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01. PLANNER JAWA BARAT\04. Daily Sales\Daily Sales 2026\"/>
    </mc:Choice>
  </mc:AlternateContent>
  <bookViews>
    <workbookView xWindow="0" yWindow="0" windowWidth="20730" windowHeight="11760" tabRatio="904" firstSheet="1" activeTab="4"/>
  </bookViews>
  <sheets>
    <sheet name="SO FOB Agustus 2026" sheetId="63" state="hidden" r:id="rId1"/>
    <sheet name="SO Oktober 2026 Rev3" sheetId="40" r:id="rId2"/>
    <sheet name="KEBUTUHAN GAS" sheetId="126" r:id="rId3"/>
    <sheet name="SO MS" sheetId="87" r:id="rId4"/>
    <sheet name="Daily Sales" sheetId="41" r:id="rId5"/>
    <sheet name="Summary Gas" sheetId="86" r:id="rId6"/>
    <sheet name="Summary FOB" sheetId="60" state="hidden" r:id="rId7"/>
    <sheet name="GRAFIK" sheetId="31" state="hidden" r:id="rId8"/>
    <sheet name="Summary sales" sheetId="27" r:id="rId9"/>
    <sheet name="Aliya Digital" sheetId="123" state="hidden" r:id="rId10"/>
    <sheet name="PENTAWIRA" sheetId="127" r:id="rId11"/>
    <sheet name="DJARUM" sheetId="42" r:id="rId12"/>
    <sheet name="ADP" sheetId="125" r:id="rId13"/>
    <sheet name="KGM" sheetId="78" r:id="rId14"/>
    <sheet name="CLIN" sheetId="23" r:id="rId15"/>
    <sheet name="ABC KOGEN" sheetId="121" r:id="rId16"/>
    <sheet name="ASAHIMAS" sheetId="117" r:id="rId17"/>
    <sheet name="HLI" sheetId="109" r:id="rId18"/>
    <sheet name="DIC" sheetId="111" r:id="rId19"/>
    <sheet name="TWK" sheetId="24" r:id="rId20"/>
    <sheet name="STM" sheetId="57" r:id="rId21"/>
    <sheet name="AMI" sheetId="43" r:id="rId22"/>
    <sheet name="KF" sheetId="17" r:id="rId23"/>
    <sheet name="GREENPULSE" sheetId="65" r:id="rId24"/>
    <sheet name="CONCORD" sheetId="110" r:id="rId25"/>
    <sheet name="INDOFOOD" sheetId="85" r:id="rId26"/>
    <sheet name="UMI" sheetId="11" r:id="rId27"/>
    <sheet name="PCIM" sheetId="94" r:id="rId28"/>
    <sheet name="PCI84" sheetId="95" r:id="rId29"/>
    <sheet name="TOMIMOTO" sheetId="93" state="hidden" r:id="rId30"/>
    <sheet name="KTN" sheetId="61" r:id="rId31"/>
    <sheet name="BYC" sheetId="16" r:id="rId32"/>
    <sheet name="CERES" sheetId="38" r:id="rId33"/>
    <sheet name="SARIMURNI" sheetId="107" r:id="rId34"/>
    <sheet name="ALUMINIUM" sheetId="82" state="hidden" r:id="rId35"/>
    <sheet name="KALBEE" sheetId="104" r:id="rId36"/>
    <sheet name="CDA" sheetId="97" state="hidden" r:id="rId37"/>
    <sheet name="IPT" sheetId="19" r:id="rId38"/>
    <sheet name="Tongtji" sheetId="50" r:id="rId39"/>
    <sheet name="CISF" sheetId="77" r:id="rId40"/>
    <sheet name="EBM" sheetId="75" r:id="rId41"/>
    <sheet name="HCI" sheetId="112" r:id="rId42"/>
    <sheet name="KSN" sheetId="124" r:id="rId43"/>
    <sheet name="ABP" sheetId="25" state="hidden" r:id="rId44"/>
    <sheet name="KSNR" sheetId="128" r:id="rId45"/>
    <sheet name="NIAGAGARAM" sheetId="88" r:id="rId46"/>
    <sheet name="NNI" sheetId="18" r:id="rId47"/>
    <sheet name="SHB" sheetId="119" r:id="rId48"/>
    <sheet name="MKG" sheetId="14" r:id="rId49"/>
    <sheet name="GTL" sheetId="64" r:id="rId50"/>
    <sheet name="OAJ" sheetId="22" r:id="rId51"/>
    <sheet name="PA" sheetId="46" r:id="rId52"/>
    <sheet name="KSNM" sheetId="70" state="hidden" r:id="rId53"/>
    <sheet name="CITYMALL" sheetId="73" state="hidden" r:id="rId54"/>
    <sheet name="PSD" sheetId="69" state="hidden" r:id="rId55"/>
    <sheet name="KA" sheetId="44" r:id="rId56"/>
    <sheet name="PUJ" sheetId="80" r:id="rId57"/>
    <sheet name="KBRU" sheetId="53" r:id="rId58"/>
    <sheet name="SDM" sheetId="8" r:id="rId59"/>
    <sheet name="BRTK" sheetId="36" state="hidden" r:id="rId60"/>
    <sheet name="SCI" sheetId="3" state="hidden" r:id="rId61"/>
    <sheet name="JARGAS" sheetId="66" r:id="rId62"/>
    <sheet name="SBI" sheetId="67" r:id="rId63"/>
    <sheet name="HSK" sheetId="49" state="hidden" r:id="rId64"/>
    <sheet name="CCS" sheetId="71" state="hidden" r:id="rId65"/>
    <sheet name="RB" sheetId="21" r:id="rId66"/>
    <sheet name="RPI" sheetId="51" state="hidden" r:id="rId67"/>
    <sheet name="IAMI" sheetId="37" state="hidden" r:id="rId68"/>
    <sheet name="IDP" sheetId="9" r:id="rId69"/>
    <sheet name="UJL" sheetId="13" state="hidden" r:id="rId70"/>
    <sheet name="ALT" sheetId="20" r:id="rId71"/>
    <sheet name="SETU" sheetId="68" state="hidden" r:id="rId72"/>
    <sheet name="GFIATOMJES" sheetId="74" state="hidden" r:id="rId73"/>
    <sheet name="SPGLOBAL" sheetId="72" r:id="rId74"/>
    <sheet name="SPJES" sheetId="79" state="hidden" r:id="rId75"/>
    <sheet name="GFATOM" sheetId="91" r:id="rId76"/>
    <sheet name="GFKULIT" sheetId="92" r:id="rId77"/>
    <sheet name="GFAJES" sheetId="96" state="hidden" r:id="rId78"/>
    <sheet name="GFIR" sheetId="48" r:id="rId79"/>
    <sheet name="BDP" sheetId="83" state="hidden" r:id="rId80"/>
    <sheet name="PERHUTANI" sheetId="90" state="hidden" r:id="rId81"/>
    <sheet name="GFIR2" sheetId="98" r:id="rId82"/>
    <sheet name="TORABIKAHF" sheetId="101" state="hidden" r:id="rId83"/>
    <sheet name="TORABIKAIC" sheetId="102" state="hidden" r:id="rId84"/>
    <sheet name="TORABIKACIKUPA" sheetId="103" state="hidden" r:id="rId85"/>
    <sheet name="SWS" sheetId="122" state="hidden" r:id="rId86"/>
    <sheet name="TOYOBO" sheetId="118" state="hidden" r:id="rId87"/>
    <sheet name="SIDOGAS" sheetId="84" state="hidden" r:id="rId88"/>
    <sheet name="MADUSARI" sheetId="81" state="hidden" r:id="rId89"/>
    <sheet name="PAI" sheetId="76" state="hidden" r:id="rId90"/>
  </sheets>
  <definedNames>
    <definedName name="____key2" localSheetId="15" hidden="1">#REF!</definedName>
    <definedName name="____key2" localSheetId="12" hidden="1">#REF!</definedName>
    <definedName name="____key2" localSheetId="9" hidden="1">#REF!</definedName>
    <definedName name="____key2" localSheetId="16" hidden="1">#REF!</definedName>
    <definedName name="____key2" localSheetId="36" hidden="1">#REF!</definedName>
    <definedName name="____key2" localSheetId="42" hidden="1">#REF!</definedName>
    <definedName name="____key2" localSheetId="44" hidden="1">#REF!</definedName>
    <definedName name="____key2" localSheetId="47" hidden="1">#REF!</definedName>
    <definedName name="____key2" localSheetId="85" hidden="1">#REF!</definedName>
    <definedName name="____key2" localSheetId="86" hidden="1">#REF!</definedName>
    <definedName name="____key2" hidden="1">#REF!</definedName>
    <definedName name="___key2" localSheetId="15" hidden="1">#REF!</definedName>
    <definedName name="___key2" localSheetId="12" hidden="1">#REF!</definedName>
    <definedName name="___key2" localSheetId="9" hidden="1">#REF!</definedName>
    <definedName name="___key2" localSheetId="16" hidden="1">#REF!</definedName>
    <definedName name="___key2" localSheetId="36" hidden="1">#REF!</definedName>
    <definedName name="___key2" localSheetId="42" hidden="1">#REF!</definedName>
    <definedName name="___key2" localSheetId="44" hidden="1">#REF!</definedName>
    <definedName name="___key2" localSheetId="47" hidden="1">#REF!</definedName>
    <definedName name="___key2" localSheetId="85" hidden="1">#REF!</definedName>
    <definedName name="___key2" localSheetId="86" hidden="1">#REF!</definedName>
    <definedName name="___key2" hidden="1">#REF!</definedName>
    <definedName name="___xlnm._FilterDatabase_2" localSheetId="15">#REF!</definedName>
    <definedName name="___xlnm._FilterDatabase_2" localSheetId="12">#REF!</definedName>
    <definedName name="___xlnm._FilterDatabase_2" localSheetId="9">#REF!</definedName>
    <definedName name="___xlnm._FilterDatabase_2" localSheetId="16">#REF!</definedName>
    <definedName name="___xlnm._FilterDatabase_2" localSheetId="59">#REF!</definedName>
    <definedName name="___xlnm._FilterDatabase_2" localSheetId="36">#REF!</definedName>
    <definedName name="___xlnm._FilterDatabase_2" localSheetId="32">#REF!</definedName>
    <definedName name="___xlnm._FilterDatabase_2" localSheetId="77">#REF!</definedName>
    <definedName name="___xlnm._FilterDatabase_2" localSheetId="23">#REF!</definedName>
    <definedName name="___xlnm._FilterDatabase_2" localSheetId="67">#REF!</definedName>
    <definedName name="___xlnm._FilterDatabase_2" localSheetId="42">#REF!</definedName>
    <definedName name="___xlnm._FilterDatabase_2" localSheetId="44">#REF!</definedName>
    <definedName name="___xlnm._FilterDatabase_2" localSheetId="47">#REF!</definedName>
    <definedName name="___xlnm._FilterDatabase_2" localSheetId="73">#REF!</definedName>
    <definedName name="___xlnm._FilterDatabase_2" localSheetId="85">#REF!</definedName>
    <definedName name="___xlnm._FilterDatabase_2" localSheetId="86">#REF!</definedName>
    <definedName name="___xlnm._FilterDatabase_2">#REF!</definedName>
    <definedName name="__123Graph_AWEAKNESS" localSheetId="15" hidden="1">#REF!</definedName>
    <definedName name="__123Graph_AWEAKNESS" localSheetId="43" hidden="1">#REF!</definedName>
    <definedName name="__123Graph_AWEAKNESS" localSheetId="12" hidden="1">#REF!</definedName>
    <definedName name="__123Graph_AWEAKNESS" localSheetId="9" hidden="1">#REF!</definedName>
    <definedName name="__123Graph_AWEAKNESS" localSheetId="70" hidden="1">#REF!</definedName>
    <definedName name="__123Graph_AWEAKNESS" localSheetId="16" hidden="1">#REF!</definedName>
    <definedName name="__123Graph_AWEAKNESS" localSheetId="59" hidden="1">#REF!</definedName>
    <definedName name="__123Graph_AWEAKNESS" localSheetId="31" hidden="1">#REF!</definedName>
    <definedName name="__123Graph_AWEAKNESS" localSheetId="36" hidden="1">#REF!</definedName>
    <definedName name="__123Graph_AWEAKNESS" localSheetId="32" hidden="1">#REF!</definedName>
    <definedName name="__123Graph_AWEAKNESS" localSheetId="14" hidden="1">#REF!</definedName>
    <definedName name="__123Graph_AWEAKNESS" localSheetId="24" hidden="1">#REF!</definedName>
    <definedName name="__123Graph_AWEAKNESS" localSheetId="18" hidden="1">#REF!</definedName>
    <definedName name="__123Graph_AWEAKNESS" localSheetId="77" hidden="1">#REF!</definedName>
    <definedName name="__123Graph_AWEAKNESS" localSheetId="23" hidden="1">#REF!</definedName>
    <definedName name="__123Graph_AWEAKNESS" localSheetId="41" hidden="1">#REF!</definedName>
    <definedName name="__123Graph_AWEAKNESS" localSheetId="17" hidden="1">#REF!</definedName>
    <definedName name="__123Graph_AWEAKNESS" localSheetId="67" hidden="1">#REF!</definedName>
    <definedName name="__123Graph_AWEAKNESS" localSheetId="68" hidden="1">#REF!</definedName>
    <definedName name="__123Graph_AWEAKNESS" localSheetId="37" hidden="1">#REF!</definedName>
    <definedName name="__123Graph_AWEAKNESS" localSheetId="22" hidden="1">#REF!</definedName>
    <definedName name="__123Graph_AWEAKNESS" localSheetId="42" hidden="1">#REF!</definedName>
    <definedName name="__123Graph_AWEAKNESS" localSheetId="44" hidden="1">#REF!</definedName>
    <definedName name="__123Graph_AWEAKNESS" localSheetId="48" hidden="1">#REF!</definedName>
    <definedName name="__123Graph_AWEAKNESS" localSheetId="46" hidden="1">#REF!</definedName>
    <definedName name="__123Graph_AWEAKNESS" localSheetId="50" hidden="1">#REF!</definedName>
    <definedName name="__123Graph_AWEAKNESS" localSheetId="10" hidden="1">#REF!</definedName>
    <definedName name="__123Graph_AWEAKNESS" localSheetId="65" hidden="1">#REF!</definedName>
    <definedName name="__123Graph_AWEAKNESS" localSheetId="33" hidden="1">#REF!</definedName>
    <definedName name="__123Graph_AWEAKNESS" localSheetId="58" hidden="1">#REF!</definedName>
    <definedName name="__123Graph_AWEAKNESS" localSheetId="47" hidden="1">#REF!</definedName>
    <definedName name="__123Graph_AWEAKNESS" localSheetId="73" hidden="1">#REF!</definedName>
    <definedName name="__123Graph_AWEAKNESS" localSheetId="85" hidden="1">#REF!</definedName>
    <definedName name="__123Graph_AWEAKNESS" localSheetId="86" hidden="1">#REF!</definedName>
    <definedName name="__123Graph_AWEAKNESS" localSheetId="19" hidden="1">#REF!</definedName>
    <definedName name="__123Graph_AWEAKNESS" localSheetId="69" hidden="1">#REF!</definedName>
    <definedName name="__123Graph_AWEAKNESS" localSheetId="26" hidden="1">#REF!</definedName>
    <definedName name="__123Graph_AWEAKNESS" hidden="1">#REF!</definedName>
    <definedName name="__123Graph_LBL_AWEAKNESS" localSheetId="15" hidden="1">#REF!</definedName>
    <definedName name="__123Graph_LBL_AWEAKNESS" localSheetId="43" hidden="1">#REF!</definedName>
    <definedName name="__123Graph_LBL_AWEAKNESS" localSheetId="12" hidden="1">#REF!</definedName>
    <definedName name="__123Graph_LBL_AWEAKNESS" localSheetId="9" hidden="1">#REF!</definedName>
    <definedName name="__123Graph_LBL_AWEAKNESS" localSheetId="70" hidden="1">#REF!</definedName>
    <definedName name="__123Graph_LBL_AWEAKNESS" localSheetId="16" hidden="1">#REF!</definedName>
    <definedName name="__123Graph_LBL_AWEAKNESS" localSheetId="59" hidden="1">#REF!</definedName>
    <definedName name="__123Graph_LBL_AWEAKNESS" localSheetId="31" hidden="1">#REF!</definedName>
    <definedName name="__123Graph_LBL_AWEAKNESS" localSheetId="36" hidden="1">#REF!</definedName>
    <definedName name="__123Graph_LBL_AWEAKNESS" localSheetId="32" hidden="1">#REF!</definedName>
    <definedName name="__123Graph_LBL_AWEAKNESS" localSheetId="14" hidden="1">#REF!</definedName>
    <definedName name="__123Graph_LBL_AWEAKNESS" localSheetId="24" hidden="1">#REF!</definedName>
    <definedName name="__123Graph_LBL_AWEAKNESS" localSheetId="18" hidden="1">#REF!</definedName>
    <definedName name="__123Graph_LBL_AWEAKNESS" localSheetId="77" hidden="1">#REF!</definedName>
    <definedName name="__123Graph_LBL_AWEAKNESS" localSheetId="23" hidden="1">#REF!</definedName>
    <definedName name="__123Graph_LBL_AWEAKNESS" localSheetId="41" hidden="1">#REF!</definedName>
    <definedName name="__123Graph_LBL_AWEAKNESS" localSheetId="17" hidden="1">#REF!</definedName>
    <definedName name="__123Graph_LBL_AWEAKNESS" localSheetId="67" hidden="1">#REF!</definedName>
    <definedName name="__123Graph_LBL_AWEAKNESS" localSheetId="68" hidden="1">#REF!</definedName>
    <definedName name="__123Graph_LBL_AWEAKNESS" localSheetId="37" hidden="1">#REF!</definedName>
    <definedName name="__123Graph_LBL_AWEAKNESS" localSheetId="22" hidden="1">#REF!</definedName>
    <definedName name="__123Graph_LBL_AWEAKNESS" localSheetId="42" hidden="1">#REF!</definedName>
    <definedName name="__123Graph_LBL_AWEAKNESS" localSheetId="44" hidden="1">#REF!</definedName>
    <definedName name="__123Graph_LBL_AWEAKNESS" localSheetId="48" hidden="1">#REF!</definedName>
    <definedName name="__123Graph_LBL_AWEAKNESS" localSheetId="46" hidden="1">#REF!</definedName>
    <definedName name="__123Graph_LBL_AWEAKNESS" localSheetId="50" hidden="1">#REF!</definedName>
    <definedName name="__123Graph_LBL_AWEAKNESS" localSheetId="10" hidden="1">#REF!</definedName>
    <definedName name="__123Graph_LBL_AWEAKNESS" localSheetId="65" hidden="1">#REF!</definedName>
    <definedName name="__123Graph_LBL_AWEAKNESS" localSheetId="33" hidden="1">#REF!</definedName>
    <definedName name="__123Graph_LBL_AWEAKNESS" localSheetId="58" hidden="1">#REF!</definedName>
    <definedName name="__123Graph_LBL_AWEAKNESS" localSheetId="47" hidden="1">#REF!</definedName>
    <definedName name="__123Graph_LBL_AWEAKNESS" localSheetId="73" hidden="1">#REF!</definedName>
    <definedName name="__123Graph_LBL_AWEAKNESS" localSheetId="85" hidden="1">#REF!</definedName>
    <definedName name="__123Graph_LBL_AWEAKNESS" localSheetId="86" hidden="1">#REF!</definedName>
    <definedName name="__123Graph_LBL_AWEAKNESS" localSheetId="19" hidden="1">#REF!</definedName>
    <definedName name="__123Graph_LBL_AWEAKNESS" localSheetId="69" hidden="1">#REF!</definedName>
    <definedName name="__123Graph_LBL_AWEAKNESS" localSheetId="26" hidden="1">#REF!</definedName>
    <definedName name="__123Graph_LBL_AWEAKNESS" hidden="1">#REF!</definedName>
    <definedName name="__123Graph_XWEAKNESS" localSheetId="15" hidden="1">#REF!</definedName>
    <definedName name="__123Graph_XWEAKNESS" localSheetId="43" hidden="1">#REF!</definedName>
    <definedName name="__123Graph_XWEAKNESS" localSheetId="12" hidden="1">#REF!</definedName>
    <definedName name="__123Graph_XWEAKNESS" localSheetId="9" hidden="1">#REF!</definedName>
    <definedName name="__123Graph_XWEAKNESS" localSheetId="70" hidden="1">#REF!</definedName>
    <definedName name="__123Graph_XWEAKNESS" localSheetId="16" hidden="1">#REF!</definedName>
    <definedName name="__123Graph_XWEAKNESS" localSheetId="59" hidden="1">#REF!</definedName>
    <definedName name="__123Graph_XWEAKNESS" localSheetId="31" hidden="1">#REF!</definedName>
    <definedName name="__123Graph_XWEAKNESS" localSheetId="36" hidden="1">#REF!</definedName>
    <definedName name="__123Graph_XWEAKNESS" localSheetId="32" hidden="1">#REF!</definedName>
    <definedName name="__123Graph_XWEAKNESS" localSheetId="14" hidden="1">#REF!</definedName>
    <definedName name="__123Graph_XWEAKNESS" localSheetId="24" hidden="1">#REF!</definedName>
    <definedName name="__123Graph_XWEAKNESS" localSheetId="18" hidden="1">#REF!</definedName>
    <definedName name="__123Graph_XWEAKNESS" localSheetId="77" hidden="1">#REF!</definedName>
    <definedName name="__123Graph_XWEAKNESS" localSheetId="23" hidden="1">#REF!</definedName>
    <definedName name="__123Graph_XWEAKNESS" localSheetId="41" hidden="1">#REF!</definedName>
    <definedName name="__123Graph_XWEAKNESS" localSheetId="17" hidden="1">#REF!</definedName>
    <definedName name="__123Graph_XWEAKNESS" localSheetId="67" hidden="1">#REF!</definedName>
    <definedName name="__123Graph_XWEAKNESS" localSheetId="68" hidden="1">#REF!</definedName>
    <definedName name="__123Graph_XWEAKNESS" localSheetId="37" hidden="1">#REF!</definedName>
    <definedName name="__123Graph_XWEAKNESS" localSheetId="22" hidden="1">#REF!</definedName>
    <definedName name="__123Graph_XWEAKNESS" localSheetId="42" hidden="1">#REF!</definedName>
    <definedName name="__123Graph_XWEAKNESS" localSheetId="44" hidden="1">#REF!</definedName>
    <definedName name="__123Graph_XWEAKNESS" localSheetId="48" hidden="1">#REF!</definedName>
    <definedName name="__123Graph_XWEAKNESS" localSheetId="46" hidden="1">#REF!</definedName>
    <definedName name="__123Graph_XWEAKNESS" localSheetId="50" hidden="1">#REF!</definedName>
    <definedName name="__123Graph_XWEAKNESS" localSheetId="10" hidden="1">#REF!</definedName>
    <definedName name="__123Graph_XWEAKNESS" localSheetId="65" hidden="1">#REF!</definedName>
    <definedName name="__123Graph_XWEAKNESS" localSheetId="33" hidden="1">#REF!</definedName>
    <definedName name="__123Graph_XWEAKNESS" localSheetId="58" hidden="1">#REF!</definedName>
    <definedName name="__123Graph_XWEAKNESS" localSheetId="47" hidden="1">#REF!</definedName>
    <definedName name="__123Graph_XWEAKNESS" localSheetId="73" hidden="1">#REF!</definedName>
    <definedName name="__123Graph_XWEAKNESS" localSheetId="85" hidden="1">#REF!</definedName>
    <definedName name="__123Graph_XWEAKNESS" localSheetId="86" hidden="1">#REF!</definedName>
    <definedName name="__123Graph_XWEAKNESS" localSheetId="19" hidden="1">#REF!</definedName>
    <definedName name="__123Graph_XWEAKNESS" localSheetId="69" hidden="1">#REF!</definedName>
    <definedName name="__123Graph_XWEAKNESS" localSheetId="26" hidden="1">#REF!</definedName>
    <definedName name="__123Graph_XWEAKNESS" hidden="1">#REF!</definedName>
    <definedName name="__key2" localSheetId="15" hidden="1">#REF!</definedName>
    <definedName name="__key2" localSheetId="12" hidden="1">#REF!</definedName>
    <definedName name="__key2" localSheetId="9" hidden="1">#REF!</definedName>
    <definedName name="__key2" localSheetId="16" hidden="1">#REF!</definedName>
    <definedName name="__key2" localSheetId="36" hidden="1">#REF!</definedName>
    <definedName name="__key2" localSheetId="42" hidden="1">#REF!</definedName>
    <definedName name="__key2" localSheetId="44" hidden="1">#REF!</definedName>
    <definedName name="__key2" localSheetId="47" hidden="1">#REF!</definedName>
    <definedName name="__key2" localSheetId="85" hidden="1">#REF!</definedName>
    <definedName name="__key2" localSheetId="86" hidden="1">#REF!</definedName>
    <definedName name="__key2" hidden="1">#REF!</definedName>
    <definedName name="__xlnm._FilterDatabase_2" localSheetId="15">#REF!</definedName>
    <definedName name="__xlnm._FilterDatabase_2" localSheetId="12">#REF!</definedName>
    <definedName name="__xlnm._FilterDatabase_2" localSheetId="9">#REF!</definedName>
    <definedName name="__xlnm._FilterDatabase_2" localSheetId="16">#REF!</definedName>
    <definedName name="__xlnm._FilterDatabase_2" localSheetId="59">#REF!</definedName>
    <definedName name="__xlnm._FilterDatabase_2" localSheetId="36">#REF!</definedName>
    <definedName name="__xlnm._FilterDatabase_2" localSheetId="32">#REF!</definedName>
    <definedName name="__xlnm._FilterDatabase_2" localSheetId="77">#REF!</definedName>
    <definedName name="__xlnm._FilterDatabase_2" localSheetId="23">#REF!</definedName>
    <definedName name="__xlnm._FilterDatabase_2" localSheetId="67">#REF!</definedName>
    <definedName name="__xlnm._FilterDatabase_2" localSheetId="42">#REF!</definedName>
    <definedName name="__xlnm._FilterDatabase_2" localSheetId="44">#REF!</definedName>
    <definedName name="__xlnm._FilterDatabase_2" localSheetId="47">#REF!</definedName>
    <definedName name="__xlnm._FilterDatabase_2" localSheetId="73">#REF!</definedName>
    <definedName name="__xlnm._FilterDatabase_2" localSheetId="85">#REF!</definedName>
    <definedName name="__xlnm._FilterDatabase_2" localSheetId="86">#REF!</definedName>
    <definedName name="__xlnm._FilterDatabase_2">#REF!</definedName>
    <definedName name="_Fill" localSheetId="15" hidden="1">#REF!</definedName>
    <definedName name="_Fill" localSheetId="43" hidden="1">#REF!</definedName>
    <definedName name="_Fill" localSheetId="12" hidden="1">#REF!</definedName>
    <definedName name="_Fill" localSheetId="9" hidden="1">#REF!</definedName>
    <definedName name="_Fill" localSheetId="70" hidden="1">#REF!</definedName>
    <definedName name="_Fill" localSheetId="16" hidden="1">#REF!</definedName>
    <definedName name="_Fill" localSheetId="59" hidden="1">#REF!</definedName>
    <definedName name="_Fill" localSheetId="31" hidden="1">#REF!</definedName>
    <definedName name="_Fill" localSheetId="36" hidden="1">#REF!</definedName>
    <definedName name="_Fill" localSheetId="32" hidden="1">#REF!</definedName>
    <definedName name="_Fill" localSheetId="14" hidden="1">#REF!</definedName>
    <definedName name="_Fill" localSheetId="24" hidden="1">#REF!</definedName>
    <definedName name="_Fill" localSheetId="18" hidden="1">#REF!</definedName>
    <definedName name="_Fill" localSheetId="77" hidden="1">#REF!</definedName>
    <definedName name="_Fill" localSheetId="23" hidden="1">#REF!</definedName>
    <definedName name="_Fill" localSheetId="41" hidden="1">#REF!</definedName>
    <definedName name="_Fill" localSheetId="17" hidden="1">#REF!</definedName>
    <definedName name="_Fill" localSheetId="67" hidden="1">#REF!</definedName>
    <definedName name="_Fill" localSheetId="68" hidden="1">#REF!</definedName>
    <definedName name="_Fill" localSheetId="37" hidden="1">#REF!</definedName>
    <definedName name="_Fill" localSheetId="22" hidden="1">#REF!</definedName>
    <definedName name="_Fill" localSheetId="42" hidden="1">#REF!</definedName>
    <definedName name="_Fill" localSheetId="44" hidden="1">#REF!</definedName>
    <definedName name="_Fill" localSheetId="48" hidden="1">#REF!</definedName>
    <definedName name="_Fill" localSheetId="46" hidden="1">#REF!</definedName>
    <definedName name="_Fill" localSheetId="50" hidden="1">#REF!</definedName>
    <definedName name="_Fill" localSheetId="10" hidden="1">#REF!</definedName>
    <definedName name="_Fill" localSheetId="65" hidden="1">#REF!</definedName>
    <definedName name="_Fill" localSheetId="33" hidden="1">#REF!</definedName>
    <definedName name="_Fill" localSheetId="58" hidden="1">#REF!</definedName>
    <definedName name="_Fill" localSheetId="47" hidden="1">#REF!</definedName>
    <definedName name="_Fill" localSheetId="73" hidden="1">#REF!</definedName>
    <definedName name="_Fill" localSheetId="85" hidden="1">#REF!</definedName>
    <definedName name="_Fill" localSheetId="86" hidden="1">#REF!</definedName>
    <definedName name="_Fill" localSheetId="19" hidden="1">#REF!</definedName>
    <definedName name="_Fill" localSheetId="69" hidden="1">#REF!</definedName>
    <definedName name="_Fill" localSheetId="26" hidden="1">#REF!</definedName>
    <definedName name="_Fill" hidden="1">#REF!</definedName>
    <definedName name="_xlnm._FilterDatabase" localSheetId="11" hidden="1">DJARUM!$A$8:$P$15</definedName>
    <definedName name="_xlnm._FilterDatabase" localSheetId="68" hidden="1">IDP!$A$1:$P$67</definedName>
    <definedName name="_xlnm._FilterDatabase" localSheetId="10" hidden="1">PENTAWIRA!$A$1:$P$99</definedName>
    <definedName name="_Key1" localSheetId="15" hidden="1">#REF!</definedName>
    <definedName name="_Key1" localSheetId="43" hidden="1">#REF!</definedName>
    <definedName name="_Key1" localSheetId="12" hidden="1">#REF!</definedName>
    <definedName name="_Key1" localSheetId="9" hidden="1">#REF!</definedName>
    <definedName name="_Key1" localSheetId="70" hidden="1">#REF!</definedName>
    <definedName name="_Key1" localSheetId="16" hidden="1">#REF!</definedName>
    <definedName name="_Key1" localSheetId="59" hidden="1">#REF!</definedName>
    <definedName name="_Key1" localSheetId="31" hidden="1">#REF!</definedName>
    <definedName name="_Key1" localSheetId="36" hidden="1">#REF!</definedName>
    <definedName name="_Key1" localSheetId="32" hidden="1">#REF!</definedName>
    <definedName name="_Key1" localSheetId="14" hidden="1">#REF!</definedName>
    <definedName name="_Key1" localSheetId="24" hidden="1">#REF!</definedName>
    <definedName name="_Key1" localSheetId="18" hidden="1">#REF!</definedName>
    <definedName name="_Key1" localSheetId="77" hidden="1">#REF!</definedName>
    <definedName name="_Key1" localSheetId="23" hidden="1">#REF!</definedName>
    <definedName name="_Key1" localSheetId="41" hidden="1">#REF!</definedName>
    <definedName name="_Key1" localSheetId="17" hidden="1">#REF!</definedName>
    <definedName name="_Key1" localSheetId="67" hidden="1">#REF!</definedName>
    <definedName name="_Key1" localSheetId="68" hidden="1">#REF!</definedName>
    <definedName name="_Key1" localSheetId="37" hidden="1">#REF!</definedName>
    <definedName name="_Key1" localSheetId="22" hidden="1">#REF!</definedName>
    <definedName name="_Key1" localSheetId="42" hidden="1">#REF!</definedName>
    <definedName name="_Key1" localSheetId="44" hidden="1">#REF!</definedName>
    <definedName name="_Key1" localSheetId="48" hidden="1">#REF!</definedName>
    <definedName name="_Key1" localSheetId="46" hidden="1">#REF!</definedName>
    <definedName name="_Key1" localSheetId="50" hidden="1">#REF!</definedName>
    <definedName name="_Key1" localSheetId="10" hidden="1">#REF!</definedName>
    <definedName name="_Key1" localSheetId="65" hidden="1">#REF!</definedName>
    <definedName name="_Key1" localSheetId="33" hidden="1">#REF!</definedName>
    <definedName name="_Key1" localSheetId="58" hidden="1">#REF!</definedName>
    <definedName name="_Key1" localSheetId="47" hidden="1">#REF!</definedName>
    <definedName name="_Key1" localSheetId="73" hidden="1">#REF!</definedName>
    <definedName name="_Key1" localSheetId="85" hidden="1">#REF!</definedName>
    <definedName name="_Key1" localSheetId="86" hidden="1">#REF!</definedName>
    <definedName name="_Key1" localSheetId="19" hidden="1">#REF!</definedName>
    <definedName name="_Key1" localSheetId="69" hidden="1">#REF!</definedName>
    <definedName name="_Key1" localSheetId="26" hidden="1">#REF!</definedName>
    <definedName name="_Key1" hidden="1">#REF!</definedName>
    <definedName name="_Key2" localSheetId="15" hidden="1">#REF!</definedName>
    <definedName name="_Key2" localSheetId="43" hidden="1">#REF!</definedName>
    <definedName name="_Key2" localSheetId="12" hidden="1">#REF!</definedName>
    <definedName name="_Key2" localSheetId="9" hidden="1">#REF!</definedName>
    <definedName name="_Key2" localSheetId="70" hidden="1">#REF!</definedName>
    <definedName name="_Key2" localSheetId="16" hidden="1">#REF!</definedName>
    <definedName name="_Key2" localSheetId="59" hidden="1">#REF!</definedName>
    <definedName name="_Key2" localSheetId="31" hidden="1">#REF!</definedName>
    <definedName name="_Key2" localSheetId="36" hidden="1">#REF!</definedName>
    <definedName name="_Key2" localSheetId="32" hidden="1">#REF!</definedName>
    <definedName name="_Key2" localSheetId="14" hidden="1">#REF!</definedName>
    <definedName name="_Key2" localSheetId="24" hidden="1">#REF!</definedName>
    <definedName name="_Key2" localSheetId="18" hidden="1">#REF!</definedName>
    <definedName name="_Key2" localSheetId="77" hidden="1">#REF!</definedName>
    <definedName name="_Key2" localSheetId="23" hidden="1">#REF!</definedName>
    <definedName name="_Key2" localSheetId="41" hidden="1">#REF!</definedName>
    <definedName name="_Key2" localSheetId="17" hidden="1">#REF!</definedName>
    <definedName name="_Key2" localSheetId="67" hidden="1">#REF!</definedName>
    <definedName name="_Key2" localSheetId="68" hidden="1">#REF!</definedName>
    <definedName name="_Key2" localSheetId="37" hidden="1">#REF!</definedName>
    <definedName name="_Key2" localSheetId="22" hidden="1">#REF!</definedName>
    <definedName name="_Key2" localSheetId="42" hidden="1">#REF!</definedName>
    <definedName name="_Key2" localSheetId="44" hidden="1">#REF!</definedName>
    <definedName name="_Key2" localSheetId="48" hidden="1">#REF!</definedName>
    <definedName name="_Key2" localSheetId="46" hidden="1">#REF!</definedName>
    <definedName name="_Key2" localSheetId="50" hidden="1">#REF!</definedName>
    <definedName name="_Key2" localSheetId="10" hidden="1">#REF!</definedName>
    <definedName name="_Key2" localSheetId="65" hidden="1">#REF!</definedName>
    <definedName name="_Key2" localSheetId="33" hidden="1">#REF!</definedName>
    <definedName name="_Key2" localSheetId="58" hidden="1">#REF!</definedName>
    <definedName name="_Key2" localSheetId="47" hidden="1">#REF!</definedName>
    <definedName name="_Key2" localSheetId="73" hidden="1">#REF!</definedName>
    <definedName name="_Key2" localSheetId="85" hidden="1">#REF!</definedName>
    <definedName name="_Key2" localSheetId="86" hidden="1">#REF!</definedName>
    <definedName name="_Key2" localSheetId="19" hidden="1">#REF!</definedName>
    <definedName name="_Key2" localSheetId="69" hidden="1">#REF!</definedName>
    <definedName name="_Key2" localSheetId="26" hidden="1">#REF!</definedName>
    <definedName name="_Key2" hidden="1">#REF!</definedName>
    <definedName name="_Sort" localSheetId="15" hidden="1">#REF!</definedName>
    <definedName name="_Sort" localSheetId="43" hidden="1">#REF!</definedName>
    <definedName name="_Sort" localSheetId="12" hidden="1">#REF!</definedName>
    <definedName name="_Sort" localSheetId="9" hidden="1">#REF!</definedName>
    <definedName name="_Sort" localSheetId="70" hidden="1">#REF!</definedName>
    <definedName name="_Sort" localSheetId="16" hidden="1">#REF!</definedName>
    <definedName name="_Sort" localSheetId="59" hidden="1">#REF!</definedName>
    <definedName name="_Sort" localSheetId="31" hidden="1">#REF!</definedName>
    <definedName name="_Sort" localSheetId="36" hidden="1">#REF!</definedName>
    <definedName name="_Sort" localSheetId="32" hidden="1">#REF!</definedName>
    <definedName name="_Sort" localSheetId="14" hidden="1">#REF!</definedName>
    <definedName name="_Sort" localSheetId="24" hidden="1">#REF!</definedName>
    <definedName name="_Sort" localSheetId="18" hidden="1">#REF!</definedName>
    <definedName name="_Sort" localSheetId="77" hidden="1">#REF!</definedName>
    <definedName name="_Sort" localSheetId="23" hidden="1">#REF!</definedName>
    <definedName name="_Sort" localSheetId="41" hidden="1">#REF!</definedName>
    <definedName name="_Sort" localSheetId="17" hidden="1">#REF!</definedName>
    <definedName name="_Sort" localSheetId="67" hidden="1">#REF!</definedName>
    <definedName name="_Sort" localSheetId="68" hidden="1">#REF!</definedName>
    <definedName name="_Sort" localSheetId="37" hidden="1">#REF!</definedName>
    <definedName name="_Sort" localSheetId="22" hidden="1">#REF!</definedName>
    <definedName name="_Sort" localSheetId="42" hidden="1">#REF!</definedName>
    <definedName name="_Sort" localSheetId="44" hidden="1">#REF!</definedName>
    <definedName name="_Sort" localSheetId="48" hidden="1">#REF!</definedName>
    <definedName name="_Sort" localSheetId="46" hidden="1">#REF!</definedName>
    <definedName name="_Sort" localSheetId="50" hidden="1">#REF!</definedName>
    <definedName name="_Sort" localSheetId="10" hidden="1">#REF!</definedName>
    <definedName name="_Sort" localSheetId="65" hidden="1">#REF!</definedName>
    <definedName name="_Sort" localSheetId="33" hidden="1">#REF!</definedName>
    <definedName name="_Sort" localSheetId="58" hidden="1">#REF!</definedName>
    <definedName name="_Sort" localSheetId="47" hidden="1">#REF!</definedName>
    <definedName name="_Sort" localSheetId="73" hidden="1">#REF!</definedName>
    <definedName name="_Sort" localSheetId="85" hidden="1">#REF!</definedName>
    <definedName name="_Sort" localSheetId="86" hidden="1">#REF!</definedName>
    <definedName name="_Sort" localSheetId="19" hidden="1">#REF!</definedName>
    <definedName name="_Sort" localSheetId="69" hidden="1">#REF!</definedName>
    <definedName name="_Sort" localSheetId="26" hidden="1">#REF!</definedName>
    <definedName name="_Sort" hidden="1">#REF!</definedName>
    <definedName name="_TES46">#N/A</definedName>
    <definedName name="AAAA">#N/A</definedName>
    <definedName name="ad" localSheetId="15" hidden="1">#REF!</definedName>
    <definedName name="ad" localSheetId="43" hidden="1">#REF!</definedName>
    <definedName name="ad" localSheetId="12" hidden="1">#REF!</definedName>
    <definedName name="ad" localSheetId="9" hidden="1">#REF!</definedName>
    <definedName name="ad" localSheetId="70" hidden="1">#REF!</definedName>
    <definedName name="ad" localSheetId="16" hidden="1">#REF!</definedName>
    <definedName name="ad" localSheetId="59" hidden="1">#REF!</definedName>
    <definedName name="ad" localSheetId="31" hidden="1">#REF!</definedName>
    <definedName name="ad" localSheetId="36" hidden="1">#REF!</definedName>
    <definedName name="ad" localSheetId="32" hidden="1">#REF!</definedName>
    <definedName name="ad" localSheetId="14" hidden="1">#REF!</definedName>
    <definedName name="ad" localSheetId="24" hidden="1">#REF!</definedName>
    <definedName name="ad" localSheetId="18" hidden="1">#REF!</definedName>
    <definedName name="ad" localSheetId="77" hidden="1">#REF!</definedName>
    <definedName name="ad" localSheetId="23" hidden="1">#REF!</definedName>
    <definedName name="ad" localSheetId="41" hidden="1">#REF!</definedName>
    <definedName name="ad" localSheetId="17" hidden="1">#REF!</definedName>
    <definedName name="ad" localSheetId="67" hidden="1">#REF!</definedName>
    <definedName name="ad" localSheetId="68" hidden="1">#REF!</definedName>
    <definedName name="ad" localSheetId="37" hidden="1">#REF!</definedName>
    <definedName name="ad" localSheetId="22" hidden="1">#REF!</definedName>
    <definedName name="ad" localSheetId="42" hidden="1">#REF!</definedName>
    <definedName name="ad" localSheetId="44" hidden="1">#REF!</definedName>
    <definedName name="ad" localSheetId="48" hidden="1">#REF!</definedName>
    <definedName name="ad" localSheetId="46" hidden="1">#REF!</definedName>
    <definedName name="ad" localSheetId="50" hidden="1">#REF!</definedName>
    <definedName name="ad" localSheetId="10" hidden="1">#REF!</definedName>
    <definedName name="ad" localSheetId="65" hidden="1">#REF!</definedName>
    <definedName name="ad" localSheetId="33" hidden="1">#REF!</definedName>
    <definedName name="ad" localSheetId="58" hidden="1">#REF!</definedName>
    <definedName name="ad" localSheetId="47" hidden="1">#REF!</definedName>
    <definedName name="ad" localSheetId="73" hidden="1">#REF!</definedName>
    <definedName name="ad" localSheetId="85" hidden="1">#REF!</definedName>
    <definedName name="ad" localSheetId="86" hidden="1">#REF!</definedName>
    <definedName name="ad" localSheetId="19" hidden="1">#REF!</definedName>
    <definedName name="ad" localSheetId="69" hidden="1">#REF!</definedName>
    <definedName name="ad" localSheetId="26" hidden="1">#REF!</definedName>
    <definedName name="ad" hidden="1">#REF!</definedName>
    <definedName name="ati">#N/A</definedName>
    <definedName name="BS">#N/A</definedName>
    <definedName name="CCC">#N/A</definedName>
    <definedName name="depr9200">#N/A</definedName>
    <definedName name="dfsfd">#N/A</definedName>
    <definedName name="Excel_BuiltIn__FilterDatabase_1" localSheetId="15">#REF!</definedName>
    <definedName name="Excel_BuiltIn__FilterDatabase_1" localSheetId="12">#REF!</definedName>
    <definedName name="Excel_BuiltIn__FilterDatabase_1" localSheetId="9">#REF!</definedName>
    <definedName name="Excel_BuiltIn__FilterDatabase_1" localSheetId="16">#REF!</definedName>
    <definedName name="Excel_BuiltIn__FilterDatabase_1" localSheetId="59">#REF!</definedName>
    <definedName name="Excel_BuiltIn__FilterDatabase_1" localSheetId="36">#REF!</definedName>
    <definedName name="Excel_BuiltIn__FilterDatabase_1" localSheetId="32">#REF!</definedName>
    <definedName name="Excel_BuiltIn__FilterDatabase_1" localSheetId="77">#REF!</definedName>
    <definedName name="Excel_BuiltIn__FilterDatabase_1" localSheetId="23">#REF!</definedName>
    <definedName name="Excel_BuiltIn__FilterDatabase_1" localSheetId="67">#REF!</definedName>
    <definedName name="Excel_BuiltIn__FilterDatabase_1" localSheetId="42">#REF!</definedName>
    <definedName name="Excel_BuiltIn__FilterDatabase_1" localSheetId="44">#REF!</definedName>
    <definedName name="Excel_BuiltIn__FilterDatabase_1" localSheetId="47">#REF!</definedName>
    <definedName name="Excel_BuiltIn__FilterDatabase_1" localSheetId="73">#REF!</definedName>
    <definedName name="Excel_BuiltIn__FilterDatabase_1" localSheetId="85">#REF!</definedName>
    <definedName name="Excel_BuiltIn__FilterDatabase_1" localSheetId="86">#REF!</definedName>
    <definedName name="Excel_BuiltIn__FilterDatabase_1">#REF!</definedName>
    <definedName name="Excel_BuiltIn_Print_Titles">NA()</definedName>
    <definedName name="Export_3" localSheetId="15">#REF!</definedName>
    <definedName name="Export_3" localSheetId="12">#REF!</definedName>
    <definedName name="Export_3" localSheetId="9">#REF!</definedName>
    <definedName name="Export_3" localSheetId="16">#REF!</definedName>
    <definedName name="Export_3" localSheetId="36">#REF!</definedName>
    <definedName name="Export_3" localSheetId="42">#REF!</definedName>
    <definedName name="Export_3" localSheetId="44">#REF!</definedName>
    <definedName name="Export_3" localSheetId="47">#REF!</definedName>
    <definedName name="Export_3" localSheetId="85">#REF!</definedName>
    <definedName name="Export_3" localSheetId="86">#REF!</definedName>
    <definedName name="Export_3">#REF!</definedName>
    <definedName name="FOB" localSheetId="15">'Summary FOB'!#REF!</definedName>
    <definedName name="FOB" localSheetId="12">'Summary FOB'!#REF!</definedName>
    <definedName name="FOB" localSheetId="9">'Summary FOB'!#REF!</definedName>
    <definedName name="FOB" localSheetId="16">'Summary FOB'!#REF!</definedName>
    <definedName name="FOB" localSheetId="36">'Summary FOB'!#REF!</definedName>
    <definedName name="FOB" localSheetId="77">'Summary FOB'!#REF!</definedName>
    <definedName name="FOB" localSheetId="42">'Summary FOB'!#REF!</definedName>
    <definedName name="FOB" localSheetId="44">'Summary FOB'!#REF!</definedName>
    <definedName name="FOB" localSheetId="10">'Summary FOB'!#REF!</definedName>
    <definedName name="FOB" localSheetId="47">'Summary FOB'!#REF!</definedName>
    <definedName name="FOB" localSheetId="85">'Summary FOB'!#REF!</definedName>
    <definedName name="FOB" localSheetId="86">'Summary FOB'!#REF!</definedName>
    <definedName name="FOB">'Summary FOB'!#REF!</definedName>
    <definedName name="LESY" localSheetId="15" hidden="1">#REF!</definedName>
    <definedName name="LESY" localSheetId="43" hidden="1">#REF!</definedName>
    <definedName name="LESY" localSheetId="12" hidden="1">#REF!</definedName>
    <definedName name="LESY" localSheetId="9" hidden="1">#REF!</definedName>
    <definedName name="LESY" localSheetId="70" hidden="1">#REF!</definedName>
    <definedName name="LESY" localSheetId="16" hidden="1">#REF!</definedName>
    <definedName name="LESY" localSheetId="59" hidden="1">#REF!</definedName>
    <definedName name="LESY" localSheetId="31" hidden="1">#REF!</definedName>
    <definedName name="LESY" localSheetId="36" hidden="1">#REF!</definedName>
    <definedName name="LESY" localSheetId="32" hidden="1">#REF!</definedName>
    <definedName name="LESY" localSheetId="14" hidden="1">#REF!</definedName>
    <definedName name="LESY" localSheetId="24" hidden="1">#REF!</definedName>
    <definedName name="LESY" localSheetId="18" hidden="1">#REF!</definedName>
    <definedName name="LESY" localSheetId="77" hidden="1">#REF!</definedName>
    <definedName name="LESY" localSheetId="23" hidden="1">#REF!</definedName>
    <definedName name="LESY" localSheetId="41" hidden="1">#REF!</definedName>
    <definedName name="LESY" localSheetId="17" hidden="1">#REF!</definedName>
    <definedName name="LESY" localSheetId="67" hidden="1">#REF!</definedName>
    <definedName name="LESY" localSheetId="68" hidden="1">#REF!</definedName>
    <definedName name="LESY" localSheetId="37" hidden="1">#REF!</definedName>
    <definedName name="LESY" localSheetId="22" hidden="1">#REF!</definedName>
    <definedName name="LESY" localSheetId="42" hidden="1">#REF!</definedName>
    <definedName name="LESY" localSheetId="44" hidden="1">#REF!</definedName>
    <definedName name="LESY" localSheetId="48" hidden="1">#REF!</definedName>
    <definedName name="LESY" localSheetId="46" hidden="1">#REF!</definedName>
    <definedName name="LESY" localSheetId="50" hidden="1">#REF!</definedName>
    <definedName name="LESY" localSheetId="10" hidden="1">#REF!</definedName>
    <definedName name="LESY" localSheetId="65" hidden="1">#REF!</definedName>
    <definedName name="LESY" localSheetId="33" hidden="1">#REF!</definedName>
    <definedName name="LESY" localSheetId="58" hidden="1">#REF!</definedName>
    <definedName name="LESY" localSheetId="47" hidden="1">#REF!</definedName>
    <definedName name="LESY" localSheetId="73" hidden="1">#REF!</definedName>
    <definedName name="LESY" localSheetId="85" hidden="1">#REF!</definedName>
    <definedName name="LESY" localSheetId="86" hidden="1">#REF!</definedName>
    <definedName name="LESY" localSheetId="19" hidden="1">#REF!</definedName>
    <definedName name="LESY" localSheetId="69" hidden="1">#REF!</definedName>
    <definedName name="LESY" localSheetId="26" hidden="1">#REF!</definedName>
    <definedName name="LESY" hidden="1">#REF!</definedName>
    <definedName name="partt">#N/A</definedName>
    <definedName name="PRINT_TITLES_MI">#N/A</definedName>
    <definedName name="project">#N/A</definedName>
    <definedName name="qqq">#N/A</definedName>
    <definedName name="Record3">#N/A</definedName>
    <definedName name="Record4">#N/A</definedName>
    <definedName name="solver_eng" localSheetId="8" hidden="1">1</definedName>
    <definedName name="solver_neg" localSheetId="8" hidden="1">1</definedName>
    <definedName name="solver_num" localSheetId="8" hidden="1">0</definedName>
    <definedName name="solver_opt" localSheetId="8" hidden="1">'Summary sales'!$Q$17</definedName>
    <definedName name="solver_typ" localSheetId="8" hidden="1">1</definedName>
    <definedName name="solver_val" localSheetId="8" hidden="1">0</definedName>
    <definedName name="solver_ver" localSheetId="8" hidden="1">3</definedName>
    <definedName name="SORTPEMB">#N/A</definedName>
    <definedName name="sumAugst">#N/A</definedName>
    <definedName name="TaxTV">10%</definedName>
    <definedName name="TaxXL">5%</definedName>
    <definedName name="test31">#N/A</definedName>
    <definedName name="test32">#N/A</definedName>
    <definedName name="test33">#N/A</definedName>
    <definedName name="test34">#N/A</definedName>
    <definedName name="test35">#N/A</definedName>
    <definedName name="test36">#N/A</definedName>
    <definedName name="test37">#N/A</definedName>
    <definedName name="test41">#N/A</definedName>
    <definedName name="test42">#N/A</definedName>
    <definedName name="test43">#N/A</definedName>
    <definedName name="test44">#N/A</definedName>
    <definedName name="test45">#N/A</definedName>
    <definedName name="test46">#N/A</definedName>
    <definedName name="test47">#N/A</definedName>
    <definedName name="zz">#N/A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41" l="1"/>
  <c r="D53" i="41"/>
  <c r="BC45" i="40"/>
  <c r="BB45" i="40"/>
  <c r="BA45" i="40"/>
  <c r="BC37" i="40"/>
  <c r="BB37" i="40"/>
  <c r="BA37" i="40"/>
  <c r="BC28" i="40"/>
  <c r="BB28" i="40"/>
  <c r="BA28" i="40"/>
  <c r="BC19" i="40"/>
  <c r="BB19" i="40"/>
  <c r="BA19" i="40"/>
  <c r="BB10" i="40"/>
  <c r="BA10" i="40"/>
  <c r="BC6" i="40"/>
  <c r="BC10" i="40" s="1"/>
  <c r="AZ45" i="40"/>
  <c r="AY45" i="40"/>
  <c r="AX45" i="40"/>
  <c r="AZ37" i="40"/>
  <c r="AY37" i="40"/>
  <c r="AX37" i="40"/>
  <c r="AZ28" i="40"/>
  <c r="AY28" i="40"/>
  <c r="AX28" i="40"/>
  <c r="AZ19" i="40"/>
  <c r="AY19" i="40"/>
  <c r="AX19" i="40"/>
  <c r="AZ10" i="40"/>
  <c r="AY10" i="40"/>
  <c r="AX10" i="40"/>
  <c r="AW45" i="40"/>
  <c r="AV45" i="40"/>
  <c r="AU45" i="40"/>
  <c r="AT45" i="40"/>
  <c r="AW37" i="40"/>
  <c r="AV37" i="40"/>
  <c r="AU37" i="40"/>
  <c r="AT37" i="40"/>
  <c r="AW28" i="40"/>
  <c r="AV28" i="40"/>
  <c r="AU28" i="40"/>
  <c r="AT28" i="40"/>
  <c r="AW19" i="40"/>
  <c r="AV19" i="40"/>
  <c r="AU19" i="40"/>
  <c r="AT19" i="40"/>
  <c r="AW10" i="40"/>
  <c r="AV10" i="40"/>
  <c r="AU10" i="40"/>
  <c r="AT10" i="40"/>
  <c r="AS45" i="40"/>
  <c r="AR45" i="40"/>
  <c r="AQ45" i="40"/>
  <c r="AP45" i="40"/>
  <c r="AO45" i="40"/>
  <c r="AN45" i="40"/>
  <c r="AM45" i="40"/>
  <c r="AL45" i="40"/>
  <c r="AK45" i="40"/>
  <c r="AJ45" i="40"/>
  <c r="AI45" i="40"/>
  <c r="AH45" i="40"/>
  <c r="AS37" i="40"/>
  <c r="AR37" i="40"/>
  <c r="AQ37" i="40"/>
  <c r="AP37" i="40"/>
  <c r="AO37" i="40"/>
  <c r="AN37" i="40"/>
  <c r="AM37" i="40"/>
  <c r="AL37" i="40"/>
  <c r="AK37" i="40"/>
  <c r="AJ37" i="40"/>
  <c r="AI37" i="40"/>
  <c r="AH37" i="40"/>
  <c r="AS28" i="40"/>
  <c r="AR28" i="40"/>
  <c r="AQ28" i="40"/>
  <c r="AP28" i="40"/>
  <c r="AO28" i="40"/>
  <c r="AN28" i="40"/>
  <c r="AM28" i="40"/>
  <c r="AL28" i="40"/>
  <c r="AK28" i="40"/>
  <c r="AJ28" i="40"/>
  <c r="AI28" i="40"/>
  <c r="AH28" i="40"/>
  <c r="AS19" i="40"/>
  <c r="AR19" i="40"/>
  <c r="AQ19" i="40"/>
  <c r="AP19" i="40"/>
  <c r="AO19" i="40"/>
  <c r="AN19" i="40"/>
  <c r="AM19" i="40"/>
  <c r="AL19" i="40"/>
  <c r="AK19" i="40"/>
  <c r="AJ19" i="40"/>
  <c r="AI19" i="40"/>
  <c r="AH19" i="40"/>
  <c r="AS10" i="40"/>
  <c r="AR10" i="40"/>
  <c r="AQ10" i="40"/>
  <c r="AP10" i="40"/>
  <c r="AO10" i="40"/>
  <c r="AN10" i="40"/>
  <c r="AM10" i="40"/>
  <c r="AL10" i="40"/>
  <c r="AK10" i="40"/>
  <c r="AJ10" i="40"/>
  <c r="AI10" i="40"/>
  <c r="AH10" i="40"/>
  <c r="AG45" i="40"/>
  <c r="AE45" i="40"/>
  <c r="AD45" i="40"/>
  <c r="AC45" i="40"/>
  <c r="AB45" i="40"/>
  <c r="AA45" i="40"/>
  <c r="Z45" i="40"/>
  <c r="Y45" i="40"/>
  <c r="X45" i="40"/>
  <c r="W45" i="40"/>
  <c r="V45" i="40"/>
  <c r="U45" i="40"/>
  <c r="T45" i="40"/>
  <c r="S45" i="40"/>
  <c r="R45" i="40"/>
  <c r="Q45" i="40"/>
  <c r="P45" i="40"/>
  <c r="O45" i="40"/>
  <c r="N45" i="40"/>
  <c r="M45" i="40"/>
  <c r="L45" i="40"/>
  <c r="K45" i="40"/>
  <c r="J45" i="40"/>
  <c r="I45" i="40"/>
  <c r="H45" i="40"/>
  <c r="G45" i="40"/>
  <c r="F45" i="40"/>
  <c r="E45" i="40"/>
  <c r="Q44" i="40"/>
  <c r="AG37" i="40"/>
  <c r="AE37" i="40"/>
  <c r="AD37" i="40"/>
  <c r="AC37" i="40"/>
  <c r="AB37" i="40"/>
  <c r="AA37" i="40"/>
  <c r="Z37" i="40"/>
  <c r="Y37" i="40"/>
  <c r="X37" i="40"/>
  <c r="W37" i="40"/>
  <c r="V37" i="40"/>
  <c r="U37" i="40"/>
  <c r="T37" i="40"/>
  <c r="S37" i="40"/>
  <c r="R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Q36" i="40"/>
  <c r="Q35" i="40"/>
  <c r="Q37" i="40" s="1"/>
  <c r="AG28" i="40"/>
  <c r="AE28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AG19" i="40"/>
  <c r="AE19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AG10" i="40"/>
  <c r="AE10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E10" i="40"/>
  <c r="P6" i="40"/>
  <c r="H20" i="16" l="1"/>
  <c r="H20" i="23"/>
  <c r="H19" i="23"/>
  <c r="H18" i="23"/>
  <c r="H17" i="23"/>
  <c r="M25" i="78"/>
  <c r="M24" i="78"/>
  <c r="M23" i="78"/>
  <c r="AZ44" i="41"/>
  <c r="H21" i="43" l="1"/>
  <c r="H20" i="92"/>
  <c r="H20" i="91"/>
  <c r="H20" i="46" l="1"/>
  <c r="H20" i="22"/>
  <c r="H20" i="64"/>
  <c r="H20" i="14"/>
  <c r="H20" i="119"/>
  <c r="H20" i="18"/>
  <c r="H20" i="88"/>
  <c r="H20" i="128"/>
  <c r="H20" i="124"/>
  <c r="H20" i="112"/>
  <c r="H20" i="75"/>
  <c r="H20" i="77"/>
  <c r="H20" i="19"/>
  <c r="H20" i="104"/>
  <c r="J20" i="104" s="1"/>
  <c r="K20" i="104" s="1"/>
  <c r="H20" i="107"/>
  <c r="H20" i="38"/>
  <c r="H20" i="110"/>
  <c r="H20" i="17"/>
  <c r="H20" i="125"/>
  <c r="H20" i="48"/>
  <c r="H20" i="67"/>
  <c r="H21" i="66"/>
  <c r="H20" i="8"/>
  <c r="H20" i="53"/>
  <c r="H20" i="80"/>
  <c r="H20" i="44"/>
  <c r="H21" i="50"/>
  <c r="H20" i="61"/>
  <c r="H20" i="95"/>
  <c r="H20" i="94"/>
  <c r="H20" i="11"/>
  <c r="H20" i="85"/>
  <c r="H20" i="57"/>
  <c r="H20" i="24"/>
  <c r="H20" i="111"/>
  <c r="H20" i="109"/>
  <c r="H20" i="117"/>
  <c r="H20" i="121"/>
  <c r="H20" i="42"/>
  <c r="J20" i="48" l="1"/>
  <c r="K20" i="48" s="1"/>
  <c r="K30" i="20"/>
  <c r="K29" i="20"/>
  <c r="K28" i="20"/>
  <c r="K27" i="20"/>
  <c r="K26" i="20"/>
  <c r="M22" i="78"/>
  <c r="M21" i="78"/>
  <c r="M20" i="78"/>
  <c r="B43" i="9"/>
  <c r="B42" i="9"/>
  <c r="B41" i="9"/>
  <c r="B40" i="9"/>
  <c r="B39" i="9"/>
  <c r="B38" i="9"/>
  <c r="H19" i="104"/>
  <c r="J19" i="104" s="1"/>
  <c r="K19" i="104" s="1"/>
  <c r="H19" i="107"/>
  <c r="H19" i="38"/>
  <c r="H19" i="16"/>
  <c r="H19" i="110"/>
  <c r="H19" i="19"/>
  <c r="H19" i="77"/>
  <c r="H19" i="75"/>
  <c r="H19" i="112"/>
  <c r="H19" i="124"/>
  <c r="H19" i="128"/>
  <c r="H19" i="88"/>
  <c r="N19" i="18"/>
  <c r="P19" i="18"/>
  <c r="H19" i="18"/>
  <c r="J19" i="18" s="1"/>
  <c r="K19" i="18" s="1"/>
  <c r="H19" i="119"/>
  <c r="H19" i="14"/>
  <c r="H19" i="22"/>
  <c r="H19" i="46"/>
  <c r="H20" i="72" l="1"/>
  <c r="J20" i="72" s="1"/>
  <c r="K20" i="72" s="1"/>
  <c r="H19" i="91"/>
  <c r="H19" i="92"/>
  <c r="H19" i="64"/>
  <c r="H19" i="95" l="1"/>
  <c r="H19" i="48"/>
  <c r="J19" i="72"/>
  <c r="K19" i="72" s="1"/>
  <c r="H19" i="72"/>
  <c r="N29" i="20"/>
  <c r="M29" i="20"/>
  <c r="O29" i="20" s="1"/>
  <c r="H19" i="67"/>
  <c r="H20" i="66"/>
  <c r="H19" i="8"/>
  <c r="H19" i="53"/>
  <c r="H19" i="80"/>
  <c r="H19" i="44"/>
  <c r="H20" i="50"/>
  <c r="H19" i="61"/>
  <c r="H19" i="94"/>
  <c r="H19" i="11"/>
  <c r="H19" i="85"/>
  <c r="H19" i="17"/>
  <c r="H20" i="43"/>
  <c r="H19" i="57"/>
  <c r="H19" i="24"/>
  <c r="H19" i="111"/>
  <c r="H19" i="109"/>
  <c r="H19" i="117"/>
  <c r="H19" i="121"/>
  <c r="H19" i="125"/>
  <c r="H19" i="42"/>
  <c r="O23" i="78" l="1"/>
  <c r="P23" i="78" s="1"/>
  <c r="J19" i="125"/>
  <c r="K19" i="125" s="1"/>
  <c r="H18" i="92"/>
  <c r="H18" i="91"/>
  <c r="H18" i="21"/>
  <c r="J18" i="21"/>
  <c r="K18" i="21"/>
  <c r="H18" i="46"/>
  <c r="H18" i="22"/>
  <c r="H18" i="64"/>
  <c r="H18" i="14"/>
  <c r="H18" i="119"/>
  <c r="H18" i="18"/>
  <c r="H18" i="88"/>
  <c r="H18" i="128"/>
  <c r="H18" i="124"/>
  <c r="H18" i="112"/>
  <c r="H18" i="75"/>
  <c r="H18" i="77"/>
  <c r="H18" i="19"/>
  <c r="H18" i="104"/>
  <c r="J18" i="104"/>
  <c r="K18" i="104"/>
  <c r="H18" i="107"/>
  <c r="H18" i="38"/>
  <c r="H18" i="16"/>
  <c r="H18" i="95"/>
  <c r="H18" i="110"/>
  <c r="H18" i="48"/>
  <c r="H18" i="72"/>
  <c r="J18" i="72" s="1"/>
  <c r="K18" i="72" s="1"/>
  <c r="N27" i="20"/>
  <c r="M27" i="20"/>
  <c r="O27" i="20" s="1"/>
  <c r="H18" i="67"/>
  <c r="H19" i="66"/>
  <c r="H18" i="8"/>
  <c r="H18" i="53"/>
  <c r="H18" i="80"/>
  <c r="H18" i="44"/>
  <c r="H19" i="50"/>
  <c r="H18" i="61"/>
  <c r="H18" i="94"/>
  <c r="H18" i="11"/>
  <c r="H18" i="85"/>
  <c r="H18" i="17"/>
  <c r="H19" i="43"/>
  <c r="H18" i="57"/>
  <c r="H18" i="24"/>
  <c r="H18" i="111"/>
  <c r="H18" i="109"/>
  <c r="H18" i="117"/>
  <c r="H18" i="121"/>
  <c r="H18" i="125" l="1"/>
  <c r="H18" i="42"/>
  <c r="J37" i="76" l="1"/>
  <c r="K37" i="76" s="1"/>
  <c r="K36" i="76"/>
  <c r="J36" i="76"/>
  <c r="K35" i="76"/>
  <c r="J35" i="76"/>
  <c r="J34" i="76"/>
  <c r="K34" i="76" s="1"/>
  <c r="A34" i="76"/>
  <c r="A35" i="76" s="1"/>
  <c r="A36" i="76" s="1"/>
  <c r="A37" i="76" s="1"/>
  <c r="J33" i="76"/>
  <c r="K33" i="76" s="1"/>
  <c r="K32" i="76"/>
  <c r="J32" i="76"/>
  <c r="K31" i="76"/>
  <c r="J31" i="76"/>
  <c r="K30" i="76"/>
  <c r="J30" i="76"/>
  <c r="J29" i="76"/>
  <c r="K29" i="76" s="1"/>
  <c r="K28" i="76"/>
  <c r="J28" i="76"/>
  <c r="K27" i="76"/>
  <c r="J27" i="76"/>
  <c r="J26" i="76"/>
  <c r="K26" i="76" s="1"/>
  <c r="J25" i="76"/>
  <c r="K25" i="76" s="1"/>
  <c r="J24" i="76"/>
  <c r="K24" i="76" s="1"/>
  <c r="J23" i="76"/>
  <c r="K23" i="76" s="1"/>
  <c r="K22" i="76"/>
  <c r="J22" i="76"/>
  <c r="K21" i="76"/>
  <c r="J21" i="76"/>
  <c r="K20" i="76"/>
  <c r="J20" i="76"/>
  <c r="J19" i="76"/>
  <c r="K19" i="76" s="1"/>
  <c r="K18" i="76"/>
  <c r="J18" i="76"/>
  <c r="J17" i="76"/>
  <c r="K17" i="76" s="1"/>
  <c r="K16" i="76"/>
  <c r="J16" i="76"/>
  <c r="K15" i="76"/>
  <c r="J15" i="76"/>
  <c r="J14" i="76"/>
  <c r="K14" i="76" s="1"/>
  <c r="A14" i="76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K13" i="76"/>
  <c r="J13" i="76"/>
  <c r="K12" i="76"/>
  <c r="J12" i="76"/>
  <c r="J11" i="76"/>
  <c r="K11" i="76" s="1"/>
  <c r="K10" i="76"/>
  <c r="J10" i="76"/>
  <c r="K9" i="76"/>
  <c r="J9" i="76"/>
  <c r="A9" i="76"/>
  <c r="A10" i="76" s="1"/>
  <c r="A11" i="76" s="1"/>
  <c r="A12" i="76" s="1"/>
  <c r="A13" i="76" s="1"/>
  <c r="K8" i="76"/>
  <c r="J8" i="76"/>
  <c r="A8" i="76"/>
  <c r="K7" i="76"/>
  <c r="J7" i="76"/>
  <c r="J37" i="81"/>
  <c r="K37" i="81" s="1"/>
  <c r="J36" i="81"/>
  <c r="K36" i="81" s="1"/>
  <c r="K35" i="81"/>
  <c r="J35" i="81"/>
  <c r="K34" i="81"/>
  <c r="J34" i="81"/>
  <c r="K33" i="81"/>
  <c r="J33" i="81"/>
  <c r="K32" i="81"/>
  <c r="J32" i="81"/>
  <c r="J31" i="81"/>
  <c r="K31" i="81" s="1"/>
  <c r="J30" i="81"/>
  <c r="K30" i="81" s="1"/>
  <c r="J29" i="81"/>
  <c r="K29" i="81" s="1"/>
  <c r="K28" i="81"/>
  <c r="J28" i="81"/>
  <c r="K27" i="81"/>
  <c r="J27" i="81"/>
  <c r="J26" i="81"/>
  <c r="K26" i="81" s="1"/>
  <c r="K25" i="81"/>
  <c r="J25" i="81"/>
  <c r="J24" i="81"/>
  <c r="K24" i="81" s="1"/>
  <c r="K23" i="81"/>
  <c r="J23" i="81"/>
  <c r="J22" i="81"/>
  <c r="K22" i="81" s="1"/>
  <c r="K21" i="81"/>
  <c r="J21" i="81"/>
  <c r="K20" i="81"/>
  <c r="J20" i="81"/>
  <c r="A20" i="8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J19" i="81"/>
  <c r="K19" i="81" s="1"/>
  <c r="J18" i="81"/>
  <c r="K18" i="81" s="1"/>
  <c r="J17" i="81"/>
  <c r="K17" i="81" s="1"/>
  <c r="J16" i="81"/>
  <c r="K16" i="81" s="1"/>
  <c r="K15" i="81"/>
  <c r="J15" i="81"/>
  <c r="K14" i="81"/>
  <c r="J14" i="81"/>
  <c r="A14" i="81"/>
  <c r="A15" i="81" s="1"/>
  <c r="A16" i="81" s="1"/>
  <c r="A17" i="81" s="1"/>
  <c r="A18" i="81" s="1"/>
  <c r="A19" i="81" s="1"/>
  <c r="J13" i="81"/>
  <c r="K13" i="81" s="1"/>
  <c r="K12" i="81"/>
  <c r="J12" i="81"/>
  <c r="A12" i="81"/>
  <c r="A13" i="81" s="1"/>
  <c r="J11" i="81"/>
  <c r="K11" i="81" s="1"/>
  <c r="J10" i="81"/>
  <c r="K10" i="81" s="1"/>
  <c r="J9" i="81"/>
  <c r="K9" i="81" s="1"/>
  <c r="K8" i="81"/>
  <c r="J8" i="81"/>
  <c r="A8" i="81"/>
  <c r="A9" i="81" s="1"/>
  <c r="A10" i="81" s="1"/>
  <c r="A11" i="81" s="1"/>
  <c r="K7" i="81"/>
  <c r="J7" i="81"/>
  <c r="J37" i="84"/>
  <c r="K37" i="84" s="1"/>
  <c r="J36" i="84"/>
  <c r="K36" i="84" s="1"/>
  <c r="J35" i="84"/>
  <c r="K35" i="84" s="1"/>
  <c r="J34" i="84"/>
  <c r="K34" i="84" s="1"/>
  <c r="K33" i="84"/>
  <c r="J33" i="84"/>
  <c r="K32" i="84"/>
  <c r="J32" i="84"/>
  <c r="J31" i="84"/>
  <c r="K31" i="84" s="1"/>
  <c r="J30" i="84"/>
  <c r="K30" i="84" s="1"/>
  <c r="J29" i="84"/>
  <c r="K29" i="84" s="1"/>
  <c r="K28" i="84"/>
  <c r="J28" i="84"/>
  <c r="J27" i="84"/>
  <c r="K27" i="84" s="1"/>
  <c r="K26" i="84"/>
  <c r="J26" i="84"/>
  <c r="J25" i="84"/>
  <c r="K25" i="84" s="1"/>
  <c r="K24" i="84"/>
  <c r="J24" i="84"/>
  <c r="J23" i="84"/>
  <c r="K23" i="84" s="1"/>
  <c r="K22" i="84"/>
  <c r="J22" i="84"/>
  <c r="J21" i="84"/>
  <c r="K21" i="84" s="1"/>
  <c r="J20" i="84"/>
  <c r="K20" i="84" s="1"/>
  <c r="K19" i="84"/>
  <c r="J19" i="84"/>
  <c r="J18" i="84"/>
  <c r="K18" i="84" s="1"/>
  <c r="J17" i="84"/>
  <c r="K17" i="84" s="1"/>
  <c r="J16" i="84"/>
  <c r="K16" i="84" s="1"/>
  <c r="J15" i="84"/>
  <c r="K15" i="84" s="1"/>
  <c r="J14" i="84"/>
  <c r="K14" i="84" s="1"/>
  <c r="J13" i="84"/>
  <c r="K13" i="84" s="1"/>
  <c r="K12" i="84"/>
  <c r="J12" i="84"/>
  <c r="J11" i="84"/>
  <c r="K11" i="84" s="1"/>
  <c r="J10" i="84"/>
  <c r="K10" i="84" s="1"/>
  <c r="J9" i="84"/>
  <c r="K9" i="84" s="1"/>
  <c r="A9" i="84"/>
  <c r="A10" i="84" s="1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K8" i="84"/>
  <c r="J8" i="84"/>
  <c r="A8" i="84"/>
  <c r="J7" i="84"/>
  <c r="K7" i="84" s="1"/>
  <c r="O17" i="118"/>
  <c r="B17" i="118"/>
  <c r="O16" i="118"/>
  <c r="B16" i="118"/>
  <c r="A16" i="118"/>
  <c r="A17" i="118" s="1"/>
  <c r="O15" i="118"/>
  <c r="B15" i="118"/>
  <c r="O14" i="118"/>
  <c r="B14" i="118"/>
  <c r="O13" i="118"/>
  <c r="B13" i="118"/>
  <c r="O12" i="118"/>
  <c r="B12" i="118"/>
  <c r="O11" i="118"/>
  <c r="B11" i="118"/>
  <c r="O10" i="118"/>
  <c r="B10" i="118"/>
  <c r="O9" i="118"/>
  <c r="B9" i="118"/>
  <c r="A9" i="118"/>
  <c r="A10" i="118" s="1"/>
  <c r="A11" i="118" s="1"/>
  <c r="A12" i="118" s="1"/>
  <c r="A13" i="118" s="1"/>
  <c r="A14" i="118" s="1"/>
  <c r="A15" i="118" s="1"/>
  <c r="O8" i="118"/>
  <c r="B8" i="118"/>
  <c r="A8" i="118"/>
  <c r="P23" i="122"/>
  <c r="B23" i="122"/>
  <c r="P22" i="122"/>
  <c r="B22" i="122"/>
  <c r="P21" i="122"/>
  <c r="B21" i="122"/>
  <c r="P20" i="122"/>
  <c r="B20" i="122"/>
  <c r="P19" i="122"/>
  <c r="B19" i="122"/>
  <c r="P18" i="122"/>
  <c r="B18" i="122"/>
  <c r="P17" i="122"/>
  <c r="B17" i="122"/>
  <c r="P16" i="122"/>
  <c r="B16" i="122"/>
  <c r="P15" i="122"/>
  <c r="B15" i="122"/>
  <c r="P14" i="122"/>
  <c r="B14" i="122"/>
  <c r="A14" i="122"/>
  <c r="A15" i="122" s="1"/>
  <c r="A16" i="122" s="1"/>
  <c r="A17" i="122" s="1"/>
  <c r="A18" i="122" s="1"/>
  <c r="A19" i="122" s="1"/>
  <c r="A20" i="122" s="1"/>
  <c r="A21" i="122" s="1"/>
  <c r="A22" i="122" s="1"/>
  <c r="A23" i="122" s="1"/>
  <c r="P13" i="122"/>
  <c r="B13" i="122"/>
  <c r="A13" i="122"/>
  <c r="P12" i="122"/>
  <c r="B12" i="122"/>
  <c r="P11" i="122"/>
  <c r="B11" i="122"/>
  <c r="P10" i="122"/>
  <c r="B10" i="122"/>
  <c r="P9" i="122"/>
  <c r="B9" i="122"/>
  <c r="A9" i="122"/>
  <c r="A10" i="122" s="1"/>
  <c r="A11" i="122" s="1"/>
  <c r="A12" i="122" s="1"/>
  <c r="L20" i="103"/>
  <c r="B18" i="103"/>
  <c r="B17" i="103"/>
  <c r="B16" i="103"/>
  <c r="B15" i="103"/>
  <c r="B14" i="103"/>
  <c r="B13" i="103"/>
  <c r="B12" i="103"/>
  <c r="B11" i="103"/>
  <c r="B10" i="103"/>
  <c r="B9" i="103"/>
  <c r="A9" i="103"/>
  <c r="A10" i="103" s="1"/>
  <c r="A11" i="103" s="1"/>
  <c r="A12" i="103" s="1"/>
  <c r="A13" i="103" s="1"/>
  <c r="A14" i="103" s="1"/>
  <c r="A15" i="103" s="1"/>
  <c r="A16" i="103" s="1"/>
  <c r="A17" i="103" s="1"/>
  <c r="A18" i="103" s="1"/>
  <c r="L19" i="102"/>
  <c r="B17" i="102"/>
  <c r="B16" i="102"/>
  <c r="B15" i="102"/>
  <c r="B14" i="102"/>
  <c r="B13" i="102"/>
  <c r="B12" i="102"/>
  <c r="B11" i="102"/>
  <c r="B10" i="102"/>
  <c r="B9" i="102"/>
  <c r="A9" i="102"/>
  <c r="A10" i="102" s="1"/>
  <c r="A11" i="102" s="1"/>
  <c r="A12" i="102" s="1"/>
  <c r="A13" i="102" s="1"/>
  <c r="A14" i="102" s="1"/>
  <c r="A15" i="102" s="1"/>
  <c r="A16" i="102" s="1"/>
  <c r="A17" i="102" s="1"/>
  <c r="B8" i="102"/>
  <c r="A8" i="102"/>
  <c r="L17" i="101"/>
  <c r="B17" i="101"/>
  <c r="L16" i="101"/>
  <c r="B16" i="101"/>
  <c r="L15" i="101"/>
  <c r="B15" i="101"/>
  <c r="A15" i="101"/>
  <c r="A16" i="101" s="1"/>
  <c r="A17" i="101" s="1"/>
  <c r="L14" i="101"/>
  <c r="B14" i="101"/>
  <c r="L13" i="101"/>
  <c r="B13" i="101"/>
  <c r="L12" i="101"/>
  <c r="B12" i="101"/>
  <c r="A12" i="101"/>
  <c r="A13" i="101" s="1"/>
  <c r="A14" i="101" s="1"/>
  <c r="L11" i="101"/>
  <c r="B11" i="101"/>
  <c r="L10" i="101"/>
  <c r="B10" i="101"/>
  <c r="L9" i="101"/>
  <c r="B9" i="101"/>
  <c r="A9" i="101"/>
  <c r="A10" i="101" s="1"/>
  <c r="A11" i="101" s="1"/>
  <c r="L8" i="101"/>
  <c r="B8" i="101"/>
  <c r="A8" i="101"/>
  <c r="G39" i="98"/>
  <c r="G40" i="98" s="1"/>
  <c r="K37" i="98"/>
  <c r="J37" i="98"/>
  <c r="J36" i="98"/>
  <c r="K36" i="98" s="1"/>
  <c r="J35" i="98"/>
  <c r="K35" i="98" s="1"/>
  <c r="J34" i="98"/>
  <c r="K34" i="98" s="1"/>
  <c r="J33" i="98"/>
  <c r="K33" i="98" s="1"/>
  <c r="K32" i="98"/>
  <c r="J32" i="98"/>
  <c r="K31" i="98"/>
  <c r="J31" i="98"/>
  <c r="J30" i="98"/>
  <c r="K30" i="98" s="1"/>
  <c r="J29" i="98"/>
  <c r="K29" i="98" s="1"/>
  <c r="K28" i="98"/>
  <c r="J28" i="98"/>
  <c r="J27" i="98"/>
  <c r="K27" i="98" s="1"/>
  <c r="K26" i="98"/>
  <c r="J26" i="98"/>
  <c r="K25" i="98"/>
  <c r="J25" i="98"/>
  <c r="K24" i="98"/>
  <c r="J24" i="98"/>
  <c r="K23" i="98"/>
  <c r="J23" i="98"/>
  <c r="J22" i="98"/>
  <c r="K22" i="98" s="1"/>
  <c r="J21" i="98"/>
  <c r="K21" i="98" s="1"/>
  <c r="K20" i="98"/>
  <c r="J20" i="98"/>
  <c r="J19" i="98"/>
  <c r="K19" i="98" s="1"/>
  <c r="J18" i="98"/>
  <c r="K18" i="98" s="1"/>
  <c r="A18" i="98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J17" i="98"/>
  <c r="K17" i="98" s="1"/>
  <c r="J16" i="98"/>
  <c r="K16" i="98" s="1"/>
  <c r="J15" i="98"/>
  <c r="K15" i="98" s="1"/>
  <c r="K14" i="98"/>
  <c r="J14" i="98"/>
  <c r="J13" i="98"/>
  <c r="K13" i="98" s="1"/>
  <c r="J12" i="98"/>
  <c r="K12" i="98" s="1"/>
  <c r="J11" i="98"/>
  <c r="K11" i="98" s="1"/>
  <c r="K10" i="98"/>
  <c r="J10" i="98"/>
  <c r="K9" i="98"/>
  <c r="J9" i="98"/>
  <c r="K8" i="98"/>
  <c r="J8" i="98"/>
  <c r="A8" i="98"/>
  <c r="A9" i="98" s="1"/>
  <c r="A10" i="98" s="1"/>
  <c r="A11" i="98" s="1"/>
  <c r="A12" i="98" s="1"/>
  <c r="A13" i="98" s="1"/>
  <c r="A14" i="98" s="1"/>
  <c r="A15" i="98" s="1"/>
  <c r="A16" i="98" s="1"/>
  <c r="A17" i="98" s="1"/>
  <c r="J7" i="98"/>
  <c r="G7" i="98"/>
  <c r="B7" i="98"/>
  <c r="K37" i="90"/>
  <c r="J37" i="90"/>
  <c r="K36" i="90"/>
  <c r="J36" i="90"/>
  <c r="J35" i="90"/>
  <c r="K35" i="90" s="1"/>
  <c r="J34" i="90"/>
  <c r="K34" i="90" s="1"/>
  <c r="J33" i="90"/>
  <c r="K33" i="90" s="1"/>
  <c r="J32" i="90"/>
  <c r="K32" i="90" s="1"/>
  <c r="J31" i="90"/>
  <c r="K31" i="90" s="1"/>
  <c r="K30" i="90"/>
  <c r="J30" i="90"/>
  <c r="J29" i="90"/>
  <c r="K29" i="90" s="1"/>
  <c r="J28" i="90"/>
  <c r="K28" i="90" s="1"/>
  <c r="J27" i="90"/>
  <c r="K27" i="90" s="1"/>
  <c r="K26" i="90"/>
  <c r="J26" i="90"/>
  <c r="J25" i="90"/>
  <c r="K25" i="90" s="1"/>
  <c r="K24" i="90"/>
  <c r="J24" i="90"/>
  <c r="J23" i="90"/>
  <c r="K23" i="90" s="1"/>
  <c r="K22" i="90"/>
  <c r="J22" i="90"/>
  <c r="J21" i="90"/>
  <c r="K21" i="90" s="1"/>
  <c r="J20" i="90"/>
  <c r="K20" i="90" s="1"/>
  <c r="J19" i="90"/>
  <c r="K19" i="90" s="1"/>
  <c r="J18" i="90"/>
  <c r="K18" i="90" s="1"/>
  <c r="K17" i="90"/>
  <c r="J17" i="90"/>
  <c r="J16" i="90"/>
  <c r="K16" i="90" s="1"/>
  <c r="J15" i="90"/>
  <c r="K15" i="90" s="1"/>
  <c r="J14" i="90"/>
  <c r="K14" i="90" s="1"/>
  <c r="K13" i="90"/>
  <c r="J13" i="90"/>
  <c r="K12" i="90"/>
  <c r="J12" i="90"/>
  <c r="J11" i="90"/>
  <c r="K11" i="90" s="1"/>
  <c r="K10" i="90"/>
  <c r="J10" i="90"/>
  <c r="J9" i="90"/>
  <c r="K9" i="90" s="1"/>
  <c r="J8" i="90"/>
  <c r="K8" i="90" s="1"/>
  <c r="A8" i="90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J7" i="90"/>
  <c r="J37" i="83"/>
  <c r="K37" i="83" s="1"/>
  <c r="K36" i="83"/>
  <c r="J36" i="83"/>
  <c r="K35" i="83"/>
  <c r="J35" i="83"/>
  <c r="K34" i="83"/>
  <c r="J34" i="83"/>
  <c r="J33" i="83"/>
  <c r="K33" i="83" s="1"/>
  <c r="K32" i="83"/>
  <c r="J32" i="83"/>
  <c r="J31" i="83"/>
  <c r="K31" i="83" s="1"/>
  <c r="J30" i="83"/>
  <c r="K30" i="83" s="1"/>
  <c r="K29" i="83"/>
  <c r="J29" i="83"/>
  <c r="K28" i="83"/>
  <c r="J28" i="83"/>
  <c r="K27" i="83"/>
  <c r="J27" i="83"/>
  <c r="K26" i="83"/>
  <c r="J26" i="83"/>
  <c r="J25" i="83"/>
  <c r="K25" i="83" s="1"/>
  <c r="J24" i="83"/>
  <c r="K24" i="83" s="1"/>
  <c r="K23" i="83"/>
  <c r="J23" i="83"/>
  <c r="K22" i="83"/>
  <c r="J22" i="83"/>
  <c r="J21" i="83"/>
  <c r="K21" i="83" s="1"/>
  <c r="J20" i="83"/>
  <c r="K20" i="83" s="1"/>
  <c r="J19" i="83"/>
  <c r="K19" i="83" s="1"/>
  <c r="K18" i="83"/>
  <c r="J18" i="83"/>
  <c r="K17" i="83"/>
  <c r="J17" i="83"/>
  <c r="K16" i="83"/>
  <c r="J16" i="83"/>
  <c r="J15" i="83"/>
  <c r="K15" i="83" s="1"/>
  <c r="K14" i="83"/>
  <c r="J14" i="83"/>
  <c r="A14" i="83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J13" i="83"/>
  <c r="K13" i="83" s="1"/>
  <c r="J12" i="83"/>
  <c r="K12" i="83" s="1"/>
  <c r="J11" i="83"/>
  <c r="K11" i="83" s="1"/>
  <c r="J10" i="83"/>
  <c r="K10" i="83" s="1"/>
  <c r="A10" i="83"/>
  <c r="A11" i="83" s="1"/>
  <c r="A12" i="83" s="1"/>
  <c r="A13" i="83" s="1"/>
  <c r="K9" i="83"/>
  <c r="J9" i="83"/>
  <c r="J8" i="83"/>
  <c r="K8" i="83" s="1"/>
  <c r="A8" i="83"/>
  <c r="A9" i="83" s="1"/>
  <c r="J7" i="83"/>
  <c r="K37" i="48"/>
  <c r="J37" i="48"/>
  <c r="J36" i="48"/>
  <c r="K36" i="48" s="1"/>
  <c r="J35" i="48"/>
  <c r="K35" i="48" s="1"/>
  <c r="J34" i="48"/>
  <c r="K34" i="48" s="1"/>
  <c r="J33" i="48"/>
  <c r="K33" i="48" s="1"/>
  <c r="J32" i="48"/>
  <c r="K32" i="48" s="1"/>
  <c r="J31" i="48"/>
  <c r="K31" i="48" s="1"/>
  <c r="K30" i="48"/>
  <c r="J30" i="48"/>
  <c r="J29" i="48"/>
  <c r="K29" i="48" s="1"/>
  <c r="J28" i="48"/>
  <c r="K28" i="48" s="1"/>
  <c r="J27" i="48"/>
  <c r="K27" i="48" s="1"/>
  <c r="K26" i="48"/>
  <c r="J26" i="48"/>
  <c r="J25" i="48"/>
  <c r="K25" i="48" s="1"/>
  <c r="K24" i="48"/>
  <c r="J24" i="48"/>
  <c r="K23" i="48"/>
  <c r="J23" i="48"/>
  <c r="K22" i="48"/>
  <c r="J22" i="48"/>
  <c r="K21" i="48"/>
  <c r="J21" i="48"/>
  <c r="J19" i="48"/>
  <c r="K19" i="48" s="1"/>
  <c r="J18" i="48"/>
  <c r="H17" i="48"/>
  <c r="J17" i="48" s="1"/>
  <c r="K17" i="48" s="1"/>
  <c r="A17" i="48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J16" i="48"/>
  <c r="K16" i="48" s="1"/>
  <c r="H16" i="48"/>
  <c r="H15" i="48"/>
  <c r="J15" i="48" s="1"/>
  <c r="K15" i="48" s="1"/>
  <c r="H14" i="48"/>
  <c r="J14" i="48" s="1"/>
  <c r="K14" i="48" s="1"/>
  <c r="H13" i="48"/>
  <c r="J13" i="48" s="1"/>
  <c r="K13" i="48" s="1"/>
  <c r="H12" i="48"/>
  <c r="J12" i="48" s="1"/>
  <c r="K12" i="48" s="1"/>
  <c r="F12" i="48"/>
  <c r="D12" i="48"/>
  <c r="H11" i="48"/>
  <c r="J11" i="48" s="1"/>
  <c r="K11" i="48" s="1"/>
  <c r="D11" i="48"/>
  <c r="J10" i="48"/>
  <c r="K10" i="48" s="1"/>
  <c r="H10" i="48"/>
  <c r="F10" i="48"/>
  <c r="F11" i="48" s="1"/>
  <c r="D10" i="48"/>
  <c r="H9" i="48"/>
  <c r="J9" i="48" s="1"/>
  <c r="K9" i="48" s="1"/>
  <c r="D9" i="48"/>
  <c r="A9" i="48"/>
  <c r="A10" i="48" s="1"/>
  <c r="A11" i="48" s="1"/>
  <c r="A12" i="48" s="1"/>
  <c r="A13" i="48" s="1"/>
  <c r="A14" i="48" s="1"/>
  <c r="A15" i="48" s="1"/>
  <c r="A16" i="48" s="1"/>
  <c r="J8" i="48"/>
  <c r="K8" i="48" s="1"/>
  <c r="H8" i="48"/>
  <c r="F8" i="48"/>
  <c r="F9" i="48" s="1"/>
  <c r="D8" i="48"/>
  <c r="A8" i="48"/>
  <c r="J7" i="48"/>
  <c r="K7" i="48" s="1"/>
  <c r="L4" i="48"/>
  <c r="K37" i="96"/>
  <c r="J37" i="96"/>
  <c r="J36" i="96"/>
  <c r="K36" i="96" s="1"/>
  <c r="A36" i="96"/>
  <c r="A37" i="96" s="1"/>
  <c r="J35" i="96"/>
  <c r="K35" i="96" s="1"/>
  <c r="K34" i="96"/>
  <c r="J34" i="96"/>
  <c r="J33" i="96"/>
  <c r="K33" i="96" s="1"/>
  <c r="K32" i="96"/>
  <c r="J32" i="96"/>
  <c r="J31" i="96"/>
  <c r="K31" i="96" s="1"/>
  <c r="K30" i="96"/>
  <c r="J30" i="96"/>
  <c r="J29" i="96"/>
  <c r="K29" i="96" s="1"/>
  <c r="J28" i="96"/>
  <c r="K28" i="96" s="1"/>
  <c r="J27" i="96"/>
  <c r="K27" i="96" s="1"/>
  <c r="J26" i="96"/>
  <c r="K26" i="96" s="1"/>
  <c r="K25" i="96"/>
  <c r="J25" i="96"/>
  <c r="K24" i="96"/>
  <c r="J24" i="96"/>
  <c r="J23" i="96"/>
  <c r="K23" i="96" s="1"/>
  <c r="K22" i="96"/>
  <c r="J22" i="96"/>
  <c r="J21" i="96"/>
  <c r="K21" i="96" s="1"/>
  <c r="J20" i="96"/>
  <c r="K20" i="96" s="1"/>
  <c r="K19" i="96"/>
  <c r="J19" i="96"/>
  <c r="K18" i="96"/>
  <c r="J18" i="96"/>
  <c r="J17" i="96"/>
  <c r="K17" i="96" s="1"/>
  <c r="J16" i="96"/>
  <c r="K16" i="96" s="1"/>
  <c r="J15" i="96"/>
  <c r="K15" i="96" s="1"/>
  <c r="A15" i="96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J14" i="96"/>
  <c r="K14" i="96" s="1"/>
  <c r="J13" i="96"/>
  <c r="K13" i="96" s="1"/>
  <c r="K12" i="96"/>
  <c r="J12" i="96"/>
  <c r="J11" i="96"/>
  <c r="K11" i="96" s="1"/>
  <c r="K10" i="96"/>
  <c r="J10" i="96"/>
  <c r="A10" i="96"/>
  <c r="A11" i="96" s="1"/>
  <c r="A12" i="96" s="1"/>
  <c r="A13" i="96" s="1"/>
  <c r="A14" i="96" s="1"/>
  <c r="J9" i="96"/>
  <c r="K9" i="96" s="1"/>
  <c r="A9" i="96"/>
  <c r="J8" i="96"/>
  <c r="K8" i="96" s="1"/>
  <c r="A8" i="96"/>
  <c r="J7" i="96"/>
  <c r="J36" i="92"/>
  <c r="K36" i="92" s="1"/>
  <c r="J35" i="92"/>
  <c r="K35" i="92" s="1"/>
  <c r="K34" i="92"/>
  <c r="J34" i="92"/>
  <c r="J33" i="92"/>
  <c r="K33" i="92" s="1"/>
  <c r="K32" i="92"/>
  <c r="J32" i="92"/>
  <c r="J31" i="92"/>
  <c r="K31" i="92" s="1"/>
  <c r="J30" i="92"/>
  <c r="K30" i="92" s="1"/>
  <c r="J29" i="92"/>
  <c r="K29" i="92" s="1"/>
  <c r="J28" i="92"/>
  <c r="K28" i="92" s="1"/>
  <c r="K27" i="92"/>
  <c r="J27" i="92"/>
  <c r="K26" i="92"/>
  <c r="J26" i="92"/>
  <c r="K25" i="92"/>
  <c r="J25" i="92"/>
  <c r="K24" i="92"/>
  <c r="J24" i="92"/>
  <c r="J23" i="92"/>
  <c r="K23" i="92" s="1"/>
  <c r="J22" i="92"/>
  <c r="K22" i="92" s="1"/>
  <c r="J21" i="92"/>
  <c r="K21" i="92" s="1"/>
  <c r="J20" i="92"/>
  <c r="K20" i="92" s="1"/>
  <c r="J19" i="92"/>
  <c r="J18" i="92"/>
  <c r="K18" i="92" s="1"/>
  <c r="J17" i="92"/>
  <c r="K17" i="92" s="1"/>
  <c r="H17" i="92"/>
  <c r="A17" i="92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H16" i="92"/>
  <c r="J16" i="92" s="1"/>
  <c r="K16" i="92" s="1"/>
  <c r="J15" i="92"/>
  <c r="K15" i="92" s="1"/>
  <c r="H15" i="92"/>
  <c r="J14" i="92"/>
  <c r="K14" i="92" s="1"/>
  <c r="H14" i="92"/>
  <c r="H13" i="92"/>
  <c r="J13" i="92" s="1"/>
  <c r="K13" i="92" s="1"/>
  <c r="J12" i="92"/>
  <c r="K12" i="92" s="1"/>
  <c r="H12" i="92"/>
  <c r="A12" i="92"/>
  <c r="A13" i="92" s="1"/>
  <c r="A14" i="92" s="1"/>
  <c r="A15" i="92" s="1"/>
  <c r="A16" i="92" s="1"/>
  <c r="H11" i="92"/>
  <c r="J11" i="92" s="1"/>
  <c r="K11" i="92" s="1"/>
  <c r="K10" i="92"/>
  <c r="H10" i="92"/>
  <c r="J10" i="92" s="1"/>
  <c r="J9" i="92"/>
  <c r="K9" i="92" s="1"/>
  <c r="H9" i="92"/>
  <c r="A9" i="92"/>
  <c r="A10" i="92" s="1"/>
  <c r="A11" i="92" s="1"/>
  <c r="H8" i="92"/>
  <c r="J8" i="92" s="1"/>
  <c r="K8" i="92" s="1"/>
  <c r="A8" i="92"/>
  <c r="J7" i="92"/>
  <c r="K7" i="92" s="1"/>
  <c r="K37" i="91"/>
  <c r="J37" i="91"/>
  <c r="J36" i="91"/>
  <c r="K36" i="91" s="1"/>
  <c r="K35" i="91"/>
  <c r="J35" i="91"/>
  <c r="J34" i="91"/>
  <c r="K34" i="91" s="1"/>
  <c r="J33" i="91"/>
  <c r="K33" i="91" s="1"/>
  <c r="K32" i="91"/>
  <c r="J32" i="91"/>
  <c r="K31" i="91"/>
  <c r="J31" i="91"/>
  <c r="J30" i="91"/>
  <c r="K30" i="91" s="1"/>
  <c r="J29" i="91"/>
  <c r="K29" i="91" s="1"/>
  <c r="K28" i="91"/>
  <c r="J28" i="91"/>
  <c r="K27" i="91"/>
  <c r="J27" i="91"/>
  <c r="K26" i="91"/>
  <c r="J26" i="91"/>
  <c r="K25" i="91"/>
  <c r="J25" i="91"/>
  <c r="K24" i="91"/>
  <c r="J24" i="91"/>
  <c r="J23" i="91"/>
  <c r="K23" i="91" s="1"/>
  <c r="J22" i="91"/>
  <c r="K22" i="91" s="1"/>
  <c r="J21" i="91"/>
  <c r="K21" i="91" s="1"/>
  <c r="J20" i="91"/>
  <c r="J19" i="91"/>
  <c r="K19" i="91" s="1"/>
  <c r="J18" i="91"/>
  <c r="K18" i="91" s="1"/>
  <c r="J17" i="91"/>
  <c r="K17" i="91" s="1"/>
  <c r="H17" i="91"/>
  <c r="J16" i="91"/>
  <c r="K16" i="91" s="1"/>
  <c r="H16" i="91"/>
  <c r="H15" i="91"/>
  <c r="J15" i="91" s="1"/>
  <c r="K15" i="91" s="1"/>
  <c r="H14" i="91"/>
  <c r="J14" i="91" s="1"/>
  <c r="K14" i="91" s="1"/>
  <c r="H13" i="91"/>
  <c r="J13" i="91" s="1"/>
  <c r="K13" i="91" s="1"/>
  <c r="H12" i="91"/>
  <c r="J12" i="91" s="1"/>
  <c r="K12" i="91" s="1"/>
  <c r="A12" i="9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J11" i="91"/>
  <c r="K11" i="91" s="1"/>
  <c r="H11" i="91"/>
  <c r="J10" i="91"/>
  <c r="K10" i="91" s="1"/>
  <c r="H10" i="91"/>
  <c r="K9" i="91"/>
  <c r="J9" i="91"/>
  <c r="H9" i="91"/>
  <c r="H8" i="91"/>
  <c r="J8" i="91" s="1"/>
  <c r="K8" i="91" s="1"/>
  <c r="A8" i="91"/>
  <c r="A9" i="91" s="1"/>
  <c r="A10" i="91" s="1"/>
  <c r="A11" i="91" s="1"/>
  <c r="J7" i="91"/>
  <c r="K7" i="91" s="1"/>
  <c r="P55" i="79"/>
  <c r="N55" i="79"/>
  <c r="M55" i="79"/>
  <c r="Q53" i="79"/>
  <c r="R53" i="79" s="1"/>
  <c r="P53" i="79"/>
  <c r="O53" i="79"/>
  <c r="B53" i="79"/>
  <c r="R52" i="79"/>
  <c r="Q52" i="79"/>
  <c r="P52" i="79"/>
  <c r="O52" i="79"/>
  <c r="B52" i="79"/>
  <c r="R51" i="79"/>
  <c r="Q51" i="79"/>
  <c r="P51" i="79"/>
  <c r="O51" i="79"/>
  <c r="B51" i="79"/>
  <c r="Q50" i="79"/>
  <c r="R50" i="79" s="1"/>
  <c r="P50" i="79"/>
  <c r="O50" i="79"/>
  <c r="B50" i="79"/>
  <c r="R49" i="79"/>
  <c r="Q49" i="79"/>
  <c r="P49" i="79"/>
  <c r="O49" i="79"/>
  <c r="B49" i="79"/>
  <c r="Q48" i="79"/>
  <c r="R48" i="79" s="1"/>
  <c r="P48" i="79"/>
  <c r="O48" i="79"/>
  <c r="B48" i="79"/>
  <c r="Q47" i="79"/>
  <c r="R47" i="79" s="1"/>
  <c r="P47" i="79"/>
  <c r="O47" i="79"/>
  <c r="B47" i="79"/>
  <c r="R46" i="79"/>
  <c r="Q46" i="79"/>
  <c r="P46" i="79"/>
  <c r="O46" i="79"/>
  <c r="B46" i="79"/>
  <c r="R45" i="79"/>
  <c r="Q45" i="79"/>
  <c r="P45" i="79"/>
  <c r="O45" i="79"/>
  <c r="B45" i="79"/>
  <c r="Q44" i="79"/>
  <c r="R44" i="79" s="1"/>
  <c r="P44" i="79"/>
  <c r="O44" i="79"/>
  <c r="B44" i="79"/>
  <c r="Q43" i="79"/>
  <c r="R43" i="79" s="1"/>
  <c r="P43" i="79"/>
  <c r="O43" i="79"/>
  <c r="B43" i="79"/>
  <c r="R42" i="79"/>
  <c r="Q42" i="79"/>
  <c r="P42" i="79"/>
  <c r="O42" i="79"/>
  <c r="B42" i="79"/>
  <c r="Q41" i="79"/>
  <c r="R41" i="79" s="1"/>
  <c r="P41" i="79"/>
  <c r="O41" i="79"/>
  <c r="B41" i="79"/>
  <c r="R40" i="79"/>
  <c r="Q40" i="79"/>
  <c r="P40" i="79"/>
  <c r="O40" i="79"/>
  <c r="B40" i="79"/>
  <c r="R39" i="79"/>
  <c r="Q39" i="79"/>
  <c r="P39" i="79"/>
  <c r="O39" i="79"/>
  <c r="B39" i="79"/>
  <c r="A39" i="79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Q38" i="79"/>
  <c r="R38" i="79" s="1"/>
  <c r="P38" i="79"/>
  <c r="O38" i="79"/>
  <c r="B38" i="79"/>
  <c r="Q37" i="79"/>
  <c r="R37" i="79" s="1"/>
  <c r="P37" i="79"/>
  <c r="O37" i="79"/>
  <c r="B37" i="79"/>
  <c r="R36" i="79"/>
  <c r="Q36" i="79"/>
  <c r="P36" i="79"/>
  <c r="O36" i="79"/>
  <c r="B36" i="79"/>
  <c r="R35" i="79"/>
  <c r="Q35" i="79"/>
  <c r="P35" i="79"/>
  <c r="O35" i="79"/>
  <c r="B35" i="79"/>
  <c r="Q34" i="79"/>
  <c r="R34" i="79" s="1"/>
  <c r="P34" i="79"/>
  <c r="O34" i="79"/>
  <c r="B34" i="79"/>
  <c r="Q33" i="79"/>
  <c r="R33" i="79" s="1"/>
  <c r="P33" i="79"/>
  <c r="O33" i="79"/>
  <c r="B33" i="79"/>
  <c r="R32" i="79"/>
  <c r="Q32" i="79"/>
  <c r="P32" i="79"/>
  <c r="O32" i="79"/>
  <c r="B32" i="79"/>
  <c r="Q31" i="79"/>
  <c r="R31" i="79" s="1"/>
  <c r="P31" i="79"/>
  <c r="O31" i="79"/>
  <c r="B31" i="79"/>
  <c r="R30" i="79"/>
  <c r="Q30" i="79"/>
  <c r="P30" i="79"/>
  <c r="O30" i="79"/>
  <c r="B30" i="79"/>
  <c r="Q29" i="79"/>
  <c r="R29" i="79" s="1"/>
  <c r="P29" i="79"/>
  <c r="O29" i="79"/>
  <c r="B29" i="79"/>
  <c r="Q28" i="79"/>
  <c r="R28" i="79" s="1"/>
  <c r="P28" i="79"/>
  <c r="O28" i="79"/>
  <c r="B28" i="79"/>
  <c r="R27" i="79"/>
  <c r="Q27" i="79"/>
  <c r="P27" i="79"/>
  <c r="O27" i="79"/>
  <c r="B27" i="79"/>
  <c r="R26" i="79"/>
  <c r="Q26" i="79"/>
  <c r="P26" i="79"/>
  <c r="O26" i="79"/>
  <c r="B26" i="79"/>
  <c r="R25" i="79"/>
  <c r="Q25" i="79"/>
  <c r="P25" i="79"/>
  <c r="O25" i="79"/>
  <c r="B25" i="79"/>
  <c r="R24" i="79"/>
  <c r="Q24" i="79"/>
  <c r="P24" i="79"/>
  <c r="O24" i="79"/>
  <c r="B24" i="79"/>
  <c r="Q23" i="79"/>
  <c r="R23" i="79" s="1"/>
  <c r="P23" i="79"/>
  <c r="O23" i="79"/>
  <c r="B23" i="79"/>
  <c r="R22" i="79"/>
  <c r="Q22" i="79"/>
  <c r="P22" i="79"/>
  <c r="O22" i="79"/>
  <c r="B22" i="79"/>
  <c r="Q21" i="79"/>
  <c r="R21" i="79" s="1"/>
  <c r="P21" i="79"/>
  <c r="O21" i="79"/>
  <c r="B21" i="79"/>
  <c r="R20" i="79"/>
  <c r="Q20" i="79"/>
  <c r="P20" i="79"/>
  <c r="O20" i="79"/>
  <c r="B20" i="79"/>
  <c r="R19" i="79"/>
  <c r="Q19" i="79"/>
  <c r="P19" i="79"/>
  <c r="O19" i="79"/>
  <c r="B19" i="79"/>
  <c r="Q18" i="79"/>
  <c r="R18" i="79" s="1"/>
  <c r="P18" i="79"/>
  <c r="O18" i="79"/>
  <c r="B18" i="79"/>
  <c r="A18" i="79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R17" i="79"/>
  <c r="Q17" i="79"/>
  <c r="P17" i="79"/>
  <c r="O17" i="79"/>
  <c r="B17" i="79"/>
  <c r="A17" i="79"/>
  <c r="R16" i="79"/>
  <c r="Q16" i="79"/>
  <c r="P16" i="79"/>
  <c r="O16" i="79"/>
  <c r="B16" i="79"/>
  <c r="R15" i="79"/>
  <c r="Q15" i="79"/>
  <c r="P15" i="79"/>
  <c r="O15" i="79"/>
  <c r="B15" i="79"/>
  <c r="Q14" i="79"/>
  <c r="R14" i="79" s="1"/>
  <c r="P14" i="79"/>
  <c r="O14" i="79"/>
  <c r="B14" i="79"/>
  <c r="Q13" i="79"/>
  <c r="R13" i="79" s="1"/>
  <c r="P13" i="79"/>
  <c r="O13" i="79"/>
  <c r="B13" i="79"/>
  <c r="A13" i="79"/>
  <c r="A14" i="79" s="1"/>
  <c r="A15" i="79" s="1"/>
  <c r="A16" i="79" s="1"/>
  <c r="R12" i="79"/>
  <c r="Q12" i="79"/>
  <c r="P12" i="79"/>
  <c r="O12" i="79"/>
  <c r="B12" i="79"/>
  <c r="R11" i="79"/>
  <c r="Q11" i="79"/>
  <c r="P11" i="79"/>
  <c r="O11" i="79"/>
  <c r="B11" i="79"/>
  <c r="A11" i="79"/>
  <c r="A12" i="79" s="1"/>
  <c r="R10" i="79"/>
  <c r="Q10" i="79"/>
  <c r="P10" i="79"/>
  <c r="O10" i="79"/>
  <c r="B10" i="79"/>
  <c r="Q9" i="79"/>
  <c r="R9" i="79" s="1"/>
  <c r="P9" i="79"/>
  <c r="O9" i="79"/>
  <c r="B9" i="79"/>
  <c r="A9" i="79"/>
  <c r="A10" i="79" s="1"/>
  <c r="R8" i="79"/>
  <c r="Q8" i="79"/>
  <c r="P8" i="79"/>
  <c r="O8" i="79"/>
  <c r="B8" i="79"/>
  <c r="M2" i="79"/>
  <c r="J37" i="72"/>
  <c r="K37" i="72" s="1"/>
  <c r="K36" i="72"/>
  <c r="J36" i="72"/>
  <c r="J35" i="72"/>
  <c r="K35" i="72" s="1"/>
  <c r="J34" i="72"/>
  <c r="K34" i="72" s="1"/>
  <c r="J33" i="72"/>
  <c r="K33" i="72" s="1"/>
  <c r="J32" i="72"/>
  <c r="K32" i="72" s="1"/>
  <c r="J31" i="72"/>
  <c r="K31" i="72" s="1"/>
  <c r="K30" i="72"/>
  <c r="J30" i="72"/>
  <c r="J29" i="72"/>
  <c r="K29" i="72" s="1"/>
  <c r="K28" i="72"/>
  <c r="J28" i="72"/>
  <c r="J27" i="72"/>
  <c r="K27" i="72" s="1"/>
  <c r="K26" i="72"/>
  <c r="J26" i="72"/>
  <c r="J25" i="72"/>
  <c r="K25" i="72" s="1"/>
  <c r="K24" i="72"/>
  <c r="J24" i="72"/>
  <c r="K23" i="72"/>
  <c r="J23" i="72"/>
  <c r="K22" i="72"/>
  <c r="J22" i="72"/>
  <c r="K21" i="72"/>
  <c r="J21" i="72"/>
  <c r="H17" i="72"/>
  <c r="J17" i="72" s="1"/>
  <c r="K17" i="72" s="1"/>
  <c r="H16" i="72"/>
  <c r="J16" i="72" s="1"/>
  <c r="K16" i="72" s="1"/>
  <c r="J15" i="72"/>
  <c r="K15" i="72" s="1"/>
  <c r="H15" i="72"/>
  <c r="A15" i="72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H14" i="72"/>
  <c r="J14" i="72" s="1"/>
  <c r="K14" i="72" s="1"/>
  <c r="A14" i="72"/>
  <c r="H13" i="72"/>
  <c r="J13" i="72" s="1"/>
  <c r="K13" i="72" s="1"/>
  <c r="A13" i="72"/>
  <c r="J12" i="72"/>
  <c r="K12" i="72" s="1"/>
  <c r="H12" i="72"/>
  <c r="H11" i="72"/>
  <c r="J11" i="72" s="1"/>
  <c r="K11" i="72" s="1"/>
  <c r="K10" i="72"/>
  <c r="H10" i="72"/>
  <c r="J10" i="72" s="1"/>
  <c r="H9" i="72"/>
  <c r="J9" i="72" s="1"/>
  <c r="K9" i="72" s="1"/>
  <c r="H8" i="72"/>
  <c r="J8" i="72" s="1"/>
  <c r="K8" i="72" s="1"/>
  <c r="A8" i="72"/>
  <c r="A9" i="72" s="1"/>
  <c r="A10" i="72" s="1"/>
  <c r="A11" i="72" s="1"/>
  <c r="A12" i="72" s="1"/>
  <c r="K7" i="72"/>
  <c r="J7" i="72"/>
  <c r="C4" i="72"/>
  <c r="B7" i="72" s="1"/>
  <c r="P31" i="74"/>
  <c r="M31" i="74"/>
  <c r="L31" i="74"/>
  <c r="L2" i="74"/>
  <c r="O12" i="68"/>
  <c r="B12" i="68"/>
  <c r="A12" i="68"/>
  <c r="O11" i="68"/>
  <c r="B11" i="68"/>
  <c r="O10" i="68"/>
  <c r="B10" i="68"/>
  <c r="A10" i="68"/>
  <c r="A11" i="68" s="1"/>
  <c r="O9" i="68"/>
  <c r="B9" i="68"/>
  <c r="A9" i="68"/>
  <c r="O8" i="68"/>
  <c r="B8" i="68"/>
  <c r="O55" i="20"/>
  <c r="N55" i="20"/>
  <c r="M55" i="20"/>
  <c r="B55" i="20"/>
  <c r="N54" i="20"/>
  <c r="M54" i="20"/>
  <c r="O54" i="20" s="1"/>
  <c r="B54" i="20"/>
  <c r="O53" i="20"/>
  <c r="N53" i="20"/>
  <c r="M53" i="20"/>
  <c r="B53" i="20"/>
  <c r="N52" i="20"/>
  <c r="M52" i="20"/>
  <c r="O52" i="20" s="1"/>
  <c r="B52" i="20"/>
  <c r="O51" i="20"/>
  <c r="N51" i="20"/>
  <c r="M51" i="20"/>
  <c r="B51" i="20"/>
  <c r="O50" i="20"/>
  <c r="N50" i="20"/>
  <c r="M50" i="20"/>
  <c r="B50" i="20"/>
  <c r="O49" i="20"/>
  <c r="N49" i="20"/>
  <c r="M49" i="20"/>
  <c r="B49" i="20"/>
  <c r="N48" i="20"/>
  <c r="M48" i="20"/>
  <c r="O48" i="20" s="1"/>
  <c r="B48" i="20"/>
  <c r="O47" i="20"/>
  <c r="N47" i="20"/>
  <c r="M47" i="20"/>
  <c r="B47" i="20"/>
  <c r="N46" i="20"/>
  <c r="M46" i="20"/>
  <c r="O46" i="20" s="1"/>
  <c r="B46" i="20"/>
  <c r="N45" i="20"/>
  <c r="M45" i="20"/>
  <c r="O45" i="20" s="1"/>
  <c r="B45" i="20"/>
  <c r="N44" i="20"/>
  <c r="M44" i="20"/>
  <c r="O44" i="20" s="1"/>
  <c r="B44" i="20"/>
  <c r="O43" i="20"/>
  <c r="N43" i="20"/>
  <c r="M43" i="20"/>
  <c r="B43" i="20"/>
  <c r="N42" i="20"/>
  <c r="M42" i="20"/>
  <c r="O42" i="20" s="1"/>
  <c r="B42" i="20"/>
  <c r="N41" i="20"/>
  <c r="M41" i="20"/>
  <c r="O41" i="20" s="1"/>
  <c r="B41" i="20"/>
  <c r="N40" i="20"/>
  <c r="M40" i="20"/>
  <c r="O40" i="20" s="1"/>
  <c r="B40" i="20"/>
  <c r="O39" i="20"/>
  <c r="N39" i="20"/>
  <c r="M39" i="20"/>
  <c r="B39" i="20"/>
  <c r="N38" i="20"/>
  <c r="M38" i="20"/>
  <c r="O38" i="20" s="1"/>
  <c r="B38" i="20"/>
  <c r="N37" i="20"/>
  <c r="M37" i="20"/>
  <c r="O37" i="20" s="1"/>
  <c r="B37" i="20"/>
  <c r="N36" i="20"/>
  <c r="M36" i="20"/>
  <c r="O36" i="20" s="1"/>
  <c r="B36" i="20"/>
  <c r="O35" i="20"/>
  <c r="N35" i="20"/>
  <c r="M35" i="20"/>
  <c r="B35" i="20"/>
  <c r="O34" i="20"/>
  <c r="N34" i="20"/>
  <c r="M34" i="20"/>
  <c r="B34" i="20"/>
  <c r="B33" i="20"/>
  <c r="B32" i="20"/>
  <c r="B31" i="20"/>
  <c r="B30" i="20"/>
  <c r="B29" i="20"/>
  <c r="N28" i="20"/>
  <c r="M28" i="20"/>
  <c r="O28" i="20" s="1"/>
  <c r="B28" i="20"/>
  <c r="B27" i="20"/>
  <c r="A27" i="20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N26" i="20"/>
  <c r="M26" i="20"/>
  <c r="O26" i="20" s="1"/>
  <c r="B26" i="20"/>
  <c r="O25" i="20"/>
  <c r="N25" i="20"/>
  <c r="M25" i="20"/>
  <c r="K25" i="20"/>
  <c r="B25" i="20"/>
  <c r="O24" i="20"/>
  <c r="N24" i="20"/>
  <c r="K24" i="20"/>
  <c r="M24" i="20" s="1"/>
  <c r="B24" i="20"/>
  <c r="N23" i="20"/>
  <c r="K23" i="20"/>
  <c r="M23" i="20" s="1"/>
  <c r="O23" i="20" s="1"/>
  <c r="B23" i="20"/>
  <c r="O22" i="20"/>
  <c r="N22" i="20"/>
  <c r="K22" i="20"/>
  <c r="M22" i="20" s="1"/>
  <c r="B22" i="20"/>
  <c r="N21" i="20"/>
  <c r="M21" i="20"/>
  <c r="O21" i="20" s="1"/>
  <c r="K21" i="20"/>
  <c r="B21" i="20"/>
  <c r="O20" i="20"/>
  <c r="N20" i="20"/>
  <c r="K20" i="20"/>
  <c r="M20" i="20" s="1"/>
  <c r="B20" i="20"/>
  <c r="O19" i="20"/>
  <c r="N19" i="20"/>
  <c r="M19" i="20"/>
  <c r="K19" i="20"/>
  <c r="B19" i="20"/>
  <c r="O18" i="20"/>
  <c r="N18" i="20"/>
  <c r="K18" i="20"/>
  <c r="M18" i="20" s="1"/>
  <c r="B18" i="20"/>
  <c r="N17" i="20"/>
  <c r="K17" i="20"/>
  <c r="M17" i="20" s="1"/>
  <c r="O17" i="20" s="1"/>
  <c r="B17" i="20"/>
  <c r="N16" i="20"/>
  <c r="K16" i="20"/>
  <c r="M16" i="20" s="1"/>
  <c r="O16" i="20" s="1"/>
  <c r="B16" i="20"/>
  <c r="O15" i="20"/>
  <c r="N15" i="20"/>
  <c r="M15" i="20"/>
  <c r="K15" i="20"/>
  <c r="B15" i="20"/>
  <c r="O14" i="20"/>
  <c r="N14" i="20"/>
  <c r="K14" i="20"/>
  <c r="M14" i="20" s="1"/>
  <c r="B14" i="20"/>
  <c r="N13" i="20"/>
  <c r="M13" i="20"/>
  <c r="O13" i="20" s="1"/>
  <c r="K13" i="20"/>
  <c r="B13" i="20"/>
  <c r="N12" i="20"/>
  <c r="M12" i="20"/>
  <c r="O12" i="20" s="1"/>
  <c r="K12" i="20"/>
  <c r="B12" i="20"/>
  <c r="N11" i="20"/>
  <c r="K11" i="20"/>
  <c r="M11" i="20" s="1"/>
  <c r="O11" i="20" s="1"/>
  <c r="B11" i="20"/>
  <c r="O10" i="20"/>
  <c r="N10" i="20"/>
  <c r="K10" i="20"/>
  <c r="M10" i="20" s="1"/>
  <c r="B10" i="20"/>
  <c r="N9" i="20"/>
  <c r="K9" i="20"/>
  <c r="M9" i="20" s="1"/>
  <c r="B9" i="20"/>
  <c r="O8" i="20"/>
  <c r="N8" i="20"/>
  <c r="M8" i="20"/>
  <c r="B8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O19" i="13"/>
  <c r="B17" i="13"/>
  <c r="A17" i="13"/>
  <c r="B16" i="13"/>
  <c r="B15" i="13"/>
  <c r="A15" i="13"/>
  <c r="A16" i="13" s="1"/>
  <c r="B14" i="13"/>
  <c r="A14" i="13"/>
  <c r="B13" i="13"/>
  <c r="A13" i="13"/>
  <c r="B12" i="13"/>
  <c r="A12" i="13"/>
  <c r="B11" i="13"/>
  <c r="B10" i="13"/>
  <c r="B9" i="13"/>
  <c r="A9" i="13"/>
  <c r="A10" i="13" s="1"/>
  <c r="A11" i="13" s="1"/>
  <c r="B8" i="13"/>
  <c r="A8" i="13"/>
  <c r="O70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A49" i="9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B48" i="9"/>
  <c r="B47" i="9"/>
  <c r="B46" i="9"/>
  <c r="B45" i="9"/>
  <c r="B44" i="9"/>
  <c r="B37" i="9"/>
  <c r="B36" i="9"/>
  <c r="B35" i="9"/>
  <c r="B34" i="9"/>
  <c r="B33" i="9"/>
  <c r="B32" i="9"/>
  <c r="B31" i="9"/>
  <c r="B30" i="9"/>
  <c r="A30" i="9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A15" i="9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B14" i="9"/>
  <c r="B13" i="9"/>
  <c r="B12" i="9"/>
  <c r="B11" i="9"/>
  <c r="B10" i="9"/>
  <c r="A10" i="9"/>
  <c r="A11" i="9" s="1"/>
  <c r="A12" i="9" s="1"/>
  <c r="A13" i="9" s="1"/>
  <c r="A14" i="9" s="1"/>
  <c r="B9" i="9"/>
  <c r="A9" i="9"/>
  <c r="M13" i="37"/>
  <c r="B11" i="37"/>
  <c r="B10" i="37"/>
  <c r="A10" i="37"/>
  <c r="A11" i="37" s="1"/>
  <c r="B9" i="37"/>
  <c r="A9" i="37"/>
  <c r="B8" i="37"/>
  <c r="J37" i="51"/>
  <c r="K37" i="51" s="1"/>
  <c r="J36" i="51"/>
  <c r="K36" i="51" s="1"/>
  <c r="K35" i="51"/>
  <c r="J35" i="51"/>
  <c r="J34" i="51"/>
  <c r="K34" i="51" s="1"/>
  <c r="K33" i="51"/>
  <c r="J33" i="51"/>
  <c r="K32" i="51"/>
  <c r="J32" i="51"/>
  <c r="J31" i="51"/>
  <c r="K31" i="51" s="1"/>
  <c r="K30" i="51"/>
  <c r="J30" i="51"/>
  <c r="J29" i="51"/>
  <c r="K29" i="51" s="1"/>
  <c r="J28" i="51"/>
  <c r="K28" i="51" s="1"/>
  <c r="J27" i="51"/>
  <c r="K27" i="51" s="1"/>
  <c r="A27" i="5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K26" i="51"/>
  <c r="J26" i="51"/>
  <c r="K25" i="51"/>
  <c r="J25" i="51"/>
  <c r="J24" i="51"/>
  <c r="K24" i="51" s="1"/>
  <c r="F24" i="5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K23" i="51"/>
  <c r="J23" i="51"/>
  <c r="A23" i="51"/>
  <c r="A24" i="51" s="1"/>
  <c r="A25" i="51" s="1"/>
  <c r="A26" i="51" s="1"/>
  <c r="K22" i="51"/>
  <c r="J22" i="51"/>
  <c r="J21" i="51"/>
  <c r="K21" i="51" s="1"/>
  <c r="K20" i="51"/>
  <c r="J20" i="51"/>
  <c r="J19" i="51"/>
  <c r="K19" i="51" s="1"/>
  <c r="K18" i="51"/>
  <c r="J18" i="51"/>
  <c r="J17" i="51"/>
  <c r="K17" i="51" s="1"/>
  <c r="D17" i="51"/>
  <c r="D18" i="51" s="1"/>
  <c r="D19" i="51" s="1"/>
  <c r="D20" i="51" s="1"/>
  <c r="D21" i="51" s="1"/>
  <c r="D22" i="51" s="1"/>
  <c r="D23" i="51" s="1"/>
  <c r="D24" i="51" s="1"/>
  <c r="D25" i="51" s="1"/>
  <c r="D26" i="51" s="1"/>
  <c r="D27" i="51" s="1"/>
  <c r="D28" i="51" s="1"/>
  <c r="D29" i="51" s="1"/>
  <c r="D30" i="51" s="1"/>
  <c r="D31" i="51" s="1"/>
  <c r="D32" i="51" s="1"/>
  <c r="D33" i="51" s="1"/>
  <c r="D34" i="51" s="1"/>
  <c r="D35" i="51" s="1"/>
  <c r="D36" i="51" s="1"/>
  <c r="D37" i="51" s="1"/>
  <c r="J16" i="51"/>
  <c r="K16" i="51" s="1"/>
  <c r="D16" i="51"/>
  <c r="K15" i="51"/>
  <c r="J15" i="51"/>
  <c r="J14" i="51"/>
  <c r="K14" i="51" s="1"/>
  <c r="K13" i="51"/>
  <c r="J13" i="51"/>
  <c r="K12" i="51"/>
  <c r="J12" i="51"/>
  <c r="K11" i="51"/>
  <c r="J11" i="51"/>
  <c r="J10" i="51"/>
  <c r="K10" i="51" s="1"/>
  <c r="F10" i="51"/>
  <c r="F11" i="51" s="1"/>
  <c r="F12" i="51" s="1"/>
  <c r="F13" i="51" s="1"/>
  <c r="F14" i="51" s="1"/>
  <c r="F15" i="51" s="1"/>
  <c r="F16" i="51" s="1"/>
  <c r="F17" i="51" s="1"/>
  <c r="F18" i="51" s="1"/>
  <c r="F19" i="51" s="1"/>
  <c r="F20" i="51" s="1"/>
  <c r="F21" i="51" s="1"/>
  <c r="F22" i="51" s="1"/>
  <c r="F23" i="51" s="1"/>
  <c r="A10" i="5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J9" i="51"/>
  <c r="K9" i="51" s="1"/>
  <c r="D9" i="51"/>
  <c r="D10" i="51" s="1"/>
  <c r="D11" i="51" s="1"/>
  <c r="D12" i="51" s="1"/>
  <c r="D13" i="51" s="1"/>
  <c r="D14" i="51" s="1"/>
  <c r="D15" i="51" s="1"/>
  <c r="K8" i="51"/>
  <c r="J8" i="51"/>
  <c r="F8" i="51"/>
  <c r="F9" i="51" s="1"/>
  <c r="D8" i="51"/>
  <c r="A8" i="51"/>
  <c r="A9" i="51" s="1"/>
  <c r="K7" i="51"/>
  <c r="J7" i="51"/>
  <c r="J37" i="21"/>
  <c r="K37" i="21" s="1"/>
  <c r="J36" i="21"/>
  <c r="K36" i="21" s="1"/>
  <c r="J35" i="21"/>
  <c r="K35" i="21" s="1"/>
  <c r="K34" i="21"/>
  <c r="J34" i="21"/>
  <c r="J33" i="21"/>
  <c r="K33" i="21" s="1"/>
  <c r="J32" i="21"/>
  <c r="K32" i="21" s="1"/>
  <c r="K31" i="21"/>
  <c r="J31" i="21"/>
  <c r="K30" i="21"/>
  <c r="J30" i="21"/>
  <c r="J29" i="21"/>
  <c r="K29" i="21" s="1"/>
  <c r="A29" i="21"/>
  <c r="A30" i="21" s="1"/>
  <c r="A31" i="21" s="1"/>
  <c r="A32" i="21" s="1"/>
  <c r="A33" i="21" s="1"/>
  <c r="A34" i="21" s="1"/>
  <c r="A35" i="21" s="1"/>
  <c r="A36" i="21" s="1"/>
  <c r="A37" i="21" s="1"/>
  <c r="J28" i="21"/>
  <c r="K28" i="21" s="1"/>
  <c r="J27" i="21"/>
  <c r="K27" i="21" s="1"/>
  <c r="K26" i="21"/>
  <c r="J26" i="21"/>
  <c r="J25" i="21"/>
  <c r="K25" i="21" s="1"/>
  <c r="J24" i="21"/>
  <c r="K24" i="21" s="1"/>
  <c r="J23" i="21"/>
  <c r="K23" i="21" s="1"/>
  <c r="K22" i="21"/>
  <c r="J22" i="21"/>
  <c r="J21" i="21"/>
  <c r="K21" i="21" s="1"/>
  <c r="J20" i="21"/>
  <c r="K20" i="21" s="1"/>
  <c r="J19" i="21"/>
  <c r="H17" i="21"/>
  <c r="J17" i="21" s="1"/>
  <c r="K17" i="21" s="1"/>
  <c r="A17" i="2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H16" i="21"/>
  <c r="J16" i="21" s="1"/>
  <c r="K16" i="21" s="1"/>
  <c r="H15" i="21"/>
  <c r="J15" i="21" s="1"/>
  <c r="K15" i="21" s="1"/>
  <c r="H14" i="21"/>
  <c r="J14" i="21" s="1"/>
  <c r="K14" i="21" s="1"/>
  <c r="F14" i="2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J13" i="21"/>
  <c r="K13" i="21" s="1"/>
  <c r="H13" i="21"/>
  <c r="H12" i="21"/>
  <c r="J12" i="21" s="1"/>
  <c r="K12" i="21" s="1"/>
  <c r="F12" i="21"/>
  <c r="F13" i="21" s="1"/>
  <c r="J11" i="21"/>
  <c r="K11" i="21" s="1"/>
  <c r="H11" i="21"/>
  <c r="H10" i="21"/>
  <c r="J10" i="21" s="1"/>
  <c r="K10" i="21" s="1"/>
  <c r="K9" i="21"/>
  <c r="H9" i="21"/>
  <c r="J9" i="21" s="1"/>
  <c r="A9" i="21"/>
  <c r="A10" i="21" s="1"/>
  <c r="A11" i="21" s="1"/>
  <c r="A12" i="21" s="1"/>
  <c r="A13" i="21" s="1"/>
  <c r="A14" i="21" s="1"/>
  <c r="A15" i="21" s="1"/>
  <c r="A16" i="21" s="1"/>
  <c r="H8" i="21"/>
  <c r="J8" i="21" s="1"/>
  <c r="K8" i="21" s="1"/>
  <c r="F8" i="21"/>
  <c r="F9" i="21" s="1"/>
  <c r="F10" i="21" s="1"/>
  <c r="F11" i="21" s="1"/>
  <c r="A8" i="21"/>
  <c r="K7" i="21"/>
  <c r="J7" i="21"/>
  <c r="A15" i="7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8" i="71"/>
  <c r="A9" i="71" s="1"/>
  <c r="A10" i="71" s="1"/>
  <c r="A11" i="71" s="1"/>
  <c r="A12" i="71" s="1"/>
  <c r="A13" i="71" s="1"/>
  <c r="A14" i="71" s="1"/>
  <c r="J7" i="71"/>
  <c r="K34" i="49"/>
  <c r="J34" i="49"/>
  <c r="J33" i="49"/>
  <c r="K33" i="49" s="1"/>
  <c r="J32" i="49"/>
  <c r="K32" i="49" s="1"/>
  <c r="K31" i="49"/>
  <c r="J31" i="49"/>
  <c r="K30" i="49"/>
  <c r="J30" i="49"/>
  <c r="K29" i="49"/>
  <c r="J29" i="49"/>
  <c r="K28" i="49"/>
  <c r="J28" i="49"/>
  <c r="J27" i="49"/>
  <c r="K27" i="49" s="1"/>
  <c r="J26" i="49"/>
  <c r="K26" i="49" s="1"/>
  <c r="K25" i="49"/>
  <c r="J25" i="49"/>
  <c r="K24" i="49"/>
  <c r="J24" i="49"/>
  <c r="K23" i="49"/>
  <c r="J23" i="49"/>
  <c r="F23" i="49"/>
  <c r="F24" i="49" s="1"/>
  <c r="F25" i="49" s="1"/>
  <c r="F26" i="49" s="1"/>
  <c r="F27" i="49" s="1"/>
  <c r="F28" i="49" s="1"/>
  <c r="F29" i="49" s="1"/>
  <c r="F30" i="49" s="1"/>
  <c r="F31" i="49" s="1"/>
  <c r="F32" i="49" s="1"/>
  <c r="F33" i="49" s="1"/>
  <c r="F34" i="49" s="1"/>
  <c r="K22" i="49"/>
  <c r="J22" i="49"/>
  <c r="J21" i="49"/>
  <c r="K21" i="49" s="1"/>
  <c r="F21" i="49"/>
  <c r="F22" i="49" s="1"/>
  <c r="K20" i="49"/>
  <c r="J20" i="49"/>
  <c r="K19" i="49"/>
  <c r="J19" i="49"/>
  <c r="K18" i="49"/>
  <c r="J18" i="49"/>
  <c r="J17" i="49"/>
  <c r="K17" i="49" s="1"/>
  <c r="K16" i="49"/>
  <c r="J16" i="49"/>
  <c r="K15" i="49"/>
  <c r="J15" i="49"/>
  <c r="K14" i="49"/>
  <c r="J14" i="49"/>
  <c r="A14" i="49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J13" i="49"/>
  <c r="K13" i="49" s="1"/>
  <c r="J12" i="49"/>
  <c r="K12" i="49" s="1"/>
  <c r="J11" i="49"/>
  <c r="K11" i="49" s="1"/>
  <c r="J10" i="49"/>
  <c r="K10" i="49" s="1"/>
  <c r="F10" i="49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A10" i="49"/>
  <c r="A11" i="49" s="1"/>
  <c r="A12" i="49" s="1"/>
  <c r="A13" i="49" s="1"/>
  <c r="J9" i="49"/>
  <c r="K9" i="49" s="1"/>
  <c r="J8" i="49"/>
  <c r="D8" i="49"/>
  <c r="D9" i="49" s="1"/>
  <c r="D10" i="49" s="1"/>
  <c r="D11" i="49" s="1"/>
  <c r="D12" i="49" s="1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29" i="49" s="1"/>
  <c r="D30" i="49" s="1"/>
  <c r="D31" i="49" s="1"/>
  <c r="D32" i="49" s="1"/>
  <c r="D33" i="49" s="1"/>
  <c r="D34" i="49" s="1"/>
  <c r="A8" i="49"/>
  <c r="A9" i="49" s="1"/>
  <c r="J7" i="49"/>
  <c r="K7" i="49" s="1"/>
  <c r="J37" i="67"/>
  <c r="K37" i="67" s="1"/>
  <c r="J36" i="67"/>
  <c r="K36" i="67" s="1"/>
  <c r="J35" i="67"/>
  <c r="K35" i="67" s="1"/>
  <c r="K34" i="67"/>
  <c r="J34" i="67"/>
  <c r="K33" i="67"/>
  <c r="J33" i="67"/>
  <c r="K32" i="67"/>
  <c r="J32" i="67"/>
  <c r="D32" i="67"/>
  <c r="D33" i="67" s="1"/>
  <c r="D34" i="67" s="1"/>
  <c r="D35" i="67" s="1"/>
  <c r="D36" i="67" s="1"/>
  <c r="D37" i="67" s="1"/>
  <c r="K31" i="67"/>
  <c r="J31" i="67"/>
  <c r="J30" i="67"/>
  <c r="K30" i="67" s="1"/>
  <c r="J29" i="67"/>
  <c r="K29" i="67" s="1"/>
  <c r="F29" i="67"/>
  <c r="F30" i="67" s="1"/>
  <c r="F31" i="67" s="1"/>
  <c r="F32" i="67" s="1"/>
  <c r="F33" i="67" s="1"/>
  <c r="F34" i="67" s="1"/>
  <c r="F35" i="67" s="1"/>
  <c r="F36" i="67" s="1"/>
  <c r="F37" i="67" s="1"/>
  <c r="K28" i="67"/>
  <c r="J28" i="67"/>
  <c r="K27" i="67"/>
  <c r="J27" i="67"/>
  <c r="J26" i="67"/>
  <c r="K26" i="67" s="1"/>
  <c r="J25" i="67"/>
  <c r="K25" i="67" s="1"/>
  <c r="J24" i="67"/>
  <c r="K24" i="67" s="1"/>
  <c r="J23" i="67"/>
  <c r="K23" i="67" s="1"/>
  <c r="J22" i="67"/>
  <c r="K22" i="67" s="1"/>
  <c r="A22" i="67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K21" i="67"/>
  <c r="J21" i="67"/>
  <c r="J20" i="67"/>
  <c r="K20" i="67" s="1"/>
  <c r="J19" i="67"/>
  <c r="K19" i="67" s="1"/>
  <c r="J18" i="67"/>
  <c r="H17" i="67"/>
  <c r="J17" i="67" s="1"/>
  <c r="K17" i="67" s="1"/>
  <c r="K16" i="67"/>
  <c r="J16" i="67"/>
  <c r="H16" i="67"/>
  <c r="H15" i="67"/>
  <c r="J15" i="67" s="1"/>
  <c r="K15" i="67" s="1"/>
  <c r="H14" i="67"/>
  <c r="J14" i="67" s="1"/>
  <c r="K14" i="67" s="1"/>
  <c r="D14" i="67"/>
  <c r="D15" i="67" s="1"/>
  <c r="D16" i="67" s="1"/>
  <c r="D17" i="67" s="1"/>
  <c r="D18" i="67" s="1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A14" i="67"/>
  <c r="A15" i="67" s="1"/>
  <c r="A16" i="67" s="1"/>
  <c r="A17" i="67" s="1"/>
  <c r="A18" i="67" s="1"/>
  <c r="A19" i="67" s="1"/>
  <c r="A20" i="67" s="1"/>
  <c r="A21" i="67" s="1"/>
  <c r="H13" i="67"/>
  <c r="J13" i="67" s="1"/>
  <c r="K13" i="67" s="1"/>
  <c r="F13" i="67"/>
  <c r="F14" i="67" s="1"/>
  <c r="F15" i="67" s="1"/>
  <c r="F16" i="67" s="1"/>
  <c r="F17" i="67" s="1"/>
  <c r="F18" i="67" s="1"/>
  <c r="F19" i="67" s="1"/>
  <c r="F20" i="67" s="1"/>
  <c r="F21" i="67" s="1"/>
  <c r="F22" i="67" s="1"/>
  <c r="F23" i="67" s="1"/>
  <c r="F24" i="67" s="1"/>
  <c r="F25" i="67" s="1"/>
  <c r="F26" i="67" s="1"/>
  <c r="F27" i="67" s="1"/>
  <c r="F28" i="67" s="1"/>
  <c r="H12" i="67"/>
  <c r="J12" i="67" s="1"/>
  <c r="K12" i="67" s="1"/>
  <c r="H11" i="67"/>
  <c r="J11" i="67" s="1"/>
  <c r="K11" i="67" s="1"/>
  <c r="K10" i="67"/>
  <c r="H10" i="67"/>
  <c r="J10" i="67" s="1"/>
  <c r="F10" i="67"/>
  <c r="F11" i="67" s="1"/>
  <c r="F12" i="67" s="1"/>
  <c r="D10" i="67"/>
  <c r="D11" i="67" s="1"/>
  <c r="D12" i="67" s="1"/>
  <c r="D13" i="67" s="1"/>
  <c r="H9" i="67"/>
  <c r="J9" i="67" s="1"/>
  <c r="K9" i="67" s="1"/>
  <c r="F9" i="67"/>
  <c r="H8" i="67"/>
  <c r="J8" i="67" s="1"/>
  <c r="K8" i="67" s="1"/>
  <c r="F8" i="67"/>
  <c r="D8" i="67"/>
  <c r="D9" i="67" s="1"/>
  <c r="A8" i="67"/>
  <c r="A9" i="67" s="1"/>
  <c r="A10" i="67" s="1"/>
  <c r="A11" i="67" s="1"/>
  <c r="A12" i="67" s="1"/>
  <c r="A13" i="67" s="1"/>
  <c r="J7" i="67"/>
  <c r="K7" i="67" s="1"/>
  <c r="K38" i="66"/>
  <c r="J38" i="66"/>
  <c r="K37" i="66"/>
  <c r="J37" i="66"/>
  <c r="K36" i="66"/>
  <c r="J36" i="66"/>
  <c r="K35" i="66"/>
  <c r="J35" i="66"/>
  <c r="D35" i="66"/>
  <c r="D36" i="66" s="1"/>
  <c r="D37" i="66" s="1"/>
  <c r="D38" i="66" s="1"/>
  <c r="K34" i="66"/>
  <c r="J34" i="66"/>
  <c r="K33" i="66"/>
  <c r="J33" i="66"/>
  <c r="K32" i="66"/>
  <c r="J32" i="66"/>
  <c r="J31" i="66"/>
  <c r="K31" i="66" s="1"/>
  <c r="K30" i="66"/>
  <c r="J30" i="66"/>
  <c r="J29" i="66"/>
  <c r="K29" i="66" s="1"/>
  <c r="J28" i="66"/>
  <c r="K28" i="66" s="1"/>
  <c r="J27" i="66"/>
  <c r="K27" i="66" s="1"/>
  <c r="J26" i="66"/>
  <c r="K26" i="66" s="1"/>
  <c r="D26" i="66"/>
  <c r="D27" i="66" s="1"/>
  <c r="D28" i="66" s="1"/>
  <c r="D29" i="66" s="1"/>
  <c r="D30" i="66" s="1"/>
  <c r="D31" i="66" s="1"/>
  <c r="D32" i="66" s="1"/>
  <c r="D33" i="66" s="1"/>
  <c r="D34" i="66" s="1"/>
  <c r="J25" i="66"/>
  <c r="K25" i="66" s="1"/>
  <c r="K24" i="66"/>
  <c r="J24" i="66"/>
  <c r="J23" i="66"/>
  <c r="K23" i="66" s="1"/>
  <c r="J22" i="66"/>
  <c r="K22" i="66" s="1"/>
  <c r="J21" i="66"/>
  <c r="K21" i="66" s="1"/>
  <c r="J20" i="66"/>
  <c r="K20" i="66" s="1"/>
  <c r="J19" i="66"/>
  <c r="K19" i="66" s="1"/>
  <c r="H18" i="66"/>
  <c r="J18" i="66" s="1"/>
  <c r="K18" i="66" s="1"/>
  <c r="F18" i="66"/>
  <c r="F19" i="66" s="1"/>
  <c r="F20" i="66" s="1"/>
  <c r="F21" i="66" s="1"/>
  <c r="F22" i="66" s="1"/>
  <c r="F23" i="66" s="1"/>
  <c r="F24" i="66" s="1"/>
  <c r="F25" i="66" s="1"/>
  <c r="F26" i="66" s="1"/>
  <c r="F27" i="66" s="1"/>
  <c r="F28" i="66" s="1"/>
  <c r="F29" i="66" s="1"/>
  <c r="F30" i="66" s="1"/>
  <c r="F31" i="66" s="1"/>
  <c r="F32" i="66" s="1"/>
  <c r="F33" i="66" s="1"/>
  <c r="F34" i="66" s="1"/>
  <c r="F35" i="66" s="1"/>
  <c r="F36" i="66" s="1"/>
  <c r="F37" i="66" s="1"/>
  <c r="F38" i="66" s="1"/>
  <c r="J17" i="66"/>
  <c r="K17" i="66" s="1"/>
  <c r="H17" i="66"/>
  <c r="H16" i="66"/>
  <c r="J16" i="66" s="1"/>
  <c r="K16" i="66" s="1"/>
  <c r="H15" i="66"/>
  <c r="J15" i="66" s="1"/>
  <c r="K15" i="66" s="1"/>
  <c r="A15" i="66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J14" i="66"/>
  <c r="K14" i="66" s="1"/>
  <c r="H14" i="66"/>
  <c r="D14" i="66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J13" i="66"/>
  <c r="K13" i="66" s="1"/>
  <c r="H13" i="66"/>
  <c r="H12" i="66"/>
  <c r="J12" i="66" s="1"/>
  <c r="K12" i="66" s="1"/>
  <c r="D12" i="66"/>
  <c r="D13" i="66" s="1"/>
  <c r="J11" i="66"/>
  <c r="K11" i="66" s="1"/>
  <c r="H11" i="66"/>
  <c r="A11" i="66"/>
  <c r="A12" i="66" s="1"/>
  <c r="A13" i="66" s="1"/>
  <c r="A14" i="66" s="1"/>
  <c r="K10" i="66"/>
  <c r="H10" i="66"/>
  <c r="J10" i="66" s="1"/>
  <c r="D10" i="66"/>
  <c r="D11" i="66" s="1"/>
  <c r="J9" i="66"/>
  <c r="K9" i="66" s="1"/>
  <c r="H9" i="66"/>
  <c r="F9" i="66"/>
  <c r="F10" i="66" s="1"/>
  <c r="F11" i="66" s="1"/>
  <c r="F12" i="66" s="1"/>
  <c r="F13" i="66" s="1"/>
  <c r="F14" i="66" s="1"/>
  <c r="F15" i="66" s="1"/>
  <c r="F16" i="66" s="1"/>
  <c r="F17" i="66" s="1"/>
  <c r="D9" i="66"/>
  <c r="A9" i="66"/>
  <c r="A10" i="66" s="1"/>
  <c r="J8" i="66"/>
  <c r="K8" i="66" s="1"/>
  <c r="J37" i="3"/>
  <c r="K37" i="3" s="1"/>
  <c r="K36" i="3"/>
  <c r="J36" i="3"/>
  <c r="K35" i="3"/>
  <c r="J35" i="3"/>
  <c r="J34" i="3"/>
  <c r="K34" i="3" s="1"/>
  <c r="K33" i="3"/>
  <c r="J33" i="3"/>
  <c r="K32" i="3"/>
  <c r="J32" i="3"/>
  <c r="J31" i="3"/>
  <c r="K31" i="3" s="1"/>
  <c r="K30" i="3"/>
  <c r="J30" i="3"/>
  <c r="K29" i="3"/>
  <c r="J29" i="3"/>
  <c r="K28" i="3"/>
  <c r="J28" i="3"/>
  <c r="J27" i="3"/>
  <c r="K27" i="3" s="1"/>
  <c r="J26" i="3"/>
  <c r="K26" i="3" s="1"/>
  <c r="K25" i="3"/>
  <c r="J25" i="3"/>
  <c r="K24" i="3"/>
  <c r="J24" i="3"/>
  <c r="J23" i="3"/>
  <c r="K23" i="3" s="1"/>
  <c r="K22" i="3"/>
  <c r="J22" i="3"/>
  <c r="K21" i="3"/>
  <c r="J21" i="3"/>
  <c r="J20" i="3"/>
  <c r="K20" i="3" s="1"/>
  <c r="J19" i="3"/>
  <c r="K19" i="3" s="1"/>
  <c r="J18" i="3"/>
  <c r="K18" i="3" s="1"/>
  <c r="K17" i="3"/>
  <c r="J17" i="3"/>
  <c r="J16" i="3"/>
  <c r="K16" i="3" s="1"/>
  <c r="J15" i="3"/>
  <c r="K15" i="3" s="1"/>
  <c r="J14" i="3"/>
  <c r="K14" i="3" s="1"/>
  <c r="K13" i="3"/>
  <c r="J13" i="3"/>
  <c r="J12" i="3"/>
  <c r="K12" i="3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K11" i="3"/>
  <c r="J11" i="3"/>
  <c r="K10" i="3"/>
  <c r="J10" i="3"/>
  <c r="J9" i="3"/>
  <c r="K9" i="3" s="1"/>
  <c r="A9" i="3"/>
  <c r="A10" i="3" s="1"/>
  <c r="A11" i="3" s="1"/>
  <c r="K8" i="3"/>
  <c r="J8" i="3"/>
  <c r="A8" i="3"/>
  <c r="J7" i="3"/>
  <c r="K7" i="3" s="1"/>
  <c r="L4" i="3"/>
  <c r="J37" i="36"/>
  <c r="K37" i="36" s="1"/>
  <c r="J36" i="36"/>
  <c r="K36" i="36" s="1"/>
  <c r="K35" i="36"/>
  <c r="J35" i="36"/>
  <c r="K34" i="36"/>
  <c r="J34" i="36"/>
  <c r="K33" i="36"/>
  <c r="J33" i="36"/>
  <c r="J32" i="36"/>
  <c r="K32" i="36" s="1"/>
  <c r="K31" i="36"/>
  <c r="J31" i="36"/>
  <c r="K30" i="36"/>
  <c r="J30" i="36"/>
  <c r="J29" i="36"/>
  <c r="K29" i="36" s="1"/>
  <c r="J28" i="36"/>
  <c r="K28" i="36" s="1"/>
  <c r="J27" i="36"/>
  <c r="K27" i="36" s="1"/>
  <c r="J26" i="36"/>
  <c r="K26" i="36" s="1"/>
  <c r="K25" i="36"/>
  <c r="J25" i="36"/>
  <c r="K24" i="36"/>
  <c r="J24" i="36"/>
  <c r="K23" i="36"/>
  <c r="J23" i="36"/>
  <c r="J22" i="36"/>
  <c r="K22" i="36" s="1"/>
  <c r="J21" i="36"/>
  <c r="K21" i="36" s="1"/>
  <c r="J20" i="36"/>
  <c r="K20" i="36" s="1"/>
  <c r="K19" i="36"/>
  <c r="J19" i="36"/>
  <c r="K18" i="36"/>
  <c r="J18" i="36"/>
  <c r="J17" i="36"/>
  <c r="K17" i="36" s="1"/>
  <c r="K16" i="36"/>
  <c r="J16" i="36"/>
  <c r="J15" i="36"/>
  <c r="K15" i="36" s="1"/>
  <c r="J14" i="36"/>
  <c r="K14" i="36" s="1"/>
  <c r="J13" i="36"/>
  <c r="K13" i="36" s="1"/>
  <c r="J12" i="36"/>
  <c r="K12" i="36" s="1"/>
  <c r="K11" i="36"/>
  <c r="J11" i="36"/>
  <c r="A11" i="36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K10" i="36"/>
  <c r="J10" i="36"/>
  <c r="J9" i="36"/>
  <c r="K9" i="36" s="1"/>
  <c r="J8" i="36"/>
  <c r="K8" i="36" s="1"/>
  <c r="A8" i="36"/>
  <c r="A9" i="36" s="1"/>
  <c r="A10" i="36" s="1"/>
  <c r="J7" i="36"/>
  <c r="J37" i="8"/>
  <c r="K37" i="8" s="1"/>
  <c r="K36" i="8"/>
  <c r="J36" i="8"/>
  <c r="J35" i="8"/>
  <c r="K35" i="8" s="1"/>
  <c r="K34" i="8"/>
  <c r="J34" i="8"/>
  <c r="K33" i="8"/>
  <c r="J33" i="8"/>
  <c r="K32" i="8"/>
  <c r="J32" i="8"/>
  <c r="K31" i="8"/>
  <c r="J31" i="8"/>
  <c r="K30" i="8"/>
  <c r="J30" i="8"/>
  <c r="J29" i="8"/>
  <c r="K29" i="8" s="1"/>
  <c r="K28" i="8"/>
  <c r="J28" i="8"/>
  <c r="J27" i="8"/>
  <c r="K27" i="8" s="1"/>
  <c r="J26" i="8"/>
  <c r="K26" i="8" s="1"/>
  <c r="J25" i="8"/>
  <c r="K25" i="8" s="1"/>
  <c r="K24" i="8"/>
  <c r="J24" i="8"/>
  <c r="K23" i="8"/>
  <c r="J23" i="8"/>
  <c r="K22" i="8"/>
  <c r="J22" i="8"/>
  <c r="J21" i="8"/>
  <c r="J20" i="8"/>
  <c r="K20" i="8" s="1"/>
  <c r="J19" i="8"/>
  <c r="K19" i="8" s="1"/>
  <c r="J18" i="8"/>
  <c r="K18" i="8" s="1"/>
  <c r="H17" i="8"/>
  <c r="J17" i="8" s="1"/>
  <c r="K17" i="8" s="1"/>
  <c r="J16" i="8"/>
  <c r="K16" i="8" s="1"/>
  <c r="H16" i="8"/>
  <c r="H15" i="8"/>
  <c r="J15" i="8" s="1"/>
  <c r="K15" i="8" s="1"/>
  <c r="K14" i="8"/>
  <c r="J14" i="8"/>
  <c r="H14" i="8"/>
  <c r="K13" i="8"/>
  <c r="J13" i="8"/>
  <c r="H13" i="8"/>
  <c r="K12" i="8"/>
  <c r="J12" i="8"/>
  <c r="H12" i="8"/>
  <c r="J11" i="8"/>
  <c r="K11" i="8" s="1"/>
  <c r="H11" i="8"/>
  <c r="A11" i="8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K10" i="8"/>
  <c r="J10" i="8"/>
  <c r="H10" i="8"/>
  <c r="K9" i="8"/>
  <c r="J9" i="8"/>
  <c r="H9" i="8"/>
  <c r="K8" i="8"/>
  <c r="H8" i="8"/>
  <c r="J8" i="8" s="1"/>
  <c r="A8" i="8"/>
  <c r="A9" i="8" s="1"/>
  <c r="A10" i="8" s="1"/>
  <c r="K7" i="8"/>
  <c r="J7" i="8"/>
  <c r="J37" i="53"/>
  <c r="K37" i="53" s="1"/>
  <c r="K36" i="53"/>
  <c r="J36" i="53"/>
  <c r="K35" i="53"/>
  <c r="J35" i="53"/>
  <c r="J34" i="53"/>
  <c r="K34" i="53" s="1"/>
  <c r="A34" i="53"/>
  <c r="A35" i="53" s="1"/>
  <c r="A36" i="53" s="1"/>
  <c r="A37" i="53" s="1"/>
  <c r="K33" i="53"/>
  <c r="J33" i="53"/>
  <c r="K32" i="53"/>
  <c r="J32" i="53"/>
  <c r="J31" i="53"/>
  <c r="K31" i="53" s="1"/>
  <c r="J30" i="53"/>
  <c r="K30" i="53" s="1"/>
  <c r="J29" i="53"/>
  <c r="K29" i="53" s="1"/>
  <c r="J28" i="53"/>
  <c r="K28" i="53" s="1"/>
  <c r="K27" i="53"/>
  <c r="J27" i="53"/>
  <c r="J26" i="53"/>
  <c r="K26" i="53" s="1"/>
  <c r="K25" i="53"/>
  <c r="J25" i="53"/>
  <c r="J24" i="53"/>
  <c r="K24" i="53" s="1"/>
  <c r="J23" i="53"/>
  <c r="K23" i="53" s="1"/>
  <c r="K22" i="53"/>
  <c r="J22" i="53"/>
  <c r="K21" i="53"/>
  <c r="J21" i="53"/>
  <c r="J20" i="53"/>
  <c r="K20" i="53" s="1"/>
  <c r="J19" i="53"/>
  <c r="K19" i="53" s="1"/>
  <c r="J18" i="53"/>
  <c r="K17" i="53"/>
  <c r="J17" i="53"/>
  <c r="H17" i="53"/>
  <c r="K16" i="53"/>
  <c r="H16" i="53"/>
  <c r="J16" i="53" s="1"/>
  <c r="A16" i="53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J15" i="53"/>
  <c r="K15" i="53" s="1"/>
  <c r="H15" i="53"/>
  <c r="K14" i="53"/>
  <c r="J14" i="53"/>
  <c r="H14" i="53"/>
  <c r="K13" i="53"/>
  <c r="J13" i="53"/>
  <c r="H13" i="53"/>
  <c r="H12" i="53"/>
  <c r="J12" i="53" s="1"/>
  <c r="K12" i="53" s="1"/>
  <c r="H11" i="53"/>
  <c r="J11" i="53" s="1"/>
  <c r="K11" i="53" s="1"/>
  <c r="A11" i="53"/>
  <c r="A12" i="53" s="1"/>
  <c r="A13" i="53" s="1"/>
  <c r="A14" i="53" s="1"/>
  <c r="A15" i="53" s="1"/>
  <c r="J10" i="53"/>
  <c r="K10" i="53" s="1"/>
  <c r="H10" i="53"/>
  <c r="K9" i="53"/>
  <c r="J9" i="53"/>
  <c r="H9" i="53"/>
  <c r="A9" i="53"/>
  <c r="A10" i="53" s="1"/>
  <c r="J8" i="53"/>
  <c r="K8" i="53" s="1"/>
  <c r="H8" i="53"/>
  <c r="A8" i="53"/>
  <c r="J7" i="53"/>
  <c r="K7" i="53" s="1"/>
  <c r="K37" i="80"/>
  <c r="J37" i="80"/>
  <c r="K36" i="80"/>
  <c r="J36" i="80"/>
  <c r="J35" i="80"/>
  <c r="K35" i="80" s="1"/>
  <c r="K34" i="80"/>
  <c r="J34" i="80"/>
  <c r="K33" i="80"/>
  <c r="J33" i="80"/>
  <c r="K32" i="80"/>
  <c r="J32" i="80"/>
  <c r="J31" i="80"/>
  <c r="K31" i="80" s="1"/>
  <c r="J30" i="80"/>
  <c r="K30" i="80" s="1"/>
  <c r="K29" i="80"/>
  <c r="J29" i="80"/>
  <c r="K28" i="80"/>
  <c r="J28" i="80"/>
  <c r="J27" i="80"/>
  <c r="K27" i="80" s="1"/>
  <c r="J26" i="80"/>
  <c r="K26" i="80" s="1"/>
  <c r="A26" i="80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J25" i="80"/>
  <c r="K25" i="80" s="1"/>
  <c r="K24" i="80"/>
  <c r="J24" i="80"/>
  <c r="J23" i="80"/>
  <c r="K23" i="80" s="1"/>
  <c r="J22" i="80"/>
  <c r="K22" i="80" s="1"/>
  <c r="K21" i="80"/>
  <c r="J21" i="80"/>
  <c r="K20" i="80"/>
  <c r="J20" i="80"/>
  <c r="J19" i="80"/>
  <c r="K19" i="80" s="1"/>
  <c r="J18" i="80"/>
  <c r="K18" i="80" s="1"/>
  <c r="K17" i="80"/>
  <c r="H17" i="80"/>
  <c r="J17" i="80" s="1"/>
  <c r="K16" i="80"/>
  <c r="J16" i="80"/>
  <c r="H16" i="80"/>
  <c r="H15" i="80"/>
  <c r="J15" i="80" s="1"/>
  <c r="K15" i="80" s="1"/>
  <c r="H14" i="80"/>
  <c r="J14" i="80" s="1"/>
  <c r="K14" i="80" s="1"/>
  <c r="H13" i="80"/>
  <c r="J13" i="80" s="1"/>
  <c r="K13" i="80" s="1"/>
  <c r="H12" i="80"/>
  <c r="J12" i="80" s="1"/>
  <c r="K12" i="80" s="1"/>
  <c r="J11" i="80"/>
  <c r="K11" i="80" s="1"/>
  <c r="H11" i="80"/>
  <c r="H10" i="80"/>
  <c r="J10" i="80" s="1"/>
  <c r="K10" i="80" s="1"/>
  <c r="H9" i="80"/>
  <c r="J9" i="80" s="1"/>
  <c r="K9" i="80" s="1"/>
  <c r="J8" i="80"/>
  <c r="K8" i="80" s="1"/>
  <c r="H8" i="80"/>
  <c r="A8" i="80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K7" i="80"/>
  <c r="J7" i="80"/>
  <c r="K37" i="44"/>
  <c r="J37" i="44"/>
  <c r="J36" i="44"/>
  <c r="K36" i="44" s="1"/>
  <c r="K35" i="44"/>
  <c r="J35" i="44"/>
  <c r="A35" i="44"/>
  <c r="A36" i="44" s="1"/>
  <c r="A37" i="44" s="1"/>
  <c r="K34" i="44"/>
  <c r="J34" i="44"/>
  <c r="J33" i="44"/>
  <c r="K33" i="44" s="1"/>
  <c r="K32" i="44"/>
  <c r="J32" i="44"/>
  <c r="J31" i="44"/>
  <c r="K31" i="44" s="1"/>
  <c r="K30" i="44"/>
  <c r="J30" i="44"/>
  <c r="A30" i="44"/>
  <c r="A31" i="44" s="1"/>
  <c r="A32" i="44" s="1"/>
  <c r="A33" i="44" s="1"/>
  <c r="A34" i="44" s="1"/>
  <c r="J29" i="44"/>
  <c r="K29" i="44" s="1"/>
  <c r="J28" i="44"/>
  <c r="K28" i="44" s="1"/>
  <c r="J27" i="44"/>
  <c r="K27" i="44" s="1"/>
  <c r="J26" i="44"/>
  <c r="K26" i="44" s="1"/>
  <c r="J25" i="44"/>
  <c r="K25" i="44" s="1"/>
  <c r="K24" i="44"/>
  <c r="J24" i="44"/>
  <c r="J23" i="44"/>
  <c r="K23" i="44" s="1"/>
  <c r="J22" i="44"/>
  <c r="K22" i="44" s="1"/>
  <c r="K21" i="44"/>
  <c r="J21" i="44"/>
  <c r="J20" i="44"/>
  <c r="K20" i="44" s="1"/>
  <c r="J19" i="44"/>
  <c r="K19" i="44" s="1"/>
  <c r="J18" i="44"/>
  <c r="K18" i="44" s="1"/>
  <c r="H17" i="44"/>
  <c r="J17" i="44" s="1"/>
  <c r="K17" i="44" s="1"/>
  <c r="J16" i="44"/>
  <c r="K16" i="44" s="1"/>
  <c r="H16" i="44"/>
  <c r="H15" i="44"/>
  <c r="J15" i="44" s="1"/>
  <c r="K15" i="44" s="1"/>
  <c r="K14" i="44"/>
  <c r="J14" i="44"/>
  <c r="H14" i="44"/>
  <c r="J13" i="44"/>
  <c r="K13" i="44" s="1"/>
  <c r="H13" i="44"/>
  <c r="J12" i="44"/>
  <c r="K12" i="44" s="1"/>
  <c r="H12" i="44"/>
  <c r="K11" i="44"/>
  <c r="J11" i="44"/>
  <c r="H11" i="44"/>
  <c r="H10" i="44"/>
  <c r="J10" i="44" s="1"/>
  <c r="K10" i="44" s="1"/>
  <c r="K9" i="44"/>
  <c r="J9" i="44"/>
  <c r="H9" i="44"/>
  <c r="H8" i="44"/>
  <c r="J8" i="44" s="1"/>
  <c r="K8" i="44" s="1"/>
  <c r="A8" i="44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K7" i="44"/>
  <c r="J7" i="44"/>
  <c r="J37" i="69"/>
  <c r="K37" i="69" s="1"/>
  <c r="L37" i="69" s="1"/>
  <c r="D37" i="69"/>
  <c r="K36" i="69"/>
  <c r="L36" i="69" s="1"/>
  <c r="J36" i="69"/>
  <c r="D36" i="69"/>
  <c r="J35" i="69"/>
  <c r="K35" i="69" s="1"/>
  <c r="L35" i="69" s="1"/>
  <c r="D35" i="69"/>
  <c r="J34" i="69"/>
  <c r="K34" i="69" s="1"/>
  <c r="L34" i="69" s="1"/>
  <c r="D34" i="69"/>
  <c r="L33" i="69"/>
  <c r="J33" i="69"/>
  <c r="K33" i="69" s="1"/>
  <c r="D33" i="69"/>
  <c r="L32" i="69"/>
  <c r="J32" i="69"/>
  <c r="K32" i="69" s="1"/>
  <c r="D32" i="69"/>
  <c r="K31" i="69"/>
  <c r="L31" i="69" s="1"/>
  <c r="J31" i="69"/>
  <c r="D31" i="69"/>
  <c r="J30" i="69"/>
  <c r="K30" i="69" s="1"/>
  <c r="L30" i="69" s="1"/>
  <c r="D30" i="69"/>
  <c r="J29" i="69"/>
  <c r="K29" i="69" s="1"/>
  <c r="L29" i="69" s="1"/>
  <c r="D29" i="69"/>
  <c r="L28" i="69"/>
  <c r="K28" i="69"/>
  <c r="J28" i="69"/>
  <c r="D28" i="69"/>
  <c r="L27" i="69"/>
  <c r="K27" i="69"/>
  <c r="J27" i="69"/>
  <c r="D27" i="69"/>
  <c r="J26" i="69"/>
  <c r="K26" i="69" s="1"/>
  <c r="L26" i="69" s="1"/>
  <c r="D26" i="69"/>
  <c r="K25" i="69"/>
  <c r="L25" i="69" s="1"/>
  <c r="J25" i="69"/>
  <c r="D25" i="69"/>
  <c r="K24" i="69"/>
  <c r="L24" i="69" s="1"/>
  <c r="J24" i="69"/>
  <c r="D24" i="69"/>
  <c r="J23" i="69"/>
  <c r="K23" i="69" s="1"/>
  <c r="L23" i="69" s="1"/>
  <c r="D23" i="69"/>
  <c r="L22" i="69"/>
  <c r="K22" i="69"/>
  <c r="J22" i="69"/>
  <c r="D22" i="69"/>
  <c r="K21" i="69"/>
  <c r="L21" i="69" s="1"/>
  <c r="J21" i="69"/>
  <c r="D21" i="69"/>
  <c r="K20" i="69"/>
  <c r="L20" i="69" s="1"/>
  <c r="J20" i="69"/>
  <c r="J19" i="69"/>
  <c r="K19" i="69" s="1"/>
  <c r="L19" i="69" s="1"/>
  <c r="D19" i="69"/>
  <c r="K18" i="69"/>
  <c r="L18" i="69" s="1"/>
  <c r="J18" i="69"/>
  <c r="D18" i="69"/>
  <c r="J17" i="69"/>
  <c r="K17" i="69" s="1"/>
  <c r="L17" i="69" s="1"/>
  <c r="D17" i="69"/>
  <c r="J16" i="69"/>
  <c r="K16" i="69" s="1"/>
  <c r="L16" i="69" s="1"/>
  <c r="D16" i="69"/>
  <c r="J15" i="69"/>
  <c r="K15" i="69" s="1"/>
  <c r="L15" i="69" s="1"/>
  <c r="D15" i="69"/>
  <c r="K14" i="69"/>
  <c r="L14" i="69" s="1"/>
  <c r="J14" i="69"/>
  <c r="D14" i="69"/>
  <c r="L13" i="69"/>
  <c r="K13" i="69"/>
  <c r="J13" i="69"/>
  <c r="D13" i="69"/>
  <c r="K12" i="69"/>
  <c r="L12" i="69" s="1"/>
  <c r="J12" i="69"/>
  <c r="D12" i="69"/>
  <c r="J11" i="69"/>
  <c r="K11" i="69" s="1"/>
  <c r="L11" i="69" s="1"/>
  <c r="D11" i="69"/>
  <c r="L10" i="69"/>
  <c r="K10" i="69"/>
  <c r="J10" i="69"/>
  <c r="D10" i="69"/>
  <c r="L9" i="69"/>
  <c r="K9" i="69"/>
  <c r="J9" i="69"/>
  <c r="D9" i="69"/>
  <c r="A9" i="69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J8" i="69"/>
  <c r="D8" i="69"/>
  <c r="A8" i="69"/>
  <c r="L7" i="69"/>
  <c r="K7" i="69"/>
  <c r="J7" i="69"/>
  <c r="L37" i="73"/>
  <c r="K37" i="73"/>
  <c r="J37" i="73"/>
  <c r="D37" i="73"/>
  <c r="K36" i="73"/>
  <c r="L36" i="73" s="1"/>
  <c r="J36" i="73"/>
  <c r="D36" i="73"/>
  <c r="K35" i="73"/>
  <c r="L35" i="73" s="1"/>
  <c r="J35" i="73"/>
  <c r="D35" i="73"/>
  <c r="L34" i="73"/>
  <c r="K34" i="73"/>
  <c r="J34" i="73"/>
  <c r="D34" i="73"/>
  <c r="J33" i="73"/>
  <c r="K33" i="73" s="1"/>
  <c r="L33" i="73" s="1"/>
  <c r="D33" i="73"/>
  <c r="K32" i="73"/>
  <c r="L32" i="73" s="1"/>
  <c r="J32" i="73"/>
  <c r="D32" i="73"/>
  <c r="L31" i="73"/>
  <c r="K31" i="73"/>
  <c r="J31" i="73"/>
  <c r="D31" i="73"/>
  <c r="K30" i="73"/>
  <c r="L30" i="73" s="1"/>
  <c r="J30" i="73"/>
  <c r="D30" i="73"/>
  <c r="L29" i="73"/>
  <c r="J29" i="73"/>
  <c r="K29" i="73" s="1"/>
  <c r="D29" i="73"/>
  <c r="J28" i="73"/>
  <c r="K28" i="73" s="1"/>
  <c r="L28" i="73" s="1"/>
  <c r="D28" i="73"/>
  <c r="L27" i="73"/>
  <c r="K27" i="73"/>
  <c r="J27" i="73"/>
  <c r="D27" i="73"/>
  <c r="J26" i="73"/>
  <c r="K26" i="73" s="1"/>
  <c r="L26" i="73" s="1"/>
  <c r="D26" i="73"/>
  <c r="J25" i="73"/>
  <c r="K25" i="73" s="1"/>
  <c r="L25" i="73" s="1"/>
  <c r="D25" i="73"/>
  <c r="L24" i="73"/>
  <c r="K24" i="73"/>
  <c r="J24" i="73"/>
  <c r="D24" i="73"/>
  <c r="L23" i="73"/>
  <c r="K23" i="73"/>
  <c r="J23" i="73"/>
  <c r="D23" i="73"/>
  <c r="L22" i="73"/>
  <c r="K22" i="73"/>
  <c r="J22" i="73"/>
  <c r="D22" i="73"/>
  <c r="A22" i="73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L21" i="73"/>
  <c r="K21" i="73"/>
  <c r="J21" i="73"/>
  <c r="D21" i="73"/>
  <c r="K20" i="73"/>
  <c r="L20" i="73" s="1"/>
  <c r="J20" i="73"/>
  <c r="D20" i="73"/>
  <c r="J19" i="73"/>
  <c r="K19" i="73" s="1"/>
  <c r="L19" i="73" s="1"/>
  <c r="D19" i="73"/>
  <c r="J18" i="73"/>
  <c r="K18" i="73" s="1"/>
  <c r="L18" i="73" s="1"/>
  <c r="D18" i="73"/>
  <c r="K17" i="73"/>
  <c r="L17" i="73" s="1"/>
  <c r="J17" i="73"/>
  <c r="D17" i="73"/>
  <c r="K16" i="73"/>
  <c r="L16" i="73" s="1"/>
  <c r="J16" i="73"/>
  <c r="D16" i="73"/>
  <c r="J15" i="73"/>
  <c r="K15" i="73" s="1"/>
  <c r="L15" i="73" s="1"/>
  <c r="D15" i="73"/>
  <c r="L14" i="73"/>
  <c r="K14" i="73"/>
  <c r="J14" i="73"/>
  <c r="D14" i="73"/>
  <c r="K13" i="73"/>
  <c r="L13" i="73" s="1"/>
  <c r="J13" i="73"/>
  <c r="D13" i="73"/>
  <c r="K12" i="73"/>
  <c r="L12" i="73" s="1"/>
  <c r="J12" i="73"/>
  <c r="D12" i="73"/>
  <c r="J11" i="73"/>
  <c r="K11" i="73" s="1"/>
  <c r="L11" i="73" s="1"/>
  <c r="D11" i="73"/>
  <c r="J10" i="73"/>
  <c r="K10" i="73" s="1"/>
  <c r="L10" i="73" s="1"/>
  <c r="D10" i="73"/>
  <c r="K9" i="73"/>
  <c r="L9" i="73" s="1"/>
  <c r="J9" i="73"/>
  <c r="D9" i="73"/>
  <c r="L8" i="73"/>
  <c r="J8" i="73"/>
  <c r="K8" i="73" s="1"/>
  <c r="D8" i="73"/>
  <c r="A8" i="73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J7" i="73"/>
  <c r="K37" i="70"/>
  <c r="J37" i="70"/>
  <c r="H37" i="70"/>
  <c r="D37" i="70"/>
  <c r="J36" i="70"/>
  <c r="K36" i="70" s="1"/>
  <c r="H36" i="70"/>
  <c r="D36" i="70"/>
  <c r="K35" i="70"/>
  <c r="J35" i="70"/>
  <c r="H35" i="70"/>
  <c r="D35" i="70"/>
  <c r="H34" i="70"/>
  <c r="J34" i="70" s="1"/>
  <c r="K34" i="70" s="1"/>
  <c r="D34" i="70"/>
  <c r="K33" i="70"/>
  <c r="H33" i="70"/>
  <c r="J33" i="70" s="1"/>
  <c r="D33" i="70"/>
  <c r="H32" i="70"/>
  <c r="J32" i="70" s="1"/>
  <c r="K32" i="70" s="1"/>
  <c r="D32" i="70"/>
  <c r="H31" i="70"/>
  <c r="J31" i="70" s="1"/>
  <c r="K31" i="70" s="1"/>
  <c r="D31" i="70"/>
  <c r="A31" i="70"/>
  <c r="A32" i="70" s="1"/>
  <c r="A33" i="70" s="1"/>
  <c r="A34" i="70" s="1"/>
  <c r="A35" i="70" s="1"/>
  <c r="A36" i="70" s="1"/>
  <c r="A37" i="70" s="1"/>
  <c r="J30" i="70"/>
  <c r="K30" i="70" s="1"/>
  <c r="H30" i="70"/>
  <c r="D30" i="70"/>
  <c r="K29" i="70"/>
  <c r="J29" i="70"/>
  <c r="H29" i="70"/>
  <c r="D29" i="70"/>
  <c r="H28" i="70"/>
  <c r="J28" i="70" s="1"/>
  <c r="K28" i="70" s="1"/>
  <c r="D28" i="70"/>
  <c r="J27" i="70"/>
  <c r="K27" i="70" s="1"/>
  <c r="H27" i="70"/>
  <c r="D27" i="70"/>
  <c r="H26" i="70"/>
  <c r="J26" i="70" s="1"/>
  <c r="K26" i="70" s="1"/>
  <c r="D26" i="70"/>
  <c r="H25" i="70"/>
  <c r="J25" i="70" s="1"/>
  <c r="K25" i="70" s="1"/>
  <c r="D25" i="70"/>
  <c r="H24" i="70"/>
  <c r="J24" i="70" s="1"/>
  <c r="K24" i="70" s="1"/>
  <c r="D24" i="70"/>
  <c r="J23" i="70"/>
  <c r="K23" i="70" s="1"/>
  <c r="H23" i="70"/>
  <c r="D23" i="70"/>
  <c r="K22" i="70"/>
  <c r="J22" i="70"/>
  <c r="H22" i="70"/>
  <c r="D22" i="70"/>
  <c r="H21" i="70"/>
  <c r="J21" i="70" s="1"/>
  <c r="K21" i="70" s="1"/>
  <c r="D21" i="70"/>
  <c r="H20" i="70"/>
  <c r="J20" i="70" s="1"/>
  <c r="K20" i="70" s="1"/>
  <c r="D20" i="70"/>
  <c r="A20" i="70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H19" i="70"/>
  <c r="J19" i="70" s="1"/>
  <c r="K19" i="70" s="1"/>
  <c r="D19" i="70"/>
  <c r="K18" i="70"/>
  <c r="J18" i="70"/>
  <c r="H18" i="70"/>
  <c r="D18" i="70"/>
  <c r="K17" i="70"/>
  <c r="H17" i="70"/>
  <c r="J17" i="70" s="1"/>
  <c r="D17" i="70"/>
  <c r="H16" i="70"/>
  <c r="J16" i="70" s="1"/>
  <c r="K16" i="70" s="1"/>
  <c r="D16" i="70"/>
  <c r="K15" i="70"/>
  <c r="J15" i="70"/>
  <c r="H15" i="70"/>
  <c r="D15" i="70"/>
  <c r="J14" i="70"/>
  <c r="K14" i="70" s="1"/>
  <c r="H14" i="70"/>
  <c r="D14" i="70"/>
  <c r="H13" i="70"/>
  <c r="J13" i="70" s="1"/>
  <c r="K13" i="70" s="1"/>
  <c r="D13" i="70"/>
  <c r="K12" i="70"/>
  <c r="H12" i="70"/>
  <c r="J12" i="70" s="1"/>
  <c r="D12" i="70"/>
  <c r="K11" i="70"/>
  <c r="J11" i="70"/>
  <c r="H11" i="70"/>
  <c r="D11" i="70"/>
  <c r="K10" i="70"/>
  <c r="J10" i="70"/>
  <c r="H10" i="70"/>
  <c r="D10" i="70"/>
  <c r="J9" i="70"/>
  <c r="K9" i="70" s="1"/>
  <c r="H9" i="70"/>
  <c r="D9" i="70"/>
  <c r="A9" i="70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H8" i="70"/>
  <c r="J8" i="70" s="1"/>
  <c r="K8" i="70" s="1"/>
  <c r="D8" i="70"/>
  <c r="A8" i="70"/>
  <c r="J7" i="70"/>
  <c r="K37" i="46"/>
  <c r="J37" i="46"/>
  <c r="K36" i="46"/>
  <c r="J36" i="46"/>
  <c r="K35" i="46"/>
  <c r="J35" i="46"/>
  <c r="K34" i="46"/>
  <c r="J34" i="46"/>
  <c r="K33" i="46"/>
  <c r="J33" i="46"/>
  <c r="J32" i="46"/>
  <c r="K32" i="46" s="1"/>
  <c r="J31" i="46"/>
  <c r="K31" i="46" s="1"/>
  <c r="J30" i="46"/>
  <c r="K30" i="46" s="1"/>
  <c r="J29" i="46"/>
  <c r="K29" i="46" s="1"/>
  <c r="J28" i="46"/>
  <c r="K28" i="46" s="1"/>
  <c r="K27" i="46"/>
  <c r="J27" i="46"/>
  <c r="J26" i="46"/>
  <c r="K26" i="46" s="1"/>
  <c r="J25" i="46"/>
  <c r="K25" i="46" s="1"/>
  <c r="J24" i="46"/>
  <c r="K24" i="46" s="1"/>
  <c r="K23" i="46"/>
  <c r="J23" i="46"/>
  <c r="K22" i="46"/>
  <c r="J22" i="46"/>
  <c r="J21" i="46"/>
  <c r="K21" i="46" s="1"/>
  <c r="J20" i="46"/>
  <c r="K20" i="46" s="1"/>
  <c r="J19" i="46"/>
  <c r="J18" i="46"/>
  <c r="H17" i="46"/>
  <c r="J17" i="46" s="1"/>
  <c r="K17" i="46" s="1"/>
  <c r="K16" i="46"/>
  <c r="J16" i="46"/>
  <c r="H16" i="46"/>
  <c r="A16" i="46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J15" i="46"/>
  <c r="K15" i="46" s="1"/>
  <c r="H15" i="46"/>
  <c r="H14" i="46"/>
  <c r="J14" i="46" s="1"/>
  <c r="K14" i="46" s="1"/>
  <c r="H13" i="46"/>
  <c r="J13" i="46" s="1"/>
  <c r="K13" i="46" s="1"/>
  <c r="H12" i="46"/>
  <c r="J12" i="46" s="1"/>
  <c r="K12" i="46" s="1"/>
  <c r="H11" i="46"/>
  <c r="J11" i="46" s="1"/>
  <c r="K11" i="46" s="1"/>
  <c r="J10" i="46"/>
  <c r="K10" i="46" s="1"/>
  <c r="H10" i="46"/>
  <c r="J9" i="46"/>
  <c r="K9" i="46" s="1"/>
  <c r="H9" i="46"/>
  <c r="A9" i="46"/>
  <c r="A10" i="46" s="1"/>
  <c r="A11" i="46" s="1"/>
  <c r="A12" i="46" s="1"/>
  <c r="A13" i="46" s="1"/>
  <c r="A14" i="46" s="1"/>
  <c r="A15" i="46" s="1"/>
  <c r="J8" i="46"/>
  <c r="K8" i="46" s="1"/>
  <c r="H8" i="46"/>
  <c r="A8" i="46"/>
  <c r="K7" i="46"/>
  <c r="J7" i="46"/>
  <c r="J37" i="22"/>
  <c r="K37" i="22" s="1"/>
  <c r="J36" i="22"/>
  <c r="K36" i="22" s="1"/>
  <c r="J35" i="22"/>
  <c r="K35" i="22" s="1"/>
  <c r="J34" i="22"/>
  <c r="K34" i="22" s="1"/>
  <c r="K33" i="22"/>
  <c r="J33" i="22"/>
  <c r="K32" i="22"/>
  <c r="J32" i="22"/>
  <c r="J31" i="22"/>
  <c r="K31" i="22" s="1"/>
  <c r="J30" i="22"/>
  <c r="K30" i="22" s="1"/>
  <c r="J29" i="22"/>
  <c r="K29" i="22" s="1"/>
  <c r="K28" i="22"/>
  <c r="J28" i="22"/>
  <c r="K27" i="22"/>
  <c r="J27" i="22"/>
  <c r="K26" i="22"/>
  <c r="J26" i="22"/>
  <c r="K25" i="22"/>
  <c r="J25" i="22"/>
  <c r="J24" i="22"/>
  <c r="K24" i="22" s="1"/>
  <c r="K23" i="22"/>
  <c r="J23" i="22"/>
  <c r="K22" i="22"/>
  <c r="J22" i="22"/>
  <c r="K21" i="22"/>
  <c r="J21" i="22"/>
  <c r="J20" i="22"/>
  <c r="K20" i="22" s="1"/>
  <c r="A20" i="22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J19" i="22"/>
  <c r="J18" i="22"/>
  <c r="K18" i="22" s="1"/>
  <c r="H17" i="22"/>
  <c r="J17" i="22" s="1"/>
  <c r="K17" i="22" s="1"/>
  <c r="H16" i="22"/>
  <c r="J16" i="22" s="1"/>
  <c r="K16" i="22" s="1"/>
  <c r="H15" i="22"/>
  <c r="J15" i="22" s="1"/>
  <c r="K15" i="22" s="1"/>
  <c r="H14" i="22"/>
  <c r="J14" i="22" s="1"/>
  <c r="K14" i="22" s="1"/>
  <c r="J13" i="22"/>
  <c r="K13" i="22" s="1"/>
  <c r="H13" i="22"/>
  <c r="H12" i="22"/>
  <c r="J12" i="22" s="1"/>
  <c r="K12" i="22" s="1"/>
  <c r="H11" i="22"/>
  <c r="J11" i="22" s="1"/>
  <c r="K11" i="22" s="1"/>
  <c r="K10" i="22"/>
  <c r="H10" i="22"/>
  <c r="J10" i="22" s="1"/>
  <c r="H9" i="22"/>
  <c r="J9" i="22" s="1"/>
  <c r="K9" i="22" s="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J8" i="22"/>
  <c r="K8" i="22" s="1"/>
  <c r="H8" i="22"/>
  <c r="A8" i="22"/>
  <c r="K7" i="22"/>
  <c r="J7" i="22"/>
  <c r="J37" i="64"/>
  <c r="K37" i="64" s="1"/>
  <c r="J36" i="64"/>
  <c r="K36" i="64" s="1"/>
  <c r="J35" i="64"/>
  <c r="K35" i="64" s="1"/>
  <c r="K34" i="64"/>
  <c r="J34" i="64"/>
  <c r="K33" i="64"/>
  <c r="J33" i="64"/>
  <c r="J32" i="64"/>
  <c r="K32" i="64" s="1"/>
  <c r="A32" i="64"/>
  <c r="A33" i="64" s="1"/>
  <c r="A34" i="64" s="1"/>
  <c r="A35" i="64" s="1"/>
  <c r="A36" i="64" s="1"/>
  <c r="A37" i="64" s="1"/>
  <c r="J31" i="64"/>
  <c r="K31" i="64" s="1"/>
  <c r="J30" i="64"/>
  <c r="K30" i="64" s="1"/>
  <c r="J29" i="64"/>
  <c r="K29" i="64" s="1"/>
  <c r="K28" i="64"/>
  <c r="J28" i="64"/>
  <c r="K27" i="64"/>
  <c r="J27" i="64"/>
  <c r="K26" i="64"/>
  <c r="J26" i="64"/>
  <c r="J25" i="64"/>
  <c r="K25" i="64" s="1"/>
  <c r="K24" i="64"/>
  <c r="J24" i="64"/>
  <c r="K23" i="64"/>
  <c r="J23" i="64"/>
  <c r="K22" i="64"/>
  <c r="J22" i="64"/>
  <c r="K21" i="64"/>
  <c r="J21" i="64"/>
  <c r="J20" i="64"/>
  <c r="J19" i="64"/>
  <c r="K19" i="64" s="1"/>
  <c r="J18" i="64"/>
  <c r="K18" i="64" s="1"/>
  <c r="H17" i="64"/>
  <c r="J17" i="64" s="1"/>
  <c r="K17" i="64" s="1"/>
  <c r="K16" i="64"/>
  <c r="H16" i="64"/>
  <c r="J16" i="64" s="1"/>
  <c r="K15" i="64"/>
  <c r="J15" i="64"/>
  <c r="H15" i="64"/>
  <c r="J14" i="64"/>
  <c r="K14" i="64" s="1"/>
  <c r="H14" i="64"/>
  <c r="H13" i="64"/>
  <c r="J13" i="64" s="1"/>
  <c r="K13" i="64" s="1"/>
  <c r="H12" i="64"/>
  <c r="J12" i="64" s="1"/>
  <c r="K12" i="64" s="1"/>
  <c r="A12" i="64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H11" i="64"/>
  <c r="J11" i="64" s="1"/>
  <c r="K11" i="64" s="1"/>
  <c r="J10" i="64"/>
  <c r="K10" i="64" s="1"/>
  <c r="H10" i="64"/>
  <c r="J9" i="64"/>
  <c r="K9" i="64" s="1"/>
  <c r="H9" i="64"/>
  <c r="H8" i="64"/>
  <c r="J8" i="64" s="1"/>
  <c r="K8" i="64" s="1"/>
  <c r="A8" i="64"/>
  <c r="A9" i="64" s="1"/>
  <c r="A10" i="64" s="1"/>
  <c r="A11" i="64" s="1"/>
  <c r="J7" i="64"/>
  <c r="K7" i="64" s="1"/>
  <c r="K37" i="14"/>
  <c r="J37" i="14"/>
  <c r="J36" i="14"/>
  <c r="K36" i="14" s="1"/>
  <c r="J35" i="14"/>
  <c r="K35" i="14" s="1"/>
  <c r="A35" i="14"/>
  <c r="A36" i="14" s="1"/>
  <c r="A37" i="14" s="1"/>
  <c r="J34" i="14"/>
  <c r="K34" i="14" s="1"/>
  <c r="J33" i="14"/>
  <c r="K33" i="14" s="1"/>
  <c r="K32" i="14"/>
  <c r="J32" i="14"/>
  <c r="J31" i="14"/>
  <c r="K31" i="14" s="1"/>
  <c r="K30" i="14"/>
  <c r="J30" i="14"/>
  <c r="J29" i="14"/>
  <c r="K29" i="14" s="1"/>
  <c r="K28" i="14"/>
  <c r="J28" i="14"/>
  <c r="J27" i="14"/>
  <c r="K27" i="14" s="1"/>
  <c r="J26" i="14"/>
  <c r="K26" i="14" s="1"/>
  <c r="K25" i="14"/>
  <c r="J25" i="14"/>
  <c r="J24" i="14"/>
  <c r="K24" i="14" s="1"/>
  <c r="K23" i="14"/>
  <c r="J23" i="14"/>
  <c r="J22" i="14"/>
  <c r="K22" i="14" s="1"/>
  <c r="J21" i="14"/>
  <c r="K21" i="14" s="1"/>
  <c r="J20" i="14"/>
  <c r="A20" i="14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J19" i="14"/>
  <c r="J18" i="14"/>
  <c r="J17" i="14"/>
  <c r="K17" i="14" s="1"/>
  <c r="H17" i="14"/>
  <c r="H16" i="14"/>
  <c r="J16" i="14" s="1"/>
  <c r="K16" i="14" s="1"/>
  <c r="H15" i="14"/>
  <c r="J15" i="14" s="1"/>
  <c r="K15" i="14" s="1"/>
  <c r="H14" i="14"/>
  <c r="J14" i="14" s="1"/>
  <c r="K14" i="14" s="1"/>
  <c r="H13" i="14"/>
  <c r="J13" i="14" s="1"/>
  <c r="K13" i="14" s="1"/>
  <c r="J12" i="14"/>
  <c r="K12" i="14" s="1"/>
  <c r="H12" i="14"/>
  <c r="J11" i="14"/>
  <c r="K11" i="14" s="1"/>
  <c r="H11" i="14"/>
  <c r="H10" i="14"/>
  <c r="J10" i="14" s="1"/>
  <c r="K10" i="14" s="1"/>
  <c r="J9" i="14"/>
  <c r="K9" i="14" s="1"/>
  <c r="H9" i="14"/>
  <c r="A9" i="14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H8" i="14"/>
  <c r="J8" i="14" s="1"/>
  <c r="K8" i="14" s="1"/>
  <c r="A8" i="14"/>
  <c r="J7" i="14"/>
  <c r="K7" i="14" s="1"/>
  <c r="J37" i="119"/>
  <c r="K37" i="119" s="1"/>
  <c r="J36" i="119"/>
  <c r="K36" i="119" s="1"/>
  <c r="J35" i="119"/>
  <c r="K35" i="119" s="1"/>
  <c r="J34" i="119"/>
  <c r="K34" i="119" s="1"/>
  <c r="K33" i="119"/>
  <c r="J33" i="119"/>
  <c r="K32" i="119"/>
  <c r="J32" i="119"/>
  <c r="K31" i="119"/>
  <c r="J31" i="119"/>
  <c r="J30" i="119"/>
  <c r="K30" i="119" s="1"/>
  <c r="J29" i="119"/>
  <c r="K29" i="119" s="1"/>
  <c r="K28" i="119"/>
  <c r="J28" i="119"/>
  <c r="K27" i="119"/>
  <c r="J27" i="119"/>
  <c r="J26" i="119"/>
  <c r="K26" i="119" s="1"/>
  <c r="J25" i="119"/>
  <c r="K25" i="119" s="1"/>
  <c r="K24" i="119"/>
  <c r="J24" i="119"/>
  <c r="K23" i="119"/>
  <c r="J23" i="119"/>
  <c r="J22" i="119"/>
  <c r="K22" i="119" s="1"/>
  <c r="J21" i="119"/>
  <c r="K21" i="119" s="1"/>
  <c r="J20" i="119"/>
  <c r="K20" i="119" s="1"/>
  <c r="J19" i="119"/>
  <c r="K19" i="119" s="1"/>
  <c r="J18" i="119"/>
  <c r="K18" i="119" s="1"/>
  <c r="A18" i="119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A37" i="119" s="1"/>
  <c r="J17" i="119"/>
  <c r="K17" i="119" s="1"/>
  <c r="H17" i="119"/>
  <c r="J16" i="119"/>
  <c r="K16" i="119" s="1"/>
  <c r="H16" i="119"/>
  <c r="H15" i="119"/>
  <c r="J15" i="119" s="1"/>
  <c r="K15" i="119" s="1"/>
  <c r="K14" i="119"/>
  <c r="J14" i="119"/>
  <c r="H14" i="119"/>
  <c r="H13" i="119"/>
  <c r="J13" i="119" s="1"/>
  <c r="K13" i="119" s="1"/>
  <c r="J12" i="119"/>
  <c r="K12" i="119" s="1"/>
  <c r="H12" i="119"/>
  <c r="J11" i="119"/>
  <c r="K11" i="119" s="1"/>
  <c r="H11" i="119"/>
  <c r="J10" i="119"/>
  <c r="K10" i="119" s="1"/>
  <c r="H10" i="119"/>
  <c r="J9" i="119"/>
  <c r="K9" i="119" s="1"/>
  <c r="H9" i="119"/>
  <c r="H8" i="119"/>
  <c r="J8" i="119" s="1"/>
  <c r="K8" i="119" s="1"/>
  <c r="A8" i="119"/>
  <c r="A9" i="119" s="1"/>
  <c r="A10" i="119" s="1"/>
  <c r="A11" i="119" s="1"/>
  <c r="A12" i="119" s="1"/>
  <c r="A13" i="119" s="1"/>
  <c r="A14" i="119" s="1"/>
  <c r="A15" i="119" s="1"/>
  <c r="A16" i="119" s="1"/>
  <c r="A17" i="119" s="1"/>
  <c r="J7" i="119"/>
  <c r="K7" i="119" s="1"/>
  <c r="P38" i="18"/>
  <c r="N38" i="18"/>
  <c r="P37" i="18"/>
  <c r="N37" i="18"/>
  <c r="J37" i="18"/>
  <c r="K37" i="18" s="1"/>
  <c r="N36" i="18"/>
  <c r="P36" i="18" s="1"/>
  <c r="K36" i="18"/>
  <c r="J36" i="18"/>
  <c r="N35" i="18"/>
  <c r="P35" i="18" s="1"/>
  <c r="J35" i="18"/>
  <c r="K35" i="18" s="1"/>
  <c r="N34" i="18"/>
  <c r="P34" i="18" s="1"/>
  <c r="K34" i="18"/>
  <c r="J34" i="18"/>
  <c r="N33" i="18"/>
  <c r="P33" i="18" s="1"/>
  <c r="J33" i="18"/>
  <c r="K33" i="18" s="1"/>
  <c r="N32" i="18"/>
  <c r="P32" i="18" s="1"/>
  <c r="K32" i="18"/>
  <c r="J32" i="18"/>
  <c r="N31" i="18"/>
  <c r="P31" i="18" s="1"/>
  <c r="J31" i="18"/>
  <c r="K31" i="18" s="1"/>
  <c r="N30" i="18"/>
  <c r="P30" i="18" s="1"/>
  <c r="K30" i="18"/>
  <c r="J30" i="18"/>
  <c r="N29" i="18"/>
  <c r="P29" i="18" s="1"/>
  <c r="J29" i="18"/>
  <c r="K29" i="18" s="1"/>
  <c r="N28" i="18"/>
  <c r="P28" i="18" s="1"/>
  <c r="K28" i="18"/>
  <c r="J28" i="18"/>
  <c r="N27" i="18"/>
  <c r="P27" i="18" s="1"/>
  <c r="J27" i="18"/>
  <c r="K27" i="18" s="1"/>
  <c r="N26" i="18"/>
  <c r="P26" i="18" s="1"/>
  <c r="K26" i="18"/>
  <c r="J26" i="18"/>
  <c r="N25" i="18"/>
  <c r="P25" i="18" s="1"/>
  <c r="J25" i="18"/>
  <c r="K25" i="18" s="1"/>
  <c r="D25" i="18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D37" i="18" s="1"/>
  <c r="N24" i="18"/>
  <c r="P24" i="18" s="1"/>
  <c r="K24" i="18"/>
  <c r="J24" i="18"/>
  <c r="N23" i="18"/>
  <c r="P23" i="18" s="1"/>
  <c r="J23" i="18"/>
  <c r="K23" i="18" s="1"/>
  <c r="N22" i="18"/>
  <c r="P22" i="18" s="1"/>
  <c r="K22" i="18"/>
  <c r="J22" i="18"/>
  <c r="D22" i="18"/>
  <c r="D23" i="18" s="1"/>
  <c r="D24" i="18" s="1"/>
  <c r="P21" i="18"/>
  <c r="N21" i="18"/>
  <c r="J21" i="18"/>
  <c r="K21" i="18" s="1"/>
  <c r="D21" i="18"/>
  <c r="N20" i="18"/>
  <c r="P20" i="18" s="1"/>
  <c r="J20" i="18"/>
  <c r="K20" i="18" s="1"/>
  <c r="D20" i="18"/>
  <c r="N18" i="18"/>
  <c r="P18" i="18" s="1"/>
  <c r="J18" i="18"/>
  <c r="K18" i="18" s="1"/>
  <c r="N17" i="18"/>
  <c r="P17" i="18" s="1"/>
  <c r="H17" i="18"/>
  <c r="J17" i="18" s="1"/>
  <c r="K17" i="18" s="1"/>
  <c r="N16" i="18"/>
  <c r="J16" i="18"/>
  <c r="K16" i="18" s="1"/>
  <c r="H16" i="18"/>
  <c r="P15" i="18"/>
  <c r="N15" i="18"/>
  <c r="H15" i="18"/>
  <c r="J15" i="18" s="1"/>
  <c r="K15" i="18" s="1"/>
  <c r="P14" i="18"/>
  <c r="N14" i="18"/>
  <c r="H14" i="18"/>
  <c r="J14" i="18" s="1"/>
  <c r="K14" i="18" s="1"/>
  <c r="P13" i="18"/>
  <c r="N13" i="18"/>
  <c r="J13" i="18"/>
  <c r="K13" i="18" s="1"/>
  <c r="H13" i="18"/>
  <c r="D13" i="18"/>
  <c r="D14" i="18" s="1"/>
  <c r="D15" i="18" s="1"/>
  <c r="D16" i="18" s="1"/>
  <c r="D17" i="18" s="1"/>
  <c r="D18" i="18" s="1"/>
  <c r="N12" i="18"/>
  <c r="P12" i="18" s="1"/>
  <c r="J12" i="18"/>
  <c r="K12" i="18" s="1"/>
  <c r="H12" i="18"/>
  <c r="P11" i="18"/>
  <c r="N11" i="18"/>
  <c r="H11" i="18"/>
  <c r="J11" i="18" s="1"/>
  <c r="K11" i="18" s="1"/>
  <c r="A11" i="18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N10" i="18"/>
  <c r="P10" i="18" s="1"/>
  <c r="H10" i="18"/>
  <c r="J10" i="18" s="1"/>
  <c r="K10" i="18" s="1"/>
  <c r="N9" i="18"/>
  <c r="P9" i="18" s="1"/>
  <c r="H9" i="18"/>
  <c r="J9" i="18" s="1"/>
  <c r="K9" i="18" s="1"/>
  <c r="A9" i="18"/>
  <c r="A10" i="18" s="1"/>
  <c r="N8" i="18"/>
  <c r="P8" i="18" s="1"/>
  <c r="J8" i="18"/>
  <c r="K8" i="18" s="1"/>
  <c r="H8" i="18"/>
  <c r="D8" i="18"/>
  <c r="D9" i="18" s="1"/>
  <c r="D10" i="18" s="1"/>
  <c r="D11" i="18" s="1"/>
  <c r="D12" i="18" s="1"/>
  <c r="A8" i="18"/>
  <c r="P7" i="18"/>
  <c r="N7" i="18"/>
  <c r="K7" i="18"/>
  <c r="J7" i="18"/>
  <c r="K37" i="88"/>
  <c r="J37" i="88"/>
  <c r="J36" i="88"/>
  <c r="K36" i="88" s="1"/>
  <c r="J35" i="88"/>
  <c r="K35" i="88" s="1"/>
  <c r="J34" i="88"/>
  <c r="K34" i="88" s="1"/>
  <c r="J33" i="88"/>
  <c r="K33" i="88" s="1"/>
  <c r="J32" i="88"/>
  <c r="K32" i="88" s="1"/>
  <c r="K31" i="88"/>
  <c r="J31" i="88"/>
  <c r="J30" i="88"/>
  <c r="K30" i="88" s="1"/>
  <c r="K29" i="88"/>
  <c r="J29" i="88"/>
  <c r="J28" i="88"/>
  <c r="K28" i="88" s="1"/>
  <c r="K27" i="88"/>
  <c r="J27" i="88"/>
  <c r="J26" i="88"/>
  <c r="K26" i="88" s="1"/>
  <c r="J25" i="88"/>
  <c r="K25" i="88" s="1"/>
  <c r="J24" i="88"/>
  <c r="K24" i="88" s="1"/>
  <c r="J23" i="88"/>
  <c r="K23" i="88" s="1"/>
  <c r="K22" i="88"/>
  <c r="J22" i="88"/>
  <c r="K21" i="88"/>
  <c r="J21" i="88"/>
  <c r="J20" i="88"/>
  <c r="J19" i="88"/>
  <c r="J18" i="88"/>
  <c r="K18" i="88" s="1"/>
  <c r="H17" i="88"/>
  <c r="J17" i="88" s="1"/>
  <c r="K17" i="88" s="1"/>
  <c r="H16" i="88"/>
  <c r="J16" i="88" s="1"/>
  <c r="K16" i="88" s="1"/>
  <c r="J15" i="88"/>
  <c r="K15" i="88" s="1"/>
  <c r="H15" i="88"/>
  <c r="J14" i="88"/>
  <c r="K14" i="88" s="1"/>
  <c r="H14" i="88"/>
  <c r="H13" i="88"/>
  <c r="J13" i="88" s="1"/>
  <c r="K13" i="88" s="1"/>
  <c r="J12" i="88"/>
  <c r="K12" i="88" s="1"/>
  <c r="H12" i="88"/>
  <c r="H11" i="88"/>
  <c r="J11" i="88" s="1"/>
  <c r="K11" i="88" s="1"/>
  <c r="J10" i="88"/>
  <c r="K10" i="88" s="1"/>
  <c r="H10" i="88"/>
  <c r="J9" i="88"/>
  <c r="K9" i="88" s="1"/>
  <c r="H9" i="88"/>
  <c r="J8" i="88"/>
  <c r="K8" i="88" s="1"/>
  <c r="H8" i="88"/>
  <c r="A8" i="88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A37" i="88" s="1"/>
  <c r="K7" i="88"/>
  <c r="J7" i="88"/>
  <c r="J37" i="128"/>
  <c r="K37" i="128" s="1"/>
  <c r="J36" i="128"/>
  <c r="K36" i="128" s="1"/>
  <c r="K35" i="128"/>
  <c r="J35" i="128"/>
  <c r="K34" i="128"/>
  <c r="J34" i="128"/>
  <c r="J33" i="128"/>
  <c r="K33" i="128" s="1"/>
  <c r="K32" i="128"/>
  <c r="J32" i="128"/>
  <c r="K31" i="128"/>
  <c r="J31" i="128"/>
  <c r="J30" i="128"/>
  <c r="K30" i="128" s="1"/>
  <c r="J29" i="128"/>
  <c r="K29" i="128" s="1"/>
  <c r="K28" i="128"/>
  <c r="J28" i="128"/>
  <c r="J27" i="128"/>
  <c r="K27" i="128" s="1"/>
  <c r="J26" i="128"/>
  <c r="K26" i="128" s="1"/>
  <c r="K25" i="128"/>
  <c r="J25" i="128"/>
  <c r="K24" i="128"/>
  <c r="J24" i="128"/>
  <c r="K23" i="128"/>
  <c r="J23" i="128"/>
  <c r="J22" i="128"/>
  <c r="K22" i="128" s="1"/>
  <c r="J21" i="128"/>
  <c r="K21" i="128" s="1"/>
  <c r="J20" i="128"/>
  <c r="J19" i="128"/>
  <c r="J18" i="128"/>
  <c r="K18" i="128" s="1"/>
  <c r="H17" i="128"/>
  <c r="J17" i="128" s="1"/>
  <c r="K17" i="128" s="1"/>
  <c r="H16" i="128"/>
  <c r="J16" i="128" s="1"/>
  <c r="K16" i="128" s="1"/>
  <c r="H15" i="128"/>
  <c r="J15" i="128" s="1"/>
  <c r="K15" i="128" s="1"/>
  <c r="H14" i="128"/>
  <c r="J14" i="128" s="1"/>
  <c r="K14" i="128" s="1"/>
  <c r="H13" i="128"/>
  <c r="J13" i="128" s="1"/>
  <c r="K13" i="128" s="1"/>
  <c r="H12" i="128"/>
  <c r="J12" i="128" s="1"/>
  <c r="K12" i="128" s="1"/>
  <c r="H11" i="128"/>
  <c r="J11" i="128" s="1"/>
  <c r="K11" i="128" s="1"/>
  <c r="J10" i="128"/>
  <c r="K10" i="128" s="1"/>
  <c r="H10" i="128"/>
  <c r="H9" i="128"/>
  <c r="J9" i="128" s="1"/>
  <c r="K9" i="128" s="1"/>
  <c r="J8" i="128"/>
  <c r="K8" i="128" s="1"/>
  <c r="H8" i="128"/>
  <c r="F8" i="128"/>
  <c r="D8" i="128"/>
  <c r="A8" i="128"/>
  <c r="A9" i="128" s="1"/>
  <c r="A10" i="128" s="1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A34" i="128" s="1"/>
  <c r="A35" i="128" s="1"/>
  <c r="A36" i="128" s="1"/>
  <c r="A37" i="128" s="1"/>
  <c r="K7" i="128"/>
  <c r="J7" i="128"/>
  <c r="L4" i="128"/>
  <c r="J37" i="25"/>
  <c r="M37" i="25" s="1"/>
  <c r="J36" i="25"/>
  <c r="M36" i="25" s="1"/>
  <c r="J35" i="25"/>
  <c r="M35" i="25" s="1"/>
  <c r="J34" i="25"/>
  <c r="M34" i="25" s="1"/>
  <c r="M33" i="25"/>
  <c r="L33" i="25"/>
  <c r="J33" i="25"/>
  <c r="M32" i="25"/>
  <c r="J32" i="25"/>
  <c r="L32" i="25" s="1"/>
  <c r="J31" i="25"/>
  <c r="M31" i="25" s="1"/>
  <c r="L30" i="25"/>
  <c r="J30" i="25"/>
  <c r="M30" i="25" s="1"/>
  <c r="J29" i="25"/>
  <c r="M29" i="25" s="1"/>
  <c r="M28" i="25"/>
  <c r="L28" i="25"/>
  <c r="J28" i="25"/>
  <c r="M27" i="25"/>
  <c r="J27" i="25"/>
  <c r="L27" i="25" s="1"/>
  <c r="J26" i="25"/>
  <c r="M26" i="25" s="1"/>
  <c r="L25" i="25"/>
  <c r="J25" i="25"/>
  <c r="M25" i="25" s="1"/>
  <c r="J24" i="25"/>
  <c r="M23" i="25"/>
  <c r="L23" i="25"/>
  <c r="J23" i="25"/>
  <c r="J22" i="25"/>
  <c r="M22" i="25" s="1"/>
  <c r="J21" i="25"/>
  <c r="M21" i="25" s="1"/>
  <c r="J20" i="25"/>
  <c r="M20" i="25" s="1"/>
  <c r="J19" i="25"/>
  <c r="M18" i="25"/>
  <c r="L18" i="25"/>
  <c r="J18" i="25"/>
  <c r="J17" i="25"/>
  <c r="M17" i="25" s="1"/>
  <c r="J16" i="25"/>
  <c r="M16" i="25" s="1"/>
  <c r="L15" i="25"/>
  <c r="J15" i="25"/>
  <c r="M15" i="25" s="1"/>
  <c r="J14" i="25"/>
  <c r="M13" i="25"/>
  <c r="L13" i="25"/>
  <c r="J13" i="25"/>
  <c r="M12" i="25"/>
  <c r="J12" i="25"/>
  <c r="L12" i="25" s="1"/>
  <c r="J11" i="25"/>
  <c r="M11" i="25" s="1"/>
  <c r="J10" i="25"/>
  <c r="M10" i="25" s="1"/>
  <c r="J9" i="25"/>
  <c r="M9" i="25" s="1"/>
  <c r="M8" i="25"/>
  <c r="L8" i="25"/>
  <c r="J8" i="25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M7" i="25"/>
  <c r="J7" i="25"/>
  <c r="L7" i="25" s="1"/>
  <c r="K37" i="124"/>
  <c r="J37" i="124"/>
  <c r="J36" i="124"/>
  <c r="K36" i="124" s="1"/>
  <c r="K35" i="124"/>
  <c r="J35" i="124"/>
  <c r="K34" i="124"/>
  <c r="J34" i="124"/>
  <c r="J33" i="124"/>
  <c r="K33" i="124" s="1"/>
  <c r="J32" i="124"/>
  <c r="K32" i="124" s="1"/>
  <c r="J31" i="124"/>
  <c r="K31" i="124" s="1"/>
  <c r="A31" i="124"/>
  <c r="A32" i="124" s="1"/>
  <c r="A33" i="124" s="1"/>
  <c r="A34" i="124" s="1"/>
  <c r="A35" i="124" s="1"/>
  <c r="A36" i="124" s="1"/>
  <c r="A37" i="124" s="1"/>
  <c r="K30" i="124"/>
  <c r="J30" i="124"/>
  <c r="J29" i="124"/>
  <c r="K29" i="124" s="1"/>
  <c r="J28" i="124"/>
  <c r="K28" i="124" s="1"/>
  <c r="J27" i="124"/>
  <c r="K27" i="124" s="1"/>
  <c r="J26" i="124"/>
  <c r="K26" i="124" s="1"/>
  <c r="J25" i="124"/>
  <c r="K25" i="124" s="1"/>
  <c r="J24" i="124"/>
  <c r="K24" i="124" s="1"/>
  <c r="J23" i="124"/>
  <c r="K23" i="124" s="1"/>
  <c r="K22" i="124"/>
  <c r="J22" i="124"/>
  <c r="K21" i="124"/>
  <c r="J21" i="124"/>
  <c r="J20" i="124"/>
  <c r="K20" i="124" s="1"/>
  <c r="J19" i="124"/>
  <c r="K19" i="124" s="1"/>
  <c r="J18" i="124"/>
  <c r="K18" i="124" s="1"/>
  <c r="H17" i="124"/>
  <c r="J17" i="124" s="1"/>
  <c r="K17" i="124" s="1"/>
  <c r="H16" i="124"/>
  <c r="J16" i="124" s="1"/>
  <c r="K16" i="124" s="1"/>
  <c r="K15" i="124"/>
  <c r="J15" i="124"/>
  <c r="H15" i="124"/>
  <c r="H14" i="124"/>
  <c r="J14" i="124" s="1"/>
  <c r="K14" i="124" s="1"/>
  <c r="J13" i="124"/>
  <c r="K13" i="124" s="1"/>
  <c r="H13" i="124"/>
  <c r="H12" i="124"/>
  <c r="J12" i="124" s="1"/>
  <c r="K12" i="124" s="1"/>
  <c r="H11" i="124"/>
  <c r="J11" i="124" s="1"/>
  <c r="K11" i="124" s="1"/>
  <c r="J10" i="124"/>
  <c r="K10" i="124" s="1"/>
  <c r="H10" i="124"/>
  <c r="H9" i="124"/>
  <c r="J9" i="124" s="1"/>
  <c r="K9" i="124" s="1"/>
  <c r="A9" i="124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K8" i="124"/>
  <c r="J8" i="124"/>
  <c r="H8" i="124"/>
  <c r="A8" i="124"/>
  <c r="J7" i="124"/>
  <c r="K7" i="124" s="1"/>
  <c r="J37" i="112"/>
  <c r="K37" i="112" s="1"/>
  <c r="K36" i="112"/>
  <c r="J36" i="112"/>
  <c r="K35" i="112"/>
  <c r="J35" i="112"/>
  <c r="J34" i="112"/>
  <c r="K34" i="112" s="1"/>
  <c r="J33" i="112"/>
  <c r="K33" i="112" s="1"/>
  <c r="J32" i="112"/>
  <c r="K32" i="112" s="1"/>
  <c r="K31" i="112"/>
  <c r="J31" i="112"/>
  <c r="K30" i="112"/>
  <c r="J30" i="112"/>
  <c r="J29" i="112"/>
  <c r="K29" i="112" s="1"/>
  <c r="J28" i="112"/>
  <c r="K28" i="112" s="1"/>
  <c r="J27" i="112"/>
  <c r="K27" i="112" s="1"/>
  <c r="J26" i="112"/>
  <c r="K26" i="112" s="1"/>
  <c r="K25" i="112"/>
  <c r="J25" i="112"/>
  <c r="J24" i="112"/>
  <c r="K24" i="112" s="1"/>
  <c r="K23" i="112"/>
  <c r="J23" i="112"/>
  <c r="K22" i="112"/>
  <c r="J22" i="112"/>
  <c r="J21" i="112"/>
  <c r="K21" i="112" s="1"/>
  <c r="J20" i="112"/>
  <c r="J19" i="112"/>
  <c r="J18" i="112"/>
  <c r="K18" i="112" s="1"/>
  <c r="H17" i="112"/>
  <c r="J17" i="112" s="1"/>
  <c r="K17" i="112" s="1"/>
  <c r="H16" i="112"/>
  <c r="J16" i="112" s="1"/>
  <c r="K16" i="112" s="1"/>
  <c r="K15" i="112"/>
  <c r="J15" i="112"/>
  <c r="H15" i="112"/>
  <c r="J14" i="112"/>
  <c r="K14" i="112" s="1"/>
  <c r="H14" i="112"/>
  <c r="H13" i="112"/>
  <c r="J13" i="112" s="1"/>
  <c r="K13" i="112" s="1"/>
  <c r="H12" i="112"/>
  <c r="J12" i="112" s="1"/>
  <c r="K12" i="112" s="1"/>
  <c r="A12" i="112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A37" i="112" s="1"/>
  <c r="H11" i="112"/>
  <c r="J11" i="112" s="1"/>
  <c r="K11" i="112" s="1"/>
  <c r="K10" i="112"/>
  <c r="J10" i="112"/>
  <c r="H10" i="112"/>
  <c r="J9" i="112"/>
  <c r="K9" i="112" s="1"/>
  <c r="H9" i="112"/>
  <c r="H8" i="112"/>
  <c r="J8" i="112" s="1"/>
  <c r="K8" i="112" s="1"/>
  <c r="A8" i="112"/>
  <c r="A9" i="112" s="1"/>
  <c r="A10" i="112" s="1"/>
  <c r="A11" i="112" s="1"/>
  <c r="J7" i="112"/>
  <c r="K7" i="112" s="1"/>
  <c r="K37" i="75"/>
  <c r="J37" i="75"/>
  <c r="J36" i="75"/>
  <c r="K36" i="75" s="1"/>
  <c r="K35" i="75"/>
  <c r="J35" i="75"/>
  <c r="J34" i="75"/>
  <c r="K34" i="75" s="1"/>
  <c r="J33" i="75"/>
  <c r="K33" i="75" s="1"/>
  <c r="J32" i="75"/>
  <c r="K32" i="75" s="1"/>
  <c r="J31" i="75"/>
  <c r="K31" i="75" s="1"/>
  <c r="J30" i="75"/>
  <c r="K30" i="75" s="1"/>
  <c r="J29" i="75"/>
  <c r="K29" i="75" s="1"/>
  <c r="J28" i="75"/>
  <c r="K28" i="75" s="1"/>
  <c r="J27" i="75"/>
  <c r="K27" i="75" s="1"/>
  <c r="K26" i="75"/>
  <c r="J26" i="75"/>
  <c r="K25" i="75"/>
  <c r="J25" i="75"/>
  <c r="J24" i="75"/>
  <c r="K24" i="75" s="1"/>
  <c r="K23" i="75"/>
  <c r="J23" i="75"/>
  <c r="K22" i="75"/>
  <c r="J22" i="75"/>
  <c r="K21" i="75"/>
  <c r="J21" i="75"/>
  <c r="J20" i="75"/>
  <c r="K20" i="75" s="1"/>
  <c r="J19" i="75"/>
  <c r="K19" i="75" s="1"/>
  <c r="J18" i="75"/>
  <c r="K18" i="75" s="1"/>
  <c r="K17" i="75"/>
  <c r="J17" i="75"/>
  <c r="H17" i="75"/>
  <c r="H16" i="75"/>
  <c r="J16" i="75" s="1"/>
  <c r="K16" i="75" s="1"/>
  <c r="J15" i="75"/>
  <c r="K15" i="75" s="1"/>
  <c r="H15" i="75"/>
  <c r="H14" i="75"/>
  <c r="J14" i="75" s="1"/>
  <c r="K14" i="75" s="1"/>
  <c r="H13" i="75"/>
  <c r="J13" i="75" s="1"/>
  <c r="K13" i="75" s="1"/>
  <c r="J12" i="75"/>
  <c r="K12" i="75" s="1"/>
  <c r="H12" i="75"/>
  <c r="H11" i="75"/>
  <c r="J11" i="75" s="1"/>
  <c r="K11" i="75" s="1"/>
  <c r="A11" i="75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H10" i="75"/>
  <c r="J10" i="75" s="1"/>
  <c r="K10" i="75" s="1"/>
  <c r="H9" i="75"/>
  <c r="J9" i="75" s="1"/>
  <c r="K9" i="75" s="1"/>
  <c r="H8" i="75"/>
  <c r="J8" i="75" s="1"/>
  <c r="K8" i="75" s="1"/>
  <c r="A8" i="75"/>
  <c r="A9" i="75" s="1"/>
  <c r="A10" i="75" s="1"/>
  <c r="K7" i="75"/>
  <c r="J7" i="75"/>
  <c r="J37" i="77"/>
  <c r="K37" i="77" s="1"/>
  <c r="K36" i="77"/>
  <c r="J36" i="77"/>
  <c r="J35" i="77"/>
  <c r="K35" i="77" s="1"/>
  <c r="J34" i="77"/>
  <c r="K34" i="77" s="1"/>
  <c r="J33" i="77"/>
  <c r="K33" i="77" s="1"/>
  <c r="J32" i="77"/>
  <c r="K32" i="77" s="1"/>
  <c r="K31" i="77"/>
  <c r="J31" i="77"/>
  <c r="K30" i="77"/>
  <c r="J30" i="77"/>
  <c r="J29" i="77"/>
  <c r="K29" i="77" s="1"/>
  <c r="J28" i="77"/>
  <c r="K28" i="77" s="1"/>
  <c r="K27" i="77"/>
  <c r="J27" i="77"/>
  <c r="K26" i="77"/>
  <c r="J26" i="77"/>
  <c r="K25" i="77"/>
  <c r="J25" i="77"/>
  <c r="K24" i="77"/>
  <c r="J24" i="77"/>
  <c r="A24" i="77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K23" i="77"/>
  <c r="J23" i="77"/>
  <c r="J22" i="77"/>
  <c r="K22" i="77" s="1"/>
  <c r="J21" i="77"/>
  <c r="K21" i="77" s="1"/>
  <c r="J20" i="77"/>
  <c r="K20" i="77" s="1"/>
  <c r="J19" i="77"/>
  <c r="K19" i="77" s="1"/>
  <c r="J18" i="77"/>
  <c r="K17" i="77"/>
  <c r="J17" i="77"/>
  <c r="H17" i="77"/>
  <c r="K16" i="77"/>
  <c r="J16" i="77"/>
  <c r="H16" i="77"/>
  <c r="H15" i="77"/>
  <c r="J15" i="77" s="1"/>
  <c r="K15" i="77" s="1"/>
  <c r="H14" i="77"/>
  <c r="J14" i="77" s="1"/>
  <c r="K14" i="77" s="1"/>
  <c r="J13" i="77"/>
  <c r="K13" i="77" s="1"/>
  <c r="H13" i="77"/>
  <c r="K12" i="77"/>
  <c r="J12" i="77"/>
  <c r="H12" i="77"/>
  <c r="A12" i="77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J11" i="77"/>
  <c r="K11" i="77" s="1"/>
  <c r="H11" i="77"/>
  <c r="H10" i="77"/>
  <c r="J10" i="77" s="1"/>
  <c r="K10" i="77" s="1"/>
  <c r="H9" i="77"/>
  <c r="J9" i="77" s="1"/>
  <c r="K9" i="77" s="1"/>
  <c r="A9" i="77"/>
  <c r="A10" i="77" s="1"/>
  <c r="A11" i="77" s="1"/>
  <c r="H8" i="77"/>
  <c r="J8" i="77" s="1"/>
  <c r="K8" i="77" s="1"/>
  <c r="A8" i="77"/>
  <c r="J7" i="77"/>
  <c r="K7" i="77" s="1"/>
  <c r="J38" i="50"/>
  <c r="K38" i="50" s="1"/>
  <c r="J37" i="50"/>
  <c r="K37" i="50" s="1"/>
  <c r="J36" i="50"/>
  <c r="K36" i="50" s="1"/>
  <c r="J35" i="50"/>
  <c r="K35" i="50" s="1"/>
  <c r="J34" i="50"/>
  <c r="K34" i="50" s="1"/>
  <c r="K33" i="50"/>
  <c r="J33" i="50"/>
  <c r="J32" i="50"/>
  <c r="K32" i="50" s="1"/>
  <c r="J31" i="50"/>
  <c r="K31" i="50" s="1"/>
  <c r="J30" i="50"/>
  <c r="K30" i="50" s="1"/>
  <c r="J29" i="50"/>
  <c r="K29" i="50" s="1"/>
  <c r="J28" i="50"/>
  <c r="K28" i="50" s="1"/>
  <c r="A28" i="50"/>
  <c r="A29" i="50" s="1"/>
  <c r="A30" i="50" s="1"/>
  <c r="A31" i="50" s="1"/>
  <c r="A32" i="50" s="1"/>
  <c r="A33" i="50" s="1"/>
  <c r="A34" i="50" s="1"/>
  <c r="A35" i="50" s="1"/>
  <c r="A36" i="50" s="1"/>
  <c r="A37" i="50" s="1"/>
  <c r="A38" i="50" s="1"/>
  <c r="K27" i="50"/>
  <c r="J27" i="50"/>
  <c r="K26" i="50"/>
  <c r="J26" i="50"/>
  <c r="K25" i="50"/>
  <c r="J25" i="50"/>
  <c r="K24" i="50"/>
  <c r="J24" i="50"/>
  <c r="J23" i="50"/>
  <c r="K23" i="50" s="1"/>
  <c r="J22" i="50"/>
  <c r="K22" i="50" s="1"/>
  <c r="J21" i="50"/>
  <c r="K21" i="50" s="1"/>
  <c r="A21" i="50"/>
  <c r="A22" i="50" s="1"/>
  <c r="A23" i="50" s="1"/>
  <c r="A24" i="50" s="1"/>
  <c r="A25" i="50" s="1"/>
  <c r="A26" i="50" s="1"/>
  <c r="A27" i="50" s="1"/>
  <c r="J20" i="50"/>
  <c r="K20" i="50" s="1"/>
  <c r="J19" i="50"/>
  <c r="K19" i="50" s="1"/>
  <c r="H18" i="50"/>
  <c r="J18" i="50" s="1"/>
  <c r="K18" i="50" s="1"/>
  <c r="H17" i="50"/>
  <c r="J17" i="50" s="1"/>
  <c r="K17" i="50" s="1"/>
  <c r="H16" i="50"/>
  <c r="J16" i="50" s="1"/>
  <c r="K16" i="50" s="1"/>
  <c r="K15" i="50"/>
  <c r="J15" i="50"/>
  <c r="H15" i="50"/>
  <c r="H14" i="50"/>
  <c r="J14" i="50" s="1"/>
  <c r="K14" i="50" s="1"/>
  <c r="H13" i="50"/>
  <c r="J13" i="50" s="1"/>
  <c r="K13" i="50" s="1"/>
  <c r="H12" i="50"/>
  <c r="J12" i="50" s="1"/>
  <c r="K12" i="50" s="1"/>
  <c r="H11" i="50"/>
  <c r="J11" i="50" s="1"/>
  <c r="K11" i="50" s="1"/>
  <c r="H10" i="50"/>
  <c r="J10" i="50" s="1"/>
  <c r="K10" i="50" s="1"/>
  <c r="H9" i="50"/>
  <c r="J9" i="50" s="1"/>
  <c r="K9" i="50" s="1"/>
  <c r="A9" i="50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K8" i="50"/>
  <c r="J8" i="50"/>
  <c r="J37" i="19"/>
  <c r="K37" i="19" s="1"/>
  <c r="J36" i="19"/>
  <c r="K36" i="19" s="1"/>
  <c r="J35" i="19"/>
  <c r="K35" i="19" s="1"/>
  <c r="J34" i="19"/>
  <c r="K34" i="19" s="1"/>
  <c r="J33" i="19"/>
  <c r="K33" i="19" s="1"/>
  <c r="J32" i="19"/>
  <c r="K32" i="19" s="1"/>
  <c r="J31" i="19"/>
  <c r="K31" i="19" s="1"/>
  <c r="J30" i="19"/>
  <c r="K30" i="19" s="1"/>
  <c r="J29" i="19"/>
  <c r="K29" i="19" s="1"/>
  <c r="J28" i="19"/>
  <c r="K28" i="19" s="1"/>
  <c r="J27" i="19"/>
  <c r="K27" i="19" s="1"/>
  <c r="J26" i="19"/>
  <c r="K26" i="19" s="1"/>
  <c r="K25" i="19"/>
  <c r="J25" i="19"/>
  <c r="K24" i="19"/>
  <c r="J24" i="19"/>
  <c r="K23" i="19"/>
  <c r="J23" i="19"/>
  <c r="K22" i="19"/>
  <c r="J22" i="19"/>
  <c r="K21" i="19"/>
  <c r="J21" i="19"/>
  <c r="J20" i="19"/>
  <c r="J19" i="19"/>
  <c r="K19" i="19" s="1"/>
  <c r="J18" i="19"/>
  <c r="K17" i="19"/>
  <c r="J17" i="19"/>
  <c r="H17" i="19"/>
  <c r="H16" i="19"/>
  <c r="J16" i="19" s="1"/>
  <c r="K16" i="19" s="1"/>
  <c r="K15" i="19"/>
  <c r="J15" i="19"/>
  <c r="H15" i="19"/>
  <c r="H14" i="19"/>
  <c r="J14" i="19" s="1"/>
  <c r="K14" i="19" s="1"/>
  <c r="A14" i="19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H13" i="19"/>
  <c r="J13" i="19" s="1"/>
  <c r="K13" i="19" s="1"/>
  <c r="J12" i="19"/>
  <c r="K12" i="19" s="1"/>
  <c r="H12" i="19"/>
  <c r="A12" i="19"/>
  <c r="A13" i="19" s="1"/>
  <c r="H11" i="19"/>
  <c r="J11" i="19" s="1"/>
  <c r="K11" i="19" s="1"/>
  <c r="K10" i="19"/>
  <c r="J10" i="19"/>
  <c r="H10" i="19"/>
  <c r="H9" i="19"/>
  <c r="J9" i="19" s="1"/>
  <c r="K9" i="19" s="1"/>
  <c r="H8" i="19"/>
  <c r="J8" i="19" s="1"/>
  <c r="K8" i="19" s="1"/>
  <c r="A8" i="19"/>
  <c r="A9" i="19" s="1"/>
  <c r="A10" i="19" s="1"/>
  <c r="A11" i="19" s="1"/>
  <c r="J7" i="19"/>
  <c r="K7" i="19" s="1"/>
  <c r="M15" i="97"/>
  <c r="B11" i="97"/>
  <c r="B10" i="97"/>
  <c r="A10" i="97"/>
  <c r="A11" i="97" s="1"/>
  <c r="B9" i="97"/>
  <c r="K37" i="104"/>
  <c r="J37" i="104"/>
  <c r="J36" i="104"/>
  <c r="K36" i="104" s="1"/>
  <c r="J35" i="104"/>
  <c r="K35" i="104" s="1"/>
  <c r="J34" i="104"/>
  <c r="K34" i="104" s="1"/>
  <c r="J33" i="104"/>
  <c r="K33" i="104" s="1"/>
  <c r="J32" i="104"/>
  <c r="K32" i="104" s="1"/>
  <c r="K31" i="104"/>
  <c r="J31" i="104"/>
  <c r="J30" i="104"/>
  <c r="K30" i="104" s="1"/>
  <c r="D30" i="104"/>
  <c r="D31" i="104" s="1"/>
  <c r="D32" i="104" s="1"/>
  <c r="D33" i="104" s="1"/>
  <c r="D34" i="104" s="1"/>
  <c r="D35" i="104" s="1"/>
  <c r="D36" i="104" s="1"/>
  <c r="D37" i="104" s="1"/>
  <c r="K29" i="104"/>
  <c r="J29" i="104"/>
  <c r="K28" i="104"/>
  <c r="J28" i="104"/>
  <c r="J27" i="104"/>
  <c r="K27" i="104" s="1"/>
  <c r="K26" i="104"/>
  <c r="J26" i="104"/>
  <c r="K25" i="104"/>
  <c r="J25" i="104"/>
  <c r="J24" i="104"/>
  <c r="K24" i="104" s="1"/>
  <c r="K23" i="104"/>
  <c r="J23" i="104"/>
  <c r="K22" i="104"/>
  <c r="J22" i="104"/>
  <c r="J21" i="104"/>
  <c r="K21" i="104" s="1"/>
  <c r="H17" i="104"/>
  <c r="J17" i="104" s="1"/>
  <c r="K17" i="104" s="1"/>
  <c r="H16" i="104"/>
  <c r="J16" i="104" s="1"/>
  <c r="K16" i="104" s="1"/>
  <c r="H15" i="104"/>
  <c r="J15" i="104" s="1"/>
  <c r="K15" i="104" s="1"/>
  <c r="D15" i="104"/>
  <c r="D16" i="104" s="1"/>
  <c r="D17" i="104" s="1"/>
  <c r="D18" i="104" s="1"/>
  <c r="D19" i="104" s="1"/>
  <c r="D20" i="104" s="1"/>
  <c r="D21" i="104" s="1"/>
  <c r="D22" i="104" s="1"/>
  <c r="D23" i="104" s="1"/>
  <c r="D24" i="104" s="1"/>
  <c r="D25" i="104" s="1"/>
  <c r="D26" i="104" s="1"/>
  <c r="D27" i="104" s="1"/>
  <c r="D28" i="104" s="1"/>
  <c r="D29" i="104" s="1"/>
  <c r="H14" i="104"/>
  <c r="J14" i="104" s="1"/>
  <c r="K14" i="104" s="1"/>
  <c r="H13" i="104"/>
  <c r="J13" i="104" s="1"/>
  <c r="K13" i="104" s="1"/>
  <c r="H12" i="104"/>
  <c r="J12" i="104" s="1"/>
  <c r="K12" i="104" s="1"/>
  <c r="K11" i="104"/>
  <c r="J11" i="104"/>
  <c r="H11" i="104"/>
  <c r="H10" i="104"/>
  <c r="J10" i="104" s="1"/>
  <c r="K10" i="104" s="1"/>
  <c r="H9" i="104"/>
  <c r="J9" i="104" s="1"/>
  <c r="K9" i="104" s="1"/>
  <c r="D9" i="104"/>
  <c r="D10" i="104" s="1"/>
  <c r="D11" i="104" s="1"/>
  <c r="D12" i="104" s="1"/>
  <c r="D13" i="104" s="1"/>
  <c r="D14" i="104" s="1"/>
  <c r="H8" i="104"/>
  <c r="J8" i="104" s="1"/>
  <c r="K8" i="104" s="1"/>
  <c r="F8" i="104"/>
  <c r="F9" i="104" s="1"/>
  <c r="F10" i="104" s="1"/>
  <c r="F11" i="104" s="1"/>
  <c r="F12" i="104" s="1"/>
  <c r="F13" i="104" s="1"/>
  <c r="F14" i="104" s="1"/>
  <c r="F15" i="104" s="1"/>
  <c r="F16" i="104" s="1"/>
  <c r="F17" i="104" s="1"/>
  <c r="F18" i="104" s="1"/>
  <c r="F19" i="104" s="1"/>
  <c r="F20" i="104" s="1"/>
  <c r="F21" i="104" s="1"/>
  <c r="F22" i="104" s="1"/>
  <c r="F23" i="104" s="1"/>
  <c r="F24" i="104" s="1"/>
  <c r="F25" i="104" s="1"/>
  <c r="F26" i="104" s="1"/>
  <c r="F27" i="104" s="1"/>
  <c r="F28" i="104" s="1"/>
  <c r="F29" i="104" s="1"/>
  <c r="F30" i="104" s="1"/>
  <c r="F31" i="104" s="1"/>
  <c r="F32" i="104" s="1"/>
  <c r="F33" i="104" s="1"/>
  <c r="F34" i="104" s="1"/>
  <c r="F35" i="104" s="1"/>
  <c r="F36" i="104" s="1"/>
  <c r="F37" i="104" s="1"/>
  <c r="D8" i="104"/>
  <c r="A8" i="104"/>
  <c r="A9" i="104" s="1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37" i="104" s="1"/>
  <c r="J7" i="104"/>
  <c r="K37" i="82"/>
  <c r="J37" i="82"/>
  <c r="J36" i="82"/>
  <c r="K36" i="82" s="1"/>
  <c r="K35" i="82"/>
  <c r="J35" i="82"/>
  <c r="K34" i="82"/>
  <c r="J34" i="82"/>
  <c r="J33" i="82"/>
  <c r="K33" i="82" s="1"/>
  <c r="K32" i="82"/>
  <c r="J32" i="82"/>
  <c r="J31" i="82"/>
  <c r="K31" i="82" s="1"/>
  <c r="K30" i="82"/>
  <c r="J30" i="82"/>
  <c r="J29" i="82"/>
  <c r="K29" i="82" s="1"/>
  <c r="J28" i="82"/>
  <c r="K28" i="82" s="1"/>
  <c r="J27" i="82"/>
  <c r="K27" i="82" s="1"/>
  <c r="J26" i="82"/>
  <c r="K26" i="82" s="1"/>
  <c r="D26" i="82"/>
  <c r="D27" i="82" s="1"/>
  <c r="D28" i="82" s="1"/>
  <c r="D29" i="82" s="1"/>
  <c r="D30" i="82" s="1"/>
  <c r="D31" i="82" s="1"/>
  <c r="D32" i="82" s="1"/>
  <c r="D33" i="82" s="1"/>
  <c r="D34" i="82" s="1"/>
  <c r="D35" i="82" s="1"/>
  <c r="D36" i="82" s="1"/>
  <c r="D37" i="82" s="1"/>
  <c r="K25" i="82"/>
  <c r="J25" i="82"/>
  <c r="J24" i="82"/>
  <c r="K24" i="82" s="1"/>
  <c r="J23" i="82"/>
  <c r="K23" i="82" s="1"/>
  <c r="K22" i="82"/>
  <c r="J22" i="82"/>
  <c r="J21" i="82"/>
  <c r="K21" i="82" s="1"/>
  <c r="K20" i="82"/>
  <c r="J20" i="82"/>
  <c r="J19" i="82"/>
  <c r="K19" i="82" s="1"/>
  <c r="K18" i="82"/>
  <c r="J18" i="82"/>
  <c r="K17" i="82"/>
  <c r="J17" i="82"/>
  <c r="F17" i="82"/>
  <c r="F18" i="82" s="1"/>
  <c r="F19" i="82" s="1"/>
  <c r="F20" i="82" s="1"/>
  <c r="F21" i="82" s="1"/>
  <c r="F22" i="82" s="1"/>
  <c r="F23" i="82" s="1"/>
  <c r="F24" i="82" s="1"/>
  <c r="F25" i="82" s="1"/>
  <c r="F26" i="82" s="1"/>
  <c r="F27" i="82" s="1"/>
  <c r="F28" i="82" s="1"/>
  <c r="F29" i="82" s="1"/>
  <c r="F30" i="82" s="1"/>
  <c r="F31" i="82" s="1"/>
  <c r="F32" i="82" s="1"/>
  <c r="F33" i="82" s="1"/>
  <c r="F34" i="82" s="1"/>
  <c r="F35" i="82" s="1"/>
  <c r="F36" i="82" s="1"/>
  <c r="F37" i="82" s="1"/>
  <c r="D17" i="82"/>
  <c r="D18" i="82" s="1"/>
  <c r="D19" i="82" s="1"/>
  <c r="D20" i="82" s="1"/>
  <c r="D21" i="82" s="1"/>
  <c r="D22" i="82" s="1"/>
  <c r="D23" i="82" s="1"/>
  <c r="D24" i="82" s="1"/>
  <c r="D25" i="82" s="1"/>
  <c r="K16" i="82"/>
  <c r="J16" i="82"/>
  <c r="J15" i="82"/>
  <c r="K15" i="82" s="1"/>
  <c r="K14" i="82"/>
  <c r="J14" i="82"/>
  <c r="D14" i="82"/>
  <c r="D15" i="82" s="1"/>
  <c r="D16" i="82" s="1"/>
  <c r="J13" i="82"/>
  <c r="K13" i="82" s="1"/>
  <c r="J12" i="82"/>
  <c r="K12" i="82" s="1"/>
  <c r="J11" i="82"/>
  <c r="K11" i="82" s="1"/>
  <c r="J10" i="82"/>
  <c r="K10" i="82" s="1"/>
  <c r="F10" i="82"/>
  <c r="F11" i="82" s="1"/>
  <c r="F12" i="82" s="1"/>
  <c r="F13" i="82" s="1"/>
  <c r="F14" i="82" s="1"/>
  <c r="F15" i="82" s="1"/>
  <c r="F16" i="82" s="1"/>
  <c r="A10" i="82"/>
  <c r="A11" i="82" s="1"/>
  <c r="A12" i="82" s="1"/>
  <c r="A13" i="82" s="1"/>
  <c r="A14" i="82" s="1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K9" i="82"/>
  <c r="J9" i="82"/>
  <c r="J39" i="82" s="1"/>
  <c r="F9" i="82"/>
  <c r="A9" i="82"/>
  <c r="J8" i="82"/>
  <c r="K8" i="82" s="1"/>
  <c r="D8" i="82"/>
  <c r="D9" i="82" s="1"/>
  <c r="D10" i="82" s="1"/>
  <c r="D11" i="82" s="1"/>
  <c r="D12" i="82" s="1"/>
  <c r="D13" i="82" s="1"/>
  <c r="A8" i="82"/>
  <c r="J7" i="82"/>
  <c r="K7" i="82" s="1"/>
  <c r="J37" i="107"/>
  <c r="K37" i="107" s="1"/>
  <c r="J36" i="107"/>
  <c r="K36" i="107" s="1"/>
  <c r="K35" i="107"/>
  <c r="J35" i="107"/>
  <c r="K34" i="107"/>
  <c r="J34" i="107"/>
  <c r="J33" i="107"/>
  <c r="K33" i="107" s="1"/>
  <c r="K32" i="107"/>
  <c r="J32" i="107"/>
  <c r="J31" i="107"/>
  <c r="K31" i="107" s="1"/>
  <c r="K30" i="107"/>
  <c r="J30" i="107"/>
  <c r="J29" i="107"/>
  <c r="K29" i="107" s="1"/>
  <c r="J28" i="107"/>
  <c r="K28" i="107" s="1"/>
  <c r="J27" i="107"/>
  <c r="K27" i="107" s="1"/>
  <c r="J26" i="107"/>
  <c r="K26" i="107" s="1"/>
  <c r="J25" i="107"/>
  <c r="K25" i="107" s="1"/>
  <c r="K24" i="107"/>
  <c r="J24" i="107"/>
  <c r="J23" i="107"/>
  <c r="K23" i="107" s="1"/>
  <c r="K22" i="107"/>
  <c r="J22" i="107"/>
  <c r="A22" i="107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K21" i="107"/>
  <c r="J21" i="107"/>
  <c r="J20" i="107"/>
  <c r="J19" i="107"/>
  <c r="K19" i="107" s="1"/>
  <c r="J18" i="107"/>
  <c r="K18" i="107" s="1"/>
  <c r="J17" i="107"/>
  <c r="K17" i="107" s="1"/>
  <c r="H17" i="107"/>
  <c r="K16" i="107"/>
  <c r="H16" i="107"/>
  <c r="J16" i="107" s="1"/>
  <c r="H15" i="107"/>
  <c r="J15" i="107" s="1"/>
  <c r="K15" i="107" s="1"/>
  <c r="H14" i="107"/>
  <c r="J14" i="107" s="1"/>
  <c r="K14" i="107" s="1"/>
  <c r="H13" i="107"/>
  <c r="J13" i="107" s="1"/>
  <c r="K13" i="107" s="1"/>
  <c r="A13" i="107"/>
  <c r="A14" i="107" s="1"/>
  <c r="A15" i="107" s="1"/>
  <c r="A16" i="107" s="1"/>
  <c r="A17" i="107" s="1"/>
  <c r="A18" i="107" s="1"/>
  <c r="A19" i="107" s="1"/>
  <c r="A20" i="107" s="1"/>
  <c r="A21" i="107" s="1"/>
  <c r="H12" i="107"/>
  <c r="J12" i="107" s="1"/>
  <c r="K12" i="107" s="1"/>
  <c r="H11" i="107"/>
  <c r="J11" i="107" s="1"/>
  <c r="K11" i="107" s="1"/>
  <c r="J10" i="107"/>
  <c r="K10" i="107" s="1"/>
  <c r="H10" i="107"/>
  <c r="A10" i="107"/>
  <c r="A11" i="107" s="1"/>
  <c r="A12" i="107" s="1"/>
  <c r="H9" i="107"/>
  <c r="J9" i="107" s="1"/>
  <c r="K9" i="107" s="1"/>
  <c r="J8" i="107"/>
  <c r="K8" i="107" s="1"/>
  <c r="H8" i="107"/>
  <c r="A8" i="107"/>
  <c r="A9" i="107" s="1"/>
  <c r="J7" i="107"/>
  <c r="K7" i="107" s="1"/>
  <c r="K37" i="38"/>
  <c r="J37" i="38"/>
  <c r="K36" i="38"/>
  <c r="J36" i="38"/>
  <c r="J35" i="38"/>
  <c r="K35" i="38" s="1"/>
  <c r="K34" i="38"/>
  <c r="J34" i="38"/>
  <c r="J33" i="38"/>
  <c r="K33" i="38" s="1"/>
  <c r="J32" i="38"/>
  <c r="K32" i="38" s="1"/>
  <c r="K31" i="38"/>
  <c r="J31" i="38"/>
  <c r="K30" i="38"/>
  <c r="J30" i="38"/>
  <c r="K29" i="38"/>
  <c r="J29" i="38"/>
  <c r="J28" i="38"/>
  <c r="K28" i="38" s="1"/>
  <c r="J27" i="38"/>
  <c r="K27" i="38" s="1"/>
  <c r="J26" i="38"/>
  <c r="K26" i="38" s="1"/>
  <c r="A26" i="38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J25" i="38"/>
  <c r="K25" i="38" s="1"/>
  <c r="J24" i="38"/>
  <c r="K24" i="38" s="1"/>
  <c r="J23" i="38"/>
  <c r="K23" i="38" s="1"/>
  <c r="J22" i="38"/>
  <c r="K22" i="38" s="1"/>
  <c r="J21" i="38"/>
  <c r="K21" i="38" s="1"/>
  <c r="J20" i="38"/>
  <c r="J19" i="38"/>
  <c r="K19" i="38" s="1"/>
  <c r="J18" i="38"/>
  <c r="K18" i="38" s="1"/>
  <c r="H17" i="38"/>
  <c r="J17" i="38" s="1"/>
  <c r="K17" i="38" s="1"/>
  <c r="H16" i="38"/>
  <c r="J16" i="38" s="1"/>
  <c r="K16" i="38" s="1"/>
  <c r="H15" i="38"/>
  <c r="J15" i="38" s="1"/>
  <c r="K15" i="38" s="1"/>
  <c r="H14" i="38"/>
  <c r="J14" i="38" s="1"/>
  <c r="K14" i="38" s="1"/>
  <c r="H13" i="38"/>
  <c r="J13" i="38" s="1"/>
  <c r="K13" i="38" s="1"/>
  <c r="D13" i="38"/>
  <c r="D14" i="38" s="1"/>
  <c r="D15" i="38" s="1"/>
  <c r="D16" i="38" s="1"/>
  <c r="D17" i="38" s="1"/>
  <c r="D18" i="38" s="1"/>
  <c r="D19" i="38" s="1"/>
  <c r="D20" i="38" s="1"/>
  <c r="D21" i="38" s="1"/>
  <c r="D22" i="38" s="1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D35" i="38" s="1"/>
  <c r="D36" i="38" s="1"/>
  <c r="D37" i="38" s="1"/>
  <c r="A13" i="38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J12" i="38"/>
  <c r="K12" i="38" s="1"/>
  <c r="H12" i="38"/>
  <c r="H11" i="38"/>
  <c r="J11" i="38" s="1"/>
  <c r="K11" i="38" s="1"/>
  <c r="A11" i="38"/>
  <c r="A12" i="38" s="1"/>
  <c r="H10" i="38"/>
  <c r="J10" i="38" s="1"/>
  <c r="K10" i="38" s="1"/>
  <c r="F10" i="38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F37" i="38" s="1"/>
  <c r="J9" i="38"/>
  <c r="K9" i="38" s="1"/>
  <c r="H9" i="38"/>
  <c r="A9" i="38"/>
  <c r="A10" i="38" s="1"/>
  <c r="J8" i="38"/>
  <c r="K8" i="38" s="1"/>
  <c r="H8" i="38"/>
  <c r="F8" i="38"/>
  <c r="F9" i="38" s="1"/>
  <c r="D8" i="38"/>
  <c r="D9" i="38" s="1"/>
  <c r="D10" i="38" s="1"/>
  <c r="D11" i="38" s="1"/>
  <c r="D12" i="38" s="1"/>
  <c r="A8" i="38"/>
  <c r="J7" i="38"/>
  <c r="K7" i="38" s="1"/>
  <c r="K37" i="16"/>
  <c r="J37" i="16"/>
  <c r="K36" i="16"/>
  <c r="J36" i="16"/>
  <c r="J35" i="16"/>
  <c r="K35" i="16" s="1"/>
  <c r="A35" i="16"/>
  <c r="A36" i="16" s="1"/>
  <c r="A37" i="16" s="1"/>
  <c r="J34" i="16"/>
  <c r="K34" i="16" s="1"/>
  <c r="J33" i="16"/>
  <c r="K33" i="16" s="1"/>
  <c r="J32" i="16"/>
  <c r="K32" i="16" s="1"/>
  <c r="J31" i="16"/>
  <c r="K31" i="16" s="1"/>
  <c r="J30" i="16"/>
  <c r="K30" i="16" s="1"/>
  <c r="K29" i="16"/>
  <c r="J29" i="16"/>
  <c r="J28" i="16"/>
  <c r="K28" i="16" s="1"/>
  <c r="J27" i="16"/>
  <c r="K27" i="16" s="1"/>
  <c r="K26" i="16"/>
  <c r="J26" i="16"/>
  <c r="J25" i="16"/>
  <c r="K25" i="16" s="1"/>
  <c r="K24" i="16"/>
  <c r="J24" i="16"/>
  <c r="K23" i="16"/>
  <c r="J23" i="16"/>
  <c r="J22" i="16"/>
  <c r="K22" i="16" s="1"/>
  <c r="K21" i="16"/>
  <c r="J21" i="16"/>
  <c r="J20" i="16"/>
  <c r="K20" i="16" s="1"/>
  <c r="J19" i="16"/>
  <c r="J18" i="16"/>
  <c r="K18" i="16" s="1"/>
  <c r="A18" i="16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H17" i="16"/>
  <c r="J17" i="16" s="1"/>
  <c r="K17" i="16" s="1"/>
  <c r="K16" i="16"/>
  <c r="J16" i="16"/>
  <c r="H16" i="16"/>
  <c r="K15" i="16"/>
  <c r="H15" i="16"/>
  <c r="J15" i="16" s="1"/>
  <c r="H14" i="16"/>
  <c r="J14" i="16" s="1"/>
  <c r="K14" i="16" s="1"/>
  <c r="H13" i="16"/>
  <c r="J13" i="16" s="1"/>
  <c r="K13" i="16" s="1"/>
  <c r="J12" i="16"/>
  <c r="K12" i="16" s="1"/>
  <c r="H12" i="16"/>
  <c r="A12" i="16"/>
  <c r="A13" i="16" s="1"/>
  <c r="A14" i="16" s="1"/>
  <c r="A15" i="16" s="1"/>
  <c r="A16" i="16" s="1"/>
  <c r="A17" i="16" s="1"/>
  <c r="J11" i="16"/>
  <c r="K11" i="16" s="1"/>
  <c r="H11" i="16"/>
  <c r="K10" i="16"/>
  <c r="H10" i="16"/>
  <c r="J10" i="16" s="1"/>
  <c r="J9" i="16"/>
  <c r="K9" i="16" s="1"/>
  <c r="H9" i="16"/>
  <c r="H8" i="16"/>
  <c r="J8" i="16" s="1"/>
  <c r="K8" i="16" s="1"/>
  <c r="A8" i="16"/>
  <c r="A9" i="16" s="1"/>
  <c r="A10" i="16" s="1"/>
  <c r="A11" i="16" s="1"/>
  <c r="K7" i="16"/>
  <c r="J7" i="16"/>
  <c r="J37" i="61"/>
  <c r="K37" i="61" s="1"/>
  <c r="J36" i="61"/>
  <c r="K36" i="61" s="1"/>
  <c r="K35" i="61"/>
  <c r="J35" i="61"/>
  <c r="J34" i="61"/>
  <c r="K34" i="61" s="1"/>
  <c r="J33" i="61"/>
  <c r="K33" i="61" s="1"/>
  <c r="J32" i="61"/>
  <c r="K32" i="61" s="1"/>
  <c r="J31" i="61"/>
  <c r="K31" i="61" s="1"/>
  <c r="J30" i="61"/>
  <c r="K30" i="61" s="1"/>
  <c r="J29" i="61"/>
  <c r="K29" i="61" s="1"/>
  <c r="J28" i="61"/>
  <c r="K28" i="61" s="1"/>
  <c r="K27" i="61"/>
  <c r="J27" i="61"/>
  <c r="K26" i="61"/>
  <c r="J26" i="61"/>
  <c r="K25" i="61"/>
  <c r="J25" i="61"/>
  <c r="J24" i="61"/>
  <c r="K24" i="61" s="1"/>
  <c r="J23" i="61"/>
  <c r="K23" i="61" s="1"/>
  <c r="J22" i="61"/>
  <c r="K22" i="61" s="1"/>
  <c r="J21" i="61"/>
  <c r="K21" i="61" s="1"/>
  <c r="J20" i="61"/>
  <c r="K20" i="61" s="1"/>
  <c r="J19" i="61"/>
  <c r="K19" i="61" s="1"/>
  <c r="J18" i="61"/>
  <c r="K18" i="61" s="1"/>
  <c r="H17" i="61"/>
  <c r="J17" i="61" s="1"/>
  <c r="K17" i="61" s="1"/>
  <c r="J16" i="61"/>
  <c r="K16" i="61" s="1"/>
  <c r="H16" i="61"/>
  <c r="H15" i="61"/>
  <c r="J15" i="61" s="1"/>
  <c r="K15" i="61" s="1"/>
  <c r="H14" i="61"/>
  <c r="J14" i="61" s="1"/>
  <c r="K14" i="61" s="1"/>
  <c r="H13" i="61"/>
  <c r="J13" i="61" s="1"/>
  <c r="K13" i="61" s="1"/>
  <c r="K12" i="61"/>
  <c r="J12" i="61"/>
  <c r="H12" i="61"/>
  <c r="K11" i="61"/>
  <c r="J11" i="61"/>
  <c r="H11" i="61"/>
  <c r="J10" i="61"/>
  <c r="K10" i="61" s="1"/>
  <c r="H10" i="61"/>
  <c r="H9" i="61"/>
  <c r="J9" i="61" s="1"/>
  <c r="K9" i="61" s="1"/>
  <c r="H8" i="61"/>
  <c r="J8" i="61" s="1"/>
  <c r="K8" i="61" s="1"/>
  <c r="A8" i="6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J7" i="61"/>
  <c r="K7" i="61" s="1"/>
  <c r="J34" i="93"/>
  <c r="K34" i="93" s="1"/>
  <c r="K33" i="93"/>
  <c r="J33" i="93"/>
  <c r="J32" i="93"/>
  <c r="K32" i="93" s="1"/>
  <c r="K31" i="93"/>
  <c r="J31" i="93"/>
  <c r="K30" i="93"/>
  <c r="J30" i="93"/>
  <c r="J29" i="93"/>
  <c r="K29" i="93" s="1"/>
  <c r="J28" i="93"/>
  <c r="K28" i="93" s="1"/>
  <c r="K27" i="93"/>
  <c r="J27" i="93"/>
  <c r="K26" i="93"/>
  <c r="J26" i="93"/>
  <c r="K25" i="93"/>
  <c r="J25" i="93"/>
  <c r="J24" i="93"/>
  <c r="K24" i="93" s="1"/>
  <c r="A24" i="93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J23" i="93"/>
  <c r="K23" i="93" s="1"/>
  <c r="K22" i="93"/>
  <c r="J22" i="93"/>
  <c r="J21" i="93"/>
  <c r="K21" i="93" s="1"/>
  <c r="J20" i="93"/>
  <c r="K20" i="93" s="1"/>
  <c r="J19" i="93"/>
  <c r="K19" i="93" s="1"/>
  <c r="J18" i="93"/>
  <c r="K18" i="93" s="1"/>
  <c r="J17" i="93"/>
  <c r="K17" i="93" s="1"/>
  <c r="J16" i="93"/>
  <c r="K16" i="93" s="1"/>
  <c r="J15" i="93"/>
  <c r="K15" i="93" s="1"/>
  <c r="J14" i="93"/>
  <c r="K14" i="93" s="1"/>
  <c r="K13" i="93"/>
  <c r="J13" i="93"/>
  <c r="J12" i="93"/>
  <c r="K12" i="93" s="1"/>
  <c r="A12" i="93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K11" i="93"/>
  <c r="J11" i="93"/>
  <c r="J10" i="93"/>
  <c r="K10" i="93" s="1"/>
  <c r="K9" i="93"/>
  <c r="J9" i="93"/>
  <c r="J8" i="93"/>
  <c r="A8" i="93"/>
  <c r="A9" i="93" s="1"/>
  <c r="A10" i="93" s="1"/>
  <c r="A11" i="93" s="1"/>
  <c r="K7" i="93"/>
  <c r="J7" i="93"/>
  <c r="K37" i="95"/>
  <c r="J37" i="95"/>
  <c r="K36" i="95"/>
  <c r="J36" i="95"/>
  <c r="J35" i="95"/>
  <c r="K35" i="95" s="1"/>
  <c r="J34" i="95"/>
  <c r="K34" i="95" s="1"/>
  <c r="K33" i="95"/>
  <c r="J33" i="95"/>
  <c r="F33" i="95"/>
  <c r="F34" i="95" s="1"/>
  <c r="F35" i="95" s="1"/>
  <c r="F36" i="95" s="1"/>
  <c r="F37" i="95" s="1"/>
  <c r="J32" i="95"/>
  <c r="K32" i="95" s="1"/>
  <c r="J31" i="95"/>
  <c r="K31" i="95" s="1"/>
  <c r="J30" i="95"/>
  <c r="K30" i="95" s="1"/>
  <c r="J29" i="95"/>
  <c r="K29" i="95" s="1"/>
  <c r="J28" i="95"/>
  <c r="K28" i="95" s="1"/>
  <c r="J27" i="95"/>
  <c r="K27" i="95" s="1"/>
  <c r="J26" i="95"/>
  <c r="K26" i="95" s="1"/>
  <c r="K25" i="95"/>
  <c r="J25" i="95"/>
  <c r="J24" i="95"/>
  <c r="K24" i="95" s="1"/>
  <c r="K23" i="95"/>
  <c r="J23" i="95"/>
  <c r="F23" i="95"/>
  <c r="F24" i="95" s="1"/>
  <c r="F25" i="95" s="1"/>
  <c r="F26" i="95" s="1"/>
  <c r="F27" i="95" s="1"/>
  <c r="F28" i="95" s="1"/>
  <c r="F29" i="95" s="1"/>
  <c r="F30" i="95" s="1"/>
  <c r="F31" i="95" s="1"/>
  <c r="F32" i="95" s="1"/>
  <c r="J22" i="95"/>
  <c r="K22" i="95" s="1"/>
  <c r="K21" i="95"/>
  <c r="J21" i="95"/>
  <c r="J20" i="95"/>
  <c r="K20" i="95" s="1"/>
  <c r="J19" i="95"/>
  <c r="K19" i="95" s="1"/>
  <c r="A19" i="95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A37" i="95" s="1"/>
  <c r="J18" i="95"/>
  <c r="K18" i="95" s="1"/>
  <c r="H17" i="95"/>
  <c r="J17" i="95" s="1"/>
  <c r="K17" i="95" s="1"/>
  <c r="K16" i="95"/>
  <c r="J16" i="95"/>
  <c r="H16" i="95"/>
  <c r="D16" i="95"/>
  <c r="D17" i="95" s="1"/>
  <c r="D18" i="95" s="1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D32" i="95" s="1"/>
  <c r="D33" i="95" s="1"/>
  <c r="D34" i="95" s="1"/>
  <c r="D35" i="95" s="1"/>
  <c r="D36" i="95" s="1"/>
  <c r="D37" i="95" s="1"/>
  <c r="H15" i="95"/>
  <c r="J15" i="95" s="1"/>
  <c r="K15" i="95" s="1"/>
  <c r="H14" i="95"/>
  <c r="J14" i="95" s="1"/>
  <c r="K14" i="95" s="1"/>
  <c r="H13" i="95"/>
  <c r="J13" i="95" s="1"/>
  <c r="K13" i="95" s="1"/>
  <c r="F13" i="95"/>
  <c r="F14" i="95" s="1"/>
  <c r="F15" i="95" s="1"/>
  <c r="F16" i="95" s="1"/>
  <c r="F17" i="95" s="1"/>
  <c r="F18" i="95" s="1"/>
  <c r="F19" i="95" s="1"/>
  <c r="F20" i="95" s="1"/>
  <c r="F21" i="95" s="1"/>
  <c r="F22" i="95" s="1"/>
  <c r="H12" i="95"/>
  <c r="J12" i="95" s="1"/>
  <c r="K12" i="95" s="1"/>
  <c r="H11" i="95"/>
  <c r="J11" i="95" s="1"/>
  <c r="K11" i="95" s="1"/>
  <c r="F11" i="95"/>
  <c r="F12" i="95" s="1"/>
  <c r="D11" i="95"/>
  <c r="D12" i="95" s="1"/>
  <c r="D13" i="95" s="1"/>
  <c r="D14" i="95" s="1"/>
  <c r="D15" i="95" s="1"/>
  <c r="A11" i="95"/>
  <c r="A12" i="95" s="1"/>
  <c r="A13" i="95" s="1"/>
  <c r="A14" i="95" s="1"/>
  <c r="A15" i="95" s="1"/>
  <c r="A16" i="95" s="1"/>
  <c r="A17" i="95" s="1"/>
  <c r="A18" i="95" s="1"/>
  <c r="J10" i="95"/>
  <c r="K10" i="95" s="1"/>
  <c r="H10" i="95"/>
  <c r="H9" i="95"/>
  <c r="J9" i="95" s="1"/>
  <c r="K9" i="95" s="1"/>
  <c r="F9" i="95"/>
  <c r="F10" i="95" s="1"/>
  <c r="A9" i="95"/>
  <c r="A10" i="95" s="1"/>
  <c r="K8" i="95"/>
  <c r="J8" i="95"/>
  <c r="H8" i="95"/>
  <c r="F8" i="95"/>
  <c r="D8" i="95"/>
  <c r="D9" i="95" s="1"/>
  <c r="D10" i="95" s="1"/>
  <c r="A8" i="95"/>
  <c r="J7" i="95"/>
  <c r="K7" i="95" s="1"/>
  <c r="J37" i="94"/>
  <c r="K37" i="94" s="1"/>
  <c r="K36" i="94"/>
  <c r="J36" i="94"/>
  <c r="J35" i="94"/>
  <c r="K35" i="94" s="1"/>
  <c r="J34" i="94"/>
  <c r="K34" i="94" s="1"/>
  <c r="J33" i="94"/>
  <c r="K33" i="94" s="1"/>
  <c r="J32" i="94"/>
  <c r="K32" i="94" s="1"/>
  <c r="K31" i="94"/>
  <c r="J31" i="94"/>
  <c r="K30" i="94"/>
  <c r="J30" i="94"/>
  <c r="J29" i="94"/>
  <c r="K29" i="94" s="1"/>
  <c r="J28" i="94"/>
  <c r="K28" i="94" s="1"/>
  <c r="J27" i="94"/>
  <c r="K27" i="94" s="1"/>
  <c r="K26" i="94"/>
  <c r="J26" i="94"/>
  <c r="J25" i="94"/>
  <c r="K25" i="94" s="1"/>
  <c r="J24" i="94"/>
  <c r="K24" i="94" s="1"/>
  <c r="K23" i="94"/>
  <c r="J23" i="94"/>
  <c r="J22" i="94"/>
  <c r="J21" i="94"/>
  <c r="J20" i="94"/>
  <c r="K20" i="94" s="1"/>
  <c r="J19" i="94"/>
  <c r="K19" i="94" s="1"/>
  <c r="A19" i="94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J18" i="94"/>
  <c r="K17" i="94"/>
  <c r="J17" i="94"/>
  <c r="H17" i="94"/>
  <c r="H16" i="94"/>
  <c r="J16" i="94" s="1"/>
  <c r="K16" i="94" s="1"/>
  <c r="H15" i="94"/>
  <c r="J15" i="94" s="1"/>
  <c r="K15" i="94" s="1"/>
  <c r="H14" i="94"/>
  <c r="J14" i="94" s="1"/>
  <c r="K14" i="94" s="1"/>
  <c r="A14" i="94"/>
  <c r="A15" i="94" s="1"/>
  <c r="A16" i="94" s="1"/>
  <c r="A17" i="94" s="1"/>
  <c r="A18" i="94" s="1"/>
  <c r="H13" i="94"/>
  <c r="J13" i="94" s="1"/>
  <c r="K13" i="94" s="1"/>
  <c r="H12" i="94"/>
  <c r="J12" i="94" s="1"/>
  <c r="K12" i="94" s="1"/>
  <c r="A12" i="94"/>
  <c r="A13" i="94" s="1"/>
  <c r="H11" i="94"/>
  <c r="J11" i="94" s="1"/>
  <c r="K11" i="94" s="1"/>
  <c r="D11" i="94"/>
  <c r="D12" i="94" s="1"/>
  <c r="D13" i="94" s="1"/>
  <c r="D14" i="94" s="1"/>
  <c r="D15" i="94" s="1"/>
  <c r="D16" i="94" s="1"/>
  <c r="D17" i="94" s="1"/>
  <c r="D18" i="94" s="1"/>
  <c r="D19" i="94" s="1"/>
  <c r="D20" i="94" s="1"/>
  <c r="D21" i="94" s="1"/>
  <c r="D22" i="94" s="1"/>
  <c r="D23" i="94" s="1"/>
  <c r="D24" i="94" s="1"/>
  <c r="D25" i="94" s="1"/>
  <c r="D26" i="94" s="1"/>
  <c r="D27" i="94" s="1"/>
  <c r="D28" i="94" s="1"/>
  <c r="D29" i="94" s="1"/>
  <c r="D30" i="94" s="1"/>
  <c r="D31" i="94" s="1"/>
  <c r="D32" i="94" s="1"/>
  <c r="D33" i="94" s="1"/>
  <c r="D34" i="94" s="1"/>
  <c r="D35" i="94" s="1"/>
  <c r="D36" i="94" s="1"/>
  <c r="D37" i="94" s="1"/>
  <c r="H10" i="94"/>
  <c r="J10" i="94" s="1"/>
  <c r="K10" i="94" s="1"/>
  <c r="A10" i="94"/>
  <c r="A11" i="94" s="1"/>
  <c r="H9" i="94"/>
  <c r="J9" i="94" s="1"/>
  <c r="K9" i="94" s="1"/>
  <c r="F9" i="94"/>
  <c r="F10" i="94" s="1"/>
  <c r="F11" i="94" s="1"/>
  <c r="F12" i="94" s="1"/>
  <c r="F13" i="94" s="1"/>
  <c r="F14" i="94" s="1"/>
  <c r="F15" i="94" s="1"/>
  <c r="F16" i="94" s="1"/>
  <c r="F17" i="94" s="1"/>
  <c r="F18" i="94" s="1"/>
  <c r="F19" i="94" s="1"/>
  <c r="F20" i="94" s="1"/>
  <c r="F21" i="94" s="1"/>
  <c r="F22" i="94" s="1"/>
  <c r="F23" i="94" s="1"/>
  <c r="F24" i="94" s="1"/>
  <c r="F25" i="94" s="1"/>
  <c r="F26" i="94" s="1"/>
  <c r="F27" i="94" s="1"/>
  <c r="F28" i="94" s="1"/>
  <c r="F29" i="94" s="1"/>
  <c r="F30" i="94" s="1"/>
  <c r="F31" i="94" s="1"/>
  <c r="F32" i="94" s="1"/>
  <c r="F33" i="94" s="1"/>
  <c r="F34" i="94" s="1"/>
  <c r="F35" i="94" s="1"/>
  <c r="F36" i="94" s="1"/>
  <c r="F37" i="94" s="1"/>
  <c r="D9" i="94"/>
  <c r="D10" i="94" s="1"/>
  <c r="J8" i="94"/>
  <c r="K8" i="94" s="1"/>
  <c r="H8" i="94"/>
  <c r="F8" i="94"/>
  <c r="D8" i="94"/>
  <c r="A8" i="94"/>
  <c r="A9" i="94" s="1"/>
  <c r="J7" i="94"/>
  <c r="K7" i="94" s="1"/>
  <c r="J37" i="11"/>
  <c r="K37" i="11" s="1"/>
  <c r="K36" i="11"/>
  <c r="J36" i="11"/>
  <c r="J35" i="11"/>
  <c r="K35" i="11" s="1"/>
  <c r="J34" i="11"/>
  <c r="K34" i="11" s="1"/>
  <c r="J33" i="11"/>
  <c r="K33" i="11" s="1"/>
  <c r="J32" i="11"/>
  <c r="K32" i="11" s="1"/>
  <c r="J31" i="11"/>
  <c r="K31" i="11" s="1"/>
  <c r="J30" i="11"/>
  <c r="K30" i="11" s="1"/>
  <c r="K29" i="11"/>
  <c r="J29" i="11"/>
  <c r="K28" i="11"/>
  <c r="J28" i="11"/>
  <c r="K27" i="11"/>
  <c r="J27" i="11"/>
  <c r="J26" i="11"/>
  <c r="K26" i="11" s="1"/>
  <c r="J25" i="11"/>
  <c r="K25" i="11" s="1"/>
  <c r="K24" i="11"/>
  <c r="J24" i="11"/>
  <c r="K23" i="11"/>
  <c r="J23" i="11"/>
  <c r="J22" i="11"/>
  <c r="K22" i="11" s="1"/>
  <c r="J21" i="11"/>
  <c r="K21" i="11" s="1"/>
  <c r="D21" i="1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J20" i="11"/>
  <c r="K20" i="11" s="1"/>
  <c r="D20" i="11"/>
  <c r="J19" i="11"/>
  <c r="K19" i="11" s="1"/>
  <c r="J18" i="11"/>
  <c r="K18" i="11" s="1"/>
  <c r="K17" i="11"/>
  <c r="J17" i="11"/>
  <c r="H17" i="11"/>
  <c r="H16" i="11"/>
  <c r="J16" i="11" s="1"/>
  <c r="K16" i="11" s="1"/>
  <c r="D16" i="11"/>
  <c r="D17" i="11" s="1"/>
  <c r="D18" i="11" s="1"/>
  <c r="D19" i="11" s="1"/>
  <c r="K15" i="11"/>
  <c r="J15" i="11"/>
  <c r="H15" i="11"/>
  <c r="J14" i="11"/>
  <c r="K14" i="11" s="1"/>
  <c r="H14" i="11"/>
  <c r="K13" i="11"/>
  <c r="J13" i="11"/>
  <c r="H13" i="11"/>
  <c r="H12" i="11"/>
  <c r="J12" i="11" s="1"/>
  <c r="K12" i="11" s="1"/>
  <c r="D12" i="11"/>
  <c r="D13" i="11" s="1"/>
  <c r="D14" i="11" s="1"/>
  <c r="D15" i="11" s="1"/>
  <c r="K11" i="11"/>
  <c r="J11" i="11"/>
  <c r="H11" i="11"/>
  <c r="J10" i="11"/>
  <c r="K10" i="11" s="1"/>
  <c r="H10" i="11"/>
  <c r="F10" i="1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D10" i="11"/>
  <c r="D11" i="11" s="1"/>
  <c r="A10" i="1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K9" i="11"/>
  <c r="J9" i="11"/>
  <c r="H9" i="11"/>
  <c r="J8" i="11"/>
  <c r="K8" i="11" s="1"/>
  <c r="H8" i="11"/>
  <c r="F8" i="11"/>
  <c r="F9" i="11" s="1"/>
  <c r="D8" i="11"/>
  <c r="D9" i="11" s="1"/>
  <c r="A8" i="11"/>
  <c r="A9" i="11" s="1"/>
  <c r="K7" i="11"/>
  <c r="J7" i="11"/>
  <c r="J37" i="85"/>
  <c r="K37" i="85" s="1"/>
  <c r="K36" i="85"/>
  <c r="J36" i="85"/>
  <c r="K35" i="85"/>
  <c r="J35" i="85"/>
  <c r="J34" i="85"/>
  <c r="K34" i="85" s="1"/>
  <c r="K33" i="85"/>
  <c r="J33" i="85"/>
  <c r="J32" i="85"/>
  <c r="K32" i="85" s="1"/>
  <c r="J31" i="85"/>
  <c r="K31" i="85" s="1"/>
  <c r="K30" i="85"/>
  <c r="J30" i="85"/>
  <c r="J29" i="85"/>
  <c r="K29" i="85" s="1"/>
  <c r="A29" i="85"/>
  <c r="A30" i="85" s="1"/>
  <c r="A31" i="85" s="1"/>
  <c r="A32" i="85" s="1"/>
  <c r="A33" i="85" s="1"/>
  <c r="A34" i="85" s="1"/>
  <c r="A35" i="85" s="1"/>
  <c r="A36" i="85" s="1"/>
  <c r="A37" i="85" s="1"/>
  <c r="K28" i="85"/>
  <c r="J28" i="85"/>
  <c r="K27" i="85"/>
  <c r="J27" i="85"/>
  <c r="J26" i="85"/>
  <c r="K26" i="85" s="1"/>
  <c r="K25" i="85"/>
  <c r="J25" i="85"/>
  <c r="K24" i="85"/>
  <c r="J24" i="85"/>
  <c r="K23" i="85"/>
  <c r="J23" i="85"/>
  <c r="J22" i="85"/>
  <c r="J21" i="85"/>
  <c r="K21" i="85" s="1"/>
  <c r="J20" i="85"/>
  <c r="K20" i="85" s="1"/>
  <c r="A20" i="85"/>
  <c r="A21" i="85" s="1"/>
  <c r="A22" i="85" s="1"/>
  <c r="A23" i="85" s="1"/>
  <c r="A24" i="85" s="1"/>
  <c r="A25" i="85" s="1"/>
  <c r="A26" i="85" s="1"/>
  <c r="A27" i="85" s="1"/>
  <c r="A28" i="85" s="1"/>
  <c r="J19" i="85"/>
  <c r="K19" i="85" s="1"/>
  <c r="J18" i="85"/>
  <c r="K18" i="85" s="1"/>
  <c r="H17" i="85"/>
  <c r="J17" i="85" s="1"/>
  <c r="K17" i="85" s="1"/>
  <c r="H16" i="85"/>
  <c r="J16" i="85" s="1"/>
  <c r="K16" i="85" s="1"/>
  <c r="H15" i="85"/>
  <c r="J15" i="85" s="1"/>
  <c r="K15" i="85" s="1"/>
  <c r="H14" i="85"/>
  <c r="J14" i="85" s="1"/>
  <c r="K14" i="85" s="1"/>
  <c r="H13" i="85"/>
  <c r="J13" i="85" s="1"/>
  <c r="K13" i="85" s="1"/>
  <c r="H12" i="85"/>
  <c r="J12" i="85" s="1"/>
  <c r="K12" i="85" s="1"/>
  <c r="J11" i="85"/>
  <c r="K11" i="85" s="1"/>
  <c r="H11" i="85"/>
  <c r="H10" i="85"/>
  <c r="J10" i="85" s="1"/>
  <c r="K10" i="85" s="1"/>
  <c r="H9" i="85"/>
  <c r="J9" i="85" s="1"/>
  <c r="K9" i="85" s="1"/>
  <c r="H8" i="85"/>
  <c r="J8" i="85" s="1"/>
  <c r="K8" i="85" s="1"/>
  <c r="A8" i="85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J7" i="85"/>
  <c r="K7" i="85" s="1"/>
  <c r="K37" i="110"/>
  <c r="J37" i="110"/>
  <c r="J36" i="110"/>
  <c r="K36" i="110" s="1"/>
  <c r="K35" i="110"/>
  <c r="J35" i="110"/>
  <c r="J34" i="110"/>
  <c r="K34" i="110" s="1"/>
  <c r="J33" i="110"/>
  <c r="K33" i="110" s="1"/>
  <c r="J32" i="110"/>
  <c r="K32" i="110" s="1"/>
  <c r="J31" i="110"/>
  <c r="K31" i="110" s="1"/>
  <c r="K30" i="110"/>
  <c r="J30" i="110"/>
  <c r="J29" i="110"/>
  <c r="K29" i="110" s="1"/>
  <c r="J28" i="110"/>
  <c r="K28" i="110" s="1"/>
  <c r="J27" i="110"/>
  <c r="K27" i="110" s="1"/>
  <c r="J26" i="110"/>
  <c r="K26" i="110" s="1"/>
  <c r="J25" i="110"/>
  <c r="K25" i="110" s="1"/>
  <c r="J24" i="110"/>
  <c r="K24" i="110" s="1"/>
  <c r="J23" i="110"/>
  <c r="K23" i="110" s="1"/>
  <c r="K22" i="110"/>
  <c r="J22" i="110"/>
  <c r="J21" i="110"/>
  <c r="K21" i="110" s="1"/>
  <c r="J20" i="110"/>
  <c r="K20" i="110" s="1"/>
  <c r="K19" i="110"/>
  <c r="J19" i="110"/>
  <c r="J18" i="110"/>
  <c r="H17" i="110"/>
  <c r="J17" i="110" s="1"/>
  <c r="K17" i="110" s="1"/>
  <c r="H16" i="110"/>
  <c r="J16" i="110" s="1"/>
  <c r="K16" i="110" s="1"/>
  <c r="H15" i="110"/>
  <c r="J15" i="110" s="1"/>
  <c r="K15" i="110" s="1"/>
  <c r="H14" i="110"/>
  <c r="J14" i="110" s="1"/>
  <c r="K14" i="110" s="1"/>
  <c r="H13" i="110"/>
  <c r="J13" i="110" s="1"/>
  <c r="K13" i="110" s="1"/>
  <c r="H12" i="110"/>
  <c r="J12" i="110" s="1"/>
  <c r="K12" i="110" s="1"/>
  <c r="H11" i="110"/>
  <c r="J11" i="110" s="1"/>
  <c r="K11" i="110" s="1"/>
  <c r="H10" i="110"/>
  <c r="J10" i="110" s="1"/>
  <c r="K10" i="110" s="1"/>
  <c r="H9" i="110"/>
  <c r="J9" i="110" s="1"/>
  <c r="K9" i="110" s="1"/>
  <c r="H8" i="110"/>
  <c r="J8" i="110" s="1"/>
  <c r="K8" i="110" s="1"/>
  <c r="A8" i="110"/>
  <c r="A9" i="110" s="1"/>
  <c r="A10" i="110" s="1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K7" i="110"/>
  <c r="J7" i="110"/>
  <c r="J36" i="65"/>
  <c r="K36" i="65" s="1"/>
  <c r="J35" i="65"/>
  <c r="K35" i="65" s="1"/>
  <c r="K34" i="65"/>
  <c r="J34" i="65"/>
  <c r="K33" i="65"/>
  <c r="J33" i="65"/>
  <c r="K32" i="65"/>
  <c r="J32" i="65"/>
  <c r="K31" i="65"/>
  <c r="J31" i="65"/>
  <c r="J30" i="65"/>
  <c r="K30" i="65" s="1"/>
  <c r="K29" i="65"/>
  <c r="J29" i="65"/>
  <c r="J28" i="65"/>
  <c r="K28" i="65" s="1"/>
  <c r="J27" i="65"/>
  <c r="K27" i="65" s="1"/>
  <c r="J26" i="65"/>
  <c r="K26" i="65" s="1"/>
  <c r="K25" i="65"/>
  <c r="J25" i="65"/>
  <c r="K24" i="65"/>
  <c r="J24" i="65"/>
  <c r="J23" i="65"/>
  <c r="K23" i="65" s="1"/>
  <c r="K22" i="65"/>
  <c r="J22" i="65"/>
  <c r="K21" i="65"/>
  <c r="J21" i="65"/>
  <c r="J20" i="65"/>
  <c r="K20" i="65" s="1"/>
  <c r="J19" i="65"/>
  <c r="J18" i="65"/>
  <c r="K18" i="65" s="1"/>
  <c r="H17" i="65"/>
  <c r="J17" i="65" s="1"/>
  <c r="K17" i="65" s="1"/>
  <c r="H16" i="65"/>
  <c r="J16" i="65" s="1"/>
  <c r="K16" i="65" s="1"/>
  <c r="H15" i="65"/>
  <c r="J15" i="65" s="1"/>
  <c r="K15" i="65" s="1"/>
  <c r="H14" i="65"/>
  <c r="J14" i="65" s="1"/>
  <c r="K14" i="65" s="1"/>
  <c r="H13" i="65"/>
  <c r="J13" i="65" s="1"/>
  <c r="K13" i="65" s="1"/>
  <c r="H12" i="65"/>
  <c r="J12" i="65" s="1"/>
  <c r="K12" i="65" s="1"/>
  <c r="H11" i="65"/>
  <c r="J11" i="65" s="1"/>
  <c r="K11" i="65" s="1"/>
  <c r="H10" i="65"/>
  <c r="J10" i="65" s="1"/>
  <c r="K10" i="65" s="1"/>
  <c r="J9" i="65"/>
  <c r="K9" i="65" s="1"/>
  <c r="H9" i="65"/>
  <c r="H8" i="65"/>
  <c r="J8" i="65" s="1"/>
  <c r="K8" i="65" s="1"/>
  <c r="A8" i="65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K37" i="17"/>
  <c r="J37" i="17"/>
  <c r="K36" i="17"/>
  <c r="J36" i="17"/>
  <c r="J35" i="17"/>
  <c r="K35" i="17" s="1"/>
  <c r="J34" i="17"/>
  <c r="K34" i="17" s="1"/>
  <c r="K33" i="17"/>
  <c r="J33" i="17"/>
  <c r="A33" i="17"/>
  <c r="A34" i="17" s="1"/>
  <c r="A35" i="17" s="1"/>
  <c r="A36" i="17" s="1"/>
  <c r="A37" i="17" s="1"/>
  <c r="K32" i="17"/>
  <c r="J32" i="17"/>
  <c r="J31" i="17"/>
  <c r="K31" i="17" s="1"/>
  <c r="J30" i="17"/>
  <c r="K30" i="17" s="1"/>
  <c r="K29" i="17"/>
  <c r="J29" i="17"/>
  <c r="K28" i="17"/>
  <c r="J28" i="17"/>
  <c r="J27" i="17"/>
  <c r="K27" i="17" s="1"/>
  <c r="J26" i="17"/>
  <c r="K26" i="17" s="1"/>
  <c r="J25" i="17"/>
  <c r="K25" i="17" s="1"/>
  <c r="A25" i="17"/>
  <c r="A26" i="17" s="1"/>
  <c r="A27" i="17" s="1"/>
  <c r="A28" i="17" s="1"/>
  <c r="A29" i="17" s="1"/>
  <c r="A30" i="17" s="1"/>
  <c r="A31" i="17" s="1"/>
  <c r="A32" i="17" s="1"/>
  <c r="K24" i="17"/>
  <c r="J24" i="17"/>
  <c r="J23" i="17"/>
  <c r="K23" i="17" s="1"/>
  <c r="J22" i="17"/>
  <c r="K22" i="17" s="1"/>
  <c r="K21" i="17"/>
  <c r="J21" i="17"/>
  <c r="J20" i="17"/>
  <c r="K20" i="17" s="1"/>
  <c r="J19" i="17"/>
  <c r="K19" i="17" s="1"/>
  <c r="J18" i="17"/>
  <c r="H17" i="17"/>
  <c r="J17" i="17" s="1"/>
  <c r="K17" i="17" s="1"/>
  <c r="H16" i="17"/>
  <c r="J16" i="17" s="1"/>
  <c r="K16" i="17" s="1"/>
  <c r="H15" i="17"/>
  <c r="J15" i="17" s="1"/>
  <c r="K15" i="17" s="1"/>
  <c r="J14" i="17"/>
  <c r="K14" i="17" s="1"/>
  <c r="H14" i="17"/>
  <c r="H13" i="17"/>
  <c r="J13" i="17" s="1"/>
  <c r="K13" i="17" s="1"/>
  <c r="A13" i="17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H12" i="17"/>
  <c r="J12" i="17" s="1"/>
  <c r="K12" i="17" s="1"/>
  <c r="H11" i="17"/>
  <c r="J11" i="17" s="1"/>
  <c r="K11" i="17" s="1"/>
  <c r="A11" i="17"/>
  <c r="A12" i="17" s="1"/>
  <c r="H10" i="17"/>
  <c r="J10" i="17" s="1"/>
  <c r="K10" i="17" s="1"/>
  <c r="J9" i="17"/>
  <c r="K9" i="17" s="1"/>
  <c r="H9" i="17"/>
  <c r="H8" i="17"/>
  <c r="J8" i="17" s="1"/>
  <c r="K8" i="17" s="1"/>
  <c r="A8" i="17"/>
  <c r="A9" i="17" s="1"/>
  <c r="A10" i="17" s="1"/>
  <c r="K7" i="17"/>
  <c r="J7" i="17"/>
  <c r="K38" i="43"/>
  <c r="J38" i="43"/>
  <c r="J37" i="43"/>
  <c r="K37" i="43" s="1"/>
  <c r="J36" i="43"/>
  <c r="K36" i="43" s="1"/>
  <c r="K35" i="43"/>
  <c r="J35" i="43"/>
  <c r="K34" i="43"/>
  <c r="J34" i="43"/>
  <c r="J33" i="43"/>
  <c r="K33" i="43" s="1"/>
  <c r="J32" i="43"/>
  <c r="K32" i="43" s="1"/>
  <c r="J31" i="43"/>
  <c r="K31" i="43" s="1"/>
  <c r="K30" i="43"/>
  <c r="J30" i="43"/>
  <c r="J29" i="43"/>
  <c r="K29" i="43" s="1"/>
  <c r="K28" i="43"/>
  <c r="J28" i="43"/>
  <c r="J27" i="43"/>
  <c r="K27" i="43" s="1"/>
  <c r="J26" i="43"/>
  <c r="K26" i="43" s="1"/>
  <c r="K25" i="43"/>
  <c r="J25" i="43"/>
  <c r="K24" i="43"/>
  <c r="J24" i="43"/>
  <c r="J23" i="43"/>
  <c r="K23" i="43" s="1"/>
  <c r="J22" i="43"/>
  <c r="K22" i="43" s="1"/>
  <c r="J21" i="43"/>
  <c r="K21" i="43" s="1"/>
  <c r="J20" i="43"/>
  <c r="K20" i="43" s="1"/>
  <c r="J19" i="43"/>
  <c r="K19" i="43" s="1"/>
  <c r="K18" i="43"/>
  <c r="H18" i="43"/>
  <c r="J18" i="43" s="1"/>
  <c r="H17" i="43"/>
  <c r="J17" i="43" s="1"/>
  <c r="K17" i="43" s="1"/>
  <c r="H16" i="43"/>
  <c r="J16" i="43" s="1"/>
  <c r="K16" i="43" s="1"/>
  <c r="A16" i="43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K15" i="43"/>
  <c r="J15" i="43"/>
  <c r="H15" i="43"/>
  <c r="H14" i="43"/>
  <c r="J14" i="43" s="1"/>
  <c r="K14" i="43" s="1"/>
  <c r="H13" i="43"/>
  <c r="J13" i="43" s="1"/>
  <c r="K13" i="43" s="1"/>
  <c r="K12" i="43"/>
  <c r="H12" i="43"/>
  <c r="J12" i="43" s="1"/>
  <c r="K11" i="43"/>
  <c r="J11" i="43"/>
  <c r="H11" i="43"/>
  <c r="K10" i="43"/>
  <c r="J10" i="43"/>
  <c r="H10" i="43"/>
  <c r="A10" i="43"/>
  <c r="A11" i="43" s="1"/>
  <c r="A12" i="43" s="1"/>
  <c r="A13" i="43" s="1"/>
  <c r="A14" i="43" s="1"/>
  <c r="A15" i="43" s="1"/>
  <c r="K9" i="43"/>
  <c r="J9" i="43"/>
  <c r="H9" i="43"/>
  <c r="A9" i="43"/>
  <c r="K8" i="43"/>
  <c r="J8" i="43"/>
  <c r="J37" i="57"/>
  <c r="K37" i="57" s="1"/>
  <c r="J36" i="57"/>
  <c r="K36" i="57" s="1"/>
  <c r="K35" i="57"/>
  <c r="J35" i="57"/>
  <c r="J34" i="57"/>
  <c r="K34" i="57" s="1"/>
  <c r="J33" i="57"/>
  <c r="K33" i="57" s="1"/>
  <c r="K32" i="57"/>
  <c r="J32" i="57"/>
  <c r="J31" i="57"/>
  <c r="K31" i="57" s="1"/>
  <c r="J30" i="57"/>
  <c r="K30" i="57" s="1"/>
  <c r="J29" i="57"/>
  <c r="K29" i="57" s="1"/>
  <c r="J28" i="57"/>
  <c r="K28" i="57" s="1"/>
  <c r="K27" i="57"/>
  <c r="J27" i="57"/>
  <c r="J26" i="57"/>
  <c r="K26" i="57" s="1"/>
  <c r="J25" i="57"/>
  <c r="K25" i="57" s="1"/>
  <c r="J24" i="57"/>
  <c r="K24" i="57" s="1"/>
  <c r="K23" i="57"/>
  <c r="J23" i="57"/>
  <c r="K22" i="57"/>
  <c r="J22" i="57"/>
  <c r="K21" i="57"/>
  <c r="J21" i="57"/>
  <c r="J20" i="57"/>
  <c r="K20" i="57" s="1"/>
  <c r="J19" i="57"/>
  <c r="K19" i="57" s="1"/>
  <c r="J18" i="57"/>
  <c r="K18" i="57" s="1"/>
  <c r="H17" i="57"/>
  <c r="J17" i="57" s="1"/>
  <c r="K17" i="57" s="1"/>
  <c r="A17" i="57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K16" i="57"/>
  <c r="J16" i="57"/>
  <c r="H16" i="57"/>
  <c r="K15" i="57"/>
  <c r="J15" i="57"/>
  <c r="H15" i="57"/>
  <c r="H14" i="57"/>
  <c r="J14" i="57" s="1"/>
  <c r="K14" i="57" s="1"/>
  <c r="J13" i="57"/>
  <c r="K13" i="57" s="1"/>
  <c r="H13" i="57"/>
  <c r="K12" i="57"/>
  <c r="J12" i="57"/>
  <c r="H12" i="57"/>
  <c r="J11" i="57"/>
  <c r="K11" i="57" s="1"/>
  <c r="H11" i="57"/>
  <c r="H10" i="57"/>
  <c r="J10" i="57" s="1"/>
  <c r="K10" i="57" s="1"/>
  <c r="A10" i="57"/>
  <c r="A11" i="57" s="1"/>
  <c r="A12" i="57" s="1"/>
  <c r="A13" i="57" s="1"/>
  <c r="A14" i="57" s="1"/>
  <c r="A15" i="57" s="1"/>
  <c r="A16" i="57" s="1"/>
  <c r="H9" i="57"/>
  <c r="J9" i="57" s="1"/>
  <c r="K9" i="57" s="1"/>
  <c r="H8" i="57"/>
  <c r="J8" i="57" s="1"/>
  <c r="K8" i="57" s="1"/>
  <c r="A8" i="57"/>
  <c r="A9" i="57" s="1"/>
  <c r="K7" i="57"/>
  <c r="J7" i="57"/>
  <c r="J37" i="24"/>
  <c r="K37" i="24" s="1"/>
  <c r="J36" i="24"/>
  <c r="K36" i="24" s="1"/>
  <c r="K35" i="24"/>
  <c r="J35" i="24"/>
  <c r="J34" i="24"/>
  <c r="K34" i="24" s="1"/>
  <c r="J33" i="24"/>
  <c r="K33" i="24" s="1"/>
  <c r="K32" i="24"/>
  <c r="J32" i="24"/>
  <c r="J31" i="24"/>
  <c r="K31" i="24" s="1"/>
  <c r="K30" i="24"/>
  <c r="J30" i="24"/>
  <c r="J29" i="24"/>
  <c r="K29" i="24" s="1"/>
  <c r="K28" i="24"/>
  <c r="J28" i="24"/>
  <c r="A28" i="24"/>
  <c r="A29" i="24" s="1"/>
  <c r="A30" i="24" s="1"/>
  <c r="A31" i="24" s="1"/>
  <c r="A32" i="24" s="1"/>
  <c r="A33" i="24" s="1"/>
  <c r="A34" i="24" s="1"/>
  <c r="A35" i="24" s="1"/>
  <c r="A36" i="24" s="1"/>
  <c r="A37" i="24" s="1"/>
  <c r="K27" i="24"/>
  <c r="J27" i="24"/>
  <c r="K26" i="24"/>
  <c r="J26" i="24"/>
  <c r="J25" i="24"/>
  <c r="K25" i="24" s="1"/>
  <c r="K24" i="24"/>
  <c r="J24" i="24"/>
  <c r="J23" i="24"/>
  <c r="K23" i="24" s="1"/>
  <c r="J22" i="24"/>
  <c r="K22" i="24" s="1"/>
  <c r="J21" i="24"/>
  <c r="K21" i="24" s="1"/>
  <c r="J20" i="24"/>
  <c r="K20" i="24" s="1"/>
  <c r="J19" i="24"/>
  <c r="K19" i="24" s="1"/>
  <c r="J18" i="24"/>
  <c r="H17" i="24"/>
  <c r="J17" i="24" s="1"/>
  <c r="K17" i="24" s="1"/>
  <c r="H16" i="24"/>
  <c r="J16" i="24" s="1"/>
  <c r="K16" i="24" s="1"/>
  <c r="J15" i="24"/>
  <c r="K15" i="24" s="1"/>
  <c r="H15" i="24"/>
  <c r="H14" i="24"/>
  <c r="J14" i="24" s="1"/>
  <c r="K14" i="24" s="1"/>
  <c r="J13" i="24"/>
  <c r="K13" i="24" s="1"/>
  <c r="H13" i="24"/>
  <c r="H12" i="24"/>
  <c r="J12" i="24" s="1"/>
  <c r="K12" i="24" s="1"/>
  <c r="J11" i="24"/>
  <c r="K11" i="24" s="1"/>
  <c r="H11" i="24"/>
  <c r="A11" i="24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K10" i="24"/>
  <c r="J10" i="24"/>
  <c r="H10" i="24"/>
  <c r="H9" i="24"/>
  <c r="J9" i="24" s="1"/>
  <c r="K9" i="24" s="1"/>
  <c r="A9" i="24"/>
  <c r="A10" i="24" s="1"/>
  <c r="H8" i="24"/>
  <c r="J8" i="24" s="1"/>
  <c r="K8" i="24" s="1"/>
  <c r="A8" i="24"/>
  <c r="K7" i="24"/>
  <c r="J7" i="24"/>
  <c r="C4" i="24"/>
  <c r="B7" i="24" s="1"/>
  <c r="C3" i="24"/>
  <c r="J37" i="111"/>
  <c r="K37" i="111" s="1"/>
  <c r="K36" i="111"/>
  <c r="J36" i="111"/>
  <c r="J35" i="111"/>
  <c r="K35" i="111" s="1"/>
  <c r="K34" i="111"/>
  <c r="J34" i="111"/>
  <c r="J33" i="111"/>
  <c r="K33" i="111" s="1"/>
  <c r="J32" i="111"/>
  <c r="K32" i="111" s="1"/>
  <c r="K31" i="111"/>
  <c r="J31" i="111"/>
  <c r="J30" i="111"/>
  <c r="K30" i="111" s="1"/>
  <c r="K29" i="111"/>
  <c r="J29" i="111"/>
  <c r="J28" i="111"/>
  <c r="K28" i="111" s="1"/>
  <c r="K27" i="111"/>
  <c r="J27" i="111"/>
  <c r="K26" i="111"/>
  <c r="J26" i="111"/>
  <c r="J25" i="111"/>
  <c r="K25" i="111" s="1"/>
  <c r="J24" i="111"/>
  <c r="K24" i="111" s="1"/>
  <c r="J23" i="111"/>
  <c r="K23" i="111" s="1"/>
  <c r="J22" i="111"/>
  <c r="K22" i="111" s="1"/>
  <c r="K21" i="111"/>
  <c r="J21" i="111"/>
  <c r="J20" i="111"/>
  <c r="K20" i="111" s="1"/>
  <c r="J19" i="111"/>
  <c r="J18" i="111"/>
  <c r="K18" i="111" s="1"/>
  <c r="K17" i="111"/>
  <c r="H17" i="111"/>
  <c r="J17" i="111" s="1"/>
  <c r="K16" i="111"/>
  <c r="J16" i="111"/>
  <c r="H16" i="111"/>
  <c r="H15" i="111"/>
  <c r="J15" i="111" s="1"/>
  <c r="K15" i="111" s="1"/>
  <c r="J14" i="111"/>
  <c r="K14" i="111" s="1"/>
  <c r="H14" i="111"/>
  <c r="J13" i="111"/>
  <c r="K13" i="111" s="1"/>
  <c r="H13" i="111"/>
  <c r="K12" i="111"/>
  <c r="J12" i="111"/>
  <c r="H12" i="111"/>
  <c r="H11" i="111"/>
  <c r="J11" i="111" s="1"/>
  <c r="K11" i="111" s="1"/>
  <c r="H10" i="111"/>
  <c r="J10" i="111" s="1"/>
  <c r="K10" i="111" s="1"/>
  <c r="A10" i="11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37" i="111" s="1"/>
  <c r="H9" i="111"/>
  <c r="J9" i="111" s="1"/>
  <c r="K9" i="111" s="1"/>
  <c r="J8" i="111"/>
  <c r="K8" i="111" s="1"/>
  <c r="H8" i="111"/>
  <c r="A8" i="111"/>
  <c r="A9" i="111" s="1"/>
  <c r="J7" i="111"/>
  <c r="K7" i="111" s="1"/>
  <c r="J37" i="109"/>
  <c r="K37" i="109" s="1"/>
  <c r="J36" i="109"/>
  <c r="K36" i="109" s="1"/>
  <c r="J35" i="109"/>
  <c r="K35" i="109" s="1"/>
  <c r="K34" i="109"/>
  <c r="J34" i="109"/>
  <c r="J33" i="109"/>
  <c r="K33" i="109" s="1"/>
  <c r="K32" i="109"/>
  <c r="J32" i="109"/>
  <c r="J31" i="109"/>
  <c r="K31" i="109" s="1"/>
  <c r="J30" i="109"/>
  <c r="K30" i="109" s="1"/>
  <c r="J29" i="109"/>
  <c r="K29" i="109" s="1"/>
  <c r="K28" i="109"/>
  <c r="J28" i="109"/>
  <c r="J27" i="109"/>
  <c r="K27" i="109" s="1"/>
  <c r="A27" i="109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J26" i="109"/>
  <c r="K26" i="109" s="1"/>
  <c r="J25" i="109"/>
  <c r="K25" i="109" s="1"/>
  <c r="K24" i="109"/>
  <c r="J24" i="109"/>
  <c r="K23" i="109"/>
  <c r="J23" i="109"/>
  <c r="J22" i="109"/>
  <c r="K22" i="109" s="1"/>
  <c r="J21" i="109"/>
  <c r="K21" i="109" s="1"/>
  <c r="J20" i="109"/>
  <c r="K20" i="109" s="1"/>
  <c r="J19" i="109"/>
  <c r="K19" i="109" s="1"/>
  <c r="J18" i="109"/>
  <c r="K18" i="109" s="1"/>
  <c r="J17" i="109"/>
  <c r="K17" i="109" s="1"/>
  <c r="H17" i="109"/>
  <c r="H16" i="109"/>
  <c r="J16" i="109" s="1"/>
  <c r="K16" i="109" s="1"/>
  <c r="H15" i="109"/>
  <c r="J15" i="109" s="1"/>
  <c r="K15" i="109" s="1"/>
  <c r="H14" i="109"/>
  <c r="J14" i="109" s="1"/>
  <c r="K14" i="109" s="1"/>
  <c r="H13" i="109"/>
  <c r="J13" i="109" s="1"/>
  <c r="K13" i="109" s="1"/>
  <c r="K12" i="109"/>
  <c r="J12" i="109"/>
  <c r="H12" i="109"/>
  <c r="H11" i="109"/>
  <c r="J11" i="109" s="1"/>
  <c r="K11" i="109" s="1"/>
  <c r="A11" i="109"/>
  <c r="A12" i="109" s="1"/>
  <c r="A13" i="109" s="1"/>
  <c r="A14" i="109" s="1"/>
  <c r="A15" i="109" s="1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J10" i="109"/>
  <c r="K10" i="109" s="1"/>
  <c r="H10" i="109"/>
  <c r="H9" i="109"/>
  <c r="J9" i="109" s="1"/>
  <c r="K9" i="109" s="1"/>
  <c r="H8" i="109"/>
  <c r="J8" i="109" s="1"/>
  <c r="K8" i="109" s="1"/>
  <c r="A8" i="109"/>
  <c r="A9" i="109" s="1"/>
  <c r="A10" i="109" s="1"/>
  <c r="J7" i="109"/>
  <c r="K7" i="109" s="1"/>
  <c r="K37" i="117"/>
  <c r="J37" i="117"/>
  <c r="K36" i="117"/>
  <c r="J36" i="117"/>
  <c r="K35" i="117"/>
  <c r="J35" i="117"/>
  <c r="K34" i="117"/>
  <c r="J34" i="117"/>
  <c r="K33" i="117"/>
  <c r="J33" i="117"/>
  <c r="K32" i="117"/>
  <c r="J32" i="117"/>
  <c r="K31" i="117"/>
  <c r="J31" i="117"/>
  <c r="K30" i="117"/>
  <c r="J30" i="117"/>
  <c r="K29" i="117"/>
  <c r="J29" i="117"/>
  <c r="K28" i="117"/>
  <c r="J28" i="117"/>
  <c r="K27" i="117"/>
  <c r="J27" i="117"/>
  <c r="J26" i="117"/>
  <c r="K26" i="117" s="1"/>
  <c r="K25" i="117"/>
  <c r="J25" i="117"/>
  <c r="F25" i="117"/>
  <c r="F26" i="117" s="1"/>
  <c r="F27" i="117" s="1"/>
  <c r="F28" i="117" s="1"/>
  <c r="F29" i="117" s="1"/>
  <c r="F30" i="117" s="1"/>
  <c r="F31" i="117" s="1"/>
  <c r="F32" i="117" s="1"/>
  <c r="F33" i="117" s="1"/>
  <c r="F34" i="117" s="1"/>
  <c r="F35" i="117" s="1"/>
  <c r="F36" i="117" s="1"/>
  <c r="F37" i="117" s="1"/>
  <c r="J24" i="117"/>
  <c r="K24" i="117" s="1"/>
  <c r="J23" i="117"/>
  <c r="K23" i="117" s="1"/>
  <c r="J22" i="117"/>
  <c r="K22" i="117" s="1"/>
  <c r="J21" i="117"/>
  <c r="K21" i="117" s="1"/>
  <c r="J20" i="117"/>
  <c r="K20" i="117" s="1"/>
  <c r="J19" i="117"/>
  <c r="K19" i="117" s="1"/>
  <c r="A19" i="117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A37" i="117" s="1"/>
  <c r="J18" i="117"/>
  <c r="K18" i="117" s="1"/>
  <c r="H17" i="117"/>
  <c r="J17" i="117" s="1"/>
  <c r="K17" i="117" s="1"/>
  <c r="K16" i="117"/>
  <c r="J16" i="117"/>
  <c r="H16" i="117"/>
  <c r="J15" i="117"/>
  <c r="K15" i="117" s="1"/>
  <c r="H15" i="117"/>
  <c r="D15" i="117"/>
  <c r="D16" i="117" s="1"/>
  <c r="D17" i="117" s="1"/>
  <c r="D18" i="117" s="1"/>
  <c r="D19" i="117" s="1"/>
  <c r="D20" i="117" s="1"/>
  <c r="D21" i="117" s="1"/>
  <c r="D22" i="117" s="1"/>
  <c r="D23" i="117" s="1"/>
  <c r="D24" i="117" s="1"/>
  <c r="D25" i="117" s="1"/>
  <c r="D26" i="117" s="1"/>
  <c r="D27" i="117" s="1"/>
  <c r="D28" i="117" s="1"/>
  <c r="D29" i="117" s="1"/>
  <c r="D30" i="117" s="1"/>
  <c r="D31" i="117" s="1"/>
  <c r="D32" i="117" s="1"/>
  <c r="D33" i="117" s="1"/>
  <c r="D34" i="117" s="1"/>
  <c r="D35" i="117" s="1"/>
  <c r="D36" i="117" s="1"/>
  <c r="D37" i="117" s="1"/>
  <c r="H14" i="117"/>
  <c r="J14" i="117" s="1"/>
  <c r="K14" i="117" s="1"/>
  <c r="J13" i="117"/>
  <c r="K13" i="117" s="1"/>
  <c r="H13" i="117"/>
  <c r="A13" i="117"/>
  <c r="A14" i="117" s="1"/>
  <c r="A15" i="117" s="1"/>
  <c r="A16" i="117" s="1"/>
  <c r="A17" i="117" s="1"/>
  <c r="A18" i="117" s="1"/>
  <c r="K12" i="117"/>
  <c r="J12" i="117"/>
  <c r="H12" i="117"/>
  <c r="J11" i="117"/>
  <c r="K11" i="117" s="1"/>
  <c r="H11" i="117"/>
  <c r="D11" i="117"/>
  <c r="D12" i="117" s="1"/>
  <c r="D13" i="117" s="1"/>
  <c r="D14" i="117" s="1"/>
  <c r="A11" i="117"/>
  <c r="A12" i="117" s="1"/>
  <c r="H10" i="117"/>
  <c r="J10" i="117" s="1"/>
  <c r="K10" i="117" s="1"/>
  <c r="F10" i="117"/>
  <c r="F11" i="117" s="1"/>
  <c r="F12" i="117" s="1"/>
  <c r="F13" i="117" s="1"/>
  <c r="F14" i="117" s="1"/>
  <c r="F15" i="117" s="1"/>
  <c r="F16" i="117" s="1"/>
  <c r="F17" i="117" s="1"/>
  <c r="F18" i="117" s="1"/>
  <c r="F19" i="117" s="1"/>
  <c r="F20" i="117" s="1"/>
  <c r="F21" i="117" s="1"/>
  <c r="F22" i="117" s="1"/>
  <c r="F23" i="117" s="1"/>
  <c r="F24" i="117" s="1"/>
  <c r="J9" i="117"/>
  <c r="K9" i="117" s="1"/>
  <c r="H9" i="117"/>
  <c r="D9" i="117"/>
  <c r="D10" i="117" s="1"/>
  <c r="A9" i="117"/>
  <c r="A10" i="117" s="1"/>
  <c r="J8" i="117"/>
  <c r="K8" i="117" s="1"/>
  <c r="H8" i="117"/>
  <c r="F8" i="117"/>
  <c r="F9" i="117" s="1"/>
  <c r="D8" i="117"/>
  <c r="A8" i="117"/>
  <c r="J7" i="117"/>
  <c r="K7" i="117" s="1"/>
  <c r="J37" i="121"/>
  <c r="K37" i="121" s="1"/>
  <c r="K36" i="121"/>
  <c r="J36" i="121"/>
  <c r="J35" i="121"/>
  <c r="K35" i="121" s="1"/>
  <c r="K34" i="121"/>
  <c r="J34" i="121"/>
  <c r="J33" i="121"/>
  <c r="K33" i="121" s="1"/>
  <c r="J32" i="121"/>
  <c r="K32" i="121" s="1"/>
  <c r="J31" i="121"/>
  <c r="K31" i="121" s="1"/>
  <c r="K30" i="121"/>
  <c r="J30" i="121"/>
  <c r="J29" i="121"/>
  <c r="K29" i="121" s="1"/>
  <c r="K28" i="121"/>
  <c r="J28" i="121"/>
  <c r="J27" i="121"/>
  <c r="K27" i="121" s="1"/>
  <c r="K26" i="121"/>
  <c r="J26" i="121"/>
  <c r="K25" i="121"/>
  <c r="J25" i="121"/>
  <c r="J24" i="121"/>
  <c r="K24" i="121" s="1"/>
  <c r="K23" i="121"/>
  <c r="J23" i="121"/>
  <c r="J22" i="121"/>
  <c r="K22" i="121" s="1"/>
  <c r="K21" i="121"/>
  <c r="J21" i="121"/>
  <c r="J20" i="121"/>
  <c r="K20" i="121" s="1"/>
  <c r="J19" i="121"/>
  <c r="K19" i="121" s="1"/>
  <c r="J18" i="121"/>
  <c r="J17" i="121"/>
  <c r="K17" i="121" s="1"/>
  <c r="H17" i="121"/>
  <c r="H16" i="121"/>
  <c r="J16" i="121" s="1"/>
  <c r="K16" i="121" s="1"/>
  <c r="J15" i="121"/>
  <c r="K15" i="121" s="1"/>
  <c r="H15" i="121"/>
  <c r="H14" i="121"/>
  <c r="J14" i="121" s="1"/>
  <c r="K14" i="121" s="1"/>
  <c r="H13" i="121"/>
  <c r="J13" i="121" s="1"/>
  <c r="K13" i="121" s="1"/>
  <c r="A13" i="12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A37" i="121" s="1"/>
  <c r="H12" i="121"/>
  <c r="J12" i="121" s="1"/>
  <c r="K12" i="121" s="1"/>
  <c r="H11" i="121"/>
  <c r="J11" i="121" s="1"/>
  <c r="K11" i="121" s="1"/>
  <c r="H10" i="121"/>
  <c r="J10" i="121" s="1"/>
  <c r="K10" i="121" s="1"/>
  <c r="A10" i="121"/>
  <c r="A11" i="121" s="1"/>
  <c r="A12" i="121" s="1"/>
  <c r="K9" i="121"/>
  <c r="J9" i="121"/>
  <c r="H9" i="121"/>
  <c r="H8" i="121"/>
  <c r="J8" i="121" s="1"/>
  <c r="K8" i="121" s="1"/>
  <c r="A8" i="121"/>
  <c r="A9" i="121" s="1"/>
  <c r="J7" i="121"/>
  <c r="K7" i="121" s="1"/>
  <c r="C4" i="121"/>
  <c r="K37" i="23"/>
  <c r="J37" i="23"/>
  <c r="J36" i="23"/>
  <c r="K36" i="23" s="1"/>
  <c r="J35" i="23"/>
  <c r="K35" i="23" s="1"/>
  <c r="K34" i="23"/>
  <c r="J34" i="23"/>
  <c r="K33" i="23"/>
  <c r="J33" i="23"/>
  <c r="J32" i="23"/>
  <c r="K32" i="23" s="1"/>
  <c r="J31" i="23"/>
  <c r="K31" i="23" s="1"/>
  <c r="J30" i="23"/>
  <c r="K30" i="23" s="1"/>
  <c r="K29" i="23"/>
  <c r="J29" i="23"/>
  <c r="J28" i="23"/>
  <c r="K28" i="23" s="1"/>
  <c r="K27" i="23"/>
  <c r="J27" i="23"/>
  <c r="J26" i="23"/>
  <c r="K26" i="23" s="1"/>
  <c r="J25" i="23"/>
  <c r="K25" i="23" s="1"/>
  <c r="K24" i="23"/>
  <c r="J24" i="23"/>
  <c r="K23" i="23"/>
  <c r="J23" i="23"/>
  <c r="K22" i="23"/>
  <c r="J22" i="23"/>
  <c r="J21" i="23"/>
  <c r="K21" i="23" s="1"/>
  <c r="J20" i="23"/>
  <c r="K20" i="23" s="1"/>
  <c r="J19" i="23"/>
  <c r="K19" i="23" s="1"/>
  <c r="F19" i="23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D19" i="23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D37" i="23" s="1"/>
  <c r="A19" i="23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J18" i="23"/>
  <c r="K18" i="23" s="1"/>
  <c r="J17" i="23"/>
  <c r="K17" i="23" s="1"/>
  <c r="H16" i="23"/>
  <c r="J16" i="23" s="1"/>
  <c r="K16" i="23" s="1"/>
  <c r="J15" i="23"/>
  <c r="K15" i="23" s="1"/>
  <c r="H15" i="23"/>
  <c r="K14" i="23"/>
  <c r="J14" i="23"/>
  <c r="H14" i="23"/>
  <c r="J13" i="23"/>
  <c r="K13" i="23" s="1"/>
  <c r="H13" i="23"/>
  <c r="H12" i="23"/>
  <c r="J12" i="23" s="1"/>
  <c r="K12" i="23" s="1"/>
  <c r="D12" i="23"/>
  <c r="D13" i="23" s="1"/>
  <c r="D14" i="23" s="1"/>
  <c r="D15" i="23" s="1"/>
  <c r="D16" i="23" s="1"/>
  <c r="D17" i="23" s="1"/>
  <c r="D18" i="23" s="1"/>
  <c r="J11" i="23"/>
  <c r="K11" i="23" s="1"/>
  <c r="H11" i="23"/>
  <c r="H10" i="23"/>
  <c r="J10" i="23" s="1"/>
  <c r="K10" i="23" s="1"/>
  <c r="F10" i="23"/>
  <c r="F11" i="23" s="1"/>
  <c r="F12" i="23" s="1"/>
  <c r="F13" i="23" s="1"/>
  <c r="F14" i="23" s="1"/>
  <c r="F15" i="23" s="1"/>
  <c r="F16" i="23" s="1"/>
  <c r="F17" i="23" s="1"/>
  <c r="F18" i="23" s="1"/>
  <c r="J9" i="23"/>
  <c r="K9" i="23" s="1"/>
  <c r="H9" i="23"/>
  <c r="F9" i="23"/>
  <c r="H8" i="23"/>
  <c r="J8" i="23" s="1"/>
  <c r="K8" i="23" s="1"/>
  <c r="D8" i="23"/>
  <c r="D9" i="23" s="1"/>
  <c r="D10" i="23" s="1"/>
  <c r="D11" i="23" s="1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J7" i="23"/>
  <c r="K7" i="23" s="1"/>
  <c r="O43" i="78"/>
  <c r="P43" i="78" s="1"/>
  <c r="B43" i="78"/>
  <c r="P42" i="78"/>
  <c r="O42" i="78"/>
  <c r="B42" i="78"/>
  <c r="P41" i="78"/>
  <c r="O41" i="78"/>
  <c r="B41" i="78"/>
  <c r="O40" i="78"/>
  <c r="P40" i="78" s="1"/>
  <c r="B40" i="78"/>
  <c r="P39" i="78"/>
  <c r="O39" i="78"/>
  <c r="B39" i="78"/>
  <c r="P38" i="78"/>
  <c r="O38" i="78"/>
  <c r="B38" i="78"/>
  <c r="P37" i="78"/>
  <c r="O37" i="78"/>
  <c r="B37" i="78"/>
  <c r="P36" i="78"/>
  <c r="O36" i="78"/>
  <c r="B36" i="78"/>
  <c r="P35" i="78"/>
  <c r="O35" i="78"/>
  <c r="B35" i="78"/>
  <c r="P34" i="78"/>
  <c r="O34" i="78"/>
  <c r="B34" i="78"/>
  <c r="P33" i="78"/>
  <c r="O33" i="78"/>
  <c r="B33" i="78"/>
  <c r="O32" i="78"/>
  <c r="P32" i="78" s="1"/>
  <c r="B32" i="78"/>
  <c r="O31" i="78"/>
  <c r="P31" i="78" s="1"/>
  <c r="B31" i="78"/>
  <c r="O30" i="78"/>
  <c r="P30" i="78" s="1"/>
  <c r="B30" i="78"/>
  <c r="P29" i="78"/>
  <c r="O29" i="78"/>
  <c r="B29" i="78"/>
  <c r="O28" i="78"/>
  <c r="P28" i="78" s="1"/>
  <c r="B28" i="78"/>
  <c r="P27" i="78"/>
  <c r="O27" i="78"/>
  <c r="B27" i="78"/>
  <c r="O26" i="78"/>
  <c r="P26" i="78" s="1"/>
  <c r="B26" i="78"/>
  <c r="O25" i="78"/>
  <c r="P25" i="78" s="1"/>
  <c r="B25" i="78"/>
  <c r="O24" i="78"/>
  <c r="P24" i="78" s="1"/>
  <c r="B24" i="78"/>
  <c r="B23" i="78"/>
  <c r="O22" i="78"/>
  <c r="P22" i="78" s="1"/>
  <c r="B22" i="78"/>
  <c r="O21" i="78"/>
  <c r="B21" i="78"/>
  <c r="O20" i="78"/>
  <c r="P20" i="78" s="1"/>
  <c r="B20" i="78"/>
  <c r="M19" i="78"/>
  <c r="O19" i="78" s="1"/>
  <c r="P19" i="78" s="1"/>
  <c r="B19" i="78"/>
  <c r="M18" i="78"/>
  <c r="O18" i="78" s="1"/>
  <c r="P18" i="78" s="1"/>
  <c r="B18" i="78"/>
  <c r="M17" i="78"/>
  <c r="O17" i="78" s="1"/>
  <c r="P17" i="78" s="1"/>
  <c r="B17" i="78"/>
  <c r="O16" i="78"/>
  <c r="P16" i="78" s="1"/>
  <c r="M16" i="78"/>
  <c r="B16" i="78"/>
  <c r="O15" i="78"/>
  <c r="P15" i="78" s="1"/>
  <c r="M15" i="78"/>
  <c r="B15" i="78"/>
  <c r="M14" i="78"/>
  <c r="O14" i="78" s="1"/>
  <c r="P14" i="78" s="1"/>
  <c r="B14" i="78"/>
  <c r="M13" i="78"/>
  <c r="O13" i="78" s="1"/>
  <c r="P13" i="78" s="1"/>
  <c r="B13" i="78"/>
  <c r="O12" i="78"/>
  <c r="P12" i="78" s="1"/>
  <c r="M12" i="78"/>
  <c r="B12" i="78"/>
  <c r="O11" i="78"/>
  <c r="P11" i="78" s="1"/>
  <c r="M11" i="78"/>
  <c r="B11" i="78"/>
  <c r="M10" i="78"/>
  <c r="O10" i="78" s="1"/>
  <c r="P10" i="78" s="1"/>
  <c r="B10" i="78"/>
  <c r="M9" i="78"/>
  <c r="O9" i="78" s="1"/>
  <c r="P9" i="78" s="1"/>
  <c r="B9" i="78"/>
  <c r="A9" i="78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A42" i="78" s="1"/>
  <c r="A43" i="78" s="1"/>
  <c r="P8" i="78"/>
  <c r="O8" i="78"/>
  <c r="B8" i="78"/>
  <c r="A8" i="78"/>
  <c r="J37" i="125"/>
  <c r="K37" i="125" s="1"/>
  <c r="J36" i="125"/>
  <c r="K36" i="125" s="1"/>
  <c r="J35" i="125"/>
  <c r="K35" i="125" s="1"/>
  <c r="J34" i="125"/>
  <c r="K34" i="125" s="1"/>
  <c r="K33" i="125"/>
  <c r="J33" i="125"/>
  <c r="J32" i="125"/>
  <c r="K32" i="125" s="1"/>
  <c r="K31" i="125"/>
  <c r="J31" i="125"/>
  <c r="K30" i="125"/>
  <c r="J30" i="125"/>
  <c r="K29" i="125"/>
  <c r="J29" i="125"/>
  <c r="J28" i="125"/>
  <c r="K28" i="125" s="1"/>
  <c r="K27" i="125"/>
  <c r="J27" i="125"/>
  <c r="K26" i="125"/>
  <c r="J26" i="125"/>
  <c r="K25" i="125"/>
  <c r="J25" i="125"/>
  <c r="J24" i="125"/>
  <c r="K24" i="125" s="1"/>
  <c r="J23" i="125"/>
  <c r="K23" i="125" s="1"/>
  <c r="J22" i="125"/>
  <c r="K22" i="125" s="1"/>
  <c r="K21" i="125"/>
  <c r="J21" i="125"/>
  <c r="J20" i="125"/>
  <c r="K20" i="125" s="1"/>
  <c r="J18" i="125"/>
  <c r="K18" i="125" s="1"/>
  <c r="J17" i="125"/>
  <c r="K17" i="125" s="1"/>
  <c r="H17" i="125"/>
  <c r="H16" i="125"/>
  <c r="J16" i="125" s="1"/>
  <c r="K16" i="125" s="1"/>
  <c r="K15" i="125"/>
  <c r="H15" i="125"/>
  <c r="J15" i="125" s="1"/>
  <c r="A15" i="125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H14" i="125"/>
  <c r="J14" i="125" s="1"/>
  <c r="K14" i="125" s="1"/>
  <c r="H13" i="125"/>
  <c r="J13" i="125" s="1"/>
  <c r="K13" i="125" s="1"/>
  <c r="H12" i="125"/>
  <c r="J12" i="125" s="1"/>
  <c r="K12" i="125" s="1"/>
  <c r="H11" i="125"/>
  <c r="J11" i="125" s="1"/>
  <c r="K11" i="125" s="1"/>
  <c r="H10" i="125"/>
  <c r="J10" i="125" s="1"/>
  <c r="K10" i="125" s="1"/>
  <c r="H9" i="125"/>
  <c r="J9" i="125" s="1"/>
  <c r="K9" i="125" s="1"/>
  <c r="J8" i="125"/>
  <c r="K8" i="125" s="1"/>
  <c r="H8" i="125"/>
  <c r="A8" i="125"/>
  <c r="A9" i="125" s="1"/>
  <c r="A10" i="125" s="1"/>
  <c r="A11" i="125" s="1"/>
  <c r="A12" i="125" s="1"/>
  <c r="A13" i="125" s="1"/>
  <c r="A14" i="125" s="1"/>
  <c r="K7" i="125"/>
  <c r="J7" i="125"/>
  <c r="C4" i="125"/>
  <c r="J37" i="42"/>
  <c r="K37" i="42" s="1"/>
  <c r="J36" i="42"/>
  <c r="K36" i="42" s="1"/>
  <c r="J35" i="42"/>
  <c r="K35" i="42" s="1"/>
  <c r="K34" i="42"/>
  <c r="J34" i="42"/>
  <c r="J33" i="42"/>
  <c r="K33" i="42" s="1"/>
  <c r="J32" i="42"/>
  <c r="K32" i="42" s="1"/>
  <c r="J31" i="42"/>
  <c r="K31" i="42" s="1"/>
  <c r="J30" i="42"/>
  <c r="K30" i="42" s="1"/>
  <c r="K29" i="42"/>
  <c r="J29" i="42"/>
  <c r="J28" i="42"/>
  <c r="K28" i="42" s="1"/>
  <c r="J27" i="42"/>
  <c r="K27" i="42" s="1"/>
  <c r="J26" i="42"/>
  <c r="K26" i="42" s="1"/>
  <c r="J25" i="42"/>
  <c r="K25" i="42" s="1"/>
  <c r="J24" i="42"/>
  <c r="K24" i="42" s="1"/>
  <c r="K23" i="42"/>
  <c r="J23" i="42"/>
  <c r="A23" i="42"/>
  <c r="A24" i="42" s="1"/>
  <c r="A25" i="42" s="1"/>
  <c r="A26" i="42" s="1"/>
  <c r="A27" i="42" s="1"/>
  <c r="A28" i="42" s="1"/>
  <c r="A29" i="42" s="1"/>
  <c r="A30" i="42" s="1"/>
  <c r="K22" i="42"/>
  <c r="J22" i="42"/>
  <c r="J21" i="42"/>
  <c r="K21" i="42" s="1"/>
  <c r="J20" i="42"/>
  <c r="K20" i="42" s="1"/>
  <c r="J19" i="42"/>
  <c r="K19" i="42" s="1"/>
  <c r="J18" i="42"/>
  <c r="H17" i="42"/>
  <c r="J17" i="42" s="1"/>
  <c r="K17" i="42" s="1"/>
  <c r="J16" i="42"/>
  <c r="K16" i="42" s="1"/>
  <c r="H16" i="42"/>
  <c r="H15" i="42"/>
  <c r="J15" i="42" s="1"/>
  <c r="K15" i="42" s="1"/>
  <c r="A15" i="42"/>
  <c r="A16" i="42" s="1"/>
  <c r="A17" i="42" s="1"/>
  <c r="A18" i="42" s="1"/>
  <c r="A19" i="42" s="1"/>
  <c r="A20" i="42" s="1"/>
  <c r="A21" i="42" s="1"/>
  <c r="A22" i="42" s="1"/>
  <c r="J14" i="42"/>
  <c r="K14" i="42" s="1"/>
  <c r="H14" i="42"/>
  <c r="H13" i="42"/>
  <c r="J13" i="42" s="1"/>
  <c r="K13" i="42" s="1"/>
  <c r="H12" i="42"/>
  <c r="J12" i="42" s="1"/>
  <c r="K12" i="42" s="1"/>
  <c r="H11" i="42"/>
  <c r="J11" i="42" s="1"/>
  <c r="K11" i="42" s="1"/>
  <c r="H10" i="42"/>
  <c r="J10" i="42" s="1"/>
  <c r="K10" i="42" s="1"/>
  <c r="A10" i="42"/>
  <c r="A11" i="42" s="1"/>
  <c r="A12" i="42" s="1"/>
  <c r="A13" i="42" s="1"/>
  <c r="A14" i="42" s="1"/>
  <c r="H9" i="42"/>
  <c r="J9" i="42" s="1"/>
  <c r="K9" i="42" s="1"/>
  <c r="A9" i="42"/>
  <c r="H8" i="42"/>
  <c r="J8" i="42" s="1"/>
  <c r="K8" i="42" s="1"/>
  <c r="A8" i="42"/>
  <c r="K7" i="42"/>
  <c r="J7" i="42"/>
  <c r="C4" i="42"/>
  <c r="O103" i="127"/>
  <c r="B99" i="127"/>
  <c r="B98" i="127"/>
  <c r="B97" i="127"/>
  <c r="B96" i="127"/>
  <c r="B95" i="127"/>
  <c r="B94" i="127"/>
  <c r="B93" i="127"/>
  <c r="B92" i="127"/>
  <c r="B91" i="127"/>
  <c r="B90" i="127"/>
  <c r="B89" i="127"/>
  <c r="B88" i="127"/>
  <c r="B87" i="127"/>
  <c r="B86" i="127"/>
  <c r="B85" i="127"/>
  <c r="B84" i="127"/>
  <c r="B83" i="127"/>
  <c r="B82" i="127"/>
  <c r="B81" i="127"/>
  <c r="B80" i="127"/>
  <c r="B79" i="127"/>
  <c r="B78" i="127"/>
  <c r="B77" i="127"/>
  <c r="B76" i="127"/>
  <c r="B75" i="127"/>
  <c r="B74" i="127"/>
  <c r="B73" i="127"/>
  <c r="B72" i="127"/>
  <c r="B71" i="127"/>
  <c r="B70" i="127"/>
  <c r="B69" i="127"/>
  <c r="B68" i="127"/>
  <c r="B67" i="127"/>
  <c r="B66" i="127"/>
  <c r="B65" i="127"/>
  <c r="B64" i="127"/>
  <c r="B63" i="127"/>
  <c r="B62" i="127"/>
  <c r="B61" i="127"/>
  <c r="B60" i="127"/>
  <c r="B59" i="127"/>
  <c r="B58" i="127"/>
  <c r="B57" i="127"/>
  <c r="B56" i="127"/>
  <c r="B55" i="127"/>
  <c r="B54" i="127"/>
  <c r="B53" i="127"/>
  <c r="B52" i="127"/>
  <c r="B51" i="127"/>
  <c r="B50" i="127"/>
  <c r="B49" i="127"/>
  <c r="B48" i="127"/>
  <c r="B47" i="127"/>
  <c r="B46" i="127"/>
  <c r="B45" i="127"/>
  <c r="B44" i="127"/>
  <c r="B43" i="127"/>
  <c r="B42" i="127"/>
  <c r="B41" i="127"/>
  <c r="B40" i="127"/>
  <c r="B39" i="127"/>
  <c r="B38" i="127"/>
  <c r="B37" i="127"/>
  <c r="B36" i="127"/>
  <c r="B35" i="127"/>
  <c r="B34" i="127"/>
  <c r="B33" i="127"/>
  <c r="B32" i="127"/>
  <c r="B31" i="127"/>
  <c r="B30" i="127"/>
  <c r="B29" i="127"/>
  <c r="B28" i="127"/>
  <c r="B27" i="127"/>
  <c r="B26" i="127"/>
  <c r="B25" i="127"/>
  <c r="A25" i="127"/>
  <c r="A26" i="127" s="1"/>
  <c r="A27" i="127" s="1"/>
  <c r="A28" i="127" s="1"/>
  <c r="B24" i="127"/>
  <c r="B23" i="127"/>
  <c r="B22" i="127"/>
  <c r="B21" i="127"/>
  <c r="B20" i="127"/>
  <c r="B19" i="127"/>
  <c r="B18" i="127"/>
  <c r="B17" i="127"/>
  <c r="B16" i="127"/>
  <c r="B15" i="127"/>
  <c r="B14" i="127"/>
  <c r="B13" i="127"/>
  <c r="B12" i="127"/>
  <c r="B11" i="127"/>
  <c r="A11" i="127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B10" i="127"/>
  <c r="A10" i="127"/>
  <c r="B9" i="127"/>
  <c r="A9" i="127"/>
  <c r="J36" i="123"/>
  <c r="K36" i="123" s="1"/>
  <c r="J35" i="123"/>
  <c r="K35" i="123" s="1"/>
  <c r="J34" i="123"/>
  <c r="K34" i="123" s="1"/>
  <c r="K33" i="123"/>
  <c r="J33" i="123"/>
  <c r="J32" i="123"/>
  <c r="K32" i="123" s="1"/>
  <c r="J31" i="123"/>
  <c r="K31" i="123" s="1"/>
  <c r="J30" i="123"/>
  <c r="K30" i="123" s="1"/>
  <c r="J29" i="123"/>
  <c r="K29" i="123" s="1"/>
  <c r="K28" i="123"/>
  <c r="J28" i="123"/>
  <c r="K27" i="123"/>
  <c r="J27" i="123"/>
  <c r="A27" i="123"/>
  <c r="A28" i="123" s="1"/>
  <c r="A29" i="123" s="1"/>
  <c r="A30" i="123" s="1"/>
  <c r="A31" i="123" s="1"/>
  <c r="A32" i="123" s="1"/>
  <c r="A33" i="123" s="1"/>
  <c r="A34" i="123" s="1"/>
  <c r="A35" i="123" s="1"/>
  <c r="A36" i="123" s="1"/>
  <c r="K26" i="123"/>
  <c r="J26" i="123"/>
  <c r="A26" i="123"/>
  <c r="J25" i="123"/>
  <c r="K25" i="123" s="1"/>
  <c r="J24" i="123"/>
  <c r="K24" i="123" s="1"/>
  <c r="J23" i="123"/>
  <c r="K23" i="123" s="1"/>
  <c r="K22" i="123"/>
  <c r="J22" i="123"/>
  <c r="J21" i="123"/>
  <c r="K21" i="123" s="1"/>
  <c r="J20" i="123"/>
  <c r="K20" i="123" s="1"/>
  <c r="J19" i="123"/>
  <c r="K19" i="123" s="1"/>
  <c r="K18" i="123"/>
  <c r="J18" i="123"/>
  <c r="J17" i="123"/>
  <c r="K17" i="123" s="1"/>
  <c r="J16" i="123"/>
  <c r="K16" i="123" s="1"/>
  <c r="J15" i="123"/>
  <c r="K15" i="123" s="1"/>
  <c r="J14" i="123"/>
  <c r="K14" i="123" s="1"/>
  <c r="K13" i="123"/>
  <c r="J13" i="123"/>
  <c r="J12" i="123"/>
  <c r="K12" i="123" s="1"/>
  <c r="A12" i="123"/>
  <c r="A13" i="123" s="1"/>
  <c r="A14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J11" i="123"/>
  <c r="K11" i="123" s="1"/>
  <c r="J10" i="123"/>
  <c r="K10" i="123" s="1"/>
  <c r="J9" i="123"/>
  <c r="K9" i="123" s="1"/>
  <c r="A9" i="123"/>
  <c r="A10" i="123" s="1"/>
  <c r="A11" i="123" s="1"/>
  <c r="J8" i="123"/>
  <c r="A8" i="123"/>
  <c r="K7" i="123"/>
  <c r="J7" i="123"/>
  <c r="C4" i="123"/>
  <c r="L40" i="27"/>
  <c r="K40" i="27"/>
  <c r="J40" i="27"/>
  <c r="I40" i="27"/>
  <c r="H40" i="27"/>
  <c r="G40" i="27"/>
  <c r="F40" i="27"/>
  <c r="E40" i="27"/>
  <c r="D40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AH9" i="27"/>
  <c r="AB9" i="27"/>
  <c r="C9" i="27"/>
  <c r="AN8" i="27"/>
  <c r="AL8" i="27"/>
  <c r="AK8" i="27"/>
  <c r="AJ8" i="27"/>
  <c r="C8" i="27"/>
  <c r="A8" i="27"/>
  <c r="A9" i="27" s="1"/>
  <c r="A4" i="27"/>
  <c r="A3" i="27"/>
  <c r="AE1" i="27"/>
  <c r="I1" i="27"/>
  <c r="J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AC1" i="27" s="1"/>
  <c r="AD1" i="27" s="1"/>
  <c r="AF1" i="27" s="1"/>
  <c r="AG1" i="27" s="1"/>
  <c r="AH1" i="27" s="1"/>
  <c r="AI1" i="27" s="1"/>
  <c r="AJ1" i="27" s="1"/>
  <c r="AK1" i="27" s="1"/>
  <c r="AL1" i="27" s="1"/>
  <c r="AM1" i="27" s="1"/>
  <c r="AO1" i="27" s="1"/>
  <c r="AR1" i="27" s="1"/>
  <c r="AS1" i="27" s="1"/>
  <c r="AT1" i="27" s="1"/>
  <c r="AU1" i="27" s="1"/>
  <c r="AW1" i="27" s="1"/>
  <c r="AX1" i="27" s="1"/>
  <c r="AY1" i="27" s="1"/>
  <c r="AZ1" i="27" s="1"/>
  <c r="BA1" i="27" s="1"/>
  <c r="E1" i="27"/>
  <c r="F1" i="27" s="1"/>
  <c r="G1" i="27" s="1"/>
  <c r="H1" i="27" s="1"/>
  <c r="B6" i="3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5" i="31"/>
  <c r="B4" i="31"/>
  <c r="B3" i="31"/>
  <c r="A3" i="31"/>
  <c r="D2" i="31"/>
  <c r="C2" i="31"/>
  <c r="AW41" i="60"/>
  <c r="AQ41" i="60"/>
  <c r="AB41" i="60"/>
  <c r="Y41" i="60"/>
  <c r="V41" i="60"/>
  <c r="P41" i="60"/>
  <c r="AZ40" i="60"/>
  <c r="AZ41" i="60" s="1"/>
  <c r="AW40" i="60"/>
  <c r="AT40" i="60"/>
  <c r="AT41" i="60" s="1"/>
  <c r="AQ40" i="60"/>
  <c r="AN40" i="60"/>
  <c r="AN41" i="60" s="1"/>
  <c r="AK40" i="60"/>
  <c r="AK41" i="60" s="1"/>
  <c r="AH40" i="60"/>
  <c r="AH41" i="60" s="1"/>
  <c r="AE40" i="60"/>
  <c r="AE41" i="60" s="1"/>
  <c r="AB40" i="60"/>
  <c r="Y40" i="60"/>
  <c r="V40" i="60"/>
  <c r="S40" i="60"/>
  <c r="S41" i="60" s="1"/>
  <c r="P40" i="60"/>
  <c r="M40" i="60"/>
  <c r="M41" i="60" s="1"/>
  <c r="K40" i="60"/>
  <c r="K41" i="60" s="1"/>
  <c r="J40" i="60"/>
  <c r="J41" i="60" s="1"/>
  <c r="I37" i="60"/>
  <c r="G37" i="60"/>
  <c r="D37" i="60" s="1"/>
  <c r="I36" i="60"/>
  <c r="D36" i="60" s="1"/>
  <c r="G36" i="60"/>
  <c r="I35" i="60"/>
  <c r="D35" i="60" s="1"/>
  <c r="G35" i="60"/>
  <c r="I34" i="60"/>
  <c r="G34" i="60"/>
  <c r="D34" i="60"/>
  <c r="I33" i="60"/>
  <c r="G33" i="60"/>
  <c r="D33" i="60"/>
  <c r="I32" i="60"/>
  <c r="G32" i="60"/>
  <c r="D32" i="60"/>
  <c r="I31" i="60"/>
  <c r="G31" i="60"/>
  <c r="D31" i="60"/>
  <c r="I30" i="60"/>
  <c r="G30" i="60"/>
  <c r="I29" i="60"/>
  <c r="G29" i="60"/>
  <c r="D29" i="60"/>
  <c r="I28" i="60"/>
  <c r="D28" i="60" s="1"/>
  <c r="G28" i="60"/>
  <c r="I27" i="60"/>
  <c r="G27" i="60"/>
  <c r="D27" i="60" s="1"/>
  <c r="A27" i="60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I26" i="60"/>
  <c r="G26" i="60"/>
  <c r="D26" i="60"/>
  <c r="I25" i="60"/>
  <c r="G25" i="60"/>
  <c r="D25" i="60" s="1"/>
  <c r="A25" i="60"/>
  <c r="A26" i="60" s="1"/>
  <c r="I24" i="60"/>
  <c r="D24" i="60" s="1"/>
  <c r="G24" i="60"/>
  <c r="I23" i="60"/>
  <c r="G23" i="60"/>
  <c r="I22" i="60"/>
  <c r="D22" i="60" s="1"/>
  <c r="G22" i="60"/>
  <c r="I21" i="60"/>
  <c r="G21" i="60"/>
  <c r="D21" i="60" s="1"/>
  <c r="I20" i="60"/>
  <c r="G20" i="60"/>
  <c r="D20" i="60"/>
  <c r="I19" i="60"/>
  <c r="G19" i="60"/>
  <c r="D19" i="60"/>
  <c r="I18" i="60"/>
  <c r="G18" i="60"/>
  <c r="D18" i="60" s="1"/>
  <c r="I17" i="60"/>
  <c r="D17" i="60" s="1"/>
  <c r="G17" i="60"/>
  <c r="I16" i="60"/>
  <c r="G16" i="60"/>
  <c r="D16" i="60" s="1"/>
  <c r="I15" i="60"/>
  <c r="D15" i="60" s="1"/>
  <c r="G15" i="60"/>
  <c r="I14" i="60"/>
  <c r="G14" i="60"/>
  <c r="D14" i="60" s="1"/>
  <c r="I13" i="60"/>
  <c r="G13" i="60"/>
  <c r="D13" i="60"/>
  <c r="I12" i="60"/>
  <c r="G12" i="60"/>
  <c r="D12" i="60" s="1"/>
  <c r="A12" i="60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I11" i="60"/>
  <c r="G11" i="60"/>
  <c r="D11" i="60"/>
  <c r="I10" i="60"/>
  <c r="G10" i="60"/>
  <c r="D10" i="60" s="1"/>
  <c r="A10" i="60"/>
  <c r="A11" i="60" s="1"/>
  <c r="I9" i="60"/>
  <c r="G9" i="60"/>
  <c r="D9" i="60"/>
  <c r="A9" i="60"/>
  <c r="I8" i="60"/>
  <c r="G8" i="60"/>
  <c r="B8" i="60"/>
  <c r="B4" i="60"/>
  <c r="A6" i="86"/>
  <c r="B10" i="86" s="1"/>
  <c r="GR47" i="41"/>
  <c r="GF47" i="41"/>
  <c r="GB47" i="41"/>
  <c r="FP47" i="41"/>
  <c r="FD47" i="41"/>
  <c r="EV47" i="41"/>
  <c r="ER47" i="41"/>
  <c r="EJ47" i="41"/>
  <c r="EF47" i="41"/>
  <c r="DP47" i="41"/>
  <c r="CV47" i="41"/>
  <c r="BX47" i="41"/>
  <c r="BD47" i="41"/>
  <c r="AZ47" i="41"/>
  <c r="AR47" i="41"/>
  <c r="AN47" i="41"/>
  <c r="ER46" i="41"/>
  <c r="EJ46" i="41"/>
  <c r="BD46" i="41"/>
  <c r="AZ46" i="41"/>
  <c r="GR44" i="41"/>
  <c r="GF44" i="41"/>
  <c r="GF46" i="41" s="1"/>
  <c r="GB44" i="41"/>
  <c r="GB46" i="41" s="1"/>
  <c r="FP44" i="41"/>
  <c r="FP46" i="41" s="1"/>
  <c r="FD44" i="41"/>
  <c r="FD46" i="41" s="1"/>
  <c r="EV44" i="41"/>
  <c r="EV46" i="41" s="1"/>
  <c r="ER44" i="41"/>
  <c r="EJ44" i="41"/>
  <c r="EF44" i="41"/>
  <c r="EF46" i="41" s="1"/>
  <c r="DP44" i="41"/>
  <c r="DP46" i="41" s="1"/>
  <c r="CV44" i="41"/>
  <c r="CV46" i="41" s="1"/>
  <c r="BX44" i="41"/>
  <c r="BX46" i="41" s="1"/>
  <c r="BD44" i="41"/>
  <c r="AR44" i="41"/>
  <c r="AR46" i="41" s="1"/>
  <c r="AN44" i="41"/>
  <c r="AN46" i="41" s="1"/>
  <c r="GR46" i="41"/>
  <c r="B6" i="41"/>
  <c r="GZ5" i="41"/>
  <c r="BH5" i="41"/>
  <c r="AF5" i="41"/>
  <c r="T5" i="41"/>
  <c r="P5" i="41"/>
  <c r="B5" i="41"/>
  <c r="GZ2" i="41"/>
  <c r="GV2" i="41"/>
  <c r="GJ2" i="41"/>
  <c r="GF2" i="41"/>
  <c r="GB2" i="41"/>
  <c r="FX2" i="41"/>
  <c r="FT2" i="41"/>
  <c r="FP2" i="41"/>
  <c r="FD2" i="41"/>
  <c r="EZ2" i="41"/>
  <c r="EV2" i="41"/>
  <c r="ER2" i="41"/>
  <c r="EJ2" i="41"/>
  <c r="EF2" i="41"/>
  <c r="EB2" i="41"/>
  <c r="DX2" i="41"/>
  <c r="DT2" i="41"/>
  <c r="DP2" i="41"/>
  <c r="DL2" i="41"/>
  <c r="DH2" i="41"/>
  <c r="DD2" i="41"/>
  <c r="CZ2" i="41"/>
  <c r="CV2" i="41"/>
  <c r="CF2" i="41"/>
  <c r="CB2" i="41"/>
  <c r="BX2" i="41"/>
  <c r="BP2" i="41"/>
  <c r="BL2" i="41"/>
  <c r="BH2" i="41"/>
  <c r="BD2" i="41"/>
  <c r="AZ2" i="41"/>
  <c r="AV2" i="41"/>
  <c r="AR2" i="41"/>
  <c r="AN2" i="41"/>
  <c r="AJ2" i="41"/>
  <c r="AF2" i="41"/>
  <c r="AB2" i="41"/>
  <c r="X2" i="41"/>
  <c r="T2" i="41"/>
  <c r="P2" i="41"/>
  <c r="L2" i="41"/>
  <c r="H2" i="41"/>
  <c r="H48" i="87"/>
  <c r="F48" i="87"/>
  <c r="E48" i="87"/>
  <c r="H45" i="87"/>
  <c r="G45" i="87"/>
  <c r="F45" i="87"/>
  <c r="E45" i="87"/>
  <c r="L44" i="87"/>
  <c r="Q44" i="126" s="1"/>
  <c r="K44" i="87"/>
  <c r="P44" i="126" s="1"/>
  <c r="J44" i="87"/>
  <c r="I44" i="87"/>
  <c r="N44" i="126" s="1"/>
  <c r="G44" i="87"/>
  <c r="L43" i="87"/>
  <c r="K43" i="87"/>
  <c r="J43" i="87"/>
  <c r="I43" i="87"/>
  <c r="G43" i="87"/>
  <c r="D43" i="87" s="1"/>
  <c r="L42" i="87"/>
  <c r="Q42" i="126" s="1"/>
  <c r="K42" i="87"/>
  <c r="P42" i="126" s="1"/>
  <c r="J42" i="87"/>
  <c r="I42" i="87"/>
  <c r="N42" i="126" s="1"/>
  <c r="G42" i="87"/>
  <c r="L41" i="87"/>
  <c r="K41" i="87"/>
  <c r="J41" i="87"/>
  <c r="I41" i="87"/>
  <c r="G41" i="87"/>
  <c r="D41" i="87" s="1"/>
  <c r="L40" i="87"/>
  <c r="K40" i="87"/>
  <c r="P40" i="126" s="1"/>
  <c r="J40" i="87"/>
  <c r="I40" i="87"/>
  <c r="N40" i="126" s="1"/>
  <c r="G40" i="87"/>
  <c r="L39" i="87"/>
  <c r="K39" i="87"/>
  <c r="K45" i="87" s="1"/>
  <c r="J39" i="87"/>
  <c r="J45" i="87" s="1"/>
  <c r="I39" i="87"/>
  <c r="D39" i="87" s="1"/>
  <c r="G39" i="87"/>
  <c r="H37" i="87"/>
  <c r="F37" i="87"/>
  <c r="E37" i="87"/>
  <c r="L36" i="87"/>
  <c r="Q36" i="126" s="1"/>
  <c r="K36" i="87"/>
  <c r="J36" i="87"/>
  <c r="I36" i="87"/>
  <c r="G36" i="87"/>
  <c r="L35" i="87"/>
  <c r="K35" i="87"/>
  <c r="J35" i="87"/>
  <c r="I35" i="87"/>
  <c r="G35" i="87"/>
  <c r="L34" i="87"/>
  <c r="Q34" i="126" s="1"/>
  <c r="K34" i="87"/>
  <c r="P34" i="126" s="1"/>
  <c r="J34" i="87"/>
  <c r="I34" i="87"/>
  <c r="N34" i="126" s="1"/>
  <c r="G34" i="87"/>
  <c r="L34" i="126" s="1"/>
  <c r="L33" i="87"/>
  <c r="K33" i="87"/>
  <c r="J33" i="87"/>
  <c r="I33" i="87"/>
  <c r="N33" i="126" s="1"/>
  <c r="G33" i="87"/>
  <c r="L32" i="87"/>
  <c r="K32" i="87"/>
  <c r="J32" i="87"/>
  <c r="I32" i="87"/>
  <c r="G32" i="87"/>
  <c r="L31" i="87"/>
  <c r="Q31" i="126" s="1"/>
  <c r="K31" i="87"/>
  <c r="P31" i="126" s="1"/>
  <c r="J31" i="87"/>
  <c r="I31" i="87"/>
  <c r="N31" i="126" s="1"/>
  <c r="G31" i="87"/>
  <c r="L30" i="87"/>
  <c r="K30" i="87"/>
  <c r="J30" i="87"/>
  <c r="I30" i="87"/>
  <c r="G30" i="87"/>
  <c r="D30" i="87" s="1"/>
  <c r="H28" i="87"/>
  <c r="G28" i="87"/>
  <c r="F28" i="87"/>
  <c r="E28" i="87"/>
  <c r="L27" i="87"/>
  <c r="Q27" i="126" s="1"/>
  <c r="K27" i="87"/>
  <c r="P27" i="126" s="1"/>
  <c r="J27" i="87"/>
  <c r="I27" i="87"/>
  <c r="G27" i="87"/>
  <c r="L26" i="87"/>
  <c r="K26" i="87"/>
  <c r="J26" i="87"/>
  <c r="D26" i="87" s="1"/>
  <c r="I26" i="87"/>
  <c r="G26" i="87"/>
  <c r="L26" i="126" s="1"/>
  <c r="L25" i="87"/>
  <c r="Q25" i="126" s="1"/>
  <c r="K25" i="87"/>
  <c r="P25" i="126" s="1"/>
  <c r="J25" i="87"/>
  <c r="I25" i="87"/>
  <c r="N25" i="126" s="1"/>
  <c r="G25" i="87"/>
  <c r="D25" i="87"/>
  <c r="L24" i="87"/>
  <c r="Q24" i="126" s="1"/>
  <c r="K24" i="87"/>
  <c r="P24" i="126" s="1"/>
  <c r="J24" i="87"/>
  <c r="I24" i="87"/>
  <c r="N24" i="126" s="1"/>
  <c r="G24" i="87"/>
  <c r="L23" i="87"/>
  <c r="Q23" i="126" s="1"/>
  <c r="K23" i="87"/>
  <c r="P23" i="126" s="1"/>
  <c r="J23" i="87"/>
  <c r="I23" i="87"/>
  <c r="G23" i="87"/>
  <c r="L22" i="87"/>
  <c r="Q22" i="126" s="1"/>
  <c r="K22" i="87"/>
  <c r="J22" i="87"/>
  <c r="I22" i="87"/>
  <c r="G22" i="87"/>
  <c r="L21" i="87"/>
  <c r="K21" i="87"/>
  <c r="J21" i="87"/>
  <c r="I21" i="87"/>
  <c r="N21" i="126" s="1"/>
  <c r="G21" i="87"/>
  <c r="L21" i="126" s="1"/>
  <c r="D21" i="87"/>
  <c r="H19" i="87"/>
  <c r="F19" i="87"/>
  <c r="E19" i="87"/>
  <c r="L18" i="87"/>
  <c r="K18" i="87"/>
  <c r="J18" i="87"/>
  <c r="I18" i="87"/>
  <c r="G18" i="87"/>
  <c r="L17" i="87"/>
  <c r="Q17" i="126" s="1"/>
  <c r="K17" i="87"/>
  <c r="P17" i="126" s="1"/>
  <c r="J17" i="87"/>
  <c r="I17" i="87"/>
  <c r="N17" i="126" s="1"/>
  <c r="G17" i="87"/>
  <c r="L16" i="87"/>
  <c r="Q16" i="126" s="1"/>
  <c r="K16" i="87"/>
  <c r="J16" i="87"/>
  <c r="I16" i="87"/>
  <c r="N16" i="126" s="1"/>
  <c r="G16" i="87"/>
  <c r="L15" i="87"/>
  <c r="K15" i="87"/>
  <c r="P15" i="126" s="1"/>
  <c r="J15" i="87"/>
  <c r="I15" i="87"/>
  <c r="N15" i="126" s="1"/>
  <c r="G15" i="87"/>
  <c r="L14" i="87"/>
  <c r="Q14" i="126" s="1"/>
  <c r="K14" i="87"/>
  <c r="J14" i="87"/>
  <c r="I14" i="87"/>
  <c r="N14" i="126" s="1"/>
  <c r="G14" i="87"/>
  <c r="L14" i="126" s="1"/>
  <c r="L13" i="87"/>
  <c r="K13" i="87"/>
  <c r="P13" i="126" s="1"/>
  <c r="J13" i="87"/>
  <c r="I13" i="87"/>
  <c r="G13" i="87"/>
  <c r="L12" i="87"/>
  <c r="Q12" i="126" s="1"/>
  <c r="Q19" i="126" s="1"/>
  <c r="K12" i="87"/>
  <c r="P12" i="126" s="1"/>
  <c r="J12" i="87"/>
  <c r="I12" i="87"/>
  <c r="N12" i="126" s="1"/>
  <c r="G12" i="87"/>
  <c r="L12" i="126" s="1"/>
  <c r="D12" i="87"/>
  <c r="H10" i="87"/>
  <c r="F10" i="87"/>
  <c r="E10" i="87"/>
  <c r="L9" i="87"/>
  <c r="K9" i="87"/>
  <c r="P9" i="126" s="1"/>
  <c r="J9" i="87"/>
  <c r="I9" i="87"/>
  <c r="G9" i="87"/>
  <c r="L8" i="87"/>
  <c r="Q8" i="126" s="1"/>
  <c r="K8" i="87"/>
  <c r="P8" i="126" s="1"/>
  <c r="J8" i="87"/>
  <c r="I8" i="87"/>
  <c r="G8" i="87"/>
  <c r="L7" i="87"/>
  <c r="K7" i="87"/>
  <c r="J7" i="87"/>
  <c r="I7" i="87"/>
  <c r="G7" i="87"/>
  <c r="D7" i="87"/>
  <c r="L6" i="87"/>
  <c r="K6" i="87"/>
  <c r="J6" i="87"/>
  <c r="G6" i="87"/>
  <c r="B6" i="87"/>
  <c r="B7" i="87" s="1"/>
  <c r="B8" i="87" s="1"/>
  <c r="K45" i="126"/>
  <c r="J45" i="126"/>
  <c r="O44" i="126"/>
  <c r="M44" i="126"/>
  <c r="L44" i="126"/>
  <c r="K44" i="126"/>
  <c r="J44" i="126"/>
  <c r="H44" i="126"/>
  <c r="G44" i="126"/>
  <c r="F44" i="126"/>
  <c r="Q43" i="126"/>
  <c r="P43" i="126"/>
  <c r="O43" i="126"/>
  <c r="N43" i="126"/>
  <c r="M43" i="126"/>
  <c r="L43" i="126"/>
  <c r="K43" i="126"/>
  <c r="J43" i="126"/>
  <c r="H43" i="126"/>
  <c r="G43" i="126"/>
  <c r="F43" i="126"/>
  <c r="D43" i="126" s="1"/>
  <c r="O42" i="126"/>
  <c r="M42" i="126"/>
  <c r="K42" i="126"/>
  <c r="J42" i="126"/>
  <c r="H42" i="126"/>
  <c r="G42" i="126"/>
  <c r="F42" i="126"/>
  <c r="D42" i="126"/>
  <c r="Q41" i="126"/>
  <c r="P41" i="126"/>
  <c r="O41" i="126"/>
  <c r="N41" i="126"/>
  <c r="M41" i="126"/>
  <c r="L41" i="126"/>
  <c r="K41" i="126"/>
  <c r="J41" i="126"/>
  <c r="H41" i="126"/>
  <c r="G41" i="126"/>
  <c r="F41" i="126"/>
  <c r="Q40" i="126"/>
  <c r="O40" i="126"/>
  <c r="M40" i="126"/>
  <c r="M45" i="126" s="1"/>
  <c r="L40" i="126"/>
  <c r="K40" i="126"/>
  <c r="J40" i="126"/>
  <c r="H40" i="126"/>
  <c r="G40" i="126"/>
  <c r="F40" i="126"/>
  <c r="I40" i="126" s="1"/>
  <c r="D40" i="126"/>
  <c r="Q39" i="126"/>
  <c r="P39" i="126"/>
  <c r="O39" i="126"/>
  <c r="O45" i="126" s="1"/>
  <c r="N39" i="126"/>
  <c r="M39" i="126"/>
  <c r="L39" i="126"/>
  <c r="K39" i="126"/>
  <c r="J39" i="126"/>
  <c r="H39" i="126"/>
  <c r="G39" i="126"/>
  <c r="F39" i="126"/>
  <c r="J37" i="126"/>
  <c r="P36" i="126"/>
  <c r="O36" i="126"/>
  <c r="M36" i="126"/>
  <c r="L36" i="126"/>
  <c r="K36" i="126"/>
  <c r="J36" i="126"/>
  <c r="H36" i="126"/>
  <c r="G36" i="126"/>
  <c r="F36" i="126"/>
  <c r="I36" i="126" s="1"/>
  <c r="Q35" i="126"/>
  <c r="P35" i="126"/>
  <c r="O35" i="126"/>
  <c r="N35" i="126"/>
  <c r="M35" i="126"/>
  <c r="L35" i="126"/>
  <c r="K35" i="126"/>
  <c r="J35" i="126"/>
  <c r="H35" i="126"/>
  <c r="G35" i="126"/>
  <c r="F35" i="126"/>
  <c r="O34" i="126"/>
  <c r="M34" i="126"/>
  <c r="K34" i="126"/>
  <c r="J34" i="126"/>
  <c r="H34" i="126"/>
  <c r="G34" i="126"/>
  <c r="F34" i="126"/>
  <c r="Q33" i="126"/>
  <c r="P33" i="126"/>
  <c r="O33" i="126"/>
  <c r="M33" i="126"/>
  <c r="L33" i="126"/>
  <c r="K33" i="126"/>
  <c r="J33" i="126"/>
  <c r="H33" i="126"/>
  <c r="G33" i="126"/>
  <c r="F33" i="126"/>
  <c r="D33" i="126"/>
  <c r="Q32" i="126"/>
  <c r="P32" i="126"/>
  <c r="O32" i="126"/>
  <c r="N32" i="126"/>
  <c r="M32" i="126"/>
  <c r="L32" i="126"/>
  <c r="K32" i="126"/>
  <c r="J32" i="126"/>
  <c r="H32" i="126"/>
  <c r="G32" i="126"/>
  <c r="F32" i="126"/>
  <c r="O31" i="126"/>
  <c r="M31" i="126"/>
  <c r="L31" i="126"/>
  <c r="K31" i="126"/>
  <c r="J31" i="126"/>
  <c r="H31" i="126"/>
  <c r="G31" i="126"/>
  <c r="F31" i="126"/>
  <c r="Q30" i="126"/>
  <c r="P30" i="126"/>
  <c r="O30" i="126"/>
  <c r="N30" i="126"/>
  <c r="M30" i="126"/>
  <c r="L30" i="126"/>
  <c r="K30" i="126"/>
  <c r="J30" i="126"/>
  <c r="H30" i="126"/>
  <c r="H37" i="126" s="1"/>
  <c r="G30" i="126"/>
  <c r="F30" i="126"/>
  <c r="O27" i="126"/>
  <c r="M27" i="126"/>
  <c r="L27" i="126"/>
  <c r="K27" i="126"/>
  <c r="J27" i="126"/>
  <c r="H27" i="126"/>
  <c r="G27" i="126"/>
  <c r="F27" i="126"/>
  <c r="D27" i="126"/>
  <c r="Q26" i="126"/>
  <c r="P26" i="126"/>
  <c r="O26" i="126"/>
  <c r="N26" i="126"/>
  <c r="R26" i="126" s="1"/>
  <c r="M26" i="126"/>
  <c r="K26" i="126"/>
  <c r="J26" i="126"/>
  <c r="H26" i="126"/>
  <c r="G26" i="126"/>
  <c r="F26" i="126"/>
  <c r="O25" i="126"/>
  <c r="M25" i="126"/>
  <c r="L25" i="126"/>
  <c r="K25" i="126"/>
  <c r="J25" i="126"/>
  <c r="H25" i="126"/>
  <c r="G25" i="126"/>
  <c r="F25" i="126"/>
  <c r="O24" i="126"/>
  <c r="M24" i="126"/>
  <c r="L24" i="126"/>
  <c r="K24" i="126"/>
  <c r="J24" i="126"/>
  <c r="H24" i="126"/>
  <c r="G24" i="126"/>
  <c r="F24" i="126"/>
  <c r="O23" i="126"/>
  <c r="N23" i="126"/>
  <c r="M23" i="126"/>
  <c r="K23" i="126"/>
  <c r="J23" i="126"/>
  <c r="H23" i="126"/>
  <c r="G23" i="126"/>
  <c r="F23" i="126"/>
  <c r="O22" i="126"/>
  <c r="M22" i="126"/>
  <c r="M28" i="126" s="1"/>
  <c r="L22" i="126"/>
  <c r="K22" i="126"/>
  <c r="J22" i="126"/>
  <c r="H22" i="126"/>
  <c r="G22" i="126"/>
  <c r="F22" i="126"/>
  <c r="Q21" i="126"/>
  <c r="P21" i="126"/>
  <c r="O21" i="126"/>
  <c r="M21" i="126"/>
  <c r="K21" i="126"/>
  <c r="J21" i="126"/>
  <c r="H21" i="126"/>
  <c r="G21" i="126"/>
  <c r="F21" i="126"/>
  <c r="D21" i="126"/>
  <c r="Q18" i="126"/>
  <c r="P18" i="126"/>
  <c r="O18" i="126"/>
  <c r="N18" i="126"/>
  <c r="M18" i="126"/>
  <c r="L18" i="126"/>
  <c r="K18" i="126"/>
  <c r="J18" i="126"/>
  <c r="H18" i="126"/>
  <c r="G18" i="126"/>
  <c r="F18" i="126"/>
  <c r="O17" i="126"/>
  <c r="M17" i="126"/>
  <c r="L17" i="126"/>
  <c r="K17" i="126"/>
  <c r="J17" i="126"/>
  <c r="H17" i="126"/>
  <c r="G17" i="126"/>
  <c r="F17" i="126"/>
  <c r="O16" i="126"/>
  <c r="M16" i="126"/>
  <c r="L16" i="126"/>
  <c r="K16" i="126"/>
  <c r="J16" i="126"/>
  <c r="H16" i="126"/>
  <c r="G16" i="126"/>
  <c r="F16" i="126"/>
  <c r="Q15" i="126"/>
  <c r="O15" i="126"/>
  <c r="M15" i="126"/>
  <c r="M19" i="126" s="1"/>
  <c r="K15" i="126"/>
  <c r="J15" i="126"/>
  <c r="H15" i="126"/>
  <c r="G15" i="126"/>
  <c r="F15" i="126"/>
  <c r="P14" i="126"/>
  <c r="O14" i="126"/>
  <c r="M14" i="126"/>
  <c r="K14" i="126"/>
  <c r="J14" i="126"/>
  <c r="R14" i="126" s="1"/>
  <c r="H14" i="126"/>
  <c r="G14" i="126"/>
  <c r="F14" i="126"/>
  <c r="I14" i="126" s="1"/>
  <c r="Q13" i="126"/>
  <c r="O13" i="126"/>
  <c r="N13" i="126"/>
  <c r="M13" i="126"/>
  <c r="L13" i="126"/>
  <c r="K13" i="126"/>
  <c r="J13" i="126"/>
  <c r="H13" i="126"/>
  <c r="G13" i="126"/>
  <c r="F13" i="126"/>
  <c r="I13" i="126" s="1"/>
  <c r="D13" i="126"/>
  <c r="O12" i="126"/>
  <c r="M12" i="126"/>
  <c r="K12" i="126"/>
  <c r="J12" i="126"/>
  <c r="H12" i="126"/>
  <c r="G12" i="126"/>
  <c r="F12" i="126"/>
  <c r="I12" i="126" s="1"/>
  <c r="M10" i="126"/>
  <c r="Q9" i="126"/>
  <c r="O9" i="126"/>
  <c r="N9" i="126"/>
  <c r="M9" i="126"/>
  <c r="L9" i="126"/>
  <c r="K9" i="126"/>
  <c r="J9" i="126"/>
  <c r="H9" i="126"/>
  <c r="G9" i="126"/>
  <c r="F9" i="126"/>
  <c r="O8" i="126"/>
  <c r="N8" i="126"/>
  <c r="M8" i="126"/>
  <c r="K8" i="126"/>
  <c r="J8" i="126"/>
  <c r="H8" i="126"/>
  <c r="G8" i="126"/>
  <c r="F8" i="126"/>
  <c r="D8" i="126" s="1"/>
  <c r="Q7" i="126"/>
  <c r="P7" i="126"/>
  <c r="O7" i="126"/>
  <c r="N7" i="126"/>
  <c r="M7" i="126"/>
  <c r="L7" i="126"/>
  <c r="K7" i="126"/>
  <c r="J7" i="126"/>
  <c r="H7" i="126"/>
  <c r="G7" i="126"/>
  <c r="F7" i="126"/>
  <c r="D7" i="126" s="1"/>
  <c r="O6" i="126"/>
  <c r="M6" i="126"/>
  <c r="K6" i="126"/>
  <c r="J6" i="126"/>
  <c r="H6" i="126"/>
  <c r="G6" i="126"/>
  <c r="B6" i="126"/>
  <c r="C6" i="126" s="1"/>
  <c r="A6" i="126"/>
  <c r="BC48" i="40"/>
  <c r="BB48" i="40"/>
  <c r="BA48" i="40"/>
  <c r="AZ48" i="40"/>
  <c r="AY48" i="40"/>
  <c r="AX48" i="40"/>
  <c r="AW48" i="40"/>
  <c r="AV48" i="40"/>
  <c r="AU48" i="40"/>
  <c r="AT48" i="40"/>
  <c r="AQ48" i="40"/>
  <c r="AN48" i="40"/>
  <c r="AG48" i="40"/>
  <c r="AE48" i="40"/>
  <c r="AD48" i="40"/>
  <c r="AC48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E48" i="40"/>
  <c r="BB47" i="40"/>
  <c r="AV47" i="40"/>
  <c r="AU47" i="40"/>
  <c r="AS47" i="40"/>
  <c r="AR47" i="40"/>
  <c r="AQ47" i="40"/>
  <c r="AP47" i="40"/>
  <c r="AO47" i="40"/>
  <c r="AN47" i="40"/>
  <c r="AM47" i="40"/>
  <c r="AL47" i="40"/>
  <c r="AK47" i="40"/>
  <c r="AJ47" i="40"/>
  <c r="AI47" i="40"/>
  <c r="AH47" i="40"/>
  <c r="Z47" i="40"/>
  <c r="M47" i="40"/>
  <c r="AK48" i="40"/>
  <c r="AJ48" i="40"/>
  <c r="D44" i="40"/>
  <c r="D43" i="40"/>
  <c r="D42" i="40"/>
  <c r="D41" i="40"/>
  <c r="D40" i="40"/>
  <c r="D39" i="40"/>
  <c r="D36" i="40"/>
  <c r="D35" i="40"/>
  <c r="D34" i="40"/>
  <c r="D33" i="40"/>
  <c r="D32" i="40"/>
  <c r="D31" i="40"/>
  <c r="D30" i="40"/>
  <c r="AM48" i="40"/>
  <c r="D27" i="40"/>
  <c r="D26" i="40"/>
  <c r="D25" i="40"/>
  <c r="D24" i="40"/>
  <c r="D23" i="40"/>
  <c r="D22" i="40"/>
  <c r="D21" i="40"/>
  <c r="BC47" i="40"/>
  <c r="BA47" i="40"/>
  <c r="AZ47" i="40"/>
  <c r="AY47" i="40"/>
  <c r="AI48" i="40"/>
  <c r="AH48" i="40"/>
  <c r="D18" i="40"/>
  <c r="D17" i="40"/>
  <c r="D16" i="40"/>
  <c r="D15" i="40"/>
  <c r="D14" i="40"/>
  <c r="D13" i="40"/>
  <c r="D12" i="40"/>
  <c r="AX47" i="40"/>
  <c r="AT47" i="40"/>
  <c r="AR48" i="40"/>
  <c r="AD47" i="40"/>
  <c r="AC47" i="40"/>
  <c r="AA47" i="40"/>
  <c r="Y47" i="40"/>
  <c r="X47" i="40"/>
  <c r="W47" i="40"/>
  <c r="V47" i="40"/>
  <c r="S47" i="40"/>
  <c r="R47" i="40"/>
  <c r="J47" i="40"/>
  <c r="I47" i="40"/>
  <c r="H47" i="40"/>
  <c r="G47" i="40"/>
  <c r="F47" i="40"/>
  <c r="E47" i="40"/>
  <c r="D9" i="40"/>
  <c r="D8" i="40"/>
  <c r="D7" i="40"/>
  <c r="B6" i="40"/>
  <c r="GV5" i="41" s="1"/>
  <c r="V4" i="40"/>
  <c r="BC2" i="40"/>
  <c r="BB2" i="40"/>
  <c r="BA2" i="40"/>
  <c r="AZ2" i="40"/>
  <c r="AY2" i="40"/>
  <c r="AX2" i="40"/>
  <c r="AW2" i="40"/>
  <c r="AV2" i="40"/>
  <c r="AU2" i="40"/>
  <c r="AT2" i="40"/>
  <c r="AS2" i="40"/>
  <c r="AR2" i="40"/>
  <c r="AQ2" i="40"/>
  <c r="AP2" i="40"/>
  <c r="AO2" i="40"/>
  <c r="AN2" i="40"/>
  <c r="AM2" i="40"/>
  <c r="AL2" i="40"/>
  <c r="AK2" i="40"/>
  <c r="AJ2" i="40"/>
  <c r="AI2" i="40"/>
  <c r="AH2" i="40"/>
  <c r="AG2" i="40"/>
  <c r="AF2" i="40"/>
  <c r="AE2" i="40"/>
  <c r="AD2" i="40"/>
  <c r="AC2" i="40"/>
  <c r="AB2" i="40"/>
  <c r="AA2" i="40"/>
  <c r="Z2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L2" i="40"/>
  <c r="K2" i="40"/>
  <c r="J2" i="40"/>
  <c r="I2" i="40"/>
  <c r="H2" i="40"/>
  <c r="G2" i="40"/>
  <c r="F2" i="40"/>
  <c r="E2" i="40"/>
  <c r="R51" i="63"/>
  <c r="Q51" i="63"/>
  <c r="P51" i="63"/>
  <c r="O51" i="63"/>
  <c r="N51" i="63"/>
  <c r="M51" i="63"/>
  <c r="L51" i="63"/>
  <c r="K51" i="63"/>
  <c r="J51" i="63"/>
  <c r="I51" i="63"/>
  <c r="H51" i="63"/>
  <c r="G51" i="63"/>
  <c r="F51" i="63"/>
  <c r="E51" i="63"/>
  <c r="J50" i="63"/>
  <c r="R48" i="63"/>
  <c r="P48" i="63"/>
  <c r="O48" i="63"/>
  <c r="E48" i="63"/>
  <c r="D47" i="63"/>
  <c r="D46" i="63"/>
  <c r="R44" i="63"/>
  <c r="Q44" i="63"/>
  <c r="Q48" i="63" s="1"/>
  <c r="P44" i="63"/>
  <c r="O44" i="63"/>
  <c r="N44" i="63"/>
  <c r="N48" i="63" s="1"/>
  <c r="M44" i="63"/>
  <c r="M48" i="63" s="1"/>
  <c r="L44" i="63"/>
  <c r="L48" i="63" s="1"/>
  <c r="K44" i="63"/>
  <c r="K48" i="63" s="1"/>
  <c r="K50" i="63" s="1"/>
  <c r="J44" i="63"/>
  <c r="J48" i="63" s="1"/>
  <c r="I44" i="63"/>
  <c r="I48" i="63" s="1"/>
  <c r="H44" i="63"/>
  <c r="H48" i="63" s="1"/>
  <c r="G44" i="63"/>
  <c r="G48" i="63" s="1"/>
  <c r="F44" i="63"/>
  <c r="F48" i="63" s="1"/>
  <c r="E44" i="63"/>
  <c r="D43" i="63"/>
  <c r="D42" i="63"/>
  <c r="D41" i="63"/>
  <c r="D40" i="63"/>
  <c r="D39" i="63"/>
  <c r="D38" i="63"/>
  <c r="D37" i="63"/>
  <c r="R35" i="63"/>
  <c r="Q35" i="63"/>
  <c r="P35" i="63"/>
  <c r="O35" i="63"/>
  <c r="N35" i="63"/>
  <c r="N50" i="63" s="1"/>
  <c r="M35" i="63"/>
  <c r="M50" i="63" s="1"/>
  <c r="L35" i="63"/>
  <c r="K35" i="63"/>
  <c r="J35" i="63"/>
  <c r="I35" i="63"/>
  <c r="I50" i="63" s="1"/>
  <c r="H35" i="63"/>
  <c r="H50" i="63" s="1"/>
  <c r="G35" i="63"/>
  <c r="G50" i="63" s="1"/>
  <c r="F35" i="63"/>
  <c r="F50" i="63" s="1"/>
  <c r="E35" i="63"/>
  <c r="D34" i="63"/>
  <c r="D33" i="63"/>
  <c r="D32" i="63"/>
  <c r="D31" i="63"/>
  <c r="D30" i="63"/>
  <c r="D29" i="63"/>
  <c r="D28" i="63"/>
  <c r="R26" i="63"/>
  <c r="Q26" i="63"/>
  <c r="P26" i="63"/>
  <c r="O26" i="63"/>
  <c r="N26" i="63"/>
  <c r="M26" i="63"/>
  <c r="L26" i="63"/>
  <c r="K26" i="63"/>
  <c r="J26" i="63"/>
  <c r="I26" i="63"/>
  <c r="H26" i="63"/>
  <c r="G26" i="63"/>
  <c r="F26" i="63"/>
  <c r="E26" i="63"/>
  <c r="D25" i="63"/>
  <c r="D24" i="63"/>
  <c r="D23" i="63"/>
  <c r="D22" i="63"/>
  <c r="D21" i="63"/>
  <c r="D26" i="63" s="1"/>
  <c r="D20" i="63"/>
  <c r="D19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6" i="63"/>
  <c r="D15" i="63"/>
  <c r="D14" i="63"/>
  <c r="D13" i="63"/>
  <c r="D12" i="63"/>
  <c r="D11" i="63"/>
  <c r="D10" i="63"/>
  <c r="R8" i="63"/>
  <c r="Q8" i="63"/>
  <c r="P8" i="63"/>
  <c r="O8" i="63"/>
  <c r="N8" i="63"/>
  <c r="M8" i="63"/>
  <c r="L8" i="63"/>
  <c r="K8" i="63"/>
  <c r="J8" i="63"/>
  <c r="I8" i="63"/>
  <c r="H8" i="63"/>
  <c r="G8" i="63"/>
  <c r="F8" i="63"/>
  <c r="E8" i="63"/>
  <c r="D8" i="63"/>
  <c r="D7" i="63"/>
  <c r="B7" i="63"/>
  <c r="I17" i="126" l="1"/>
  <c r="R34" i="126"/>
  <c r="L37" i="87"/>
  <c r="D17" i="87"/>
  <c r="D40" i="87"/>
  <c r="I23" i="126"/>
  <c r="D13" i="87"/>
  <c r="I19" i="87"/>
  <c r="H28" i="126"/>
  <c r="R35" i="126"/>
  <c r="Q37" i="126"/>
  <c r="K19" i="87"/>
  <c r="D14" i="87"/>
  <c r="I45" i="87"/>
  <c r="I41" i="126"/>
  <c r="D9" i="87"/>
  <c r="R13" i="126"/>
  <c r="P45" i="126"/>
  <c r="I15" i="126"/>
  <c r="I19" i="126" s="1"/>
  <c r="G19" i="126"/>
  <c r="G37" i="126"/>
  <c r="G45" i="126"/>
  <c r="I18" i="126"/>
  <c r="I26" i="126"/>
  <c r="E26" i="126" s="1"/>
  <c r="I32" i="126"/>
  <c r="I27" i="126"/>
  <c r="I33" i="126"/>
  <c r="I35" i="126"/>
  <c r="I39" i="126"/>
  <c r="I16" i="126"/>
  <c r="R7" i="126"/>
  <c r="D37" i="40"/>
  <c r="R40" i="126"/>
  <c r="E40" i="126" s="1"/>
  <c r="R44" i="126"/>
  <c r="O10" i="126"/>
  <c r="D18" i="126"/>
  <c r="O19" i="126"/>
  <c r="D35" i="87"/>
  <c r="J28" i="87"/>
  <c r="D31" i="87"/>
  <c r="R41" i="126"/>
  <c r="D18" i="87"/>
  <c r="D23" i="87"/>
  <c r="D32" i="87"/>
  <c r="D36" i="87"/>
  <c r="R43" i="126"/>
  <c r="R30" i="126"/>
  <c r="D24" i="87"/>
  <c r="J10" i="87"/>
  <c r="D33" i="87"/>
  <c r="D28" i="40"/>
  <c r="D26" i="126"/>
  <c r="D23" i="126"/>
  <c r="D25" i="126"/>
  <c r="D45" i="40"/>
  <c r="I9" i="126"/>
  <c r="E13" i="126"/>
  <c r="I25" i="126"/>
  <c r="D30" i="126"/>
  <c r="D36" i="126"/>
  <c r="D44" i="126"/>
  <c r="F28" i="126"/>
  <c r="I42" i="126"/>
  <c r="F45" i="126"/>
  <c r="D41" i="126"/>
  <c r="I31" i="126"/>
  <c r="I24" i="126"/>
  <c r="D24" i="126"/>
  <c r="BB1" i="27"/>
  <c r="BC1" i="27" s="1"/>
  <c r="BD1" i="27"/>
  <c r="BE1" i="27" s="1"/>
  <c r="BF1" i="27" s="1"/>
  <c r="BH1" i="27" s="1"/>
  <c r="BI1" i="27" s="1"/>
  <c r="BJ1" i="27" s="1"/>
  <c r="BK1" i="27" s="1"/>
  <c r="BL1" i="27" s="1"/>
  <c r="BM1" i="27" s="1"/>
  <c r="BO1" i="27" s="1"/>
  <c r="BP1" i="27" s="1"/>
  <c r="BQ1" i="27" s="1"/>
  <c r="BR1" i="27" s="1"/>
  <c r="BS1" i="27" s="1"/>
  <c r="D16" i="87"/>
  <c r="A44" i="127"/>
  <c r="A60" i="127" s="1"/>
  <c r="A76" i="127" s="1"/>
  <c r="A29" i="127"/>
  <c r="E50" i="63"/>
  <c r="D22" i="126"/>
  <c r="E35" i="126"/>
  <c r="AS48" i="40"/>
  <c r="I7" i="126"/>
  <c r="E7" i="126" s="1"/>
  <c r="O49" i="126"/>
  <c r="D32" i="126"/>
  <c r="R32" i="126"/>
  <c r="Q45" i="126"/>
  <c r="A6" i="87"/>
  <c r="L19" i="87"/>
  <c r="K19" i="126"/>
  <c r="O37" i="126"/>
  <c r="I34" i="126"/>
  <c r="E34" i="126" s="1"/>
  <c r="D34" i="126"/>
  <c r="I43" i="126"/>
  <c r="C6" i="87"/>
  <c r="D17" i="63"/>
  <c r="AB47" i="40"/>
  <c r="AW47" i="40"/>
  <c r="D14" i="126"/>
  <c r="I22" i="126"/>
  <c r="R25" i="126"/>
  <c r="G10" i="87"/>
  <c r="L6" i="126"/>
  <c r="G48" i="87"/>
  <c r="K37" i="126"/>
  <c r="P6" i="126"/>
  <c r="K48" i="87"/>
  <c r="L28" i="87"/>
  <c r="BH6" i="41"/>
  <c r="BK6" i="41" s="1"/>
  <c r="DX6" i="41"/>
  <c r="AV6" i="41"/>
  <c r="B7" i="41"/>
  <c r="AJ6" i="41"/>
  <c r="GZ6" i="41"/>
  <c r="DT6" i="41"/>
  <c r="CR6" i="41"/>
  <c r="CN6" i="41"/>
  <c r="CF6" i="41"/>
  <c r="X6" i="41"/>
  <c r="L6" i="41"/>
  <c r="I21" i="126"/>
  <c r="C6" i="41"/>
  <c r="R12" i="126"/>
  <c r="G28" i="126"/>
  <c r="C7" i="87"/>
  <c r="D22" i="87"/>
  <c r="N22" i="126"/>
  <c r="N28" i="126" s="1"/>
  <c r="I28" i="87"/>
  <c r="I40" i="60"/>
  <c r="I41" i="60" s="1"/>
  <c r="D8" i="60"/>
  <c r="D27" i="87"/>
  <c r="N27" i="126"/>
  <c r="R27" i="126" s="1"/>
  <c r="E27" i="126" s="1"/>
  <c r="O50" i="63"/>
  <c r="D42" i="87"/>
  <c r="L42" i="126"/>
  <c r="R42" i="126" s="1"/>
  <c r="AG47" i="40"/>
  <c r="P50" i="63"/>
  <c r="D19" i="40"/>
  <c r="H10" i="126"/>
  <c r="H49" i="126"/>
  <c r="D16" i="126"/>
  <c r="R21" i="126"/>
  <c r="J28" i="126"/>
  <c r="D31" i="126"/>
  <c r="R31" i="126"/>
  <c r="L10" i="87"/>
  <c r="K28" i="87"/>
  <c r="P22" i="126"/>
  <c r="P28" i="126" s="1"/>
  <c r="CJ6" i="41"/>
  <c r="D9" i="126"/>
  <c r="R9" i="126"/>
  <c r="J49" i="126"/>
  <c r="K10" i="87"/>
  <c r="Q50" i="63"/>
  <c r="N47" i="40"/>
  <c r="J10" i="126"/>
  <c r="K28" i="126"/>
  <c r="H45" i="126"/>
  <c r="FL6" i="41"/>
  <c r="A31" i="42"/>
  <c r="A34" i="42"/>
  <c r="L47" i="40"/>
  <c r="G10" i="126"/>
  <c r="L45" i="126"/>
  <c r="T6" i="41"/>
  <c r="D51" i="63"/>
  <c r="R50" i="63"/>
  <c r="O47" i="40"/>
  <c r="K10" i="126"/>
  <c r="L37" i="126"/>
  <c r="D34" i="87"/>
  <c r="I37" i="87"/>
  <c r="FT6" i="41"/>
  <c r="J19" i="126"/>
  <c r="L50" i="63"/>
  <c r="AE47" i="40"/>
  <c r="Q47" i="40"/>
  <c r="AL48" i="40"/>
  <c r="M49" i="126"/>
  <c r="I8" i="126"/>
  <c r="M48" i="126"/>
  <c r="H19" i="126"/>
  <c r="R24" i="126"/>
  <c r="M37" i="126"/>
  <c r="D39" i="126"/>
  <c r="R39" i="126"/>
  <c r="D15" i="87"/>
  <c r="L15" i="126"/>
  <c r="R15" i="126" s="1"/>
  <c r="A34" i="125"/>
  <c r="A31" i="125"/>
  <c r="AP8" i="60"/>
  <c r="AG8" i="60"/>
  <c r="AD8" i="60"/>
  <c r="L8" i="60"/>
  <c r="A7" i="63"/>
  <c r="B10" i="63"/>
  <c r="E14" i="126"/>
  <c r="D15" i="126"/>
  <c r="R18" i="126"/>
  <c r="E18" i="126" s="1"/>
  <c r="O28" i="126"/>
  <c r="L19" i="126"/>
  <c r="EN5" i="41"/>
  <c r="DD5" i="41"/>
  <c r="EB5" i="41"/>
  <c r="DT5" i="41"/>
  <c r="DL5" i="41"/>
  <c r="DH5" i="41"/>
  <c r="B7" i="40"/>
  <c r="DL6" i="41" s="1"/>
  <c r="AJ5" i="41"/>
  <c r="C6" i="40"/>
  <c r="AB5" i="41"/>
  <c r="A6" i="40"/>
  <c r="X5" i="41"/>
  <c r="D17" i="126"/>
  <c r="R17" i="126"/>
  <c r="E17" i="126" s="1"/>
  <c r="K47" i="40"/>
  <c r="D44" i="63"/>
  <c r="D48" i="63" s="1"/>
  <c r="F37" i="126"/>
  <c r="I30" i="126"/>
  <c r="N19" i="126"/>
  <c r="T47" i="40"/>
  <c r="AO48" i="40"/>
  <c r="B7" i="126"/>
  <c r="P16" i="126"/>
  <c r="R16" i="126" s="1"/>
  <c r="Q28" i="126"/>
  <c r="I44" i="126"/>
  <c r="J19" i="87"/>
  <c r="C8" i="87"/>
  <c r="B9" i="87"/>
  <c r="D8" i="87"/>
  <c r="L8" i="126"/>
  <c r="R8" i="126" s="1"/>
  <c r="P47" i="40"/>
  <c r="D6" i="40"/>
  <c r="D10" i="40" s="1"/>
  <c r="F6" i="126"/>
  <c r="U47" i="40"/>
  <c r="AP48" i="40"/>
  <c r="L23" i="126"/>
  <c r="L28" i="126" s="1"/>
  <c r="R33" i="126"/>
  <c r="E33" i="126" s="1"/>
  <c r="N45" i="126"/>
  <c r="G19" i="87"/>
  <c r="P37" i="126"/>
  <c r="L45" i="87"/>
  <c r="D35" i="126"/>
  <c r="I6" i="87"/>
  <c r="CC6" i="41"/>
  <c r="BI6" i="41"/>
  <c r="G49" i="126"/>
  <c r="L48" i="87"/>
  <c r="AC9" i="27"/>
  <c r="AK9" i="27"/>
  <c r="A10" i="27"/>
  <c r="AJ9" i="27"/>
  <c r="BQ9" i="27"/>
  <c r="GG6" i="41" s="1"/>
  <c r="GH6" i="41" s="1"/>
  <c r="AN9" i="27"/>
  <c r="AL9" i="27"/>
  <c r="AM8" i="60"/>
  <c r="D12" i="126"/>
  <c r="F19" i="126"/>
  <c r="N36" i="126"/>
  <c r="K49" i="126"/>
  <c r="R23" i="126"/>
  <c r="E23" i="126" s="1"/>
  <c r="B11" i="86"/>
  <c r="E47" i="87"/>
  <c r="J48" i="87"/>
  <c r="A10" i="86"/>
  <c r="C7" i="123"/>
  <c r="E7" i="123" s="1"/>
  <c r="G7" i="123" s="1"/>
  <c r="B7" i="123"/>
  <c r="B8" i="123" s="1"/>
  <c r="F47" i="87"/>
  <c r="C10" i="86"/>
  <c r="G37" i="87"/>
  <c r="H47" i="87"/>
  <c r="D44" i="87"/>
  <c r="J37" i="87"/>
  <c r="D35" i="63"/>
  <c r="Q6" i="126"/>
  <c r="K37" i="87"/>
  <c r="AV5" i="41"/>
  <c r="DX5" i="41"/>
  <c r="C7" i="125"/>
  <c r="E7" i="125" s="1"/>
  <c r="G7" i="125" s="1"/>
  <c r="B7" i="125"/>
  <c r="BL5" i="41"/>
  <c r="BP5" i="41"/>
  <c r="EZ5" i="41"/>
  <c r="D23" i="60"/>
  <c r="B8" i="24"/>
  <c r="C7" i="24"/>
  <c r="E7" i="24" s="1"/>
  <c r="G7" i="24" s="1"/>
  <c r="BT5" i="41"/>
  <c r="FH5" i="41"/>
  <c r="CB5" i="41"/>
  <c r="CD5" i="41" s="1"/>
  <c r="FL5" i="41"/>
  <c r="A5" i="41"/>
  <c r="C53" i="41" s="1"/>
  <c r="C54" i="41" s="1"/>
  <c r="C55" i="41" s="1"/>
  <c r="C56" i="41" s="1"/>
  <c r="C57" i="41" s="1"/>
  <c r="CF5" i="41"/>
  <c r="FT5" i="41"/>
  <c r="FX5" i="41"/>
  <c r="AA8" i="60"/>
  <c r="B9" i="60"/>
  <c r="X8" i="60"/>
  <c r="AY8" i="60"/>
  <c r="U8" i="60"/>
  <c r="AV8" i="60"/>
  <c r="R8" i="60"/>
  <c r="AS8" i="60"/>
  <c r="O8" i="60"/>
  <c r="AJ8" i="60"/>
  <c r="D30" i="60"/>
  <c r="G40" i="60"/>
  <c r="G41" i="60" s="1"/>
  <c r="C5" i="41"/>
  <c r="CJ5" i="41"/>
  <c r="GJ5" i="41"/>
  <c r="CN5" i="41"/>
  <c r="GN5" i="41"/>
  <c r="D3" i="31"/>
  <c r="C3" i="31"/>
  <c r="A4" i="31"/>
  <c r="H5" i="41"/>
  <c r="CR5" i="41"/>
  <c r="L5" i="41"/>
  <c r="CZ5" i="41"/>
  <c r="C7" i="121"/>
  <c r="E7" i="121" s="1"/>
  <c r="G7" i="121" s="1"/>
  <c r="B7" i="121"/>
  <c r="A38" i="75"/>
  <c r="A37" i="75"/>
  <c r="J39" i="123"/>
  <c r="K8" i="123"/>
  <c r="C7" i="42"/>
  <c r="E7" i="42" s="1"/>
  <c r="G7" i="42" s="1"/>
  <c r="B7" i="42"/>
  <c r="B8" i="42" s="1"/>
  <c r="M24" i="25"/>
  <c r="L24" i="25"/>
  <c r="AC8" i="27"/>
  <c r="C3" i="48"/>
  <c r="C3" i="3"/>
  <c r="C3" i="49"/>
  <c r="C3" i="19"/>
  <c r="C4" i="3"/>
  <c r="C4" i="8"/>
  <c r="C4" i="44"/>
  <c r="B7" i="44" s="1"/>
  <c r="C4" i="49"/>
  <c r="B7" i="49" s="1"/>
  <c r="C4" i="119"/>
  <c r="C4" i="64"/>
  <c r="B7" i="64" s="1"/>
  <c r="C4" i="46"/>
  <c r="B7" i="46" s="1"/>
  <c r="C4" i="22"/>
  <c r="B7" i="22" s="1"/>
  <c r="C4" i="18"/>
  <c r="B7" i="18" s="1"/>
  <c r="C4" i="19"/>
  <c r="B7" i="19" s="1"/>
  <c r="C4" i="128"/>
  <c r="B7" i="128" s="1"/>
  <c r="C4" i="14"/>
  <c r="B7" i="14" s="1"/>
  <c r="C4" i="124"/>
  <c r="C4" i="107"/>
  <c r="C4" i="112"/>
  <c r="C4" i="11"/>
  <c r="B7" i="11" s="1"/>
  <c r="C4" i="48"/>
  <c r="B7" i="48" s="1"/>
  <c r="C4" i="16"/>
  <c r="B7" i="16" s="1"/>
  <c r="C4" i="95"/>
  <c r="C4" i="43"/>
  <c r="B8" i="43" s="1"/>
  <c r="C4" i="109"/>
  <c r="C4" i="110"/>
  <c r="C4" i="94"/>
  <c r="C4" i="117"/>
  <c r="C4" i="17"/>
  <c r="B7" i="17" s="1"/>
  <c r="C4" i="23"/>
  <c r="C4" i="127"/>
  <c r="C4" i="111"/>
  <c r="AH8" i="27"/>
  <c r="CC5" i="41" s="1"/>
  <c r="K7" i="104"/>
  <c r="J40" i="104"/>
  <c r="M14" i="25"/>
  <c r="M4" i="25" s="1"/>
  <c r="L14" i="25"/>
  <c r="J39" i="25"/>
  <c r="J41" i="121"/>
  <c r="J36" i="93"/>
  <c r="K8" i="93"/>
  <c r="K4" i="93" s="1"/>
  <c r="M19" i="25"/>
  <c r="L19" i="25"/>
  <c r="P16" i="18"/>
  <c r="N39" i="18"/>
  <c r="J39" i="70"/>
  <c r="M39" i="25"/>
  <c r="M40" i="25" s="1"/>
  <c r="F9" i="128"/>
  <c r="D9" i="128"/>
  <c r="L22" i="25"/>
  <c r="L34" i="25"/>
  <c r="K4" i="82"/>
  <c r="K39" i="82"/>
  <c r="K40" i="82" s="1"/>
  <c r="L10" i="25"/>
  <c r="J40" i="65"/>
  <c r="K36" i="93"/>
  <c r="K37" i="93" s="1"/>
  <c r="L35" i="25"/>
  <c r="J41" i="19"/>
  <c r="K39" i="70"/>
  <c r="K40" i="70" s="1"/>
  <c r="K4" i="70"/>
  <c r="L20" i="25"/>
  <c r="K7" i="90"/>
  <c r="J39" i="90"/>
  <c r="L9" i="25"/>
  <c r="L29" i="25"/>
  <c r="L17" i="25"/>
  <c r="L37" i="25"/>
  <c r="K7" i="73"/>
  <c r="J39" i="73"/>
  <c r="L11" i="25"/>
  <c r="L16" i="25"/>
  <c r="L21" i="25"/>
  <c r="L26" i="25"/>
  <c r="L31" i="25"/>
  <c r="L36" i="25"/>
  <c r="J39" i="71"/>
  <c r="K7" i="71"/>
  <c r="F13" i="48"/>
  <c r="D13" i="48"/>
  <c r="J39" i="49"/>
  <c r="K8" i="49"/>
  <c r="K39" i="49" s="1"/>
  <c r="K40" i="49" s="1"/>
  <c r="J39" i="3"/>
  <c r="J39" i="46"/>
  <c r="J39" i="69"/>
  <c r="K20" i="64"/>
  <c r="K39" i="64" s="1"/>
  <c r="K40" i="64" s="1"/>
  <c r="K8" i="69"/>
  <c r="L8" i="69" s="1"/>
  <c r="J39" i="36"/>
  <c r="L4" i="69"/>
  <c r="K7" i="36"/>
  <c r="K39" i="36" s="1"/>
  <c r="K40" i="36" s="1"/>
  <c r="J39" i="98"/>
  <c r="K7" i="98"/>
  <c r="K39" i="3"/>
  <c r="K40" i="3" s="1"/>
  <c r="J39" i="81"/>
  <c r="K39" i="69"/>
  <c r="K40" i="69" s="1"/>
  <c r="K4" i="51"/>
  <c r="K39" i="51"/>
  <c r="K40" i="51" s="1"/>
  <c r="O9" i="20"/>
  <c r="O57" i="20" s="1"/>
  <c r="M57" i="20"/>
  <c r="K4" i="76"/>
  <c r="K39" i="76"/>
  <c r="K40" i="76" s="1"/>
  <c r="O14" i="68"/>
  <c r="K7" i="96"/>
  <c r="J39" i="96"/>
  <c r="J39" i="83"/>
  <c r="K7" i="83"/>
  <c r="L19" i="101"/>
  <c r="J39" i="51"/>
  <c r="C7" i="72"/>
  <c r="E7" i="72" s="1"/>
  <c r="G7" i="72" s="1"/>
  <c r="B8" i="72"/>
  <c r="J39" i="76"/>
  <c r="J39" i="72"/>
  <c r="O55" i="79"/>
  <c r="Q55" i="79"/>
  <c r="K4" i="81"/>
  <c r="K39" i="81"/>
  <c r="K40" i="81" s="1"/>
  <c r="O19" i="118"/>
  <c r="P25" i="122"/>
  <c r="K4" i="84"/>
  <c r="K39" i="84"/>
  <c r="K40" i="84" s="1"/>
  <c r="J39" i="84"/>
  <c r="K20" i="14"/>
  <c r="K20" i="88"/>
  <c r="K43" i="88" s="1"/>
  <c r="K44" i="88" s="1"/>
  <c r="K20" i="128"/>
  <c r="K20" i="112"/>
  <c r="K41" i="112" s="1"/>
  <c r="K42" i="112" s="1"/>
  <c r="K20" i="19"/>
  <c r="K20" i="107"/>
  <c r="K4" i="107" s="1"/>
  <c r="K20" i="38"/>
  <c r="K4" i="38" s="1"/>
  <c r="K22" i="94"/>
  <c r="K21" i="94"/>
  <c r="K22" i="85"/>
  <c r="J40" i="24"/>
  <c r="J41" i="111"/>
  <c r="K19" i="16"/>
  <c r="K39" i="16" s="1"/>
  <c r="K40" i="16" s="1"/>
  <c r="J39" i="110"/>
  <c r="K19" i="112"/>
  <c r="K19" i="128"/>
  <c r="K39" i="128" s="1"/>
  <c r="K40" i="128" s="1"/>
  <c r="K19" i="88"/>
  <c r="K19" i="14"/>
  <c r="J39" i="14"/>
  <c r="K19" i="22"/>
  <c r="K4" i="22" s="1"/>
  <c r="K19" i="46"/>
  <c r="K21" i="8"/>
  <c r="K4" i="8" s="1"/>
  <c r="K4" i="21"/>
  <c r="J39" i="21"/>
  <c r="K39" i="21"/>
  <c r="K40" i="21" s="1"/>
  <c r="AB8" i="27"/>
  <c r="BI5" i="41" s="1"/>
  <c r="K20" i="91"/>
  <c r="K39" i="91" s="1"/>
  <c r="K40" i="91" s="1"/>
  <c r="K19" i="92"/>
  <c r="J39" i="92"/>
  <c r="J39" i="67"/>
  <c r="J40" i="53"/>
  <c r="J41" i="94"/>
  <c r="K19" i="65"/>
  <c r="K40" i="65" s="1"/>
  <c r="K41" i="65" s="1"/>
  <c r="J40" i="17"/>
  <c r="K19" i="111"/>
  <c r="J39" i="42"/>
  <c r="C40" i="27"/>
  <c r="AD8" i="27"/>
  <c r="BM5" i="41" s="1"/>
  <c r="AD9" i="27"/>
  <c r="BM6" i="41" s="1"/>
  <c r="BQ8" i="27"/>
  <c r="M2" i="20"/>
  <c r="N57" i="20"/>
  <c r="J40" i="48"/>
  <c r="K4" i="92"/>
  <c r="K39" i="92"/>
  <c r="K40" i="92" s="1"/>
  <c r="J39" i="91"/>
  <c r="K18" i="46"/>
  <c r="J39" i="22"/>
  <c r="K4" i="64"/>
  <c r="J39" i="64"/>
  <c r="K18" i="14"/>
  <c r="K4" i="119"/>
  <c r="K40" i="119"/>
  <c r="K41" i="119" s="1"/>
  <c r="J40" i="119"/>
  <c r="J39" i="18"/>
  <c r="K39" i="18"/>
  <c r="K40" i="18" s="1"/>
  <c r="K4" i="18"/>
  <c r="K4" i="88"/>
  <c r="J43" i="88"/>
  <c r="J39" i="128"/>
  <c r="J40" i="124"/>
  <c r="K4" i="124"/>
  <c r="K40" i="124"/>
  <c r="K41" i="124" s="1"/>
  <c r="J41" i="112"/>
  <c r="K39" i="75"/>
  <c r="K40" i="75" s="1"/>
  <c r="K4" i="75"/>
  <c r="J39" i="75"/>
  <c r="K18" i="19"/>
  <c r="J40" i="107"/>
  <c r="K40" i="107"/>
  <c r="K41" i="107" s="1"/>
  <c r="J42" i="38"/>
  <c r="J39" i="16"/>
  <c r="K18" i="48"/>
  <c r="K40" i="48" s="1"/>
  <c r="K41" i="48" s="1"/>
  <c r="K18" i="67"/>
  <c r="K4" i="66"/>
  <c r="K40" i="66"/>
  <c r="K41" i="66" s="1"/>
  <c r="J40" i="66"/>
  <c r="J39" i="8"/>
  <c r="K39" i="8"/>
  <c r="K40" i="8" s="1"/>
  <c r="K18" i="53"/>
  <c r="K4" i="80"/>
  <c r="K42" i="80"/>
  <c r="K43" i="80" s="1"/>
  <c r="J42" i="80"/>
  <c r="K40" i="44"/>
  <c r="K41" i="44" s="1"/>
  <c r="K4" i="44"/>
  <c r="J40" i="44"/>
  <c r="K18" i="77"/>
  <c r="J39" i="77"/>
  <c r="K4" i="50"/>
  <c r="K41" i="50"/>
  <c r="K42" i="50" s="1"/>
  <c r="J41" i="50"/>
  <c r="K4" i="61"/>
  <c r="K39" i="61"/>
  <c r="K40" i="61" s="1"/>
  <c r="J39" i="61"/>
  <c r="K40" i="95"/>
  <c r="K41" i="95" s="1"/>
  <c r="K4" i="95"/>
  <c r="J40" i="95"/>
  <c r="K18" i="94"/>
  <c r="K4" i="11"/>
  <c r="K40" i="11"/>
  <c r="K41" i="11" s="1"/>
  <c r="J40" i="11"/>
  <c r="K39" i="85"/>
  <c r="K40" i="85" s="1"/>
  <c r="K4" i="85"/>
  <c r="J39" i="85"/>
  <c r="K18" i="110"/>
  <c r="K18" i="17"/>
  <c r="K4" i="43"/>
  <c r="K42" i="43"/>
  <c r="K43" i="43" s="1"/>
  <c r="J42" i="43"/>
  <c r="K40" i="57"/>
  <c r="K41" i="57" s="1"/>
  <c r="K4" i="57"/>
  <c r="J40" i="57"/>
  <c r="K18" i="24"/>
  <c r="K40" i="24" s="1"/>
  <c r="K41" i="24" s="1"/>
  <c r="K4" i="24"/>
  <c r="K41" i="111"/>
  <c r="K42" i="111" s="1"/>
  <c r="K4" i="111"/>
  <c r="K4" i="109"/>
  <c r="K40" i="109"/>
  <c r="J40" i="109"/>
  <c r="K40" i="117"/>
  <c r="K41" i="117" s="1"/>
  <c r="K4" i="117"/>
  <c r="J40" i="117"/>
  <c r="K18" i="121"/>
  <c r="K4" i="23"/>
  <c r="K39" i="23"/>
  <c r="K40" i="23" s="1"/>
  <c r="J39" i="23"/>
  <c r="O47" i="78"/>
  <c r="P21" i="78"/>
  <c r="P4" i="78" s="1"/>
  <c r="K39" i="125"/>
  <c r="K40" i="125" s="1"/>
  <c r="K4" i="125"/>
  <c r="J39" i="125"/>
  <c r="K18" i="42"/>
  <c r="GI6" i="41"/>
  <c r="E15" i="126" l="1"/>
  <c r="E44" i="126"/>
  <c r="D37" i="87"/>
  <c r="G48" i="126"/>
  <c r="P19" i="126"/>
  <c r="E41" i="126"/>
  <c r="E25" i="126"/>
  <c r="E32" i="126"/>
  <c r="E16" i="126"/>
  <c r="BN5" i="41"/>
  <c r="E43" i="126"/>
  <c r="J47" i="87"/>
  <c r="D47" i="40"/>
  <c r="D45" i="87"/>
  <c r="O48" i="126"/>
  <c r="E30" i="126"/>
  <c r="E9" i="126"/>
  <c r="D19" i="87"/>
  <c r="E8" i="126"/>
  <c r="D28" i="126"/>
  <c r="E42" i="126"/>
  <c r="D45" i="126"/>
  <c r="E31" i="126"/>
  <c r="E24" i="126"/>
  <c r="CE5" i="41"/>
  <c r="D37" i="126"/>
  <c r="K40" i="104"/>
  <c r="K41" i="104" s="1"/>
  <c r="K4" i="104"/>
  <c r="C7" i="128"/>
  <c r="E7" i="128" s="1"/>
  <c r="G7" i="128" s="1"/>
  <c r="B8" i="128"/>
  <c r="K4" i="98"/>
  <c r="K39" i="98"/>
  <c r="K40" i="98" s="1"/>
  <c r="F10" i="128"/>
  <c r="D10" i="128"/>
  <c r="L39" i="25"/>
  <c r="K39" i="90"/>
  <c r="K40" i="90" s="1"/>
  <c r="K4" i="90"/>
  <c r="B12" i="86"/>
  <c r="C11" i="86"/>
  <c r="K4" i="112"/>
  <c r="B9" i="43"/>
  <c r="C8" i="43"/>
  <c r="E8" i="43" s="1"/>
  <c r="G8" i="43" s="1"/>
  <c r="A45" i="127"/>
  <c r="A61" i="127" s="1"/>
  <c r="A77" i="127" s="1"/>
  <c r="A93" i="127" s="1"/>
  <c r="A30" i="127"/>
  <c r="D14" i="48"/>
  <c r="F14" i="48"/>
  <c r="R36" i="126"/>
  <c r="N37" i="126"/>
  <c r="BQ10" i="27"/>
  <c r="GG7" i="41" s="1"/>
  <c r="AC10" i="27"/>
  <c r="AB10" i="27"/>
  <c r="BI7" i="41" s="1"/>
  <c r="AN10" i="27"/>
  <c r="AK10" i="27"/>
  <c r="AH10" i="27"/>
  <c r="AD10" i="27"/>
  <c r="BM7" i="41" s="1"/>
  <c r="A11" i="27"/>
  <c r="AJ10" i="27"/>
  <c r="AL10" i="27"/>
  <c r="B7" i="111"/>
  <c r="C7" i="111"/>
  <c r="E7" i="111" s="1"/>
  <c r="G7" i="111" s="1"/>
  <c r="K4" i="71"/>
  <c r="K39" i="71"/>
  <c r="K40" i="71" s="1"/>
  <c r="C7" i="48"/>
  <c r="E7" i="48" s="1"/>
  <c r="G7" i="48" s="1"/>
  <c r="B8" i="48"/>
  <c r="AC8" i="60"/>
  <c r="D40" i="60"/>
  <c r="D41" i="60" s="1"/>
  <c r="FX7" i="41"/>
  <c r="CZ7" i="41"/>
  <c r="L7" i="41"/>
  <c r="FT7" i="41"/>
  <c r="H7" i="41"/>
  <c r="C7" i="41"/>
  <c r="DL7" i="41"/>
  <c r="BT7" i="41"/>
  <c r="BP7" i="41"/>
  <c r="BH7" i="41"/>
  <c r="AV7" i="41"/>
  <c r="B8" i="41"/>
  <c r="EB7" i="41"/>
  <c r="E7" i="11"/>
  <c r="C7" i="11"/>
  <c r="C8" i="11" s="1"/>
  <c r="Q49" i="126"/>
  <c r="Q10" i="126"/>
  <c r="Q48" i="126" s="1"/>
  <c r="R22" i="126"/>
  <c r="E22" i="126" s="1"/>
  <c r="D28" i="87"/>
  <c r="C7" i="95"/>
  <c r="E7" i="95" s="1"/>
  <c r="G7" i="95" s="1"/>
  <c r="B7" i="95"/>
  <c r="I6" i="126"/>
  <c r="F10" i="126"/>
  <c r="F48" i="126" s="1"/>
  <c r="D6" i="126"/>
  <c r="F49" i="126"/>
  <c r="P49" i="126"/>
  <c r="P10" i="126"/>
  <c r="P48" i="126" s="1"/>
  <c r="A99" i="127"/>
  <c r="A92" i="127"/>
  <c r="B9" i="72"/>
  <c r="C8" i="72"/>
  <c r="E8" i="72" s="1"/>
  <c r="G8" i="72" s="1"/>
  <c r="B8" i="16"/>
  <c r="C7" i="16"/>
  <c r="E7" i="16" s="1"/>
  <c r="G7" i="16" s="1"/>
  <c r="C3" i="83"/>
  <c r="C3" i="76"/>
  <c r="C3" i="118"/>
  <c r="C3" i="84"/>
  <c r="E3" i="101"/>
  <c r="C3" i="98"/>
  <c r="C3" i="68"/>
  <c r="C3" i="92"/>
  <c r="C3" i="81"/>
  <c r="C3" i="122"/>
  <c r="C3" i="90"/>
  <c r="C3" i="96"/>
  <c r="C3" i="13"/>
  <c r="C3" i="72"/>
  <c r="C3" i="71"/>
  <c r="D3" i="103"/>
  <c r="C3" i="67"/>
  <c r="C3" i="66"/>
  <c r="C3" i="91"/>
  <c r="C3" i="8"/>
  <c r="C3" i="36"/>
  <c r="C3" i="21"/>
  <c r="C3" i="9"/>
  <c r="C3" i="73"/>
  <c r="D3" i="102"/>
  <c r="C3" i="44"/>
  <c r="C3" i="51"/>
  <c r="C3" i="18"/>
  <c r="C3" i="119"/>
  <c r="C3" i="37"/>
  <c r="C3" i="53"/>
  <c r="C3" i="80"/>
  <c r="C3" i="69"/>
  <c r="C3" i="14"/>
  <c r="C3" i="22"/>
  <c r="C3" i="88"/>
  <c r="C3" i="70"/>
  <c r="C3" i="104"/>
  <c r="C3" i="64"/>
  <c r="C3" i="25"/>
  <c r="C3" i="124"/>
  <c r="C3" i="46"/>
  <c r="C3" i="50"/>
  <c r="C3" i="107"/>
  <c r="C3" i="112"/>
  <c r="C3" i="77"/>
  <c r="C3" i="97"/>
  <c r="C3" i="93"/>
  <c r="C3" i="17"/>
  <c r="C3" i="11"/>
  <c r="C3" i="16"/>
  <c r="C3" i="95"/>
  <c r="C3" i="61"/>
  <c r="C3" i="57"/>
  <c r="C3" i="75"/>
  <c r="C3" i="38"/>
  <c r="C3" i="109"/>
  <c r="C3" i="110"/>
  <c r="C3" i="94"/>
  <c r="C3" i="117"/>
  <c r="C3" i="125"/>
  <c r="C3" i="23"/>
  <c r="C3" i="85"/>
  <c r="C3" i="111"/>
  <c r="C3" i="65"/>
  <c r="C3" i="78"/>
  <c r="C3" i="42"/>
  <c r="C3" i="123"/>
  <c r="C3" i="43"/>
  <c r="C3" i="121"/>
  <c r="K4" i="123"/>
  <c r="K39" i="123"/>
  <c r="K40" i="123" s="1"/>
  <c r="C7" i="112"/>
  <c r="E7" i="112" s="1"/>
  <c r="G7" i="112" s="1"/>
  <c r="B7" i="112"/>
  <c r="D50" i="63"/>
  <c r="C7" i="107"/>
  <c r="E7" i="107" s="1"/>
  <c r="G7" i="107" s="1"/>
  <c r="B7" i="107"/>
  <c r="D19" i="126"/>
  <c r="C9" i="87"/>
  <c r="B12" i="87"/>
  <c r="B11" i="63"/>
  <c r="B12" i="63" s="1"/>
  <c r="B13" i="63" s="1"/>
  <c r="B14" i="63" s="1"/>
  <c r="B15" i="63" s="1"/>
  <c r="B16" i="63" s="1"/>
  <c r="B19" i="63" s="1"/>
  <c r="B20" i="63" s="1"/>
  <c r="B21" i="63" s="1"/>
  <c r="B22" i="63" s="1"/>
  <c r="B23" i="63" s="1"/>
  <c r="B24" i="63" s="1"/>
  <c r="A10" i="63"/>
  <c r="A35" i="42"/>
  <c r="A32" i="42"/>
  <c r="L47" i="87"/>
  <c r="L49" i="126"/>
  <c r="L10" i="126"/>
  <c r="L48" i="126" s="1"/>
  <c r="K39" i="83"/>
  <c r="K40" i="83" s="1"/>
  <c r="K4" i="83"/>
  <c r="C7" i="124"/>
  <c r="E7" i="124" s="1"/>
  <c r="G7" i="124" s="1"/>
  <c r="B7" i="124"/>
  <c r="AO8" i="60"/>
  <c r="CZ6" i="41"/>
  <c r="G47" i="87"/>
  <c r="C7" i="14"/>
  <c r="E7" i="14" s="1"/>
  <c r="G7" i="14" s="1"/>
  <c r="B8" i="14"/>
  <c r="B8" i="121"/>
  <c r="BJ6" i="41"/>
  <c r="F8" i="60"/>
  <c r="N8" i="60"/>
  <c r="DD6" i="41"/>
  <c r="EB6" i="41"/>
  <c r="AF8" i="60"/>
  <c r="I45" i="126"/>
  <c r="C7" i="19"/>
  <c r="E7" i="19" s="1"/>
  <c r="G7" i="19" s="1"/>
  <c r="B8" i="19"/>
  <c r="AI8" i="60"/>
  <c r="E21" i="126"/>
  <c r="K4" i="96"/>
  <c r="K39" i="96"/>
  <c r="K40" i="96" s="1"/>
  <c r="B8" i="18"/>
  <c r="C7" i="18"/>
  <c r="E7" i="18" s="1"/>
  <c r="G7" i="18" s="1"/>
  <c r="AL8" i="60"/>
  <c r="N6" i="126"/>
  <c r="I10" i="87"/>
  <c r="I47" i="87" s="1"/>
  <c r="I48" i="87"/>
  <c r="D6" i="87"/>
  <c r="B8" i="40"/>
  <c r="C7" i="40"/>
  <c r="AR8" i="60"/>
  <c r="H8" i="60"/>
  <c r="EZ6" i="41"/>
  <c r="BL6" i="41"/>
  <c r="BN6" i="41" s="1"/>
  <c r="C7" i="22"/>
  <c r="E7" i="22" s="1"/>
  <c r="G7" i="22" s="1"/>
  <c r="B8" i="22"/>
  <c r="Q8" i="60"/>
  <c r="B9" i="24"/>
  <c r="C8" i="24"/>
  <c r="E8" i="24" s="1"/>
  <c r="G8" i="24" s="1"/>
  <c r="A35" i="125"/>
  <c r="A32" i="125"/>
  <c r="J48" i="126"/>
  <c r="E12" i="126"/>
  <c r="R19" i="126"/>
  <c r="FH6" i="41"/>
  <c r="EN6" i="41"/>
  <c r="C7" i="46"/>
  <c r="E7" i="46" s="1"/>
  <c r="G7" i="46" s="1"/>
  <c r="B8" i="46"/>
  <c r="AU8" i="60"/>
  <c r="P6" i="41"/>
  <c r="BP6" i="41"/>
  <c r="K4" i="16"/>
  <c r="C4" i="82"/>
  <c r="C7" i="23"/>
  <c r="B7" i="23"/>
  <c r="B8" i="23" s="1"/>
  <c r="C7" i="64"/>
  <c r="E7" i="64" s="1"/>
  <c r="G7" i="64" s="1"/>
  <c r="B8" i="64"/>
  <c r="D5" i="41"/>
  <c r="T8" i="60"/>
  <c r="B8" i="126"/>
  <c r="C7" i="126"/>
  <c r="FX6" i="41"/>
  <c r="H48" i="126"/>
  <c r="DH6" i="41"/>
  <c r="C7" i="17"/>
  <c r="E7" i="17" s="1"/>
  <c r="G7" i="17" s="1"/>
  <c r="B8" i="17"/>
  <c r="C7" i="119"/>
  <c r="E7" i="119" s="1"/>
  <c r="G7" i="119" s="1"/>
  <c r="B7" i="119"/>
  <c r="A5" i="31"/>
  <c r="D4" i="31"/>
  <c r="C4" i="31"/>
  <c r="AX8" i="60"/>
  <c r="K47" i="87"/>
  <c r="BT6" i="41"/>
  <c r="K39" i="73"/>
  <c r="K40" i="73" s="1"/>
  <c r="L7" i="73"/>
  <c r="L4" i="73" s="1"/>
  <c r="B7" i="117"/>
  <c r="C7" i="117"/>
  <c r="E7" i="117" s="1"/>
  <c r="G7" i="117" s="1"/>
  <c r="B8" i="49"/>
  <c r="C7" i="49"/>
  <c r="E7" i="49" s="1"/>
  <c r="G7" i="49" s="1"/>
  <c r="W8" i="60"/>
  <c r="K48" i="126"/>
  <c r="AB6" i="41"/>
  <c r="C7" i="94"/>
  <c r="E7" i="94" s="1"/>
  <c r="G7" i="94" s="1"/>
  <c r="B7" i="94"/>
  <c r="E7" i="44"/>
  <c r="C7" i="44"/>
  <c r="B8" i="44"/>
  <c r="BA8" i="60"/>
  <c r="C8" i="123"/>
  <c r="E8" i="123" s="1"/>
  <c r="G8" i="123" s="1"/>
  <c r="B9" i="123"/>
  <c r="GJ6" i="41"/>
  <c r="D48" i="40"/>
  <c r="I28" i="126"/>
  <c r="CB6" i="41"/>
  <c r="CD6" i="41" s="1"/>
  <c r="K4" i="65"/>
  <c r="K42" i="38"/>
  <c r="K43" i="38" s="1"/>
  <c r="C7" i="110"/>
  <c r="E7" i="110" s="1"/>
  <c r="G7" i="110" s="1"/>
  <c r="B7" i="110"/>
  <c r="B7" i="8"/>
  <c r="C7" i="8"/>
  <c r="Z8" i="60"/>
  <c r="B8" i="125"/>
  <c r="E39" i="126"/>
  <c r="R45" i="126"/>
  <c r="H6" i="41"/>
  <c r="GV6" i="41"/>
  <c r="K41" i="109" a="1"/>
  <c r="K41" i="109" s="1"/>
  <c r="B7" i="109"/>
  <c r="C7" i="109"/>
  <c r="E7" i="109" s="1"/>
  <c r="G7" i="109" s="1"/>
  <c r="C4" i="83"/>
  <c r="B7" i="83" s="1"/>
  <c r="C4" i="76"/>
  <c r="B7" i="76" s="1"/>
  <c r="C4" i="118"/>
  <c r="C4" i="122"/>
  <c r="C4" i="9"/>
  <c r="E4" i="101"/>
  <c r="C4" i="96"/>
  <c r="B7" i="96" s="1"/>
  <c r="C4" i="90"/>
  <c r="B7" i="90" s="1"/>
  <c r="C4" i="92"/>
  <c r="C7" i="92" s="1"/>
  <c r="D4" i="102"/>
  <c r="C4" i="91"/>
  <c r="B7" i="91" s="1"/>
  <c r="D4" i="103"/>
  <c r="C4" i="81"/>
  <c r="B7" i="81" s="1"/>
  <c r="C4" i="84"/>
  <c r="B7" i="84" s="1"/>
  <c r="C4" i="98"/>
  <c r="C4" i="21"/>
  <c r="B7" i="21" s="1"/>
  <c r="C4" i="68"/>
  <c r="C4" i="36"/>
  <c r="B7" i="36" s="1"/>
  <c r="C4" i="69"/>
  <c r="B7" i="69" s="1"/>
  <c r="C4" i="51"/>
  <c r="B7" i="51" s="1"/>
  <c r="C4" i="73"/>
  <c r="B7" i="73" s="1"/>
  <c r="C4" i="67"/>
  <c r="B7" i="67" s="1"/>
  <c r="C4" i="66"/>
  <c r="B8" i="66" s="1"/>
  <c r="C4" i="37"/>
  <c r="C4" i="70"/>
  <c r="B7" i="70" s="1"/>
  <c r="C4" i="13"/>
  <c r="C4" i="88"/>
  <c r="B7" i="88" s="1"/>
  <c r="C4" i="53"/>
  <c r="B7" i="53" s="1"/>
  <c r="B7" i="3"/>
  <c r="C4" i="25"/>
  <c r="B7" i="25" s="1"/>
  <c r="C4" i="71"/>
  <c r="B7" i="71" s="1"/>
  <c r="C4" i="75"/>
  <c r="B7" i="75" s="1"/>
  <c r="C4" i="50"/>
  <c r="B8" i="50" s="1"/>
  <c r="C4" i="61"/>
  <c r="B7" i="61" s="1"/>
  <c r="C4" i="77"/>
  <c r="B7" i="77" s="1"/>
  <c r="C4" i="97"/>
  <c r="C4" i="80"/>
  <c r="B7" i="80" s="1"/>
  <c r="C4" i="93"/>
  <c r="C7" i="93" s="1"/>
  <c r="C4" i="57"/>
  <c r="B7" i="57" s="1"/>
  <c r="C4" i="38"/>
  <c r="C4" i="65"/>
  <c r="B7" i="65" s="1"/>
  <c r="C4" i="104"/>
  <c r="B7" i="104" s="1"/>
  <c r="C4" i="85"/>
  <c r="B7" i="85" s="1"/>
  <c r="C4" i="78"/>
  <c r="C8" i="42"/>
  <c r="E8" i="42" s="1"/>
  <c r="G8" i="42" s="1"/>
  <c r="B9" i="42"/>
  <c r="AD9" i="60"/>
  <c r="AF9" i="60" s="1"/>
  <c r="AA9" i="60"/>
  <c r="AC9" i="60" s="1"/>
  <c r="B10" i="60"/>
  <c r="X9" i="60"/>
  <c r="Z9" i="60" s="1"/>
  <c r="AY9" i="60"/>
  <c r="BA9" i="60" s="1"/>
  <c r="U9" i="60"/>
  <c r="W9" i="60" s="1"/>
  <c r="AV9" i="60"/>
  <c r="AX9" i="60" s="1"/>
  <c r="AS9" i="60"/>
  <c r="AU9" i="60" s="1"/>
  <c r="AP9" i="60"/>
  <c r="AM9" i="60"/>
  <c r="AO9" i="60" s="1"/>
  <c r="AJ9" i="60"/>
  <c r="AL9" i="60" s="1"/>
  <c r="AG9" i="60"/>
  <c r="AI9" i="60" s="1"/>
  <c r="R9" i="60"/>
  <c r="T9" i="60" s="1"/>
  <c r="O9" i="60"/>
  <c r="Q9" i="60" s="1"/>
  <c r="L9" i="60"/>
  <c r="I37" i="126"/>
  <c r="GN6" i="41"/>
  <c r="AF6" i="41"/>
  <c r="K4" i="91"/>
  <c r="K39" i="22"/>
  <c r="K40" i="22" s="1"/>
  <c r="BJ5" i="41"/>
  <c r="BK5" i="41"/>
  <c r="BO5" i="41"/>
  <c r="GG5" i="41"/>
  <c r="K39" i="72"/>
  <c r="K40" i="72" s="1"/>
  <c r="K4" i="72"/>
  <c r="K39" i="46"/>
  <c r="K40" i="46" s="1"/>
  <c r="K4" i="46"/>
  <c r="K39" i="14"/>
  <c r="K40" i="14" s="1"/>
  <c r="K4" i="14"/>
  <c r="K41" i="19"/>
  <c r="K42" i="19" s="1"/>
  <c r="K4" i="19"/>
  <c r="K39" i="67"/>
  <c r="K40" i="67" s="1"/>
  <c r="K4" i="67"/>
  <c r="K40" i="53"/>
  <c r="K41" i="53" s="1"/>
  <c r="K4" i="53"/>
  <c r="K39" i="77"/>
  <c r="K40" i="77" s="1"/>
  <c r="K4" i="77"/>
  <c r="K41" i="94"/>
  <c r="K42" i="94" s="1"/>
  <c r="K4" i="94"/>
  <c r="K39" i="110"/>
  <c r="K40" i="110" s="1"/>
  <c r="K4" i="110"/>
  <c r="K40" i="17"/>
  <c r="K41" i="17" s="1"/>
  <c r="K4" i="17"/>
  <c r="K41" i="121"/>
  <c r="K42" i="121" s="1"/>
  <c r="K4" i="121"/>
  <c r="K39" i="42"/>
  <c r="K40" i="42" s="1"/>
  <c r="K4" i="42"/>
  <c r="E28" i="126" l="1"/>
  <c r="E19" i="126"/>
  <c r="R28" i="126"/>
  <c r="E45" i="126"/>
  <c r="CE6" i="41"/>
  <c r="BS10" i="27"/>
  <c r="GK7" i="41" s="1"/>
  <c r="C7" i="69"/>
  <c r="E7" i="69" s="1"/>
  <c r="B8" i="109"/>
  <c r="C9" i="43"/>
  <c r="E9" i="43" s="1"/>
  <c r="G9" i="43" s="1"/>
  <c r="B10" i="43"/>
  <c r="E7" i="93"/>
  <c r="B7" i="93"/>
  <c r="A6" i="31"/>
  <c r="D5" i="31"/>
  <c r="C5" i="31"/>
  <c r="C8" i="18"/>
  <c r="E8" i="18" s="1"/>
  <c r="G8" i="18" s="1"/>
  <c r="B9" i="18"/>
  <c r="B8" i="57"/>
  <c r="C7" i="57"/>
  <c r="E7" i="57" s="1"/>
  <c r="G7" i="57" s="1"/>
  <c r="C12" i="87"/>
  <c r="B13" i="87"/>
  <c r="C7" i="36"/>
  <c r="E7" i="36" s="1"/>
  <c r="G7" i="36" s="1"/>
  <c r="B8" i="36"/>
  <c r="C7" i="80"/>
  <c r="E7" i="80" s="1"/>
  <c r="G7" i="80" s="1"/>
  <c r="B8" i="80"/>
  <c r="B8" i="119"/>
  <c r="C8" i="46"/>
  <c r="E8" i="46" s="1"/>
  <c r="G8" i="46" s="1"/>
  <c r="B9" i="46"/>
  <c r="D10" i="126"/>
  <c r="D48" i="126" s="1"/>
  <c r="D49" i="126"/>
  <c r="B9" i="48"/>
  <c r="C8" i="48"/>
  <c r="E8" i="48" s="1"/>
  <c r="G8" i="48" s="1"/>
  <c r="D6" i="41"/>
  <c r="C7" i="61"/>
  <c r="E7" i="61" s="1"/>
  <c r="G7" i="61" s="1"/>
  <c r="B8" i="61"/>
  <c r="B8" i="84"/>
  <c r="C7" i="84"/>
  <c r="E7" i="84" s="1"/>
  <c r="G7" i="84" s="1"/>
  <c r="C9" i="123"/>
  <c r="E9" i="123" s="1"/>
  <c r="G9" i="123" s="1"/>
  <c r="B10" i="123"/>
  <c r="C8" i="17"/>
  <c r="E8" i="17" s="1"/>
  <c r="G8" i="17" s="1"/>
  <c r="B9" i="17"/>
  <c r="B9" i="64"/>
  <c r="C8" i="64"/>
  <c r="E8" i="64" s="1"/>
  <c r="G8" i="64" s="1"/>
  <c r="C9" i="11"/>
  <c r="B8" i="11"/>
  <c r="BJ7" i="41"/>
  <c r="BK7" i="41"/>
  <c r="C7" i="21"/>
  <c r="E7" i="21" s="1"/>
  <c r="G7" i="21" s="1"/>
  <c r="B8" i="21"/>
  <c r="B9" i="50"/>
  <c r="C8" i="50"/>
  <c r="E8" i="50" s="1"/>
  <c r="G8" i="50" s="1"/>
  <c r="C7" i="81"/>
  <c r="E7" i="81" s="1"/>
  <c r="G7" i="81" s="1"/>
  <c r="B8" i="81"/>
  <c r="B9" i="49"/>
  <c r="C8" i="49"/>
  <c r="E8" i="49" s="1"/>
  <c r="G8" i="49" s="1"/>
  <c r="B8" i="124"/>
  <c r="G7" i="11"/>
  <c r="C7" i="75"/>
  <c r="E7" i="75" s="1"/>
  <c r="B8" i="75"/>
  <c r="B9" i="23"/>
  <c r="C8" i="23"/>
  <c r="E8" i="23" s="1"/>
  <c r="G8" i="23" s="1"/>
  <c r="B9" i="40"/>
  <c r="CJ8" i="41" s="1"/>
  <c r="C8" i="40"/>
  <c r="DX7" i="41"/>
  <c r="DT7" i="41"/>
  <c r="P7" i="41"/>
  <c r="B8" i="111"/>
  <c r="B8" i="71"/>
  <c r="C7" i="71"/>
  <c r="E7" i="71" s="1"/>
  <c r="G7" i="71" s="1"/>
  <c r="C7" i="91"/>
  <c r="E7" i="91" s="1"/>
  <c r="G7" i="91" s="1"/>
  <c r="B8" i="91"/>
  <c r="B8" i="117"/>
  <c r="E7" i="23"/>
  <c r="G7" i="23" s="1"/>
  <c r="D48" i="87"/>
  <c r="D10" i="87"/>
  <c r="D47" i="87" s="1"/>
  <c r="C8" i="60"/>
  <c r="B8" i="107"/>
  <c r="BL7" i="41"/>
  <c r="DD7" i="41"/>
  <c r="B8" i="25"/>
  <c r="C7" i="25"/>
  <c r="E7" i="25" s="1"/>
  <c r="G7" i="25" s="1"/>
  <c r="B7" i="82"/>
  <c r="B8" i="82" s="1"/>
  <c r="C7" i="82"/>
  <c r="E7" i="82" s="1"/>
  <c r="G7" i="82" s="1"/>
  <c r="A33" i="125"/>
  <c r="A37" i="125" s="1"/>
  <c r="A36" i="125"/>
  <c r="B8" i="95"/>
  <c r="EN7" i="41"/>
  <c r="GJ7" i="41"/>
  <c r="F11" i="128"/>
  <c r="D11" i="128"/>
  <c r="AJ10" i="60"/>
  <c r="AL10" i="60" s="1"/>
  <c r="AG10" i="60"/>
  <c r="AI10" i="60" s="1"/>
  <c r="AD10" i="60"/>
  <c r="AA10" i="60"/>
  <c r="AC10" i="60" s="1"/>
  <c r="B11" i="60"/>
  <c r="X10" i="60"/>
  <c r="Z10" i="60" s="1"/>
  <c r="AS10" i="60"/>
  <c r="AU10" i="60" s="1"/>
  <c r="O10" i="60"/>
  <c r="AY10" i="60"/>
  <c r="BA10" i="60" s="1"/>
  <c r="AV10" i="60"/>
  <c r="AX10" i="60" s="1"/>
  <c r="AP10" i="60"/>
  <c r="U10" i="60"/>
  <c r="R10" i="60"/>
  <c r="T10" i="60" s="1"/>
  <c r="L10" i="60"/>
  <c r="AM10" i="60"/>
  <c r="AO10" i="60" s="1"/>
  <c r="C7" i="3"/>
  <c r="E7" i="3" s="1"/>
  <c r="G7" i="3" s="1"/>
  <c r="B8" i="3"/>
  <c r="E7" i="92"/>
  <c r="B7" i="92"/>
  <c r="B9" i="125"/>
  <c r="C8" i="125"/>
  <c r="E8" i="125" s="1"/>
  <c r="G8" i="125" s="1"/>
  <c r="BO6" i="41"/>
  <c r="AF8" i="41"/>
  <c r="DL8" i="41"/>
  <c r="DL9" i="41" s="1"/>
  <c r="AB8" i="41"/>
  <c r="DH8" i="41"/>
  <c r="B11" i="41"/>
  <c r="P8" i="41"/>
  <c r="P9" i="41" s="1"/>
  <c r="GN8" i="41"/>
  <c r="GN9" i="41" s="1"/>
  <c r="GJ8" i="41"/>
  <c r="GJ9" i="41" s="1"/>
  <c r="C8" i="41"/>
  <c r="CB7" i="41"/>
  <c r="T7" i="41"/>
  <c r="GI7" i="41"/>
  <c r="GH7" i="41"/>
  <c r="B8" i="77"/>
  <c r="C7" i="77"/>
  <c r="E7" i="77" s="1"/>
  <c r="G7" i="77" s="1"/>
  <c r="B8" i="53"/>
  <c r="C7" i="53"/>
  <c r="E7" i="53" s="1"/>
  <c r="G7" i="53" s="1"/>
  <c r="B8" i="90"/>
  <c r="C7" i="90"/>
  <c r="E7" i="90" s="1"/>
  <c r="G7" i="90" s="1"/>
  <c r="N49" i="126"/>
  <c r="N10" i="126"/>
  <c r="N48" i="126" s="1"/>
  <c r="R6" i="126"/>
  <c r="EZ7" i="41"/>
  <c r="H9" i="60"/>
  <c r="AR9" i="60"/>
  <c r="B8" i="88"/>
  <c r="C7" i="88"/>
  <c r="E7" i="88" s="1"/>
  <c r="G7" i="88" s="1"/>
  <c r="B8" i="96"/>
  <c r="C7" i="96"/>
  <c r="E7" i="96" s="1"/>
  <c r="G7" i="96" s="1"/>
  <c r="B9" i="44"/>
  <c r="C8" i="44"/>
  <c r="E8" i="44"/>
  <c r="B8" i="112"/>
  <c r="B9" i="16"/>
  <c r="C8" i="16"/>
  <c r="E8" i="16" s="1"/>
  <c r="G8" i="16" s="1"/>
  <c r="AB7" i="41"/>
  <c r="CF7" i="41"/>
  <c r="GN7" i="41"/>
  <c r="E36" i="126"/>
  <c r="E37" i="126" s="1"/>
  <c r="R37" i="126"/>
  <c r="B10" i="42"/>
  <c r="C9" i="42"/>
  <c r="E9" i="42" s="1"/>
  <c r="G9" i="42" s="1"/>
  <c r="E7" i="8"/>
  <c r="G7" i="8" s="1"/>
  <c r="C8" i="8"/>
  <c r="X7" i="41"/>
  <c r="F15" i="48"/>
  <c r="D15" i="48"/>
  <c r="B8" i="70"/>
  <c r="C7" i="70"/>
  <c r="E7" i="70" s="1"/>
  <c r="G7" i="70" s="1"/>
  <c r="B8" i="8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S8" i="27"/>
  <c r="G7" i="44"/>
  <c r="C8" i="126"/>
  <c r="B9" i="126"/>
  <c r="B9" i="121"/>
  <c r="C8" i="121"/>
  <c r="E8" i="121" s="1"/>
  <c r="G8" i="121" s="1"/>
  <c r="A33" i="42"/>
  <c r="A37" i="42" s="1"/>
  <c r="A36" i="42"/>
  <c r="C9" i="72"/>
  <c r="E9" i="72" s="1"/>
  <c r="G9" i="72" s="1"/>
  <c r="B10" i="72"/>
  <c r="AJ7" i="41"/>
  <c r="CJ7" i="41"/>
  <c r="DH7" i="41"/>
  <c r="B8" i="110"/>
  <c r="B8" i="94"/>
  <c r="B10" i="24"/>
  <c r="C9" i="24"/>
  <c r="E9" i="24" s="1"/>
  <c r="G9" i="24" s="1"/>
  <c r="FH7" i="41"/>
  <c r="GV7" i="41"/>
  <c r="A46" i="127"/>
  <c r="A62" i="127" s="1"/>
  <c r="A78" i="127" s="1"/>
  <c r="A31" i="127"/>
  <c r="C7" i="85"/>
  <c r="E7" i="85" s="1"/>
  <c r="G7" i="85" s="1"/>
  <c r="B8" i="85"/>
  <c r="B9" i="66"/>
  <c r="C8" i="66"/>
  <c r="E8" i="66" s="1"/>
  <c r="G8" i="66" s="1"/>
  <c r="C8" i="14"/>
  <c r="E8" i="14" s="1"/>
  <c r="G8" i="14" s="1"/>
  <c r="B9" i="14"/>
  <c r="GZ7" i="41"/>
  <c r="C12" i="86"/>
  <c r="B13" i="86"/>
  <c r="B9" i="128"/>
  <c r="C8" i="128"/>
  <c r="E8" i="128" s="1"/>
  <c r="G8" i="128" s="1"/>
  <c r="B8" i="104"/>
  <c r="C7" i="104"/>
  <c r="E7" i="104" s="1"/>
  <c r="G7" i="104" s="1"/>
  <c r="B8" i="67"/>
  <c r="C7" i="67"/>
  <c r="E7" i="67" s="1"/>
  <c r="G7" i="67" s="1"/>
  <c r="B8" i="76"/>
  <c r="C7" i="76"/>
  <c r="E7" i="76" s="1"/>
  <c r="G7" i="76" s="1"/>
  <c r="B9" i="19"/>
  <c r="C8" i="19"/>
  <c r="E8" i="19" s="1"/>
  <c r="G8" i="19" s="1"/>
  <c r="A19" i="63"/>
  <c r="B25" i="63"/>
  <c r="B28" i="63" s="1"/>
  <c r="B29" i="63" s="1"/>
  <c r="B30" i="63" s="1"/>
  <c r="B31" i="63" s="1"/>
  <c r="B32" i="63" s="1"/>
  <c r="B33" i="63" s="1"/>
  <c r="AF7" i="41"/>
  <c r="CN7" i="41"/>
  <c r="CC7" i="41"/>
  <c r="F9" i="60"/>
  <c r="C9" i="60" s="1"/>
  <c r="E9" i="60" s="1"/>
  <c r="N9" i="60"/>
  <c r="B8" i="65"/>
  <c r="C7" i="65"/>
  <c r="E7" i="65" s="1"/>
  <c r="G7" i="65" s="1"/>
  <c r="C7" i="73"/>
  <c r="E7" i="73" s="1"/>
  <c r="B8" i="83"/>
  <c r="C7" i="83"/>
  <c r="E7" i="83" s="1"/>
  <c r="G7" i="83" s="1"/>
  <c r="FL7" i="41"/>
  <c r="AN11" i="27"/>
  <c r="AL11" i="27"/>
  <c r="AK11" i="27"/>
  <c r="A12" i="27"/>
  <c r="AJ11" i="27"/>
  <c r="AH11" i="27"/>
  <c r="CC8" i="41" s="1"/>
  <c r="AB11" i="27"/>
  <c r="BI8" i="41" s="1"/>
  <c r="AD11" i="27"/>
  <c r="BM8" i="41" s="1"/>
  <c r="AC11" i="27"/>
  <c r="BS11" i="27"/>
  <c r="GK8" i="41" s="1"/>
  <c r="BQ11" i="27"/>
  <c r="I10" i="126"/>
  <c r="I48" i="126" s="1"/>
  <c r="I49" i="126"/>
  <c r="D3" i="74"/>
  <c r="E3" i="20"/>
  <c r="E3" i="79"/>
  <c r="B7" i="38"/>
  <c r="B8" i="51"/>
  <c r="C7" i="51"/>
  <c r="E7" i="51" s="1"/>
  <c r="G7" i="51" s="1"/>
  <c r="B9" i="22"/>
  <c r="C8" i="22"/>
  <c r="E8" i="22" s="1"/>
  <c r="G8" i="22" s="1"/>
  <c r="CR7" i="41"/>
  <c r="GI5" i="41"/>
  <c r="GH5" i="41"/>
  <c r="DH9" i="41" l="1"/>
  <c r="AF9" i="41"/>
  <c r="B10" i="14"/>
  <c r="C9" i="14"/>
  <c r="E9" i="14" s="1"/>
  <c r="G9" i="14" s="1"/>
  <c r="C10" i="24"/>
  <c r="E10" i="24" s="1"/>
  <c r="G10" i="24" s="1"/>
  <c r="B11" i="24"/>
  <c r="C9" i="121"/>
  <c r="E9" i="121" s="1"/>
  <c r="G9" i="121" s="1"/>
  <c r="B10" i="121"/>
  <c r="C9" i="8"/>
  <c r="E8" i="8"/>
  <c r="G8" i="8" s="1"/>
  <c r="G8" i="44"/>
  <c r="BP8" i="41"/>
  <c r="AJ8" i="41"/>
  <c r="AJ9" i="41" s="1"/>
  <c r="C8" i="92"/>
  <c r="G7" i="92"/>
  <c r="F12" i="128"/>
  <c r="D12" i="128"/>
  <c r="B10" i="23"/>
  <c r="C9" i="23"/>
  <c r="B10" i="17"/>
  <c r="C9" i="17"/>
  <c r="E9" i="17" s="1"/>
  <c r="G9" i="17" s="1"/>
  <c r="GM7" i="41"/>
  <c r="GL7" i="41"/>
  <c r="B10" i="44"/>
  <c r="C9" i="44"/>
  <c r="E9" i="44"/>
  <c r="CB8" i="41"/>
  <c r="CD8" i="41" s="1"/>
  <c r="AV8" i="41"/>
  <c r="BN7" i="41"/>
  <c r="C8" i="81"/>
  <c r="E8" i="81" s="1"/>
  <c r="G8" i="81" s="1"/>
  <c r="B9" i="81"/>
  <c r="B9" i="119"/>
  <c r="C8" i="119"/>
  <c r="E8" i="119" s="1"/>
  <c r="G8" i="119" s="1"/>
  <c r="B9" i="25"/>
  <c r="C8" i="25"/>
  <c r="E8" i="25" s="1"/>
  <c r="G8" i="25" s="1"/>
  <c r="CE7" i="41"/>
  <c r="CD7" i="41"/>
  <c r="CC9" i="41"/>
  <c r="B9" i="94"/>
  <c r="C8" i="94"/>
  <c r="E8" i="94" s="1"/>
  <c r="G8" i="94" s="1"/>
  <c r="BM9" i="41"/>
  <c r="CF8" i="41"/>
  <c r="EB8" i="41"/>
  <c r="BO7" i="41"/>
  <c r="C8" i="71"/>
  <c r="E8" i="71" s="1"/>
  <c r="G8" i="71" s="1"/>
  <c r="B9" i="71"/>
  <c r="B11" i="123"/>
  <c r="C10" i="123"/>
  <c r="E10" i="123" s="1"/>
  <c r="G10" i="123" s="1"/>
  <c r="GM8" i="41"/>
  <c r="GL8" i="41"/>
  <c r="BT8" i="41"/>
  <c r="H8" i="41"/>
  <c r="F10" i="60"/>
  <c r="N10" i="60"/>
  <c r="B9" i="107"/>
  <c r="C8" i="107"/>
  <c r="E8" i="107" s="1"/>
  <c r="G8" i="107" s="1"/>
  <c r="B9" i="124"/>
  <c r="C8" i="124"/>
  <c r="E8" i="124" s="1"/>
  <c r="G8" i="124" s="1"/>
  <c r="C9" i="40"/>
  <c r="B12" i="40"/>
  <c r="B9" i="3"/>
  <c r="C8" i="3"/>
  <c r="E8" i="3" s="1"/>
  <c r="G8" i="3" s="1"/>
  <c r="C10" i="42"/>
  <c r="E10" i="42" s="1"/>
  <c r="G10" i="42" s="1"/>
  <c r="B11" i="42"/>
  <c r="C8" i="96"/>
  <c r="E8" i="96" s="1"/>
  <c r="G8" i="96" s="1"/>
  <c r="B9" i="96"/>
  <c r="B9" i="80"/>
  <c r="C8" i="80"/>
  <c r="E8" i="80" s="1"/>
  <c r="G8" i="80" s="1"/>
  <c r="C8" i="110"/>
  <c r="E8" i="110" s="1"/>
  <c r="G8" i="110" s="1"/>
  <c r="B9" i="110"/>
  <c r="CN8" i="41"/>
  <c r="CN9" i="41" s="1"/>
  <c r="W10" i="60"/>
  <c r="E8" i="60"/>
  <c r="B9" i="75"/>
  <c r="C8" i="75"/>
  <c r="C8" i="84"/>
  <c r="E8" i="84" s="1"/>
  <c r="G8" i="84" s="1"/>
  <c r="B9" i="84"/>
  <c r="A7" i="31"/>
  <c r="D6" i="31"/>
  <c r="C6" i="31"/>
  <c r="C8" i="51"/>
  <c r="E8" i="51" s="1"/>
  <c r="G8" i="51" s="1"/>
  <c r="B9" i="51"/>
  <c r="CZ8" i="41"/>
  <c r="L8" i="41"/>
  <c r="G7" i="75"/>
  <c r="E8" i="75"/>
  <c r="B10" i="50"/>
  <c r="C9" i="50"/>
  <c r="E9" i="50" s="1"/>
  <c r="G9" i="50" s="1"/>
  <c r="B9" i="36"/>
  <c r="C8" i="36"/>
  <c r="E8" i="36" s="1"/>
  <c r="G8" i="36" s="1"/>
  <c r="AF10" i="60"/>
  <c r="D7" i="41"/>
  <c r="B10" i="18"/>
  <c r="C9" i="18"/>
  <c r="E9" i="18" s="1"/>
  <c r="G9" i="18" s="1"/>
  <c r="C9" i="22"/>
  <c r="E9" i="22" s="1"/>
  <c r="G9" i="22" s="1"/>
  <c r="B10" i="22"/>
  <c r="B9" i="104"/>
  <c r="C8" i="104"/>
  <c r="E8" i="104" s="1"/>
  <c r="G8" i="104" s="1"/>
  <c r="GK5" i="41"/>
  <c r="B9" i="90"/>
  <c r="C8" i="90"/>
  <c r="E8" i="90" s="1"/>
  <c r="G8" i="90" s="1"/>
  <c r="EN8" i="41"/>
  <c r="EN9" i="41" s="1"/>
  <c r="B8" i="38"/>
  <c r="C7" i="38"/>
  <c r="E7" i="38" s="1"/>
  <c r="G7" i="38" s="1"/>
  <c r="C8" i="85"/>
  <c r="E8" i="85" s="1"/>
  <c r="G8" i="85" s="1"/>
  <c r="B9" i="85"/>
  <c r="BS9" i="27"/>
  <c r="GK6" i="41" s="1"/>
  <c r="CR8" i="41"/>
  <c r="CR9" i="41" s="1"/>
  <c r="BH8" i="41"/>
  <c r="BJ8" i="41" s="1"/>
  <c r="G7" i="93"/>
  <c r="C8" i="93"/>
  <c r="FH9" i="41"/>
  <c r="GG8" i="41"/>
  <c r="B10" i="46"/>
  <c r="C9" i="46"/>
  <c r="E9" i="46" s="1"/>
  <c r="G9" i="46" s="1"/>
  <c r="B10" i="64"/>
  <c r="C9" i="64"/>
  <c r="E9" i="64" s="1"/>
  <c r="G9" i="64" s="1"/>
  <c r="C9" i="66"/>
  <c r="E9" i="66" s="1"/>
  <c r="G9" i="66" s="1"/>
  <c r="B10" i="66"/>
  <c r="B34" i="63"/>
  <c r="B37" i="63" s="1"/>
  <c r="B38" i="63" s="1"/>
  <c r="B39" i="63" s="1"/>
  <c r="B40" i="63" s="1"/>
  <c r="B41" i="63" s="1"/>
  <c r="B42" i="63" s="1"/>
  <c r="A28" i="63"/>
  <c r="H10" i="60"/>
  <c r="AR10" i="60"/>
  <c r="B9" i="83"/>
  <c r="C8" i="83"/>
  <c r="E8" i="83" s="1"/>
  <c r="G8" i="83" s="1"/>
  <c r="C8" i="88"/>
  <c r="E8" i="88" s="1"/>
  <c r="G8" i="88" s="1"/>
  <c r="B9" i="88"/>
  <c r="FH8" i="41"/>
  <c r="B9" i="95"/>
  <c r="C8" i="95"/>
  <c r="E8" i="95" s="1"/>
  <c r="G8" i="95" s="1"/>
  <c r="C8" i="111"/>
  <c r="E8" i="111" s="1"/>
  <c r="G8" i="111" s="1"/>
  <c r="B9" i="111"/>
  <c r="B9" i="61"/>
  <c r="C8" i="61"/>
  <c r="E8" i="61" s="1"/>
  <c r="G8" i="61" s="1"/>
  <c r="B14" i="87"/>
  <c r="C13" i="87"/>
  <c r="C10" i="43"/>
  <c r="E10" i="43" s="1"/>
  <c r="G10" i="43" s="1"/>
  <c r="B11" i="43"/>
  <c r="E8" i="11"/>
  <c r="G8" i="11" s="1"/>
  <c r="B9" i="91"/>
  <c r="C8" i="91"/>
  <c r="E8" i="91" s="1"/>
  <c r="G8" i="91" s="1"/>
  <c r="G7" i="69"/>
  <c r="B8" i="69"/>
  <c r="C9" i="126"/>
  <c r="B12" i="126"/>
  <c r="A32" i="127"/>
  <c r="A47" i="127"/>
  <c r="A63" i="127" s="1"/>
  <c r="A79" i="127" s="1"/>
  <c r="FX8" i="41"/>
  <c r="DT11" i="41"/>
  <c r="AF11" i="41"/>
  <c r="B12" i="41"/>
  <c r="DL11" i="41"/>
  <c r="AB11" i="41"/>
  <c r="GZ11" i="41"/>
  <c r="DH11" i="41"/>
  <c r="GV11" i="41"/>
  <c r="X11" i="41"/>
  <c r="DD11" i="41"/>
  <c r="T11" i="41"/>
  <c r="CZ11" i="41"/>
  <c r="GN11" i="41"/>
  <c r="CR11" i="41"/>
  <c r="P11" i="41"/>
  <c r="GJ11" i="41"/>
  <c r="CN11" i="41"/>
  <c r="L11" i="41"/>
  <c r="CJ11" i="41"/>
  <c r="H11" i="41"/>
  <c r="FL11" i="41"/>
  <c r="DX11" i="41"/>
  <c r="CF11" i="41"/>
  <c r="CB11" i="41"/>
  <c r="BT11" i="41"/>
  <c r="BP11" i="41"/>
  <c r="BL11" i="41"/>
  <c r="AV11" i="41"/>
  <c r="BH11" i="41"/>
  <c r="C11" i="41"/>
  <c r="FT11" i="41"/>
  <c r="FH11" i="41"/>
  <c r="EZ11" i="41"/>
  <c r="EN11" i="41"/>
  <c r="FX11" i="41"/>
  <c r="EB11" i="41"/>
  <c r="AJ11" i="41"/>
  <c r="BL8" i="41"/>
  <c r="BO8" i="41" s="1"/>
  <c r="Q10" i="60"/>
  <c r="B9" i="21"/>
  <c r="C8" i="21"/>
  <c r="E8" i="21" s="1"/>
  <c r="G8" i="21" s="1"/>
  <c r="C8" i="65"/>
  <c r="E8" i="65" s="1"/>
  <c r="G8" i="65" s="1"/>
  <c r="B9" i="65"/>
  <c r="BI9" i="41"/>
  <c r="B9" i="109"/>
  <c r="C8" i="109"/>
  <c r="E8" i="109" s="1"/>
  <c r="G8" i="109" s="1"/>
  <c r="C9" i="125"/>
  <c r="E9" i="125" s="1"/>
  <c r="G9" i="125" s="1"/>
  <c r="B10" i="125"/>
  <c r="B16" i="86"/>
  <c r="C13" i="86"/>
  <c r="C8" i="70"/>
  <c r="E8" i="70" s="1"/>
  <c r="G8" i="70" s="1"/>
  <c r="B9" i="70"/>
  <c r="GV8" i="41"/>
  <c r="GV9" i="41" s="1"/>
  <c r="T8" i="41"/>
  <c r="T9" i="41" s="1"/>
  <c r="EZ8" i="41"/>
  <c r="EZ9" i="41" s="1"/>
  <c r="DT8" i="41"/>
  <c r="DT9" i="41" s="1"/>
  <c r="DX8" i="41"/>
  <c r="DX9" i="41" s="1"/>
  <c r="CJ9" i="41"/>
  <c r="B9" i="53"/>
  <c r="C8" i="53"/>
  <c r="E8" i="53" s="1"/>
  <c r="G8" i="53" s="1"/>
  <c r="B8" i="73"/>
  <c r="G7" i="73"/>
  <c r="FL8" i="41"/>
  <c r="FL9" i="41" s="1"/>
  <c r="DD8" i="41"/>
  <c r="DD9" i="41" s="1"/>
  <c r="D16" i="48"/>
  <c r="F16" i="48"/>
  <c r="B9" i="11"/>
  <c r="E9" i="11" s="1"/>
  <c r="G9" i="11" s="1"/>
  <c r="C10" i="11"/>
  <c r="R49" i="126"/>
  <c r="R10" i="126"/>
  <c r="R48" i="126" s="1"/>
  <c r="E6" i="126"/>
  <c r="B9" i="67"/>
  <c r="C8" i="67"/>
  <c r="E8" i="67" s="1"/>
  <c r="G8" i="67" s="1"/>
  <c r="B10" i="49"/>
  <c r="C9" i="49"/>
  <c r="E9" i="49" s="1"/>
  <c r="G9" i="49" s="1"/>
  <c r="B10" i="19"/>
  <c r="C9" i="19"/>
  <c r="E9" i="19" s="1"/>
  <c r="G9" i="19" s="1"/>
  <c r="C10" i="72"/>
  <c r="E10" i="72" s="1"/>
  <c r="G10" i="72" s="1"/>
  <c r="B11" i="72"/>
  <c r="B10" i="16"/>
  <c r="C9" i="16"/>
  <c r="E9" i="16" s="1"/>
  <c r="G9" i="16" s="1"/>
  <c r="FT8" i="41"/>
  <c r="GZ8" i="41"/>
  <c r="GZ9" i="41" s="1"/>
  <c r="AM11" i="60"/>
  <c r="AJ11" i="60"/>
  <c r="AL11" i="60" s="1"/>
  <c r="AG11" i="60"/>
  <c r="AI11" i="60" s="1"/>
  <c r="AD11" i="60"/>
  <c r="AF11" i="60" s="1"/>
  <c r="B12" i="60"/>
  <c r="AY11" i="60"/>
  <c r="AV11" i="60"/>
  <c r="AS11" i="60"/>
  <c r="AP11" i="60"/>
  <c r="X11" i="60"/>
  <c r="AA11" i="60"/>
  <c r="R11" i="60"/>
  <c r="O11" i="60"/>
  <c r="Q11" i="60" s="1"/>
  <c r="L11" i="60"/>
  <c r="U11" i="60"/>
  <c r="W11" i="60" s="1"/>
  <c r="C8" i="77"/>
  <c r="E8" i="77" s="1"/>
  <c r="G8" i="77" s="1"/>
  <c r="B9" i="77"/>
  <c r="AN12" i="27"/>
  <c r="AL12" i="27"/>
  <c r="A13" i="27"/>
  <c r="AJ12" i="27"/>
  <c r="AH12" i="27"/>
  <c r="CC11" i="41" s="1"/>
  <c r="BQ12" i="27"/>
  <c r="GG11" i="41" s="1"/>
  <c r="AC12" i="27"/>
  <c r="AK12" i="27"/>
  <c r="BS12" i="27"/>
  <c r="GK11" i="41" s="1"/>
  <c r="AD12" i="27"/>
  <c r="BM11" i="41" s="1"/>
  <c r="AB12" i="27"/>
  <c r="BI11" i="41" s="1"/>
  <c r="C8" i="112"/>
  <c r="E8" i="112" s="1"/>
  <c r="G8" i="112" s="1"/>
  <c r="B9" i="112"/>
  <c r="B9" i="57"/>
  <c r="C8" i="57"/>
  <c r="E8" i="57" s="1"/>
  <c r="G8" i="57" s="1"/>
  <c r="C8" i="76"/>
  <c r="E8" i="76" s="1"/>
  <c r="G8" i="76" s="1"/>
  <c r="B9" i="76"/>
  <c r="C9" i="128"/>
  <c r="E9" i="128" s="1"/>
  <c r="G9" i="128" s="1"/>
  <c r="B10" i="128"/>
  <c r="AB9" i="41"/>
  <c r="X8" i="41"/>
  <c r="X9" i="41" s="1"/>
  <c r="C8" i="82"/>
  <c r="E8" i="82" s="1"/>
  <c r="G8" i="82" s="1"/>
  <c r="B9" i="82"/>
  <c r="B9" i="117"/>
  <c r="C8" i="117"/>
  <c r="E8" i="117" s="1"/>
  <c r="G8" i="117" s="1"/>
  <c r="B10" i="48"/>
  <c r="C9" i="48"/>
  <c r="E9" i="48" s="1"/>
  <c r="G9" i="48" s="1"/>
  <c r="CE8" i="41" l="1"/>
  <c r="BK8" i="41"/>
  <c r="BN8" i="41"/>
  <c r="BN9" i="41" s="1"/>
  <c r="GH11" i="41"/>
  <c r="GI11" i="41"/>
  <c r="B11" i="48"/>
  <c r="C10" i="48"/>
  <c r="E10" i="48" s="1"/>
  <c r="G10" i="48" s="1"/>
  <c r="FX9" i="41"/>
  <c r="B11" i="19"/>
  <c r="C10" i="19"/>
  <c r="E10" i="19" s="1"/>
  <c r="G10" i="19" s="1"/>
  <c r="E9" i="8"/>
  <c r="G9" i="8" s="1"/>
  <c r="C10" i="8"/>
  <c r="BJ9" i="41"/>
  <c r="B10" i="117"/>
  <c r="C9" i="117"/>
  <c r="E9" i="117" s="1"/>
  <c r="G9" i="117" s="1"/>
  <c r="C9" i="21"/>
  <c r="E9" i="21" s="1"/>
  <c r="G9" i="21" s="1"/>
  <c r="B10" i="21"/>
  <c r="B15" i="87"/>
  <c r="C14" i="87"/>
  <c r="B11" i="17"/>
  <c r="C10" i="17"/>
  <c r="E10" i="17" s="1"/>
  <c r="G10" i="17" s="1"/>
  <c r="B10" i="96"/>
  <c r="C9" i="96"/>
  <c r="E9" i="96" s="1"/>
  <c r="G9" i="96" s="1"/>
  <c r="B11" i="23"/>
  <c r="C10" i="23"/>
  <c r="C9" i="76"/>
  <c r="E9" i="76" s="1"/>
  <c r="G9" i="76" s="1"/>
  <c r="B10" i="76"/>
  <c r="T11" i="60"/>
  <c r="C8" i="69"/>
  <c r="E8" i="69" s="1"/>
  <c r="G8" i="69" s="1"/>
  <c r="B9" i="69"/>
  <c r="A37" i="63"/>
  <c r="B43" i="63"/>
  <c r="B46" i="63" s="1"/>
  <c r="BT9" i="41"/>
  <c r="CB9" i="41"/>
  <c r="C9" i="107"/>
  <c r="E9" i="107" s="1"/>
  <c r="G9" i="107" s="1"/>
  <c r="B10" i="107"/>
  <c r="D8" i="41"/>
  <c r="H53" i="41" s="1"/>
  <c r="H9" i="41"/>
  <c r="B9" i="73"/>
  <c r="C8" i="73"/>
  <c r="E8" i="73" s="1"/>
  <c r="G8" i="73" s="1"/>
  <c r="AC11" i="60"/>
  <c r="C9" i="111"/>
  <c r="E9" i="111" s="1"/>
  <c r="G9" i="111" s="1"/>
  <c r="B10" i="111"/>
  <c r="BH9" i="41"/>
  <c r="B10" i="90"/>
  <c r="C9" i="90"/>
  <c r="E9" i="90" s="1"/>
  <c r="G9" i="90" s="1"/>
  <c r="C10" i="50"/>
  <c r="E10" i="50" s="1"/>
  <c r="G10" i="50" s="1"/>
  <c r="B11" i="50"/>
  <c r="C11" i="42"/>
  <c r="E11" i="42" s="1"/>
  <c r="G11" i="42" s="1"/>
  <c r="B12" i="42"/>
  <c r="CD9" i="41"/>
  <c r="B10" i="124"/>
  <c r="C9" i="124"/>
  <c r="E9" i="124" s="1"/>
  <c r="G9" i="124" s="1"/>
  <c r="CF9" i="41"/>
  <c r="C10" i="121"/>
  <c r="E10" i="121" s="1"/>
  <c r="G10" i="121" s="1"/>
  <c r="B11" i="121"/>
  <c r="B11" i="128"/>
  <c r="C10" i="128"/>
  <c r="E10" i="128" s="1"/>
  <c r="G10" i="128" s="1"/>
  <c r="C9" i="80"/>
  <c r="E9" i="80" s="1"/>
  <c r="G9" i="80" s="1"/>
  <c r="B10" i="80"/>
  <c r="B10" i="82"/>
  <c r="C9" i="82"/>
  <c r="E9" i="82" s="1"/>
  <c r="G9" i="82" s="1"/>
  <c r="B10" i="36"/>
  <c r="C9" i="36"/>
  <c r="E9" i="36" s="1"/>
  <c r="G9" i="36" s="1"/>
  <c r="GL5" i="41"/>
  <c r="GM5" i="41"/>
  <c r="GK9" i="41"/>
  <c r="D13" i="128"/>
  <c r="F13" i="128"/>
  <c r="B12" i="24"/>
  <c r="C11" i="24"/>
  <c r="E11" i="24" s="1"/>
  <c r="G11" i="24" s="1"/>
  <c r="BL9" i="41"/>
  <c r="C7" i="31"/>
  <c r="A8" i="31"/>
  <c r="D7" i="31"/>
  <c r="B10" i="84"/>
  <c r="C9" i="84"/>
  <c r="E9" i="84" s="1"/>
  <c r="G9" i="84" s="1"/>
  <c r="B8" i="93"/>
  <c r="E8" i="93"/>
  <c r="F11" i="60"/>
  <c r="N11" i="60"/>
  <c r="C12" i="126"/>
  <c r="B13" i="126"/>
  <c r="E9" i="23"/>
  <c r="G9" i="23" s="1"/>
  <c r="C9" i="61"/>
  <c r="E9" i="61" s="1"/>
  <c r="G9" i="61" s="1"/>
  <c r="B10" i="61"/>
  <c r="Z11" i="60"/>
  <c r="B11" i="66"/>
  <c r="C10" i="66"/>
  <c r="E10" i="66" s="1"/>
  <c r="G10" i="66" s="1"/>
  <c r="E9" i="75"/>
  <c r="G8" i="75"/>
  <c r="C9" i="57"/>
  <c r="E9" i="57" s="1"/>
  <c r="G9" i="57" s="1"/>
  <c r="B10" i="57"/>
  <c r="C11" i="11"/>
  <c r="B10" i="11"/>
  <c r="D11" i="41"/>
  <c r="B10" i="91"/>
  <c r="C9" i="91"/>
  <c r="E9" i="91" s="1"/>
  <c r="G9" i="91" s="1"/>
  <c r="L9" i="41"/>
  <c r="C9" i="3"/>
  <c r="E9" i="3" s="1"/>
  <c r="G9" i="3" s="1"/>
  <c r="B10" i="3"/>
  <c r="B10" i="81"/>
  <c r="C9" i="81"/>
  <c r="E9" i="81" s="1"/>
  <c r="G9" i="81" s="1"/>
  <c r="FT9" i="41"/>
  <c r="A33" i="127"/>
  <c r="A48" i="127"/>
  <c r="A64" i="127" s="1"/>
  <c r="A80" i="127" s="1"/>
  <c r="C8" i="38"/>
  <c r="E8" i="38" s="1"/>
  <c r="G8" i="38" s="1"/>
  <c r="B9" i="38"/>
  <c r="BN11" i="41"/>
  <c r="BO11" i="41"/>
  <c r="H11" i="60"/>
  <c r="AR11" i="60"/>
  <c r="B10" i="53"/>
  <c r="C9" i="53"/>
  <c r="E9" i="53" s="1"/>
  <c r="G9" i="53" s="1"/>
  <c r="B10" i="112"/>
  <c r="C9" i="112"/>
  <c r="E9" i="112" s="1"/>
  <c r="G9" i="112" s="1"/>
  <c r="AU11" i="60"/>
  <c r="AX11" i="60"/>
  <c r="B11" i="125"/>
  <c r="C10" i="125"/>
  <c r="E10" i="125" s="1"/>
  <c r="G10" i="125" s="1"/>
  <c r="CZ9" i="41"/>
  <c r="C11" i="123"/>
  <c r="E11" i="123" s="1"/>
  <c r="G11" i="123" s="1"/>
  <c r="B12" i="123"/>
  <c r="C9" i="25"/>
  <c r="E9" i="25" s="1"/>
  <c r="G9" i="25" s="1"/>
  <c r="B10" i="25"/>
  <c r="G9" i="44"/>
  <c r="B8" i="92"/>
  <c r="E8" i="92"/>
  <c r="EB9" i="41"/>
  <c r="AO11" i="60"/>
  <c r="C9" i="83"/>
  <c r="E9" i="83" s="1"/>
  <c r="G9" i="83" s="1"/>
  <c r="B10" i="83"/>
  <c r="B11" i="49"/>
  <c r="C10" i="49"/>
  <c r="E10" i="49" s="1"/>
  <c r="G10" i="49" s="1"/>
  <c r="C10" i="60"/>
  <c r="B11" i="16"/>
  <c r="C10" i="16"/>
  <c r="E10" i="16" s="1"/>
  <c r="G10" i="16" s="1"/>
  <c r="C9" i="70"/>
  <c r="E9" i="70" s="1"/>
  <c r="G9" i="70" s="1"/>
  <c r="B10" i="70"/>
  <c r="E10" i="126"/>
  <c r="E48" i="126" s="1"/>
  <c r="E49" i="126"/>
  <c r="CE9" i="41"/>
  <c r="CE11" i="41"/>
  <c r="CD11" i="41"/>
  <c r="BA11" i="60"/>
  <c r="F17" i="48"/>
  <c r="D17" i="48"/>
  <c r="B10" i="95"/>
  <c r="C9" i="95"/>
  <c r="E9" i="95" s="1"/>
  <c r="G9" i="95" s="1"/>
  <c r="GL6" i="41"/>
  <c r="GM6" i="41"/>
  <c r="B10" i="104"/>
  <c r="C9" i="104"/>
  <c r="E9" i="104" s="1"/>
  <c r="G9" i="104" s="1"/>
  <c r="B10" i="51"/>
  <c r="C9" i="51"/>
  <c r="E9" i="51" s="1"/>
  <c r="G9" i="51" s="1"/>
  <c r="C9" i="110"/>
  <c r="E9" i="110" s="1"/>
  <c r="G9" i="110" s="1"/>
  <c r="B10" i="110"/>
  <c r="A14" i="40"/>
  <c r="B13" i="40"/>
  <c r="BT12" i="41" s="1"/>
  <c r="C12" i="40"/>
  <c r="B11" i="22"/>
  <c r="C10" i="22"/>
  <c r="E10" i="22" s="1"/>
  <c r="G10" i="22" s="1"/>
  <c r="B11" i="46"/>
  <c r="C10" i="46"/>
  <c r="E10" i="46" s="1"/>
  <c r="G10" i="46" s="1"/>
  <c r="C10" i="18"/>
  <c r="E10" i="18" s="1"/>
  <c r="G10" i="18" s="1"/>
  <c r="B11" i="18"/>
  <c r="B10" i="75"/>
  <c r="C9" i="75"/>
  <c r="AV9" i="41"/>
  <c r="B10" i="71"/>
  <c r="C9" i="71"/>
  <c r="E9" i="71" s="1"/>
  <c r="G9" i="71" s="1"/>
  <c r="B11" i="44"/>
  <c r="E10" i="44"/>
  <c r="C10" i="44"/>
  <c r="BP9" i="41"/>
  <c r="C9" i="65"/>
  <c r="E9" i="65" s="1"/>
  <c r="G9" i="65" s="1"/>
  <c r="B10" i="65"/>
  <c r="BK9" i="41"/>
  <c r="BK47" i="41"/>
  <c r="GH8" i="41"/>
  <c r="GI8" i="41"/>
  <c r="GG9" i="41"/>
  <c r="C11" i="43"/>
  <c r="E11" i="43" s="1"/>
  <c r="G11" i="43" s="1"/>
  <c r="B12" i="43"/>
  <c r="B17" i="86"/>
  <c r="C16" i="86"/>
  <c r="B10" i="67"/>
  <c r="C9" i="67"/>
  <c r="E9" i="67" s="1"/>
  <c r="G9" i="67" s="1"/>
  <c r="B10" i="94"/>
  <c r="C9" i="94"/>
  <c r="E9" i="94" s="1"/>
  <c r="G9" i="94" s="1"/>
  <c r="B12" i="72"/>
  <c r="C11" i="72"/>
  <c r="E11" i="72" s="1"/>
  <c r="G11" i="72" s="1"/>
  <c r="C12" i="41"/>
  <c r="FH12" i="41"/>
  <c r="EZ12" i="41"/>
  <c r="BP12" i="41"/>
  <c r="BL12" i="41"/>
  <c r="EN12" i="41"/>
  <c r="BH12" i="41"/>
  <c r="EB12" i="41"/>
  <c r="DX12" i="41"/>
  <c r="AV12" i="41"/>
  <c r="P12" i="41"/>
  <c r="AB12" i="41"/>
  <c r="B13" i="41"/>
  <c r="X12" i="41"/>
  <c r="GV12" i="41"/>
  <c r="T12" i="41"/>
  <c r="GZ12" i="41"/>
  <c r="L12" i="41"/>
  <c r="GN12" i="41"/>
  <c r="DH12" i="41"/>
  <c r="CZ12" i="41"/>
  <c r="B10" i="85"/>
  <c r="C9" i="85"/>
  <c r="E9" i="85" s="1"/>
  <c r="G9" i="85" s="1"/>
  <c r="B11" i="14"/>
  <c r="C10" i="14"/>
  <c r="E10" i="14" s="1"/>
  <c r="G10" i="14" s="1"/>
  <c r="B10" i="119"/>
  <c r="C9" i="119"/>
  <c r="E9" i="119" s="1"/>
  <c r="G9" i="119" s="1"/>
  <c r="AL13" i="27"/>
  <c r="AK13" i="27"/>
  <c r="AJ13" i="27"/>
  <c r="AH13" i="27"/>
  <c r="CC12" i="41" s="1"/>
  <c r="BS13" i="27"/>
  <c r="GK12" i="41" s="1"/>
  <c r="AC13" i="27"/>
  <c r="AN13" i="27"/>
  <c r="A14" i="27"/>
  <c r="BQ13" i="27"/>
  <c r="AD13" i="27"/>
  <c r="AB13" i="27"/>
  <c r="GL11" i="41"/>
  <c r="GM11" i="41"/>
  <c r="BK11" i="41"/>
  <c r="BJ11" i="41"/>
  <c r="AS12" i="60"/>
  <c r="AU12" i="60" s="1"/>
  <c r="O12" i="60"/>
  <c r="Q12" i="60" s="1"/>
  <c r="AP12" i="60"/>
  <c r="L12" i="60"/>
  <c r="AM12" i="60"/>
  <c r="AO12" i="60" s="1"/>
  <c r="AJ12" i="60"/>
  <c r="AL12" i="60" s="1"/>
  <c r="AG12" i="60"/>
  <c r="X12" i="60"/>
  <c r="Z12" i="60" s="1"/>
  <c r="B13" i="60"/>
  <c r="AY12" i="60"/>
  <c r="BA12" i="60" s="1"/>
  <c r="AV12" i="60"/>
  <c r="AX12" i="60" s="1"/>
  <c r="AD12" i="60"/>
  <c r="R12" i="60"/>
  <c r="T12" i="60" s="1"/>
  <c r="AA12" i="60"/>
  <c r="AC12" i="60" s="1"/>
  <c r="U12" i="60"/>
  <c r="W12" i="60" s="1"/>
  <c r="C10" i="64"/>
  <c r="E10" i="64" s="1"/>
  <c r="G10" i="64" s="1"/>
  <c r="B11" i="64"/>
  <c r="B10" i="77"/>
  <c r="C9" i="77"/>
  <c r="E9" i="77" s="1"/>
  <c r="G9" i="77" s="1"/>
  <c r="B10" i="109"/>
  <c r="C9" i="109"/>
  <c r="E9" i="109" s="1"/>
  <c r="G9" i="109" s="1"/>
  <c r="C9" i="88"/>
  <c r="E9" i="88" s="1"/>
  <c r="G9" i="88" s="1"/>
  <c r="B10" i="88"/>
  <c r="BO9" i="41"/>
  <c r="D9" i="41" l="1"/>
  <c r="B12" i="125"/>
  <c r="C11" i="125"/>
  <c r="E11" i="125" s="1"/>
  <c r="G11" i="125" s="1"/>
  <c r="C11" i="18"/>
  <c r="E11" i="18" s="1"/>
  <c r="G11" i="18" s="1"/>
  <c r="B12" i="18"/>
  <c r="C10" i="81"/>
  <c r="E10" i="81" s="1"/>
  <c r="G10" i="81" s="1"/>
  <c r="B11" i="81"/>
  <c r="EN2" i="41"/>
  <c r="B13" i="43"/>
  <c r="C12" i="43"/>
  <c r="E12" i="43" s="1"/>
  <c r="G12" i="43" s="1"/>
  <c r="E10" i="60"/>
  <c r="E10" i="11"/>
  <c r="G10" i="11" s="1"/>
  <c r="C11" i="23"/>
  <c r="B12" i="23"/>
  <c r="C10" i="117"/>
  <c r="E10" i="117" s="1"/>
  <c r="G10" i="117" s="1"/>
  <c r="B11" i="117"/>
  <c r="C17" i="86"/>
  <c r="B18" i="86"/>
  <c r="B13" i="24"/>
  <c r="C12" i="24"/>
  <c r="E12" i="24" s="1"/>
  <c r="G12" i="24" s="1"/>
  <c r="B11" i="25"/>
  <c r="C10" i="25"/>
  <c r="E10" i="25" s="1"/>
  <c r="G10" i="25" s="1"/>
  <c r="B11" i="11"/>
  <c r="C12" i="11"/>
  <c r="C13" i="126"/>
  <c r="A13" i="126"/>
  <c r="B14" i="126"/>
  <c r="B12" i="48"/>
  <c r="C11" i="48"/>
  <c r="E11" i="48" s="1"/>
  <c r="G11" i="48" s="1"/>
  <c r="B11" i="70"/>
  <c r="C10" i="70"/>
  <c r="E10" i="70" s="1"/>
  <c r="G10" i="70" s="1"/>
  <c r="AL14" i="27"/>
  <c r="AK14" i="27"/>
  <c r="A15" i="27"/>
  <c r="AJ14" i="27"/>
  <c r="BS14" i="27"/>
  <c r="GK13" i="41" s="1"/>
  <c r="AC14" i="27"/>
  <c r="BQ14" i="27"/>
  <c r="AN14" i="27"/>
  <c r="AH14" i="27"/>
  <c r="AD14" i="27"/>
  <c r="BM13" i="41" s="1"/>
  <c r="AB14" i="27"/>
  <c r="BI13" i="41" s="1"/>
  <c r="B11" i="107"/>
  <c r="C10" i="107"/>
  <c r="E10" i="107" s="1"/>
  <c r="G10" i="107" s="1"/>
  <c r="B12" i="46"/>
  <c r="C11" i="46"/>
  <c r="E11" i="46" s="1"/>
  <c r="G11" i="46" s="1"/>
  <c r="B11" i="104"/>
  <c r="C10" i="104"/>
  <c r="E10" i="104" s="1"/>
  <c r="G10" i="104" s="1"/>
  <c r="B13" i="123"/>
  <c r="C12" i="123"/>
  <c r="E12" i="123" s="1"/>
  <c r="G12" i="123" s="1"/>
  <c r="B11" i="57"/>
  <c r="C10" i="57"/>
  <c r="E10" i="57" s="1"/>
  <c r="G10" i="57" s="1"/>
  <c r="C11" i="128"/>
  <c r="E11" i="128" s="1"/>
  <c r="G11" i="128" s="1"/>
  <c r="B12" i="128"/>
  <c r="C11" i="50"/>
  <c r="E11" i="50" s="1"/>
  <c r="G11" i="50" s="1"/>
  <c r="B12" i="50"/>
  <c r="B11" i="111"/>
  <c r="C10" i="111"/>
  <c r="E10" i="111" s="1"/>
  <c r="G10" i="111" s="1"/>
  <c r="C10" i="80"/>
  <c r="E10" i="80" s="1"/>
  <c r="G10" i="80" s="1"/>
  <c r="B11" i="80"/>
  <c r="GI9" i="41"/>
  <c r="B11" i="3"/>
  <c r="C10" i="3"/>
  <c r="E10" i="3" s="1"/>
  <c r="G10" i="3" s="1"/>
  <c r="B11" i="67"/>
  <c r="C10" i="67"/>
  <c r="E10" i="67" s="1"/>
  <c r="G10" i="67" s="1"/>
  <c r="B11" i="96"/>
  <c r="C10" i="96"/>
  <c r="E10" i="96" s="1"/>
  <c r="G10" i="96" s="1"/>
  <c r="C11" i="14"/>
  <c r="E11" i="14" s="1"/>
  <c r="G11" i="14" s="1"/>
  <c r="B12" i="14"/>
  <c r="AI12" i="60"/>
  <c r="G10" i="44"/>
  <c r="C9" i="92"/>
  <c r="G8" i="92"/>
  <c r="AR12" i="60"/>
  <c r="H12" i="60"/>
  <c r="B12" i="64"/>
  <c r="C11" i="64"/>
  <c r="E11" i="64" s="1"/>
  <c r="G11" i="64" s="1"/>
  <c r="C12" i="72"/>
  <c r="E12" i="72" s="1"/>
  <c r="G12" i="72" s="1"/>
  <c r="B13" i="72"/>
  <c r="A46" i="63"/>
  <c r="B47" i="63"/>
  <c r="DD12" i="41"/>
  <c r="AF12" i="41"/>
  <c r="GH9" i="41"/>
  <c r="B12" i="22"/>
  <c r="C11" i="22"/>
  <c r="E11" i="22" s="1"/>
  <c r="G11" i="22" s="1"/>
  <c r="C9" i="93"/>
  <c r="G8" i="93"/>
  <c r="GM9" i="41"/>
  <c r="GM47" i="41"/>
  <c r="B11" i="88"/>
  <c r="C10" i="88"/>
  <c r="E10" i="88" s="1"/>
  <c r="G10" i="88" s="1"/>
  <c r="CJ12" i="41"/>
  <c r="B12" i="49"/>
  <c r="C11" i="49"/>
  <c r="E11" i="49" s="1"/>
  <c r="G11" i="49" s="1"/>
  <c r="A34" i="127"/>
  <c r="A49" i="127"/>
  <c r="A65" i="127" s="1"/>
  <c r="A81" i="127" s="1"/>
  <c r="E10" i="75"/>
  <c r="G9" i="75"/>
  <c r="GL9" i="41"/>
  <c r="C11" i="121"/>
  <c r="E11" i="121" s="1"/>
  <c r="G11" i="121" s="1"/>
  <c r="B12" i="121"/>
  <c r="C11" i="17"/>
  <c r="E11" i="17" s="1"/>
  <c r="G11" i="17" s="1"/>
  <c r="B12" i="17"/>
  <c r="B12" i="44"/>
  <c r="E11" i="44"/>
  <c r="G11" i="44" s="1"/>
  <c r="C11" i="44"/>
  <c r="E10" i="23"/>
  <c r="G10" i="23" s="1"/>
  <c r="B11" i="71"/>
  <c r="C10" i="71"/>
  <c r="E10" i="71" s="1"/>
  <c r="G10" i="71" s="1"/>
  <c r="C11" i="60"/>
  <c r="E11" i="60" s="1"/>
  <c r="CN12" i="41"/>
  <c r="E10" i="8"/>
  <c r="G10" i="8" s="1"/>
  <c r="C11" i="8"/>
  <c r="B11" i="76"/>
  <c r="C10" i="76"/>
  <c r="E10" i="76" s="1"/>
  <c r="G10" i="76" s="1"/>
  <c r="B14" i="40"/>
  <c r="T13" i="41" s="1"/>
  <c r="C13" i="40"/>
  <c r="B11" i="77"/>
  <c r="C10" i="77"/>
  <c r="E10" i="77" s="1"/>
  <c r="G10" i="77" s="1"/>
  <c r="B11" i="94"/>
  <c r="C10" i="94"/>
  <c r="E10" i="94" s="1"/>
  <c r="G10" i="94" s="1"/>
  <c r="GJ12" i="41"/>
  <c r="GM12" i="41" s="1"/>
  <c r="CR12" i="41"/>
  <c r="C10" i="65"/>
  <c r="E10" i="65" s="1"/>
  <c r="G10" i="65" s="1"/>
  <c r="B11" i="65"/>
  <c r="B11" i="112"/>
  <c r="C10" i="112"/>
  <c r="E10" i="112" s="1"/>
  <c r="G10" i="112" s="1"/>
  <c r="B12" i="66"/>
  <c r="C11" i="66"/>
  <c r="E11" i="66" s="1"/>
  <c r="G11" i="66" s="1"/>
  <c r="B11" i="90"/>
  <c r="C10" i="90"/>
  <c r="E10" i="90" s="1"/>
  <c r="G10" i="90" s="1"/>
  <c r="B16" i="87"/>
  <c r="C15" i="87"/>
  <c r="GN13" i="41"/>
  <c r="X13" i="41"/>
  <c r="CZ13" i="41"/>
  <c r="GJ13" i="41"/>
  <c r="GG13" i="41"/>
  <c r="P13" i="41"/>
  <c r="FX13" i="41"/>
  <c r="CR13" i="41"/>
  <c r="L13" i="41"/>
  <c r="FH13" i="41"/>
  <c r="C13" i="41"/>
  <c r="CB13" i="41"/>
  <c r="BL13" i="41"/>
  <c r="BH13" i="41"/>
  <c r="AV13" i="41"/>
  <c r="B14" i="41"/>
  <c r="AJ13" i="41"/>
  <c r="GZ13" i="41"/>
  <c r="GV13" i="41"/>
  <c r="A13" i="41"/>
  <c r="DX13" i="41"/>
  <c r="CF13" i="41"/>
  <c r="CC13" i="41"/>
  <c r="CB12" i="41"/>
  <c r="CD12" i="41" s="1"/>
  <c r="B11" i="83"/>
  <c r="C10" i="83"/>
  <c r="E10" i="83" s="1"/>
  <c r="G10" i="83" s="1"/>
  <c r="B11" i="84"/>
  <c r="C10" i="84"/>
  <c r="E10" i="84" s="1"/>
  <c r="G10" i="84" s="1"/>
  <c r="B11" i="36"/>
  <c r="C10" i="36"/>
  <c r="E10" i="36" s="1"/>
  <c r="G10" i="36" s="1"/>
  <c r="C9" i="73"/>
  <c r="E9" i="73" s="1"/>
  <c r="G9" i="73" s="1"/>
  <c r="B10" i="73"/>
  <c r="C9" i="69"/>
  <c r="E9" i="69" s="1"/>
  <c r="G9" i="69" s="1"/>
  <c r="B10" i="69"/>
  <c r="FL12" i="41"/>
  <c r="C10" i="95"/>
  <c r="E10" i="95" s="1"/>
  <c r="G10" i="95" s="1"/>
  <c r="B11" i="95"/>
  <c r="B11" i="61"/>
  <c r="C10" i="61"/>
  <c r="E10" i="61" s="1"/>
  <c r="G10" i="61" s="1"/>
  <c r="BI12" i="41"/>
  <c r="BM12" i="41"/>
  <c r="C10" i="124"/>
  <c r="E10" i="124" s="1"/>
  <c r="G10" i="124" s="1"/>
  <c r="B11" i="124"/>
  <c r="C10" i="51"/>
  <c r="E10" i="51" s="1"/>
  <c r="G10" i="51" s="1"/>
  <c r="B11" i="51"/>
  <c r="F14" i="128"/>
  <c r="D14" i="128"/>
  <c r="C10" i="119"/>
  <c r="E10" i="119" s="1"/>
  <c r="G10" i="119" s="1"/>
  <c r="B11" i="119"/>
  <c r="B10" i="38"/>
  <c r="C9" i="38"/>
  <c r="E9" i="38" s="1"/>
  <c r="G9" i="38" s="1"/>
  <c r="GG12" i="41"/>
  <c r="C10" i="21"/>
  <c r="E10" i="21" s="1"/>
  <c r="G10" i="21" s="1"/>
  <c r="B11" i="21"/>
  <c r="B11" i="109"/>
  <c r="C10" i="109"/>
  <c r="E10" i="109" s="1"/>
  <c r="G10" i="109" s="1"/>
  <c r="FX12" i="41"/>
  <c r="AJ12" i="41"/>
  <c r="FT12" i="41"/>
  <c r="B11" i="110"/>
  <c r="C10" i="110"/>
  <c r="E10" i="110" s="1"/>
  <c r="G10" i="110" s="1"/>
  <c r="B11" i="53"/>
  <c r="C10" i="53"/>
  <c r="E10" i="53" s="1"/>
  <c r="G10" i="53" s="1"/>
  <c r="C10" i="91"/>
  <c r="E10" i="91" s="1"/>
  <c r="G10" i="91" s="1"/>
  <c r="B11" i="91"/>
  <c r="B12" i="19"/>
  <c r="C11" i="19"/>
  <c r="E11" i="19" s="1"/>
  <c r="G11" i="19" s="1"/>
  <c r="B13" i="42"/>
  <c r="C12" i="42"/>
  <c r="E12" i="42" s="1"/>
  <c r="G12" i="42" s="1"/>
  <c r="N12" i="60"/>
  <c r="F12" i="60"/>
  <c r="C12" i="60" s="1"/>
  <c r="E12" i="60" s="1"/>
  <c r="C11" i="16"/>
  <c r="E11" i="16" s="1"/>
  <c r="G11" i="16" s="1"/>
  <c r="B12" i="16"/>
  <c r="AF12" i="60"/>
  <c r="DL12" i="41"/>
  <c r="CF12" i="41"/>
  <c r="D8" i="31"/>
  <c r="C8" i="31"/>
  <c r="A9" i="31"/>
  <c r="AV13" i="60"/>
  <c r="R13" i="60"/>
  <c r="T13" i="60" s="1"/>
  <c r="AS13" i="60"/>
  <c r="AU13" i="60" s="1"/>
  <c r="O13" i="60"/>
  <c r="Q13" i="60" s="1"/>
  <c r="AP13" i="60"/>
  <c r="L13" i="60"/>
  <c r="AM13" i="60"/>
  <c r="AO13" i="60" s="1"/>
  <c r="B14" i="60"/>
  <c r="AY13" i="60"/>
  <c r="AJ13" i="60"/>
  <c r="AL13" i="60" s="1"/>
  <c r="AG13" i="60"/>
  <c r="AI13" i="60" s="1"/>
  <c r="AD13" i="60"/>
  <c r="AF13" i="60" s="1"/>
  <c r="X13" i="60"/>
  <c r="AA13" i="60"/>
  <c r="AC13" i="60" s="1"/>
  <c r="U13" i="60"/>
  <c r="C10" i="85"/>
  <c r="E10" i="85" s="1"/>
  <c r="G10" i="85" s="1"/>
  <c r="B11" i="85"/>
  <c r="H12" i="41"/>
  <c r="DT12" i="41"/>
  <c r="C10" i="75"/>
  <c r="B11" i="75"/>
  <c r="D18" i="48"/>
  <c r="F18" i="48"/>
  <c r="B11" i="82"/>
  <c r="C10" i="82"/>
  <c r="E10" i="82" s="1"/>
  <c r="G10" i="82" s="1"/>
  <c r="CE12" i="41" l="1"/>
  <c r="GL13" i="41"/>
  <c r="GM13" i="41"/>
  <c r="BA13" i="60"/>
  <c r="B12" i="71"/>
  <c r="C11" i="71"/>
  <c r="E11" i="71" s="1"/>
  <c r="G11" i="71" s="1"/>
  <c r="BO13" i="41"/>
  <c r="BN13" i="41"/>
  <c r="C12" i="125"/>
  <c r="E12" i="125" s="1"/>
  <c r="G12" i="125" s="1"/>
  <c r="B13" i="125"/>
  <c r="D19" i="48"/>
  <c r="F19" i="48"/>
  <c r="GH13" i="41"/>
  <c r="GI13" i="41"/>
  <c r="B12" i="88"/>
  <c r="C11" i="88"/>
  <c r="E11" i="88" s="1"/>
  <c r="G11" i="88" s="1"/>
  <c r="C13" i="72"/>
  <c r="E13" i="72" s="1"/>
  <c r="G13" i="72" s="1"/>
  <c r="B14" i="72"/>
  <c r="B12" i="70"/>
  <c r="C11" i="70"/>
  <c r="E11" i="70" s="1"/>
  <c r="G11" i="70" s="1"/>
  <c r="B12" i="80"/>
  <c r="C11" i="80"/>
  <c r="E11" i="80" s="1"/>
  <c r="G11" i="80" s="1"/>
  <c r="B12" i="57"/>
  <c r="C11" i="57"/>
  <c r="E11" i="57" s="1"/>
  <c r="G11" i="57" s="1"/>
  <c r="C13" i="24"/>
  <c r="E13" i="24" s="1"/>
  <c r="G13" i="24" s="1"/>
  <c r="B14" i="24"/>
  <c r="B14" i="43"/>
  <c r="C13" i="43"/>
  <c r="E13" i="43" s="1"/>
  <c r="G13" i="43" s="1"/>
  <c r="C12" i="8"/>
  <c r="E11" i="8"/>
  <c r="G11" i="8" s="1"/>
  <c r="B14" i="123"/>
  <c r="C13" i="123"/>
  <c r="E13" i="123" s="1"/>
  <c r="G13" i="123" s="1"/>
  <c r="B13" i="48"/>
  <c r="C12" i="48"/>
  <c r="E12" i="48" s="1"/>
  <c r="G12" i="48" s="1"/>
  <c r="B12" i="107"/>
  <c r="C11" i="107"/>
  <c r="E11" i="107" s="1"/>
  <c r="G11" i="107" s="1"/>
  <c r="C11" i="65"/>
  <c r="E11" i="65" s="1"/>
  <c r="G11" i="65" s="1"/>
  <c r="B12" i="65"/>
  <c r="E11" i="75"/>
  <c r="G10" i="75"/>
  <c r="BT13" i="41"/>
  <c r="BP13" i="41"/>
  <c r="C11" i="90"/>
  <c r="E11" i="90" s="1"/>
  <c r="G11" i="90" s="1"/>
  <c r="B12" i="90"/>
  <c r="C11" i="94"/>
  <c r="E11" i="94" s="1"/>
  <c r="G11" i="94" s="1"/>
  <c r="B12" i="94"/>
  <c r="E9" i="93"/>
  <c r="B9" i="93"/>
  <c r="C12" i="14"/>
  <c r="E12" i="14" s="1"/>
  <c r="G12" i="14" s="1"/>
  <c r="B13" i="14"/>
  <c r="B12" i="36"/>
  <c r="C11" i="36"/>
  <c r="E11" i="36" s="1"/>
  <c r="G11" i="36" s="1"/>
  <c r="B13" i="64"/>
  <c r="C12" i="64"/>
  <c r="E12" i="64" s="1"/>
  <c r="G12" i="64" s="1"/>
  <c r="C11" i="111"/>
  <c r="E11" i="111" s="1"/>
  <c r="G11" i="111" s="1"/>
  <c r="B12" i="111"/>
  <c r="C11" i="3"/>
  <c r="E11" i="3" s="1"/>
  <c r="G11" i="3" s="1"/>
  <c r="B12" i="3"/>
  <c r="B12" i="95"/>
  <c r="C11" i="95"/>
  <c r="E11" i="95" s="1"/>
  <c r="G11" i="95" s="1"/>
  <c r="B12" i="124"/>
  <c r="C11" i="124"/>
  <c r="E11" i="124" s="1"/>
  <c r="G11" i="124" s="1"/>
  <c r="A10" i="31"/>
  <c r="D9" i="31"/>
  <c r="C9" i="31"/>
  <c r="C12" i="44"/>
  <c r="B13" i="44"/>
  <c r="E12" i="44"/>
  <c r="G12" i="44" s="1"/>
  <c r="B12" i="117"/>
  <c r="C11" i="117"/>
  <c r="E11" i="117" s="1"/>
  <c r="G11" i="117" s="1"/>
  <c r="B12" i="81"/>
  <c r="C11" i="81"/>
  <c r="E11" i="81" s="1"/>
  <c r="G11" i="81" s="1"/>
  <c r="BO12" i="41"/>
  <c r="BN12" i="41"/>
  <c r="C11" i="104"/>
  <c r="E11" i="104" s="1"/>
  <c r="G11" i="104" s="1"/>
  <c r="B12" i="104"/>
  <c r="B15" i="126"/>
  <c r="C14" i="126"/>
  <c r="X14" i="60"/>
  <c r="Z14" i="60" s="1"/>
  <c r="AY14" i="60"/>
  <c r="BA14" i="60" s="1"/>
  <c r="U14" i="60"/>
  <c r="W14" i="60" s="1"/>
  <c r="AV14" i="60"/>
  <c r="AX14" i="60" s="1"/>
  <c r="R14" i="60"/>
  <c r="AS14" i="60"/>
  <c r="O14" i="60"/>
  <c r="Q14" i="60" s="1"/>
  <c r="AP14" i="60"/>
  <c r="L14" i="60"/>
  <c r="AG14" i="60"/>
  <c r="AI14" i="60" s="1"/>
  <c r="B15" i="60"/>
  <c r="AM14" i="60"/>
  <c r="AJ14" i="60"/>
  <c r="AL14" i="60" s="1"/>
  <c r="AD14" i="60"/>
  <c r="AA14" i="60"/>
  <c r="B12" i="75"/>
  <c r="C11" i="75"/>
  <c r="AV14" i="41"/>
  <c r="B15" i="41"/>
  <c r="C14" i="41"/>
  <c r="GK14" i="41"/>
  <c r="FX14" i="41"/>
  <c r="B13" i="16"/>
  <c r="C12" i="16"/>
  <c r="E12" i="16" s="1"/>
  <c r="G12" i="16" s="1"/>
  <c r="D12" i="41"/>
  <c r="CE13" i="41"/>
  <c r="CD13" i="41"/>
  <c r="B12" i="53"/>
  <c r="C11" i="53"/>
  <c r="E11" i="53" s="1"/>
  <c r="G11" i="53" s="1"/>
  <c r="B12" i="109"/>
  <c r="C11" i="109"/>
  <c r="E11" i="109" s="1"/>
  <c r="G11" i="109" s="1"/>
  <c r="BK12" i="41"/>
  <c r="BJ12" i="41"/>
  <c r="B13" i="66"/>
  <c r="C12" i="66"/>
  <c r="E12" i="66" s="1"/>
  <c r="G12" i="66" s="1"/>
  <c r="B13" i="22"/>
  <c r="C12" i="22"/>
  <c r="E12" i="22" s="1"/>
  <c r="G12" i="22" s="1"/>
  <c r="C11" i="96"/>
  <c r="E11" i="96" s="1"/>
  <c r="G11" i="96" s="1"/>
  <c r="B12" i="96"/>
  <c r="B13" i="23"/>
  <c r="C12" i="23"/>
  <c r="N13" i="60"/>
  <c r="F13" i="60"/>
  <c r="C13" i="60" s="1"/>
  <c r="E13" i="60" s="1"/>
  <c r="F15" i="128"/>
  <c r="D15" i="128"/>
  <c r="C12" i="50"/>
  <c r="E12" i="50" s="1"/>
  <c r="G12" i="50" s="1"/>
  <c r="B13" i="50"/>
  <c r="E11" i="23"/>
  <c r="G11" i="23" s="1"/>
  <c r="C12" i="19"/>
  <c r="E12" i="19" s="1"/>
  <c r="G12" i="19" s="1"/>
  <c r="B13" i="19"/>
  <c r="BK13" i="41"/>
  <c r="BJ13" i="41"/>
  <c r="AX13" i="60"/>
  <c r="B15" i="40"/>
  <c r="DL14" i="41" s="1"/>
  <c r="C14" i="40"/>
  <c r="C12" i="18"/>
  <c r="E12" i="18" s="1"/>
  <c r="G12" i="18" s="1"/>
  <c r="B13" i="18"/>
  <c r="DL13" i="41"/>
  <c r="CJ13" i="41"/>
  <c r="AB13" i="41"/>
  <c r="C12" i="17"/>
  <c r="E12" i="17" s="1"/>
  <c r="G12" i="17" s="1"/>
  <c r="B13" i="17"/>
  <c r="C12" i="49"/>
  <c r="E12" i="49" s="1"/>
  <c r="G12" i="49" s="1"/>
  <c r="B13" i="49"/>
  <c r="C12" i="46"/>
  <c r="E12" i="46" s="1"/>
  <c r="G12" i="46" s="1"/>
  <c r="B13" i="46"/>
  <c r="C13" i="11"/>
  <c r="B12" i="11"/>
  <c r="C10" i="69"/>
  <c r="E10" i="69" s="1"/>
  <c r="G10" i="69" s="1"/>
  <c r="B11" i="69"/>
  <c r="W13" i="60"/>
  <c r="C13" i="42"/>
  <c r="E13" i="42" s="1"/>
  <c r="G13" i="42" s="1"/>
  <c r="B14" i="42"/>
  <c r="C11" i="21"/>
  <c r="E11" i="21" s="1"/>
  <c r="G11" i="21" s="1"/>
  <c r="B12" i="21"/>
  <c r="B11" i="73"/>
  <c r="C10" i="73"/>
  <c r="E10" i="73" s="1"/>
  <c r="G10" i="73" s="1"/>
  <c r="DT13" i="41"/>
  <c r="FL13" i="41"/>
  <c r="DD13" i="41"/>
  <c r="E11" i="11"/>
  <c r="G11" i="11" s="1"/>
  <c r="C11" i="84"/>
  <c r="E11" i="84" s="1"/>
  <c r="G11" i="84" s="1"/>
  <c r="B12" i="84"/>
  <c r="C11" i="77"/>
  <c r="E11" i="77" s="1"/>
  <c r="G11" i="77" s="1"/>
  <c r="B12" i="77"/>
  <c r="C12" i="121"/>
  <c r="E12" i="121" s="1"/>
  <c r="G12" i="121" s="1"/>
  <c r="B13" i="121"/>
  <c r="C11" i="91"/>
  <c r="E11" i="91" s="1"/>
  <c r="G11" i="91" s="1"/>
  <c r="B12" i="91"/>
  <c r="C11" i="85"/>
  <c r="E11" i="85" s="1"/>
  <c r="G11" i="85" s="1"/>
  <c r="B12" i="85"/>
  <c r="B12" i="82"/>
  <c r="C11" i="82"/>
  <c r="E11" i="82" s="1"/>
  <c r="G11" i="82" s="1"/>
  <c r="B12" i="51"/>
  <c r="C11" i="51"/>
  <c r="E11" i="51" s="1"/>
  <c r="G11" i="51" s="1"/>
  <c r="EB13" i="41"/>
  <c r="H13" i="41"/>
  <c r="B9" i="92"/>
  <c r="E9" i="92"/>
  <c r="C11" i="67"/>
  <c r="E11" i="67" s="1"/>
  <c r="G11" i="67" s="1"/>
  <c r="B12" i="67"/>
  <c r="A16" i="27"/>
  <c r="AJ15" i="27"/>
  <c r="AH15" i="27"/>
  <c r="CC14" i="41" s="1"/>
  <c r="BS15" i="27"/>
  <c r="AC15" i="27"/>
  <c r="BQ15" i="27"/>
  <c r="AN15" i="27"/>
  <c r="AL15" i="27"/>
  <c r="AK15" i="27"/>
  <c r="AD15" i="27"/>
  <c r="BM14" i="41" s="1"/>
  <c r="AB15" i="27"/>
  <c r="BI14" i="41" s="1"/>
  <c r="A17" i="86"/>
  <c r="C18" i="86"/>
  <c r="B19" i="86"/>
  <c r="GI12" i="41"/>
  <c r="GH12" i="41"/>
  <c r="AR13" i="60"/>
  <c r="H13" i="60"/>
  <c r="A14" i="87"/>
  <c r="C16" i="87"/>
  <c r="B17" i="87"/>
  <c r="B12" i="119"/>
  <c r="C11" i="119"/>
  <c r="E11" i="119" s="1"/>
  <c r="G11" i="119" s="1"/>
  <c r="B12" i="61"/>
  <c r="C11" i="61"/>
  <c r="E11" i="61" s="1"/>
  <c r="G11" i="61" s="1"/>
  <c r="AF13" i="41"/>
  <c r="C11" i="25"/>
  <c r="E11" i="25" s="1"/>
  <c r="G11" i="25" s="1"/>
  <c r="B12" i="25"/>
  <c r="B12" i="83"/>
  <c r="C11" i="83"/>
  <c r="E11" i="83" s="1"/>
  <c r="G11" i="83" s="1"/>
  <c r="C10" i="38"/>
  <c r="E10" i="38" s="1"/>
  <c r="G10" i="38" s="1"/>
  <c r="B11" i="38"/>
  <c r="A50" i="127"/>
  <c r="A66" i="127" s="1"/>
  <c r="A82" i="127" s="1"/>
  <c r="A35" i="127"/>
  <c r="Z13" i="60"/>
  <c r="EN13" i="41"/>
  <c r="CN13" i="41"/>
  <c r="GL12" i="41"/>
  <c r="C11" i="110"/>
  <c r="E11" i="110" s="1"/>
  <c r="G11" i="110" s="1"/>
  <c r="B12" i="110"/>
  <c r="EZ13" i="41"/>
  <c r="FT13" i="41"/>
  <c r="DH13" i="41"/>
  <c r="C11" i="112"/>
  <c r="E11" i="112" s="1"/>
  <c r="G11" i="112" s="1"/>
  <c r="B12" i="112"/>
  <c r="B12" i="76"/>
  <c r="C11" i="76"/>
  <c r="E11" i="76" s="1"/>
  <c r="G11" i="76" s="1"/>
  <c r="B13" i="128"/>
  <c r="C12" i="128"/>
  <c r="E12" i="128" s="1"/>
  <c r="G12" i="128" s="1"/>
  <c r="C19" i="86" l="1"/>
  <c r="B20" i="86"/>
  <c r="C12" i="75"/>
  <c r="B13" i="75"/>
  <c r="AC14" i="60"/>
  <c r="BS16" i="27"/>
  <c r="AD16" i="27"/>
  <c r="BM15" i="41" s="1"/>
  <c r="BQ16" i="27"/>
  <c r="GG15" i="41" s="1"/>
  <c r="AC16" i="27"/>
  <c r="AN16" i="27"/>
  <c r="AB16" i="27"/>
  <c r="BI15" i="41" s="1"/>
  <c r="AL16" i="27"/>
  <c r="AH16" i="27"/>
  <c r="CC15" i="41" s="1"/>
  <c r="A17" i="27"/>
  <c r="AJ16" i="27"/>
  <c r="AK16" i="27"/>
  <c r="C12" i="84"/>
  <c r="E12" i="84" s="1"/>
  <c r="G12" i="84" s="1"/>
  <c r="B13" i="84"/>
  <c r="F16" i="128"/>
  <c r="D16" i="128"/>
  <c r="GN14" i="41"/>
  <c r="BH14" i="41"/>
  <c r="BK14" i="41" s="1"/>
  <c r="B13" i="104"/>
  <c r="C12" i="104"/>
  <c r="E12" i="104" s="1"/>
  <c r="G12" i="104" s="1"/>
  <c r="E12" i="11"/>
  <c r="G12" i="11" s="1"/>
  <c r="B14" i="16"/>
  <c r="C13" i="16"/>
  <c r="E13" i="16" s="1"/>
  <c r="G13" i="16" s="1"/>
  <c r="H14" i="41"/>
  <c r="BL14" i="41"/>
  <c r="BO14" i="41" s="1"/>
  <c r="AA15" i="60"/>
  <c r="AC15" i="60" s="1"/>
  <c r="B16" i="60"/>
  <c r="X15" i="60"/>
  <c r="AY15" i="60"/>
  <c r="BA15" i="60" s="1"/>
  <c r="U15" i="60"/>
  <c r="AV15" i="60"/>
  <c r="R15" i="60"/>
  <c r="T15" i="60" s="1"/>
  <c r="AS15" i="60"/>
  <c r="AU15" i="60" s="1"/>
  <c r="AP15" i="60"/>
  <c r="AM15" i="60"/>
  <c r="AO15" i="60" s="1"/>
  <c r="AG15" i="60"/>
  <c r="AI15" i="60" s="1"/>
  <c r="AJ15" i="60"/>
  <c r="AL15" i="60" s="1"/>
  <c r="AD15" i="60"/>
  <c r="AF15" i="60" s="1"/>
  <c r="O15" i="60"/>
  <c r="Q15" i="60" s="1"/>
  <c r="L15" i="60"/>
  <c r="B13" i="111"/>
  <c r="C12" i="111"/>
  <c r="E12" i="111" s="1"/>
  <c r="G12" i="111" s="1"/>
  <c r="C10" i="93"/>
  <c r="G9" i="93"/>
  <c r="C13" i="8"/>
  <c r="E12" i="8"/>
  <c r="G12" i="8" s="1"/>
  <c r="B13" i="71"/>
  <c r="C12" i="71"/>
  <c r="E12" i="71" s="1"/>
  <c r="G12" i="71" s="1"/>
  <c r="AF14" i="60"/>
  <c r="C11" i="73"/>
  <c r="E11" i="73" s="1"/>
  <c r="G11" i="73" s="1"/>
  <c r="B12" i="73"/>
  <c r="B13" i="11"/>
  <c r="C14" i="11"/>
  <c r="X14" i="41"/>
  <c r="GV14" i="41"/>
  <c r="A11" i="31"/>
  <c r="C10" i="31"/>
  <c r="D10" i="31"/>
  <c r="B14" i="49"/>
  <c r="C13" i="49"/>
  <c r="E13" i="49" s="1"/>
  <c r="G13" i="49" s="1"/>
  <c r="C12" i="36"/>
  <c r="E12" i="36" s="1"/>
  <c r="G12" i="36" s="1"/>
  <c r="B13" i="36"/>
  <c r="E12" i="75"/>
  <c r="G11" i="75"/>
  <c r="B13" i="77"/>
  <c r="C12" i="77"/>
  <c r="E12" i="77" s="1"/>
  <c r="G12" i="77" s="1"/>
  <c r="B14" i="22"/>
  <c r="C13" i="22"/>
  <c r="E13" i="22" s="1"/>
  <c r="G13" i="22" s="1"/>
  <c r="C13" i="66"/>
  <c r="E13" i="66" s="1"/>
  <c r="G13" i="66" s="1"/>
  <c r="B14" i="66"/>
  <c r="EN14" i="41"/>
  <c r="CF14" i="41"/>
  <c r="L14" i="41"/>
  <c r="BP14" i="41"/>
  <c r="N14" i="60"/>
  <c r="F14" i="60"/>
  <c r="B13" i="65"/>
  <c r="C12" i="65"/>
  <c r="E12" i="65" s="1"/>
  <c r="G12" i="65" s="1"/>
  <c r="C12" i="57"/>
  <c r="E12" i="57" s="1"/>
  <c r="G12" i="57" s="1"/>
  <c r="B13" i="57"/>
  <c r="C12" i="83"/>
  <c r="E12" i="83" s="1"/>
  <c r="G12" i="83" s="1"/>
  <c r="B13" i="83"/>
  <c r="B12" i="69"/>
  <c r="C11" i="69"/>
  <c r="E11" i="69" s="1"/>
  <c r="G11" i="69" s="1"/>
  <c r="C14" i="72"/>
  <c r="E14" i="72" s="1"/>
  <c r="G14" i="72" s="1"/>
  <c r="B15" i="72"/>
  <c r="B13" i="25"/>
  <c r="C12" i="25"/>
  <c r="E12" i="25" s="1"/>
  <c r="G12" i="25" s="1"/>
  <c r="B14" i="17"/>
  <c r="C13" i="17"/>
  <c r="E13" i="17" s="1"/>
  <c r="G13" i="17" s="1"/>
  <c r="C12" i="76"/>
  <c r="E12" i="76" s="1"/>
  <c r="G12" i="76" s="1"/>
  <c r="B13" i="76"/>
  <c r="E12" i="23"/>
  <c r="G12" i="23" s="1"/>
  <c r="GZ14" i="41"/>
  <c r="AR14" i="60"/>
  <c r="H14" i="60"/>
  <c r="B13" i="88"/>
  <c r="C12" i="88"/>
  <c r="E12" i="88" s="1"/>
  <c r="G12" i="88" s="1"/>
  <c r="B18" i="87"/>
  <c r="C17" i="87"/>
  <c r="C13" i="23"/>
  <c r="B14" i="23"/>
  <c r="T14" i="41"/>
  <c r="P14" i="41"/>
  <c r="BT14" i="41"/>
  <c r="B14" i="64"/>
  <c r="C13" i="64"/>
  <c r="E13" i="64" s="1"/>
  <c r="G13" i="64" s="1"/>
  <c r="B13" i="94"/>
  <c r="C12" i="94"/>
  <c r="E12" i="94" s="1"/>
  <c r="G12" i="94" s="1"/>
  <c r="DX14" i="41"/>
  <c r="B13" i="21"/>
  <c r="C12" i="21"/>
  <c r="E12" i="21" s="1"/>
  <c r="G12" i="21" s="1"/>
  <c r="CJ14" i="41"/>
  <c r="EZ14" i="41"/>
  <c r="AU14" i="60"/>
  <c r="C14" i="123"/>
  <c r="E14" i="123" s="1"/>
  <c r="G14" i="123" s="1"/>
  <c r="B15" i="123"/>
  <c r="B13" i="119"/>
  <c r="C12" i="119"/>
  <c r="E12" i="119" s="1"/>
  <c r="G12" i="119" s="1"/>
  <c r="C12" i="85"/>
  <c r="E12" i="85" s="1"/>
  <c r="G12" i="85" s="1"/>
  <c r="B13" i="85"/>
  <c r="B13" i="81"/>
  <c r="C12" i="81"/>
  <c r="E12" i="81" s="1"/>
  <c r="G12" i="81" s="1"/>
  <c r="D20" i="48"/>
  <c r="F20" i="48"/>
  <c r="C13" i="14"/>
  <c r="E13" i="14" s="1"/>
  <c r="G13" i="14" s="1"/>
  <c r="B14" i="14"/>
  <c r="AO14" i="60"/>
  <c r="C12" i="109"/>
  <c r="E12" i="109" s="1"/>
  <c r="G12" i="109" s="1"/>
  <c r="B13" i="109"/>
  <c r="T14" i="60"/>
  <c r="B14" i="19"/>
  <c r="C13" i="19"/>
  <c r="E13" i="19" s="1"/>
  <c r="G13" i="19" s="1"/>
  <c r="CN14" i="41"/>
  <c r="AB14" i="41"/>
  <c r="FH14" i="41"/>
  <c r="B13" i="124"/>
  <c r="C12" i="124"/>
  <c r="E12" i="124" s="1"/>
  <c r="G12" i="124" s="1"/>
  <c r="C14" i="43"/>
  <c r="E14" i="43" s="1"/>
  <c r="G14" i="43" s="1"/>
  <c r="B15" i="43"/>
  <c r="C12" i="110"/>
  <c r="E12" i="110" s="1"/>
  <c r="G12" i="110" s="1"/>
  <c r="B13" i="110"/>
  <c r="GJ14" i="41"/>
  <c r="C13" i="128"/>
  <c r="E13" i="128" s="1"/>
  <c r="G13" i="128" s="1"/>
  <c r="B14" i="128"/>
  <c r="CZ14" i="41"/>
  <c r="CB14" i="41"/>
  <c r="CE14" i="41" s="1"/>
  <c r="C12" i="107"/>
  <c r="E12" i="107" s="1"/>
  <c r="G12" i="107" s="1"/>
  <c r="B13" i="107"/>
  <c r="A36" i="127"/>
  <c r="A51" i="127"/>
  <c r="A67" i="127" s="1"/>
  <c r="A83" i="127" s="1"/>
  <c r="D13" i="41"/>
  <c r="B13" i="91"/>
  <c r="C12" i="91"/>
  <c r="E12" i="91" s="1"/>
  <c r="G12" i="91" s="1"/>
  <c r="B15" i="42"/>
  <c r="C14" i="42"/>
  <c r="E14" i="42" s="1"/>
  <c r="G14" i="42" s="1"/>
  <c r="B13" i="96"/>
  <c r="C12" i="96"/>
  <c r="E12" i="96" s="1"/>
  <c r="G12" i="96" s="1"/>
  <c r="CR14" i="41"/>
  <c r="C12" i="51"/>
  <c r="E12" i="51" s="1"/>
  <c r="G12" i="51" s="1"/>
  <c r="B13" i="51"/>
  <c r="B13" i="67"/>
  <c r="C12" i="67"/>
  <c r="E12" i="67" s="1"/>
  <c r="G12" i="67" s="1"/>
  <c r="C10" i="92"/>
  <c r="G9" i="92"/>
  <c r="AB15" i="41"/>
  <c r="DL15" i="41"/>
  <c r="X15" i="41"/>
  <c r="FX15" i="41"/>
  <c r="DH15" i="41"/>
  <c r="T15" i="41"/>
  <c r="DD15" i="41"/>
  <c r="L15" i="41"/>
  <c r="H15" i="41"/>
  <c r="FH15" i="41"/>
  <c r="CN15" i="41"/>
  <c r="CJ15" i="41"/>
  <c r="C15" i="41"/>
  <c r="EZ15" i="41"/>
  <c r="CF15" i="41"/>
  <c r="B16" i="41"/>
  <c r="BP15" i="41"/>
  <c r="GK15" i="41"/>
  <c r="EN15" i="41"/>
  <c r="CB15" i="41"/>
  <c r="BL15" i="41"/>
  <c r="BH15" i="41"/>
  <c r="GZ15" i="41"/>
  <c r="AJ15" i="41"/>
  <c r="GV15" i="41"/>
  <c r="GN15" i="41"/>
  <c r="DT15" i="41"/>
  <c r="AF15" i="41"/>
  <c r="B13" i="90"/>
  <c r="C12" i="90"/>
  <c r="E12" i="90" s="1"/>
  <c r="G12" i="90" s="1"/>
  <c r="B16" i="40"/>
  <c r="C15" i="40"/>
  <c r="C12" i="3"/>
  <c r="E12" i="3" s="1"/>
  <c r="G12" i="3" s="1"/>
  <c r="B13" i="3"/>
  <c r="B14" i="50"/>
  <c r="C13" i="50"/>
  <c r="E13" i="50" s="1"/>
  <c r="G13" i="50" s="1"/>
  <c r="B15" i="24"/>
  <c r="C14" i="24"/>
  <c r="E14" i="24" s="1"/>
  <c r="G14" i="24" s="1"/>
  <c r="B13" i="112"/>
  <c r="C12" i="112"/>
  <c r="E12" i="112" s="1"/>
  <c r="G12" i="112" s="1"/>
  <c r="DD14" i="41"/>
  <c r="AF14" i="41"/>
  <c r="B13" i="82"/>
  <c r="C12" i="82"/>
  <c r="E12" i="82" s="1"/>
  <c r="G12" i="82" s="1"/>
  <c r="B14" i="46"/>
  <c r="C13" i="46"/>
  <c r="E13" i="46" s="1"/>
  <c r="G13" i="46" s="1"/>
  <c r="B12" i="38"/>
  <c r="C11" i="38"/>
  <c r="E11" i="38" s="1"/>
  <c r="G11" i="38" s="1"/>
  <c r="C12" i="61"/>
  <c r="E12" i="61" s="1"/>
  <c r="G12" i="61" s="1"/>
  <c r="B13" i="61"/>
  <c r="B14" i="18"/>
  <c r="C13" i="18"/>
  <c r="E13" i="18" s="1"/>
  <c r="G13" i="18" s="1"/>
  <c r="B13" i="53"/>
  <c r="C12" i="53"/>
  <c r="E12" i="53" s="1"/>
  <c r="G12" i="53" s="1"/>
  <c r="DH14" i="41"/>
  <c r="B13" i="95"/>
  <c r="C12" i="95"/>
  <c r="E12" i="95" s="1"/>
  <c r="G12" i="95" s="1"/>
  <c r="B14" i="125"/>
  <c r="C13" i="125"/>
  <c r="E13" i="125" s="1"/>
  <c r="G13" i="125" s="1"/>
  <c r="GG14" i="41"/>
  <c r="FL14" i="41"/>
  <c r="AJ14" i="41"/>
  <c r="C12" i="117"/>
  <c r="E12" i="117" s="1"/>
  <c r="G12" i="117" s="1"/>
  <c r="B13" i="117"/>
  <c r="C12" i="70"/>
  <c r="E12" i="70" s="1"/>
  <c r="G12" i="70" s="1"/>
  <c r="B13" i="70"/>
  <c r="EB14" i="41"/>
  <c r="B14" i="44"/>
  <c r="E13" i="44"/>
  <c r="C13" i="44"/>
  <c r="B13" i="80"/>
  <c r="C12" i="80"/>
  <c r="E12" i="80" s="1"/>
  <c r="G12" i="80" s="1"/>
  <c r="B14" i="121"/>
  <c r="C13" i="121"/>
  <c r="E13" i="121" s="1"/>
  <c r="G13" i="121" s="1"/>
  <c r="FT14" i="41"/>
  <c r="DT14" i="41"/>
  <c r="B16" i="126"/>
  <c r="C15" i="126"/>
  <c r="B14" i="48"/>
  <c r="C13" i="48"/>
  <c r="E13" i="48" s="1"/>
  <c r="G13" i="48" s="1"/>
  <c r="BJ14" i="41" l="1"/>
  <c r="BN14" i="41"/>
  <c r="CD14" i="41"/>
  <c r="AR15" i="60"/>
  <c r="H15" i="60"/>
  <c r="C13" i="81"/>
  <c r="E13" i="81" s="1"/>
  <c r="G13" i="81" s="1"/>
  <c r="B14" i="81"/>
  <c r="E13" i="23"/>
  <c r="G13" i="23" s="1"/>
  <c r="B15" i="49"/>
  <c r="C14" i="49"/>
  <c r="E14" i="49" s="1"/>
  <c r="G14" i="49" s="1"/>
  <c r="C15" i="24"/>
  <c r="E15" i="24" s="1"/>
  <c r="G15" i="24" s="1"/>
  <c r="B16" i="24"/>
  <c r="C13" i="85"/>
  <c r="E13" i="85" s="1"/>
  <c r="G13" i="85" s="1"/>
  <c r="B14" i="85"/>
  <c r="C13" i="21"/>
  <c r="E13" i="21" s="1"/>
  <c r="G13" i="21" s="1"/>
  <c r="B14" i="21"/>
  <c r="B14" i="75"/>
  <c r="C13" i="75"/>
  <c r="C14" i="18"/>
  <c r="E14" i="18" s="1"/>
  <c r="G14" i="18" s="1"/>
  <c r="B15" i="18"/>
  <c r="B17" i="41"/>
  <c r="GZ16" i="41"/>
  <c r="DX16" i="41"/>
  <c r="AF16" i="41"/>
  <c r="DT16" i="41"/>
  <c r="AB16" i="41"/>
  <c r="GV16" i="41"/>
  <c r="X16" i="41"/>
  <c r="FX16" i="41"/>
  <c r="DD16" i="41"/>
  <c r="H16" i="41"/>
  <c r="FL16" i="41"/>
  <c r="CN16" i="41"/>
  <c r="EZ16" i="41"/>
  <c r="CB16" i="41"/>
  <c r="EN16" i="41"/>
  <c r="CZ16" i="41"/>
  <c r="CR16" i="41"/>
  <c r="C16" i="41"/>
  <c r="BT16" i="41"/>
  <c r="BH16" i="41"/>
  <c r="FH16" i="41"/>
  <c r="C14" i="46"/>
  <c r="E14" i="46" s="1"/>
  <c r="G14" i="46" s="1"/>
  <c r="B15" i="46"/>
  <c r="C12" i="69"/>
  <c r="E12" i="69" s="1"/>
  <c r="G12" i="69" s="1"/>
  <c r="B13" i="69"/>
  <c r="C13" i="71"/>
  <c r="E13" i="71" s="1"/>
  <c r="G13" i="71" s="1"/>
  <c r="B14" i="71"/>
  <c r="AX15" i="60"/>
  <c r="B14" i="67"/>
  <c r="C13" i="67"/>
  <c r="E13" i="67" s="1"/>
  <c r="G13" i="67" s="1"/>
  <c r="C18" i="87"/>
  <c r="B21" i="87"/>
  <c r="B14" i="83"/>
  <c r="C13" i="83"/>
  <c r="E13" i="83" s="1"/>
  <c r="G13" i="83" s="1"/>
  <c r="W15" i="60"/>
  <c r="AB17" i="27"/>
  <c r="BI16" i="41" s="1"/>
  <c r="AN17" i="27"/>
  <c r="AK17" i="27"/>
  <c r="AL17" i="27"/>
  <c r="AJ17" i="27"/>
  <c r="AH17" i="27"/>
  <c r="CC16" i="41" s="1"/>
  <c r="AC17" i="27"/>
  <c r="BS17" i="27"/>
  <c r="GK16" i="41" s="1"/>
  <c r="A18" i="27"/>
  <c r="BQ17" i="27"/>
  <c r="AD17" i="27"/>
  <c r="BM16" i="41" s="1"/>
  <c r="B14" i="80"/>
  <c r="C13" i="80"/>
  <c r="E13" i="80" s="1"/>
  <c r="G13" i="80" s="1"/>
  <c r="G13" i="44"/>
  <c r="E14" i="44"/>
  <c r="G14" i="44" s="1"/>
  <c r="C14" i="44"/>
  <c r="B15" i="44"/>
  <c r="C13" i="91"/>
  <c r="E13" i="91" s="1"/>
  <c r="G13" i="91" s="1"/>
  <c r="B14" i="91"/>
  <c r="B15" i="19"/>
  <c r="C14" i="19"/>
  <c r="E14" i="19" s="1"/>
  <c r="G14" i="19" s="1"/>
  <c r="B14" i="119"/>
  <c r="C13" i="119"/>
  <c r="E13" i="119" s="1"/>
  <c r="G13" i="119" s="1"/>
  <c r="A12" i="31"/>
  <c r="D11" i="31"/>
  <c r="C11" i="31"/>
  <c r="E13" i="8"/>
  <c r="G13" i="8" s="1"/>
  <c r="C14" i="8"/>
  <c r="BK15" i="41"/>
  <c r="BJ15" i="41"/>
  <c r="C14" i="125"/>
  <c r="E14" i="125" s="1"/>
  <c r="G14" i="125" s="1"/>
  <c r="B15" i="125"/>
  <c r="B14" i="51"/>
  <c r="C13" i="51"/>
  <c r="E13" i="51" s="1"/>
  <c r="G13" i="51" s="1"/>
  <c r="F21" i="48"/>
  <c r="D21" i="48"/>
  <c r="B14" i="124"/>
  <c r="C13" i="124"/>
  <c r="E13" i="124" s="1"/>
  <c r="G13" i="124" s="1"/>
  <c r="B15" i="50"/>
  <c r="C14" i="50"/>
  <c r="E14" i="50" s="1"/>
  <c r="G14" i="50" s="1"/>
  <c r="B21" i="86"/>
  <c r="C20" i="86"/>
  <c r="C13" i="104"/>
  <c r="E13" i="104" s="1"/>
  <c r="G13" i="104" s="1"/>
  <c r="B14" i="104"/>
  <c r="GL14" i="41"/>
  <c r="B14" i="61"/>
  <c r="C13" i="61"/>
  <c r="E13" i="61" s="1"/>
  <c r="G13" i="61" s="1"/>
  <c r="B17" i="40"/>
  <c r="GN16" i="41" s="1"/>
  <c r="C16" i="40"/>
  <c r="DX15" i="41"/>
  <c r="CR15" i="41"/>
  <c r="B14" i="57"/>
  <c r="C13" i="57"/>
  <c r="E13" i="57" s="1"/>
  <c r="G13" i="57" s="1"/>
  <c r="D14" i="41"/>
  <c r="GI15" i="41"/>
  <c r="GH15" i="41"/>
  <c r="B16" i="123"/>
  <c r="C15" i="123"/>
  <c r="E15" i="123" s="1"/>
  <c r="G15" i="123" s="1"/>
  <c r="GM14" i="41"/>
  <c r="EB15" i="41"/>
  <c r="FL15" i="41"/>
  <c r="C13" i="94"/>
  <c r="E13" i="94" s="1"/>
  <c r="G13" i="94" s="1"/>
  <c r="B14" i="94"/>
  <c r="B15" i="17"/>
  <c r="C14" i="17"/>
  <c r="E14" i="17" s="1"/>
  <c r="G14" i="17" s="1"/>
  <c r="C14" i="22"/>
  <c r="E14" i="22" s="1"/>
  <c r="G14" i="22" s="1"/>
  <c r="B15" i="22"/>
  <c r="C13" i="111"/>
  <c r="E13" i="111" s="1"/>
  <c r="G13" i="111" s="1"/>
  <c r="B14" i="111"/>
  <c r="BO15" i="41"/>
  <c r="BN15" i="41"/>
  <c r="CD15" i="41"/>
  <c r="CE15" i="41"/>
  <c r="B14" i="3"/>
  <c r="C13" i="3"/>
  <c r="E13" i="3" s="1"/>
  <c r="G13" i="3" s="1"/>
  <c r="B15" i="66"/>
  <c r="C14" i="66"/>
  <c r="E14" i="66" s="1"/>
  <c r="G14" i="66" s="1"/>
  <c r="AG16" i="60"/>
  <c r="AI16" i="60" s="1"/>
  <c r="AD16" i="60"/>
  <c r="AA16" i="60"/>
  <c r="AC16" i="60" s="1"/>
  <c r="B17" i="60"/>
  <c r="X16" i="60"/>
  <c r="Z16" i="60" s="1"/>
  <c r="AY16" i="60"/>
  <c r="BA16" i="60" s="1"/>
  <c r="U16" i="60"/>
  <c r="W16" i="60" s="1"/>
  <c r="AP16" i="60"/>
  <c r="L16" i="60"/>
  <c r="AV16" i="60"/>
  <c r="AX16" i="60" s="1"/>
  <c r="AS16" i="60"/>
  <c r="AU16" i="60" s="1"/>
  <c r="R16" i="60"/>
  <c r="T16" i="60" s="1"/>
  <c r="O16" i="60"/>
  <c r="Q16" i="60" s="1"/>
  <c r="AM16" i="60"/>
  <c r="AO16" i="60" s="1"/>
  <c r="AJ16" i="60"/>
  <c r="AL16" i="60" s="1"/>
  <c r="A52" i="127"/>
  <c r="A68" i="127" s="1"/>
  <c r="A84" i="127" s="1"/>
  <c r="A37" i="127"/>
  <c r="C13" i="110"/>
  <c r="E13" i="110" s="1"/>
  <c r="G13" i="110" s="1"/>
  <c r="B14" i="110"/>
  <c r="C15" i="11"/>
  <c r="B14" i="11"/>
  <c r="C14" i="23"/>
  <c r="E14" i="23" s="1"/>
  <c r="G14" i="23" s="1"/>
  <c r="B15" i="23"/>
  <c r="B14" i="82"/>
  <c r="C13" i="82"/>
  <c r="E13" i="82" s="1"/>
  <c r="G13" i="82" s="1"/>
  <c r="B14" i="90"/>
  <c r="C13" i="90"/>
  <c r="E13" i="90" s="1"/>
  <c r="G13" i="90" s="1"/>
  <c r="B14" i="107"/>
  <c r="C13" i="107"/>
  <c r="E13" i="107" s="1"/>
  <c r="G13" i="107" s="1"/>
  <c r="B14" i="25"/>
  <c r="C13" i="25"/>
  <c r="E13" i="25" s="1"/>
  <c r="G13" i="25" s="1"/>
  <c r="C13" i="65"/>
  <c r="E13" i="65" s="1"/>
  <c r="G13" i="65" s="1"/>
  <c r="B14" i="65"/>
  <c r="E13" i="11"/>
  <c r="G13" i="11" s="1"/>
  <c r="E10" i="93"/>
  <c r="B10" i="93"/>
  <c r="C14" i="121"/>
  <c r="E14" i="121" s="1"/>
  <c r="G14" i="121" s="1"/>
  <c r="B15" i="121"/>
  <c r="C13" i="53"/>
  <c r="E13" i="53" s="1"/>
  <c r="G13" i="53" s="1"/>
  <c r="B14" i="53"/>
  <c r="C13" i="112"/>
  <c r="E13" i="112" s="1"/>
  <c r="G13" i="112" s="1"/>
  <c r="B14" i="112"/>
  <c r="C13" i="77"/>
  <c r="E13" i="77" s="1"/>
  <c r="G13" i="77" s="1"/>
  <c r="B14" i="77"/>
  <c r="F15" i="60"/>
  <c r="C15" i="60" s="1"/>
  <c r="E15" i="60" s="1"/>
  <c r="N15" i="60"/>
  <c r="F17" i="128"/>
  <c r="D17" i="128"/>
  <c r="C13" i="95"/>
  <c r="E13" i="95" s="1"/>
  <c r="G13" i="95" s="1"/>
  <c r="B14" i="95"/>
  <c r="C13" i="70"/>
  <c r="E13" i="70" s="1"/>
  <c r="G13" i="70" s="1"/>
  <c r="B14" i="70"/>
  <c r="B15" i="48"/>
  <c r="C14" i="48"/>
  <c r="E14" i="48" s="1"/>
  <c r="G14" i="48" s="1"/>
  <c r="AV15" i="41"/>
  <c r="P15" i="41"/>
  <c r="B10" i="92"/>
  <c r="E10" i="92"/>
  <c r="B14" i="96"/>
  <c r="C13" i="96"/>
  <c r="E13" i="96" s="1"/>
  <c r="G13" i="96" s="1"/>
  <c r="B15" i="14"/>
  <c r="C14" i="14"/>
  <c r="E14" i="14" s="1"/>
  <c r="G14" i="14" s="1"/>
  <c r="B14" i="88"/>
  <c r="C13" i="88"/>
  <c r="E13" i="88" s="1"/>
  <c r="G13" i="88" s="1"/>
  <c r="C14" i="60"/>
  <c r="C13" i="84"/>
  <c r="E13" i="84" s="1"/>
  <c r="G13" i="84" s="1"/>
  <c r="B14" i="84"/>
  <c r="B14" i="76"/>
  <c r="C13" i="76"/>
  <c r="E13" i="76" s="1"/>
  <c r="G13" i="76" s="1"/>
  <c r="GH14" i="41"/>
  <c r="GI14" i="41"/>
  <c r="C12" i="38"/>
  <c r="E12" i="38" s="1"/>
  <c r="G12" i="38" s="1"/>
  <c r="B13" i="38"/>
  <c r="CZ15" i="41"/>
  <c r="C15" i="43"/>
  <c r="E15" i="43" s="1"/>
  <c r="G15" i="43" s="1"/>
  <c r="B16" i="43"/>
  <c r="B14" i="109"/>
  <c r="C13" i="109"/>
  <c r="E13" i="109" s="1"/>
  <c r="G13" i="109" s="1"/>
  <c r="B15" i="64"/>
  <c r="C14" i="64"/>
  <c r="E14" i="64" s="1"/>
  <c r="G14" i="64" s="1"/>
  <c r="B16" i="72"/>
  <c r="C15" i="72"/>
  <c r="E15" i="72" s="1"/>
  <c r="G15" i="72" s="1"/>
  <c r="G12" i="75"/>
  <c r="E13" i="75"/>
  <c r="C12" i="73"/>
  <c r="E12" i="73" s="1"/>
  <c r="G12" i="73" s="1"/>
  <c r="B13" i="73"/>
  <c r="C14" i="16"/>
  <c r="E14" i="16" s="1"/>
  <c r="G14" i="16" s="1"/>
  <c r="B15" i="16"/>
  <c r="C15" i="42"/>
  <c r="E15" i="42" s="1"/>
  <c r="G15" i="42" s="1"/>
  <c r="B16" i="42"/>
  <c r="B15" i="128"/>
  <c r="C14" i="128"/>
  <c r="E14" i="128" s="1"/>
  <c r="G14" i="128" s="1"/>
  <c r="Z15" i="60"/>
  <c r="C16" i="126"/>
  <c r="B17" i="126"/>
  <c r="B14" i="117"/>
  <c r="C13" i="117"/>
  <c r="E13" i="117" s="1"/>
  <c r="G13" i="117" s="1"/>
  <c r="BT15" i="41"/>
  <c r="GJ15" i="41"/>
  <c r="GM15" i="41" s="1"/>
  <c r="FT15" i="41"/>
  <c r="B14" i="36"/>
  <c r="C13" i="36"/>
  <c r="E13" i="36" s="1"/>
  <c r="G13" i="36" s="1"/>
  <c r="D15" i="41" l="1"/>
  <c r="C14" i="80"/>
  <c r="E14" i="80" s="1"/>
  <c r="G14" i="80" s="1"/>
  <c r="B15" i="80"/>
  <c r="B16" i="49"/>
  <c r="C15" i="49"/>
  <c r="E15" i="49" s="1"/>
  <c r="G15" i="49" s="1"/>
  <c r="C13" i="73"/>
  <c r="E13" i="73" s="1"/>
  <c r="G13" i="73" s="1"/>
  <c r="B14" i="73"/>
  <c r="CE16" i="41"/>
  <c r="CD16" i="41"/>
  <c r="CC18" i="41"/>
  <c r="B15" i="21"/>
  <c r="C14" i="21"/>
  <c r="E14" i="21" s="1"/>
  <c r="G14" i="21" s="1"/>
  <c r="C14" i="81"/>
  <c r="E14" i="81" s="1"/>
  <c r="G14" i="81" s="1"/>
  <c r="B15" i="81"/>
  <c r="C16" i="43"/>
  <c r="E16" i="43" s="1"/>
  <c r="G16" i="43" s="1"/>
  <c r="B17" i="43"/>
  <c r="B15" i="124"/>
  <c r="C14" i="124"/>
  <c r="E14" i="124" s="1"/>
  <c r="G14" i="124" s="1"/>
  <c r="B16" i="46"/>
  <c r="C15" i="46"/>
  <c r="E15" i="46" s="1"/>
  <c r="G15" i="46" s="1"/>
  <c r="B15" i="67"/>
  <c r="C14" i="67"/>
  <c r="E14" i="67" s="1"/>
  <c r="G14" i="67" s="1"/>
  <c r="G10" i="93"/>
  <c r="C11" i="93"/>
  <c r="F22" i="48"/>
  <c r="D22" i="48"/>
  <c r="GL15" i="41"/>
  <c r="B15" i="61"/>
  <c r="C14" i="61"/>
  <c r="E14" i="61" s="1"/>
  <c r="G14" i="61" s="1"/>
  <c r="B15" i="76"/>
  <c r="C14" i="76"/>
  <c r="E14" i="76" s="1"/>
  <c r="G14" i="76" s="1"/>
  <c r="C14" i="107"/>
  <c r="E14" i="107" s="1"/>
  <c r="G14" i="107" s="1"/>
  <c r="B15" i="107"/>
  <c r="B15" i="3"/>
  <c r="C14" i="3"/>
  <c r="E14" i="3" s="1"/>
  <c r="G14" i="3" s="1"/>
  <c r="E14" i="8"/>
  <c r="G14" i="8" s="1"/>
  <c r="C15" i="8"/>
  <c r="B15" i="94"/>
  <c r="C14" i="94"/>
  <c r="E14" i="94" s="1"/>
  <c r="G14" i="94" s="1"/>
  <c r="C14" i="90"/>
  <c r="E14" i="90" s="1"/>
  <c r="G14" i="90" s="1"/>
  <c r="B15" i="90"/>
  <c r="H16" i="60"/>
  <c r="AR16" i="60"/>
  <c r="C17" i="126"/>
  <c r="B18" i="126"/>
  <c r="C15" i="17"/>
  <c r="E15" i="17" s="1"/>
  <c r="G15" i="17" s="1"/>
  <c r="B16" i="17"/>
  <c r="BK16" i="41"/>
  <c r="BJ16" i="41"/>
  <c r="C15" i="48"/>
  <c r="E15" i="48" s="1"/>
  <c r="G15" i="48" s="1"/>
  <c r="B16" i="48"/>
  <c r="L16" i="41"/>
  <c r="C17" i="41"/>
  <c r="BP17" i="41"/>
  <c r="BL17" i="41"/>
  <c r="DT17" i="41"/>
  <c r="B20" i="41"/>
  <c r="CR17" i="41"/>
  <c r="AB17" i="41"/>
  <c r="CN17" i="41"/>
  <c r="GV17" i="41"/>
  <c r="AF17" i="41"/>
  <c r="GN17" i="41"/>
  <c r="T17" i="41"/>
  <c r="FX17" i="41"/>
  <c r="DH17" i="41"/>
  <c r="P17" i="41"/>
  <c r="F16" i="60"/>
  <c r="N16" i="60"/>
  <c r="B15" i="111"/>
  <c r="C14" i="111"/>
  <c r="E14" i="111" s="1"/>
  <c r="G14" i="111" s="1"/>
  <c r="B15" i="83"/>
  <c r="C14" i="83"/>
  <c r="E14" i="83" s="1"/>
  <c r="G14" i="83" s="1"/>
  <c r="AJ16" i="41"/>
  <c r="B15" i="36"/>
  <c r="C14" i="36"/>
  <c r="E14" i="36" s="1"/>
  <c r="G14" i="36" s="1"/>
  <c r="F18" i="128"/>
  <c r="D18" i="128"/>
  <c r="B16" i="128"/>
  <c r="C15" i="128"/>
  <c r="E15" i="128" s="1"/>
  <c r="G15" i="128" s="1"/>
  <c r="B15" i="57"/>
  <c r="C14" i="57"/>
  <c r="E14" i="57" s="1"/>
  <c r="G14" i="57" s="1"/>
  <c r="B14" i="38"/>
  <c r="C13" i="38"/>
  <c r="E13" i="38" s="1"/>
  <c r="G13" i="38" s="1"/>
  <c r="B15" i="70"/>
  <c r="C14" i="70"/>
  <c r="E14" i="70" s="1"/>
  <c r="G14" i="70" s="1"/>
  <c r="B16" i="14"/>
  <c r="C15" i="14"/>
  <c r="E15" i="14" s="1"/>
  <c r="G15" i="14" s="1"/>
  <c r="B15" i="112"/>
  <c r="C14" i="112"/>
  <c r="E14" i="112" s="1"/>
  <c r="G14" i="112" s="1"/>
  <c r="B16" i="23"/>
  <c r="C15" i="23"/>
  <c r="B22" i="87"/>
  <c r="C21" i="87"/>
  <c r="FT16" i="41"/>
  <c r="GJ16" i="41"/>
  <c r="GL16" i="41" s="1"/>
  <c r="EB16" i="41"/>
  <c r="B15" i="85"/>
  <c r="C14" i="85"/>
  <c r="E14" i="85" s="1"/>
  <c r="G14" i="85" s="1"/>
  <c r="P16" i="41"/>
  <c r="AV16" i="41"/>
  <c r="C15" i="66"/>
  <c r="E15" i="66" s="1"/>
  <c r="G15" i="66" s="1"/>
  <c r="B16" i="66"/>
  <c r="GG16" i="41"/>
  <c r="E14" i="60"/>
  <c r="AN18" i="27"/>
  <c r="AL18" i="27"/>
  <c r="AK18" i="27"/>
  <c r="A19" i="27"/>
  <c r="AC18" i="27"/>
  <c r="AB18" i="27"/>
  <c r="BI17" i="41" s="1"/>
  <c r="BS18" i="27"/>
  <c r="GK17" i="41" s="1"/>
  <c r="AJ18" i="27"/>
  <c r="AH18" i="27"/>
  <c r="CC17" i="41" s="1"/>
  <c r="AD18" i="27"/>
  <c r="BM17" i="41" s="1"/>
  <c r="BQ18" i="27"/>
  <c r="GG17" i="41" s="1"/>
  <c r="B17" i="42"/>
  <c r="C16" i="42"/>
  <c r="E16" i="42" s="1"/>
  <c r="G16" i="42" s="1"/>
  <c r="C16" i="123"/>
  <c r="E16" i="123" s="1"/>
  <c r="G16" i="123" s="1"/>
  <c r="B17" i="123"/>
  <c r="C15" i="44"/>
  <c r="B16" i="44"/>
  <c r="E15" i="44"/>
  <c r="B15" i="71"/>
  <c r="C14" i="71"/>
  <c r="E14" i="71" s="1"/>
  <c r="G14" i="71" s="1"/>
  <c r="BL16" i="41"/>
  <c r="BO16" i="41" s="1"/>
  <c r="DH16" i="41"/>
  <c r="C14" i="110"/>
  <c r="E14" i="110" s="1"/>
  <c r="G14" i="110" s="1"/>
  <c r="B15" i="110"/>
  <c r="A53" i="127"/>
  <c r="A69" i="127" s="1"/>
  <c r="A85" i="127" s="1"/>
  <c r="A38" i="127"/>
  <c r="E14" i="75"/>
  <c r="G13" i="75"/>
  <c r="C21" i="86"/>
  <c r="B22" i="86"/>
  <c r="C12" i="31"/>
  <c r="A13" i="31"/>
  <c r="D12" i="31"/>
  <c r="B15" i="82"/>
  <c r="C14" i="82"/>
  <c r="E14" i="82" s="1"/>
  <c r="G14" i="82" s="1"/>
  <c r="C14" i="96"/>
  <c r="E14" i="96" s="1"/>
  <c r="G14" i="96" s="1"/>
  <c r="B15" i="96"/>
  <c r="AF16" i="60"/>
  <c r="C15" i="50"/>
  <c r="E15" i="50" s="1"/>
  <c r="G15" i="50" s="1"/>
  <c r="B16" i="50"/>
  <c r="BP16" i="41"/>
  <c r="B16" i="18"/>
  <c r="C15" i="18"/>
  <c r="E15" i="18" s="1"/>
  <c r="G15" i="18" s="1"/>
  <c r="B15" i="84"/>
  <c r="C14" i="84"/>
  <c r="E14" i="84" s="1"/>
  <c r="G14" i="84" s="1"/>
  <c r="B15" i="77"/>
  <c r="C14" i="77"/>
  <c r="E14" i="77" s="1"/>
  <c r="G14" i="77" s="1"/>
  <c r="B15" i="104"/>
  <c r="C14" i="104"/>
  <c r="E14" i="104" s="1"/>
  <c r="G14" i="104" s="1"/>
  <c r="B17" i="72"/>
  <c r="C16" i="72"/>
  <c r="E16" i="72" s="1"/>
  <c r="G16" i="72" s="1"/>
  <c r="C14" i="51"/>
  <c r="E14" i="51" s="1"/>
  <c r="G14" i="51" s="1"/>
  <c r="B15" i="51"/>
  <c r="AJ17" i="60"/>
  <c r="AL17" i="60" s="1"/>
  <c r="AG17" i="60"/>
  <c r="AI17" i="60" s="1"/>
  <c r="AD17" i="60"/>
  <c r="AF17" i="60" s="1"/>
  <c r="AA17" i="60"/>
  <c r="AC17" i="60" s="1"/>
  <c r="B18" i="60"/>
  <c r="L17" i="60"/>
  <c r="AY17" i="60"/>
  <c r="BA17" i="60" s="1"/>
  <c r="AV17" i="60"/>
  <c r="AX17" i="60" s="1"/>
  <c r="AS17" i="60"/>
  <c r="AU17" i="60" s="1"/>
  <c r="AP17" i="60"/>
  <c r="X17" i="60"/>
  <c r="Z17" i="60" s="1"/>
  <c r="AM17" i="60"/>
  <c r="AO17" i="60" s="1"/>
  <c r="U17" i="60"/>
  <c r="W17" i="60" s="1"/>
  <c r="R17" i="60"/>
  <c r="T17" i="60" s="1"/>
  <c r="O17" i="60"/>
  <c r="Q17" i="60" s="1"/>
  <c r="B18" i="40"/>
  <c r="H17" i="41" s="1"/>
  <c r="C17" i="40"/>
  <c r="B15" i="119"/>
  <c r="C14" i="119"/>
  <c r="E14" i="119" s="1"/>
  <c r="G14" i="119" s="1"/>
  <c r="C15" i="64"/>
  <c r="E15" i="64" s="1"/>
  <c r="G15" i="64" s="1"/>
  <c r="B16" i="64"/>
  <c r="B16" i="16"/>
  <c r="C15" i="16"/>
  <c r="E15" i="16" s="1"/>
  <c r="G15" i="16" s="1"/>
  <c r="G10" i="92"/>
  <c r="C11" i="92"/>
  <c r="E14" i="11"/>
  <c r="G14" i="11" s="1"/>
  <c r="CF16" i="41"/>
  <c r="T16" i="41"/>
  <c r="B17" i="24"/>
  <c r="C16" i="24"/>
  <c r="E16" i="24" s="1"/>
  <c r="G16" i="24" s="1"/>
  <c r="C15" i="121"/>
  <c r="E15" i="121" s="1"/>
  <c r="G15" i="121" s="1"/>
  <c r="B16" i="121"/>
  <c r="B16" i="19"/>
  <c r="C15" i="19"/>
  <c r="E15" i="19" s="1"/>
  <c r="G15" i="19" s="1"/>
  <c r="B15" i="75"/>
  <c r="C14" i="75"/>
  <c r="C14" i="91"/>
  <c r="E14" i="91" s="1"/>
  <c r="G14" i="91" s="1"/>
  <c r="B15" i="91"/>
  <c r="C14" i="88"/>
  <c r="E14" i="88" s="1"/>
  <c r="G14" i="88" s="1"/>
  <c r="B15" i="88"/>
  <c r="B16" i="22"/>
  <c r="C15" i="22"/>
  <c r="E15" i="22" s="1"/>
  <c r="G15" i="22" s="1"/>
  <c r="C14" i="65"/>
  <c r="E14" i="65" s="1"/>
  <c r="G14" i="65" s="1"/>
  <c r="B15" i="65"/>
  <c r="B15" i="117"/>
  <c r="C14" i="117"/>
  <c r="E14" i="117" s="1"/>
  <c r="G14" i="117" s="1"/>
  <c r="B15" i="109"/>
  <c r="C14" i="109"/>
  <c r="E14" i="109" s="1"/>
  <c r="G14" i="109" s="1"/>
  <c r="B15" i="95"/>
  <c r="C14" i="95"/>
  <c r="E14" i="95" s="1"/>
  <c r="G14" i="95" s="1"/>
  <c r="C14" i="53"/>
  <c r="E14" i="53" s="1"/>
  <c r="G14" i="53" s="1"/>
  <c r="B15" i="53"/>
  <c r="C14" i="25"/>
  <c r="E14" i="25" s="1"/>
  <c r="G14" i="25" s="1"/>
  <c r="B15" i="25"/>
  <c r="B15" i="11"/>
  <c r="C16" i="11"/>
  <c r="B16" i="125"/>
  <c r="C15" i="125"/>
  <c r="E15" i="125" s="1"/>
  <c r="G15" i="125" s="1"/>
  <c r="B14" i="69"/>
  <c r="C13" i="69"/>
  <c r="E13" i="69" s="1"/>
  <c r="G13" i="69" s="1"/>
  <c r="CJ16" i="41"/>
  <c r="DL16" i="41"/>
  <c r="BN16" i="41" l="1"/>
  <c r="GM16" i="41"/>
  <c r="D16" i="41"/>
  <c r="H18" i="41"/>
  <c r="B16" i="111"/>
  <c r="C15" i="111"/>
  <c r="E15" i="111" s="1"/>
  <c r="G15" i="111" s="1"/>
  <c r="GN18" i="41"/>
  <c r="A54" i="127"/>
  <c r="A70" i="127" s="1"/>
  <c r="A86" i="127" s="1"/>
  <c r="A39" i="127"/>
  <c r="C17" i="123"/>
  <c r="E17" i="123" s="1"/>
  <c r="G17" i="123" s="1"/>
  <c r="B18" i="123"/>
  <c r="B16" i="112"/>
  <c r="C15" i="112"/>
  <c r="E15" i="112" s="1"/>
  <c r="G15" i="112" s="1"/>
  <c r="B17" i="48"/>
  <c r="C16" i="48"/>
  <c r="E16" i="48" s="1"/>
  <c r="G16" i="48" s="1"/>
  <c r="C16" i="16"/>
  <c r="E16" i="16" s="1"/>
  <c r="G16" i="16" s="1"/>
  <c r="B17" i="16"/>
  <c r="B16" i="104"/>
  <c r="C15" i="104"/>
  <c r="E15" i="104" s="1"/>
  <c r="G15" i="104" s="1"/>
  <c r="P18" i="41"/>
  <c r="H17" i="60"/>
  <c r="AR17" i="60"/>
  <c r="AP18" i="60"/>
  <c r="L18" i="60"/>
  <c r="AM18" i="60"/>
  <c r="AO18" i="60" s="1"/>
  <c r="AJ18" i="60"/>
  <c r="AL18" i="60" s="1"/>
  <c r="AG18" i="60"/>
  <c r="AI18" i="60" s="1"/>
  <c r="AD18" i="60"/>
  <c r="AF18" i="60" s="1"/>
  <c r="AY18" i="60"/>
  <c r="BA18" i="60" s="1"/>
  <c r="U18" i="60"/>
  <c r="W18" i="60" s="1"/>
  <c r="O18" i="60"/>
  <c r="Q18" i="60" s="1"/>
  <c r="B19" i="60"/>
  <c r="AV18" i="60"/>
  <c r="AX18" i="60" s="1"/>
  <c r="R18" i="60"/>
  <c r="T18" i="60" s="1"/>
  <c r="AS18" i="60"/>
  <c r="AU18" i="60" s="1"/>
  <c r="AA18" i="60"/>
  <c r="AC18" i="60" s="1"/>
  <c r="X18" i="60"/>
  <c r="Z18" i="60" s="1"/>
  <c r="DT18" i="41"/>
  <c r="B16" i="75"/>
  <c r="C15" i="75"/>
  <c r="C15" i="96"/>
  <c r="E15" i="96" s="1"/>
  <c r="G15" i="96" s="1"/>
  <c r="B16" i="96"/>
  <c r="B16" i="110"/>
  <c r="C15" i="110"/>
  <c r="E15" i="110" s="1"/>
  <c r="G15" i="110" s="1"/>
  <c r="CZ17" i="41"/>
  <c r="CJ17" i="41"/>
  <c r="BH17" i="41"/>
  <c r="B17" i="46"/>
  <c r="C16" i="46"/>
  <c r="E16" i="46" s="1"/>
  <c r="G16" i="46" s="1"/>
  <c r="C17" i="42"/>
  <c r="E17" i="42" s="1"/>
  <c r="G17" i="42" s="1"/>
  <c r="B18" i="42"/>
  <c r="GK18" i="41"/>
  <c r="C16" i="128"/>
  <c r="E16" i="128" s="1"/>
  <c r="G16" i="128" s="1"/>
  <c r="B17" i="128"/>
  <c r="CN18" i="41"/>
  <c r="DX17" i="41"/>
  <c r="C15" i="94"/>
  <c r="E15" i="94" s="1"/>
  <c r="G15" i="94" s="1"/>
  <c r="B16" i="94"/>
  <c r="B17" i="50"/>
  <c r="C16" i="50"/>
  <c r="E16" i="50" s="1"/>
  <c r="G16" i="50" s="1"/>
  <c r="G14" i="75"/>
  <c r="E15" i="75"/>
  <c r="A20" i="27"/>
  <c r="BS19" i="27"/>
  <c r="GK20" i="41" s="1"/>
  <c r="AN19" i="27"/>
  <c r="AK19" i="27"/>
  <c r="AJ19" i="27"/>
  <c r="AH19" i="27"/>
  <c r="CC20" i="41" s="1"/>
  <c r="AL19" i="27"/>
  <c r="AC19" i="27"/>
  <c r="AD19" i="27"/>
  <c r="BM20" i="41" s="1"/>
  <c r="AB19" i="27"/>
  <c r="BI20" i="41" s="1"/>
  <c r="BQ19" i="27"/>
  <c r="GG20" i="41" s="1"/>
  <c r="DH18" i="41"/>
  <c r="AB18" i="41"/>
  <c r="BL18" i="41"/>
  <c r="C15" i="124"/>
  <c r="E15" i="124" s="1"/>
  <c r="G15" i="124" s="1"/>
  <c r="B16" i="124"/>
  <c r="BN17" i="41"/>
  <c r="BO17" i="41"/>
  <c r="BM18" i="41"/>
  <c r="C15" i="85"/>
  <c r="E15" i="85" s="1"/>
  <c r="G15" i="85" s="1"/>
  <c r="B16" i="85"/>
  <c r="C16" i="14"/>
  <c r="E16" i="14" s="1"/>
  <c r="G16" i="14" s="1"/>
  <c r="B17" i="14"/>
  <c r="EB17" i="41"/>
  <c r="C15" i="61"/>
  <c r="E15" i="61" s="1"/>
  <c r="G15" i="61" s="1"/>
  <c r="B16" i="61"/>
  <c r="C16" i="60"/>
  <c r="E16" i="60" s="1"/>
  <c r="C17" i="11"/>
  <c r="B16" i="11"/>
  <c r="BP18" i="41"/>
  <c r="C16" i="8"/>
  <c r="E15" i="8"/>
  <c r="G15" i="8" s="1"/>
  <c r="C14" i="73"/>
  <c r="E14" i="73" s="1"/>
  <c r="G14" i="73" s="1"/>
  <c r="B15" i="73"/>
  <c r="C15" i="76"/>
  <c r="E15" i="76" s="1"/>
  <c r="G15" i="76" s="1"/>
  <c r="B16" i="76"/>
  <c r="E15" i="11"/>
  <c r="G15" i="11" s="1"/>
  <c r="B16" i="70"/>
  <c r="C15" i="70"/>
  <c r="E15" i="70" s="1"/>
  <c r="G15" i="70" s="1"/>
  <c r="B18" i="43"/>
  <c r="C17" i="43"/>
  <c r="E17" i="43" s="1"/>
  <c r="G17" i="43" s="1"/>
  <c r="B17" i="64"/>
  <c r="C16" i="64"/>
  <c r="E16" i="64" s="1"/>
  <c r="G16" i="64" s="1"/>
  <c r="B16" i="36"/>
  <c r="C15" i="36"/>
  <c r="E15" i="36" s="1"/>
  <c r="G15" i="36" s="1"/>
  <c r="X17" i="41"/>
  <c r="BT17" i="41"/>
  <c r="D23" i="48"/>
  <c r="F23" i="48"/>
  <c r="B18" i="24"/>
  <c r="C17" i="24"/>
  <c r="E17" i="24" s="1"/>
  <c r="G17" i="24" s="1"/>
  <c r="B16" i="57"/>
  <c r="C15" i="57"/>
  <c r="E15" i="57" s="1"/>
  <c r="G15" i="57" s="1"/>
  <c r="B17" i="22"/>
  <c r="C16" i="22"/>
  <c r="E16" i="22" s="1"/>
  <c r="G16" i="22" s="1"/>
  <c r="B17" i="19"/>
  <c r="C16" i="19"/>
  <c r="E16" i="19" s="1"/>
  <c r="G16" i="19" s="1"/>
  <c r="C15" i="77"/>
  <c r="E15" i="77" s="1"/>
  <c r="G15" i="77" s="1"/>
  <c r="B16" i="77"/>
  <c r="B16" i="119"/>
  <c r="C15" i="119"/>
  <c r="E15" i="119" s="1"/>
  <c r="G15" i="119" s="1"/>
  <c r="B16" i="84"/>
  <c r="C15" i="84"/>
  <c r="E15" i="84" s="1"/>
  <c r="G15" i="84" s="1"/>
  <c r="FH17" i="41"/>
  <c r="DD17" i="41"/>
  <c r="EN17" i="41"/>
  <c r="B17" i="17"/>
  <c r="C16" i="17"/>
  <c r="E16" i="17" s="1"/>
  <c r="G16" i="17" s="1"/>
  <c r="B16" i="3"/>
  <c r="C15" i="3"/>
  <c r="E15" i="3" s="1"/>
  <c r="G15" i="3" s="1"/>
  <c r="E11" i="93"/>
  <c r="B11" i="93"/>
  <c r="B16" i="81"/>
  <c r="C15" i="81"/>
  <c r="E15" i="81" s="1"/>
  <c r="G15" i="81" s="1"/>
  <c r="GI17" i="41"/>
  <c r="GH17" i="41"/>
  <c r="FX18" i="41"/>
  <c r="GH16" i="41"/>
  <c r="GI16" i="41"/>
  <c r="GI18" i="41" s="1"/>
  <c r="GG18" i="41"/>
  <c r="C16" i="125"/>
  <c r="E16" i="125" s="1"/>
  <c r="G16" i="125" s="1"/>
  <c r="B17" i="125"/>
  <c r="C17" i="72"/>
  <c r="E17" i="72" s="1"/>
  <c r="G17" i="72" s="1"/>
  <c r="B18" i="72"/>
  <c r="B16" i="90"/>
  <c r="C15" i="90"/>
  <c r="E15" i="90" s="1"/>
  <c r="G15" i="90" s="1"/>
  <c r="C22" i="86"/>
  <c r="B25" i="86"/>
  <c r="F19" i="128"/>
  <c r="D19" i="128"/>
  <c r="B16" i="53"/>
  <c r="C15" i="53"/>
  <c r="E15" i="53" s="1"/>
  <c r="G15" i="53" s="1"/>
  <c r="B16" i="109"/>
  <c r="C15" i="109"/>
  <c r="E15" i="109" s="1"/>
  <c r="G15" i="109" s="1"/>
  <c r="B16" i="88"/>
  <c r="C15" i="88"/>
  <c r="E15" i="88" s="1"/>
  <c r="G15" i="88" s="1"/>
  <c r="C18" i="40"/>
  <c r="B21" i="40"/>
  <c r="B16" i="71"/>
  <c r="C15" i="71"/>
  <c r="E15" i="71" s="1"/>
  <c r="G15" i="71" s="1"/>
  <c r="C22" i="87"/>
  <c r="B23" i="87"/>
  <c r="B16" i="51"/>
  <c r="C15" i="51"/>
  <c r="E15" i="51" s="1"/>
  <c r="G15" i="51" s="1"/>
  <c r="C16" i="18"/>
  <c r="E16" i="18" s="1"/>
  <c r="G16" i="18" s="1"/>
  <c r="B17" i="18"/>
  <c r="C15" i="83"/>
  <c r="E15" i="83" s="1"/>
  <c r="G15" i="83" s="1"/>
  <c r="B16" i="83"/>
  <c r="FL17" i="41"/>
  <c r="AJ20" i="41"/>
  <c r="B21" i="41"/>
  <c r="GV20" i="41"/>
  <c r="DD20" i="41"/>
  <c r="T20" i="41"/>
  <c r="CZ20" i="41"/>
  <c r="P20" i="41"/>
  <c r="GN20" i="41"/>
  <c r="L20" i="41"/>
  <c r="GJ20" i="41"/>
  <c r="CB20" i="41"/>
  <c r="BT20" i="41"/>
  <c r="BP20" i="41"/>
  <c r="BL20" i="41"/>
  <c r="BH20" i="41"/>
  <c r="C20" i="41"/>
  <c r="FL20" i="41"/>
  <c r="EZ20" i="41"/>
  <c r="EN20" i="41"/>
  <c r="CB17" i="41"/>
  <c r="CD17" i="41" s="1"/>
  <c r="CD18" i="41" s="1"/>
  <c r="C18" i="126"/>
  <c r="B21" i="126"/>
  <c r="C16" i="49"/>
  <c r="E16" i="49" s="1"/>
  <c r="G16" i="49" s="1"/>
  <c r="B17" i="49"/>
  <c r="B16" i="65"/>
  <c r="C15" i="65"/>
  <c r="E15" i="65" s="1"/>
  <c r="G15" i="65" s="1"/>
  <c r="BI18" i="41"/>
  <c r="B16" i="25"/>
  <c r="C15" i="25"/>
  <c r="E15" i="25" s="1"/>
  <c r="G15" i="25" s="1"/>
  <c r="B16" i="82"/>
  <c r="C15" i="82"/>
  <c r="E15" i="82" s="1"/>
  <c r="G15" i="82" s="1"/>
  <c r="C16" i="121"/>
  <c r="E16" i="121" s="1"/>
  <c r="G16" i="121" s="1"/>
  <c r="B17" i="121"/>
  <c r="C14" i="69"/>
  <c r="E14" i="69" s="1"/>
  <c r="G14" i="69" s="1"/>
  <c r="B15" i="69"/>
  <c r="C15" i="95"/>
  <c r="E15" i="95" s="1"/>
  <c r="G15" i="95" s="1"/>
  <c r="B16" i="95"/>
  <c r="B11" i="92"/>
  <c r="E11" i="92"/>
  <c r="D13" i="31"/>
  <c r="C13" i="31"/>
  <c r="A14" i="31"/>
  <c r="L17" i="41"/>
  <c r="AJ17" i="41"/>
  <c r="AJ18" i="41" s="1"/>
  <c r="F17" i="60"/>
  <c r="C17" i="60" s="1"/>
  <c r="E17" i="60" s="1"/>
  <c r="N17" i="60"/>
  <c r="E15" i="23"/>
  <c r="G15" i="23" s="1"/>
  <c r="C14" i="38"/>
  <c r="E14" i="38" s="1"/>
  <c r="G14" i="38" s="1"/>
  <c r="B15" i="38"/>
  <c r="FT17" i="41"/>
  <c r="DL17" i="41"/>
  <c r="CF17" i="41"/>
  <c r="B16" i="107"/>
  <c r="C15" i="107"/>
  <c r="E15" i="107" s="1"/>
  <c r="G15" i="107" s="1"/>
  <c r="C15" i="80"/>
  <c r="E15" i="80" s="1"/>
  <c r="G15" i="80" s="1"/>
  <c r="B16" i="80"/>
  <c r="B16" i="67"/>
  <c r="C15" i="67"/>
  <c r="E15" i="67" s="1"/>
  <c r="G15" i="67" s="1"/>
  <c r="GV18" i="41"/>
  <c r="G15" i="44"/>
  <c r="B17" i="66"/>
  <c r="C16" i="66"/>
  <c r="E16" i="66" s="1"/>
  <c r="G16" i="66" s="1"/>
  <c r="B17" i="23"/>
  <c r="C16" i="23"/>
  <c r="GZ17" i="41"/>
  <c r="EZ17" i="41"/>
  <c r="CR18" i="41"/>
  <c r="T18" i="41"/>
  <c r="B16" i="117"/>
  <c r="C15" i="117"/>
  <c r="E15" i="117" s="1"/>
  <c r="G15" i="117" s="1"/>
  <c r="B16" i="91"/>
  <c r="C15" i="91"/>
  <c r="E15" i="91" s="1"/>
  <c r="G15" i="91" s="1"/>
  <c r="B17" i="44"/>
  <c r="C16" i="44"/>
  <c r="E16" i="44"/>
  <c r="G16" i="44" s="1"/>
  <c r="GJ17" i="41"/>
  <c r="AV17" i="41"/>
  <c r="B16" i="21"/>
  <c r="C15" i="21"/>
  <c r="E15" i="21" s="1"/>
  <c r="G15" i="21" s="1"/>
  <c r="AF18" i="41"/>
  <c r="D17" i="41" l="1"/>
  <c r="D18" i="41" s="1"/>
  <c r="CE17" i="41"/>
  <c r="B17" i="117"/>
  <c r="C16" i="117"/>
  <c r="E16" i="117" s="1"/>
  <c r="G16" i="117" s="1"/>
  <c r="FL18" i="41"/>
  <c r="B18" i="17"/>
  <c r="C17" i="17"/>
  <c r="E17" i="17" s="1"/>
  <c r="G17" i="17" s="1"/>
  <c r="C16" i="36"/>
  <c r="E16" i="36" s="1"/>
  <c r="G16" i="36" s="1"/>
  <c r="B17" i="36"/>
  <c r="C16" i="76"/>
  <c r="E16" i="76" s="1"/>
  <c r="G16" i="76" s="1"/>
  <c r="B17" i="76"/>
  <c r="EB18" i="41"/>
  <c r="B17" i="71"/>
  <c r="C16" i="71"/>
  <c r="E16" i="71" s="1"/>
  <c r="G16" i="71" s="1"/>
  <c r="F20" i="128"/>
  <c r="D20" i="128"/>
  <c r="FH18" i="41"/>
  <c r="C17" i="46"/>
  <c r="E17" i="46" s="1"/>
  <c r="G17" i="46" s="1"/>
  <c r="B18" i="46"/>
  <c r="B17" i="104"/>
  <c r="C16" i="104"/>
  <c r="E16" i="104" s="1"/>
  <c r="G16" i="104" s="1"/>
  <c r="B17" i="3"/>
  <c r="C16" i="3"/>
  <c r="E16" i="3" s="1"/>
  <c r="G16" i="3" s="1"/>
  <c r="B17" i="83"/>
  <c r="C16" i="83"/>
  <c r="E16" i="83" s="1"/>
  <c r="G16" i="83" s="1"/>
  <c r="B17" i="80"/>
  <c r="C16" i="80"/>
  <c r="E16" i="80" s="1"/>
  <c r="G16" i="80" s="1"/>
  <c r="C16" i="65"/>
  <c r="E16" i="65" s="1"/>
  <c r="G16" i="65" s="1"/>
  <c r="B17" i="65"/>
  <c r="A23" i="40"/>
  <c r="B22" i="40"/>
  <c r="FX21" i="41" s="1"/>
  <c r="C21" i="40"/>
  <c r="AN20" i="27"/>
  <c r="AL20" i="27"/>
  <c r="AK20" i="27"/>
  <c r="AC20" i="27"/>
  <c r="AB20" i="27"/>
  <c r="BI21" i="41" s="1"/>
  <c r="BS20" i="27"/>
  <c r="GK21" i="41" s="1"/>
  <c r="A21" i="27"/>
  <c r="AJ20" i="27"/>
  <c r="BQ20" i="27"/>
  <c r="GG21" i="41" s="1"/>
  <c r="AH20" i="27"/>
  <c r="CC21" i="41" s="1"/>
  <c r="AD20" i="27"/>
  <c r="BM21" i="41" s="1"/>
  <c r="DX18" i="41"/>
  <c r="A55" i="127"/>
  <c r="A71" i="127" s="1"/>
  <c r="A40" i="127"/>
  <c r="GH18" i="41"/>
  <c r="B18" i="22"/>
  <c r="C17" i="22"/>
  <c r="E17" i="22" s="1"/>
  <c r="G17" i="22" s="1"/>
  <c r="BH18" i="41"/>
  <c r="EN18" i="41"/>
  <c r="B16" i="73"/>
  <c r="C15" i="73"/>
  <c r="E15" i="73" s="1"/>
  <c r="G15" i="73" s="1"/>
  <c r="CJ18" i="41"/>
  <c r="DD18" i="41"/>
  <c r="B18" i="14"/>
  <c r="C17" i="14"/>
  <c r="E17" i="14" s="1"/>
  <c r="G17" i="14" s="1"/>
  <c r="CZ18" i="41"/>
  <c r="C17" i="19"/>
  <c r="E17" i="19" s="1"/>
  <c r="G17" i="19" s="1"/>
  <c r="B18" i="19"/>
  <c r="X20" i="41"/>
  <c r="C16" i="84"/>
  <c r="E16" i="84" s="1"/>
  <c r="G16" i="84" s="1"/>
  <c r="B17" i="84"/>
  <c r="CD20" i="41"/>
  <c r="CE20" i="41"/>
  <c r="B18" i="128"/>
  <c r="C17" i="128"/>
  <c r="E17" i="128" s="1"/>
  <c r="G17" i="128" s="1"/>
  <c r="B18" i="16"/>
  <c r="C17" i="16"/>
  <c r="E17" i="16" s="1"/>
  <c r="G17" i="16" s="1"/>
  <c r="CE18" i="41"/>
  <c r="B17" i="90"/>
  <c r="C16" i="90"/>
  <c r="E16" i="90" s="1"/>
  <c r="G16" i="90" s="1"/>
  <c r="C16" i="57"/>
  <c r="E16" i="57" s="1"/>
  <c r="G16" i="57" s="1"/>
  <c r="B17" i="57"/>
  <c r="GI20" i="41"/>
  <c r="GH20" i="41"/>
  <c r="E16" i="75"/>
  <c r="G15" i="75"/>
  <c r="X18" i="41"/>
  <c r="DL18" i="41"/>
  <c r="C16" i="82"/>
  <c r="E16" i="82" s="1"/>
  <c r="G16" i="82" s="1"/>
  <c r="B17" i="82"/>
  <c r="GZ20" i="41"/>
  <c r="C25" i="86"/>
  <c r="B26" i="86"/>
  <c r="C16" i="110"/>
  <c r="E16" i="110" s="1"/>
  <c r="G16" i="110" s="1"/>
  <c r="B17" i="110"/>
  <c r="F18" i="60"/>
  <c r="C18" i="60" s="1"/>
  <c r="E18" i="60" s="1"/>
  <c r="N18" i="60"/>
  <c r="B17" i="94"/>
  <c r="C16" i="94"/>
  <c r="E16" i="94" s="1"/>
  <c r="G16" i="94" s="1"/>
  <c r="GZ18" i="41"/>
  <c r="B18" i="121"/>
  <c r="C17" i="121"/>
  <c r="E17" i="121" s="1"/>
  <c r="G17" i="121" s="1"/>
  <c r="C17" i="8"/>
  <c r="E16" i="8"/>
  <c r="G16" i="8" s="1"/>
  <c r="FT18" i="41"/>
  <c r="AB20" i="41"/>
  <c r="B17" i="88"/>
  <c r="C16" i="88"/>
  <c r="E16" i="88" s="1"/>
  <c r="G16" i="88" s="1"/>
  <c r="BK20" i="41"/>
  <c r="BJ20" i="41"/>
  <c r="B17" i="96"/>
  <c r="C16" i="96"/>
  <c r="E16" i="96" s="1"/>
  <c r="G16" i="96" s="1"/>
  <c r="H18" i="60"/>
  <c r="AR18" i="60"/>
  <c r="C16" i="111"/>
  <c r="E16" i="111" s="1"/>
  <c r="G16" i="111" s="1"/>
  <c r="B17" i="111"/>
  <c r="B17" i="53"/>
  <c r="C16" i="53"/>
  <c r="E16" i="53" s="1"/>
  <c r="G16" i="53" s="1"/>
  <c r="B18" i="49"/>
  <c r="C17" i="49"/>
  <c r="E17" i="49" s="1"/>
  <c r="G17" i="49" s="1"/>
  <c r="B17" i="21"/>
  <c r="C16" i="21"/>
  <c r="E16" i="21" s="1"/>
  <c r="G16" i="21" s="1"/>
  <c r="B18" i="23"/>
  <c r="C17" i="23"/>
  <c r="CN20" i="41"/>
  <c r="C17" i="18"/>
  <c r="E17" i="18" s="1"/>
  <c r="G17" i="18" s="1"/>
  <c r="B18" i="18"/>
  <c r="B17" i="85"/>
  <c r="C16" i="85"/>
  <c r="E16" i="85" s="1"/>
  <c r="G16" i="85" s="1"/>
  <c r="GJ18" i="41"/>
  <c r="B17" i="95"/>
  <c r="C16" i="95"/>
  <c r="E16" i="95" s="1"/>
  <c r="G16" i="95" s="1"/>
  <c r="DT20" i="41"/>
  <c r="C16" i="91"/>
  <c r="E16" i="91" s="1"/>
  <c r="G16" i="91" s="1"/>
  <c r="B17" i="91"/>
  <c r="C16" i="25"/>
  <c r="E16" i="25" s="1"/>
  <c r="G16" i="25" s="1"/>
  <c r="B17" i="25"/>
  <c r="FT20" i="41"/>
  <c r="FH20" i="41"/>
  <c r="BO18" i="41"/>
  <c r="GM20" i="41"/>
  <c r="GL20" i="41"/>
  <c r="C16" i="67"/>
  <c r="E16" i="67" s="1"/>
  <c r="G16" i="67" s="1"/>
  <c r="B17" i="67"/>
  <c r="C17" i="125"/>
  <c r="E17" i="125" s="1"/>
  <c r="G17" i="125" s="1"/>
  <c r="B18" i="125"/>
  <c r="C17" i="44"/>
  <c r="B18" i="44"/>
  <c r="E17" i="44"/>
  <c r="B19" i="123"/>
  <c r="C18" i="123"/>
  <c r="E18" i="123" s="1"/>
  <c r="G18" i="123" s="1"/>
  <c r="CF18" i="41"/>
  <c r="DH20" i="41"/>
  <c r="B18" i="66"/>
  <c r="C17" i="66"/>
  <c r="E17" i="66" s="1"/>
  <c r="G17" i="66" s="1"/>
  <c r="CB18" i="41"/>
  <c r="CF20" i="41"/>
  <c r="L18" i="41"/>
  <c r="AV20" i="41"/>
  <c r="H20" i="41"/>
  <c r="GV21" i="41"/>
  <c r="CR21" i="41"/>
  <c r="H21" i="41"/>
  <c r="CJ21" i="41"/>
  <c r="C21" i="41"/>
  <c r="GN21" i="41"/>
  <c r="GJ21" i="41"/>
  <c r="CF21" i="41"/>
  <c r="CB21" i="41"/>
  <c r="FT21" i="41"/>
  <c r="BT21" i="41"/>
  <c r="FL21" i="41"/>
  <c r="BP21" i="41"/>
  <c r="FH21" i="41"/>
  <c r="BL21" i="41"/>
  <c r="EZ21" i="41"/>
  <c r="BH21" i="41"/>
  <c r="EB21" i="41"/>
  <c r="AJ21" i="41"/>
  <c r="DD21" i="41"/>
  <c r="AV21" i="41"/>
  <c r="AF21" i="41"/>
  <c r="AB21" i="41"/>
  <c r="P21" i="41"/>
  <c r="B22" i="41"/>
  <c r="L21" i="41"/>
  <c r="GZ21" i="41"/>
  <c r="EN21" i="41"/>
  <c r="DL21" i="41"/>
  <c r="DT21" i="41"/>
  <c r="DX21" i="41"/>
  <c r="DH21" i="41"/>
  <c r="T21" i="41"/>
  <c r="B17" i="51"/>
  <c r="C16" i="51"/>
  <c r="E16" i="51" s="1"/>
  <c r="G16" i="51" s="1"/>
  <c r="B19" i="72"/>
  <c r="C18" i="72"/>
  <c r="E18" i="72" s="1"/>
  <c r="G18" i="72" s="1"/>
  <c r="E16" i="11"/>
  <c r="G16" i="11" s="1"/>
  <c r="BN18" i="41"/>
  <c r="GL17" i="41"/>
  <c r="B24" i="87"/>
  <c r="C23" i="87"/>
  <c r="BO20" i="41"/>
  <c r="BN20" i="41"/>
  <c r="GM17" i="41"/>
  <c r="GM18" i="41" s="1"/>
  <c r="B17" i="75"/>
  <c r="C16" i="75"/>
  <c r="AS19" i="60"/>
  <c r="AU19" i="60" s="1"/>
  <c r="O19" i="60"/>
  <c r="Q19" i="60" s="1"/>
  <c r="AP19" i="60"/>
  <c r="L19" i="60"/>
  <c r="AM19" i="60"/>
  <c r="AO19" i="60" s="1"/>
  <c r="AJ19" i="60"/>
  <c r="AL19" i="60" s="1"/>
  <c r="B20" i="60"/>
  <c r="AY19" i="60"/>
  <c r="BA19" i="60" s="1"/>
  <c r="AV19" i="60"/>
  <c r="AX19" i="60" s="1"/>
  <c r="AD19" i="60"/>
  <c r="AF19" i="60" s="1"/>
  <c r="AG19" i="60"/>
  <c r="AI19" i="60" s="1"/>
  <c r="AA19" i="60"/>
  <c r="AC19" i="60" s="1"/>
  <c r="U19" i="60"/>
  <c r="W19" i="60" s="1"/>
  <c r="X19" i="60"/>
  <c r="Z19" i="60" s="1"/>
  <c r="R19" i="60"/>
  <c r="T19" i="60" s="1"/>
  <c r="C12" i="92"/>
  <c r="G11" i="92"/>
  <c r="AV18" i="41"/>
  <c r="B22" i="126"/>
  <c r="C21" i="126"/>
  <c r="CR20" i="41"/>
  <c r="B19" i="43"/>
  <c r="C18" i="43"/>
  <c r="E18" i="43" s="1"/>
  <c r="G18" i="43" s="1"/>
  <c r="DX20" i="41"/>
  <c r="DL20" i="41"/>
  <c r="B17" i="119"/>
  <c r="C16" i="119"/>
  <c r="E16" i="119" s="1"/>
  <c r="G16" i="119" s="1"/>
  <c r="F24" i="48"/>
  <c r="D24" i="48"/>
  <c r="EZ18" i="41"/>
  <c r="B17" i="11"/>
  <c r="C18" i="11"/>
  <c r="BK17" i="41"/>
  <c r="BK18" i="41" s="1"/>
  <c r="FX20" i="41"/>
  <c r="B16" i="69"/>
  <c r="C15" i="69"/>
  <c r="E15" i="69" s="1"/>
  <c r="G15" i="69" s="1"/>
  <c r="BJ17" i="41"/>
  <c r="EB20" i="41"/>
  <c r="AF20" i="41"/>
  <c r="C12" i="93"/>
  <c r="G11" i="93"/>
  <c r="C16" i="70"/>
  <c r="E16" i="70" s="1"/>
  <c r="G16" i="70" s="1"/>
  <c r="B17" i="70"/>
  <c r="C17" i="50"/>
  <c r="E17" i="50" s="1"/>
  <c r="G17" i="50" s="1"/>
  <c r="B18" i="50"/>
  <c r="B18" i="48"/>
  <c r="C17" i="48"/>
  <c r="E17" i="48" s="1"/>
  <c r="G17" i="48" s="1"/>
  <c r="A15" i="31"/>
  <c r="D14" i="31"/>
  <c r="C14" i="31"/>
  <c r="C16" i="112"/>
  <c r="E16" i="112" s="1"/>
  <c r="G16" i="112" s="1"/>
  <c r="B17" i="112"/>
  <c r="B17" i="107"/>
  <c r="C16" i="107"/>
  <c r="E16" i="107" s="1"/>
  <c r="G16" i="107" s="1"/>
  <c r="B18" i="64"/>
  <c r="C17" i="64"/>
  <c r="E17" i="64" s="1"/>
  <c r="G17" i="64" s="1"/>
  <c r="E16" i="23"/>
  <c r="G16" i="23" s="1"/>
  <c r="CJ20" i="41"/>
  <c r="B17" i="109"/>
  <c r="C16" i="109"/>
  <c r="E16" i="109" s="1"/>
  <c r="G16" i="109" s="1"/>
  <c r="C16" i="81"/>
  <c r="E16" i="81" s="1"/>
  <c r="G16" i="81" s="1"/>
  <c r="B17" i="81"/>
  <c r="C18" i="24"/>
  <c r="E18" i="24" s="1"/>
  <c r="G18" i="24" s="1"/>
  <c r="B19" i="24"/>
  <c r="B16" i="38"/>
  <c r="C15" i="38"/>
  <c r="E15" i="38" s="1"/>
  <c r="G15" i="38" s="1"/>
  <c r="B17" i="77"/>
  <c r="C16" i="77"/>
  <c r="E16" i="77" s="1"/>
  <c r="G16" i="77" s="1"/>
  <c r="BT18" i="41"/>
  <c r="B17" i="61"/>
  <c r="C16" i="61"/>
  <c r="E16" i="61" s="1"/>
  <c r="G16" i="61" s="1"/>
  <c r="B17" i="124"/>
  <c r="C16" i="124"/>
  <c r="E16" i="124" s="1"/>
  <c r="G16" i="124" s="1"/>
  <c r="C18" i="42"/>
  <c r="E18" i="42" s="1"/>
  <c r="G18" i="42" s="1"/>
  <c r="B19" i="42"/>
  <c r="H54" i="41" l="1"/>
  <c r="A56" i="127"/>
  <c r="A72" i="127" s="1"/>
  <c r="A41" i="127"/>
  <c r="AR19" i="60"/>
  <c r="H19" i="60"/>
  <c r="B18" i="94"/>
  <c r="C17" i="94"/>
  <c r="E17" i="94" s="1"/>
  <c r="G17" i="94" s="1"/>
  <c r="A94" i="127"/>
  <c r="A87" i="127"/>
  <c r="N19" i="60"/>
  <c r="F19" i="60"/>
  <c r="C19" i="60" s="1"/>
  <c r="E19" i="60" s="1"/>
  <c r="B19" i="19"/>
  <c r="C18" i="19"/>
  <c r="E18" i="19" s="1"/>
  <c r="G18" i="19" s="1"/>
  <c r="C18" i="49"/>
  <c r="E18" i="49" s="1"/>
  <c r="G18" i="49" s="1"/>
  <c r="B19" i="49"/>
  <c r="C17" i="88"/>
  <c r="E17" i="88" s="1"/>
  <c r="G17" i="88" s="1"/>
  <c r="B18" i="88"/>
  <c r="E17" i="75"/>
  <c r="G16" i="75"/>
  <c r="C17" i="80"/>
  <c r="E17" i="80" s="1"/>
  <c r="G17" i="80" s="1"/>
  <c r="B18" i="80"/>
  <c r="D21" i="128"/>
  <c r="F21" i="128"/>
  <c r="C17" i="85"/>
  <c r="E17" i="85" s="1"/>
  <c r="G17" i="85" s="1"/>
  <c r="B18" i="85"/>
  <c r="C17" i="107"/>
  <c r="E17" i="107" s="1"/>
  <c r="G17" i="107" s="1"/>
  <c r="B18" i="107"/>
  <c r="C18" i="18"/>
  <c r="E18" i="18" s="1"/>
  <c r="G18" i="18" s="1"/>
  <c r="B19" i="18"/>
  <c r="BK21" i="41"/>
  <c r="BJ21" i="41"/>
  <c r="C19" i="11"/>
  <c r="B18" i="11"/>
  <c r="E18" i="11" s="1"/>
  <c r="G18" i="11" s="1"/>
  <c r="G17" i="44"/>
  <c r="C17" i="25"/>
  <c r="E17" i="25" s="1"/>
  <c r="G17" i="25" s="1"/>
  <c r="B18" i="25"/>
  <c r="B18" i="53"/>
  <c r="C17" i="53"/>
  <c r="E17" i="53" s="1"/>
  <c r="G17" i="53" s="1"/>
  <c r="BN21" i="41"/>
  <c r="BO21" i="41"/>
  <c r="B18" i="83"/>
  <c r="C17" i="83"/>
  <c r="E17" i="83" s="1"/>
  <c r="G17" i="83" s="1"/>
  <c r="B18" i="36"/>
  <c r="C17" i="36"/>
  <c r="E17" i="36" s="1"/>
  <c r="G17" i="36" s="1"/>
  <c r="B17" i="73"/>
  <c r="C16" i="73"/>
  <c r="E16" i="73" s="1"/>
  <c r="G16" i="73" s="1"/>
  <c r="E17" i="11"/>
  <c r="G17" i="11" s="1"/>
  <c r="D25" i="48"/>
  <c r="F25" i="48"/>
  <c r="E18" i="44"/>
  <c r="C18" i="44"/>
  <c r="B19" i="44"/>
  <c r="B18" i="111"/>
  <c r="C17" i="111"/>
  <c r="E17" i="111" s="1"/>
  <c r="G17" i="111" s="1"/>
  <c r="C18" i="128"/>
  <c r="E18" i="128" s="1"/>
  <c r="G18" i="128" s="1"/>
  <c r="B19" i="128"/>
  <c r="CE21" i="41"/>
  <c r="CD21" i="41"/>
  <c r="B19" i="48"/>
  <c r="C18" i="48"/>
  <c r="E18" i="48" s="1"/>
  <c r="G18" i="48" s="1"/>
  <c r="B18" i="124"/>
  <c r="C17" i="124"/>
  <c r="E17" i="124" s="1"/>
  <c r="G17" i="124" s="1"/>
  <c r="D20" i="41"/>
  <c r="B18" i="70"/>
  <c r="C17" i="70"/>
  <c r="E17" i="70" s="1"/>
  <c r="G17" i="70" s="1"/>
  <c r="B12" i="92"/>
  <c r="E12" i="92"/>
  <c r="E17" i="23"/>
  <c r="G17" i="23" s="1"/>
  <c r="C17" i="71"/>
  <c r="E17" i="71" s="1"/>
  <c r="G17" i="71" s="1"/>
  <c r="B18" i="71"/>
  <c r="B19" i="17"/>
  <c r="C18" i="17"/>
  <c r="E18" i="17" s="1"/>
  <c r="G18" i="17" s="1"/>
  <c r="C18" i="50"/>
  <c r="E18" i="50" s="1"/>
  <c r="G18" i="50" s="1"/>
  <c r="B19" i="50"/>
  <c r="C17" i="61"/>
  <c r="E17" i="61" s="1"/>
  <c r="G17" i="61" s="1"/>
  <c r="B18" i="61"/>
  <c r="EB22" i="41"/>
  <c r="B23" i="41"/>
  <c r="CF22" i="41"/>
  <c r="CB22" i="41"/>
  <c r="C22" i="41"/>
  <c r="CN22" i="41"/>
  <c r="C18" i="23"/>
  <c r="B19" i="23"/>
  <c r="E17" i="8"/>
  <c r="G17" i="8" s="1"/>
  <c r="C18" i="8"/>
  <c r="B18" i="110"/>
  <c r="C17" i="110"/>
  <c r="E17" i="110" s="1"/>
  <c r="G17" i="110" s="1"/>
  <c r="C17" i="3"/>
  <c r="E17" i="3" s="1"/>
  <c r="G17" i="3" s="1"/>
  <c r="B18" i="3"/>
  <c r="B17" i="69"/>
  <c r="C16" i="69"/>
  <c r="E16" i="69" s="1"/>
  <c r="G16" i="69" s="1"/>
  <c r="C19" i="24"/>
  <c r="E19" i="24" s="1"/>
  <c r="G19" i="24" s="1"/>
  <c r="B20" i="24"/>
  <c r="B23" i="126"/>
  <c r="C22" i="126"/>
  <c r="C19" i="123"/>
  <c r="E19" i="123" s="1"/>
  <c r="G19" i="123" s="1"/>
  <c r="B20" i="123"/>
  <c r="B18" i="112"/>
  <c r="C17" i="112"/>
  <c r="E17" i="112" s="1"/>
  <c r="G17" i="112" s="1"/>
  <c r="B18" i="119"/>
  <c r="C17" i="119"/>
  <c r="E17" i="119" s="1"/>
  <c r="G17" i="119" s="1"/>
  <c r="C17" i="91"/>
  <c r="E17" i="91" s="1"/>
  <c r="G17" i="91" s="1"/>
  <c r="B18" i="91"/>
  <c r="B18" i="57"/>
  <c r="C17" i="57"/>
  <c r="E17" i="57" s="1"/>
  <c r="G17" i="57" s="1"/>
  <c r="AC21" i="27"/>
  <c r="AB21" i="27"/>
  <c r="BI22" i="41" s="1"/>
  <c r="A22" i="27"/>
  <c r="AN21" i="27"/>
  <c r="AL21" i="27"/>
  <c r="AK21" i="27"/>
  <c r="AJ21" i="27"/>
  <c r="AH21" i="27"/>
  <c r="CC22" i="41" s="1"/>
  <c r="AD21" i="27"/>
  <c r="BM22" i="41" s="1"/>
  <c r="BS21" i="27"/>
  <c r="GK22" i="41" s="1"/>
  <c r="BQ21" i="27"/>
  <c r="GG22" i="41" s="1"/>
  <c r="C24" i="87"/>
  <c r="B25" i="87"/>
  <c r="GM21" i="41"/>
  <c r="GL21" i="41"/>
  <c r="B18" i="77"/>
  <c r="C17" i="77"/>
  <c r="E17" i="77" s="1"/>
  <c r="G17" i="77" s="1"/>
  <c r="E12" i="93"/>
  <c r="B12" i="93"/>
  <c r="B20" i="72"/>
  <c r="C19" i="72"/>
  <c r="E19" i="72" s="1"/>
  <c r="G19" i="72" s="1"/>
  <c r="B19" i="125"/>
  <c r="C18" i="125"/>
  <c r="E18" i="125" s="1"/>
  <c r="G18" i="125" s="1"/>
  <c r="C17" i="75"/>
  <c r="B18" i="75"/>
  <c r="B18" i="96"/>
  <c r="C17" i="96"/>
  <c r="E17" i="96" s="1"/>
  <c r="G17" i="96" s="1"/>
  <c r="C18" i="14"/>
  <c r="E18" i="14" s="1"/>
  <c r="G18" i="14" s="1"/>
  <c r="B19" i="14"/>
  <c r="B18" i="104"/>
  <c r="C17" i="104"/>
  <c r="E17" i="104" s="1"/>
  <c r="G17" i="104" s="1"/>
  <c r="B18" i="67"/>
  <c r="C17" i="67"/>
  <c r="E17" i="67" s="1"/>
  <c r="G17" i="67" s="1"/>
  <c r="C17" i="90"/>
  <c r="E17" i="90" s="1"/>
  <c r="G17" i="90" s="1"/>
  <c r="B18" i="90"/>
  <c r="B18" i="84"/>
  <c r="C17" i="84"/>
  <c r="E17" i="84" s="1"/>
  <c r="G17" i="84" s="1"/>
  <c r="B23" i="40"/>
  <c r="AV22" i="41" s="1"/>
  <c r="C22" i="40"/>
  <c r="GL18" i="41"/>
  <c r="C17" i="109"/>
  <c r="E17" i="109" s="1"/>
  <c r="G17" i="109" s="1"/>
  <c r="B18" i="109"/>
  <c r="B20" i="42"/>
  <c r="C19" i="42"/>
  <c r="E19" i="42" s="1"/>
  <c r="G19" i="42" s="1"/>
  <c r="CZ21" i="41"/>
  <c r="B19" i="121"/>
  <c r="C18" i="121"/>
  <c r="E18" i="121" s="1"/>
  <c r="G18" i="121" s="1"/>
  <c r="GH21" i="41"/>
  <c r="GI21" i="41"/>
  <c r="B18" i="117"/>
  <c r="C17" i="117"/>
  <c r="E17" i="117" s="1"/>
  <c r="G17" i="117" s="1"/>
  <c r="B19" i="64"/>
  <c r="C18" i="64"/>
  <c r="E18" i="64" s="1"/>
  <c r="G18" i="64" s="1"/>
  <c r="B19" i="16"/>
  <c r="C18" i="16"/>
  <c r="E18" i="16" s="1"/>
  <c r="G18" i="16" s="1"/>
  <c r="C17" i="81"/>
  <c r="E17" i="81" s="1"/>
  <c r="G17" i="81" s="1"/>
  <c r="B18" i="81"/>
  <c r="BJ18" i="41"/>
  <c r="B19" i="66"/>
  <c r="C18" i="66"/>
  <c r="E18" i="66" s="1"/>
  <c r="G18" i="66" s="1"/>
  <c r="B18" i="95"/>
  <c r="C17" i="95"/>
  <c r="E17" i="95" s="1"/>
  <c r="G17" i="95" s="1"/>
  <c r="B18" i="21"/>
  <c r="C17" i="21"/>
  <c r="E17" i="21" s="1"/>
  <c r="G17" i="21" s="1"/>
  <c r="B19" i="22"/>
  <c r="C18" i="22"/>
  <c r="E18" i="22" s="1"/>
  <c r="G18" i="22" s="1"/>
  <c r="C17" i="65"/>
  <c r="E17" i="65" s="1"/>
  <c r="G17" i="65" s="1"/>
  <c r="B18" i="65"/>
  <c r="C16" i="38"/>
  <c r="E16" i="38" s="1"/>
  <c r="G16" i="38" s="1"/>
  <c r="B17" i="38"/>
  <c r="AY20" i="60"/>
  <c r="BA20" i="60" s="1"/>
  <c r="U20" i="60"/>
  <c r="W20" i="60" s="1"/>
  <c r="AV20" i="60"/>
  <c r="AX20" i="60" s="1"/>
  <c r="R20" i="60"/>
  <c r="T20" i="60" s="1"/>
  <c r="AS20" i="60"/>
  <c r="AU20" i="60" s="1"/>
  <c r="O20" i="60"/>
  <c r="Q20" i="60" s="1"/>
  <c r="AP20" i="60"/>
  <c r="L20" i="60"/>
  <c r="AM20" i="60"/>
  <c r="AO20" i="60" s="1"/>
  <c r="AD20" i="60"/>
  <c r="AF20" i="60" s="1"/>
  <c r="B21" i="60"/>
  <c r="AG20" i="60"/>
  <c r="AI20" i="60" s="1"/>
  <c r="AJ20" i="60"/>
  <c r="AL20" i="60" s="1"/>
  <c r="AA20" i="60"/>
  <c r="AC20" i="60" s="1"/>
  <c r="X20" i="60"/>
  <c r="Z20" i="60" s="1"/>
  <c r="X21" i="41"/>
  <c r="D21" i="41" s="1"/>
  <c r="B18" i="82"/>
  <c r="C17" i="82"/>
  <c r="E17" i="82" s="1"/>
  <c r="G17" i="82" s="1"/>
  <c r="B18" i="76"/>
  <c r="C17" i="76"/>
  <c r="E17" i="76" s="1"/>
  <c r="G17" i="76" s="1"/>
  <c r="A16" i="31"/>
  <c r="D15" i="31"/>
  <c r="C15" i="31"/>
  <c r="C19" i="43"/>
  <c r="E19" i="43" s="1"/>
  <c r="G19" i="43" s="1"/>
  <c r="B20" i="43"/>
  <c r="C17" i="51"/>
  <c r="E17" i="51" s="1"/>
  <c r="G17" i="51" s="1"/>
  <c r="B18" i="51"/>
  <c r="CN21" i="41"/>
  <c r="B27" i="86"/>
  <c r="C26" i="86"/>
  <c r="B19" i="46"/>
  <c r="C18" i="46"/>
  <c r="E18" i="46" s="1"/>
  <c r="G18" i="46" s="1"/>
  <c r="C18" i="57" l="1"/>
  <c r="E18" i="57" s="1"/>
  <c r="G18" i="57" s="1"/>
  <c r="B19" i="57"/>
  <c r="FX22" i="41"/>
  <c r="B20" i="128"/>
  <c r="C19" i="128"/>
  <c r="E19" i="128" s="1"/>
  <c r="G19" i="128" s="1"/>
  <c r="C18" i="80"/>
  <c r="E18" i="80" s="1"/>
  <c r="G18" i="80" s="1"/>
  <c r="B19" i="80"/>
  <c r="CR22" i="41"/>
  <c r="B20" i="19"/>
  <c r="C19" i="19"/>
  <c r="E19" i="19" s="1"/>
  <c r="G19" i="19" s="1"/>
  <c r="B19" i="75"/>
  <c r="C18" i="75"/>
  <c r="B18" i="69"/>
  <c r="C17" i="69"/>
  <c r="E17" i="69" s="1"/>
  <c r="G17" i="69" s="1"/>
  <c r="B19" i="112"/>
  <c r="C18" i="112"/>
  <c r="E18" i="112" s="1"/>
  <c r="G18" i="112" s="1"/>
  <c r="BP22" i="41"/>
  <c r="B19" i="71"/>
  <c r="C18" i="71"/>
  <c r="E18" i="71" s="1"/>
  <c r="G18" i="71" s="1"/>
  <c r="C18" i="70"/>
  <c r="E18" i="70" s="1"/>
  <c r="G18" i="70" s="1"/>
  <c r="B19" i="70"/>
  <c r="CJ22" i="41"/>
  <c r="B20" i="64"/>
  <c r="C19" i="64"/>
  <c r="E19" i="64" s="1"/>
  <c r="G19" i="64" s="1"/>
  <c r="C18" i="77"/>
  <c r="E18" i="77" s="1"/>
  <c r="G18" i="77" s="1"/>
  <c r="B19" i="77"/>
  <c r="AL22" i="27"/>
  <c r="AK22" i="27"/>
  <c r="AJ22" i="27"/>
  <c r="AH22" i="27"/>
  <c r="A23" i="27"/>
  <c r="AC22" i="27"/>
  <c r="AB22" i="27"/>
  <c r="BI23" i="41" s="1"/>
  <c r="AN22" i="27"/>
  <c r="BQ22" i="27"/>
  <c r="GG23" i="41" s="1"/>
  <c r="AD22" i="27"/>
  <c r="BM23" i="41" s="1"/>
  <c r="BS22" i="27"/>
  <c r="GK23" i="41" s="1"/>
  <c r="B19" i="3"/>
  <c r="C18" i="3"/>
  <c r="E18" i="3" s="1"/>
  <c r="G18" i="3" s="1"/>
  <c r="FH22" i="41"/>
  <c r="EZ22" i="41"/>
  <c r="D26" i="48"/>
  <c r="F26" i="48"/>
  <c r="C19" i="121"/>
  <c r="E19" i="121" s="1"/>
  <c r="G19" i="121" s="1"/>
  <c r="B20" i="121"/>
  <c r="C18" i="95"/>
  <c r="E18" i="95" s="1"/>
  <c r="G18" i="95" s="1"/>
  <c r="B19" i="95"/>
  <c r="FL22" i="41"/>
  <c r="DD22" i="41"/>
  <c r="B20" i="18"/>
  <c r="C19" i="18"/>
  <c r="E19" i="18" s="1"/>
  <c r="G19" i="18" s="1"/>
  <c r="G17" i="75"/>
  <c r="E18" i="75"/>
  <c r="F22" i="128"/>
  <c r="D22" i="128"/>
  <c r="CC23" i="41"/>
  <c r="C23" i="41"/>
  <c r="B24" i="41"/>
  <c r="A22" i="41"/>
  <c r="B19" i="53"/>
  <c r="C18" i="53"/>
  <c r="E18" i="53" s="1"/>
  <c r="G18" i="53" s="1"/>
  <c r="C18" i="82"/>
  <c r="E18" i="82" s="1"/>
  <c r="G18" i="82" s="1"/>
  <c r="B19" i="82"/>
  <c r="GJ22" i="41"/>
  <c r="GL22" i="41" s="1"/>
  <c r="AB22" i="41"/>
  <c r="B19" i="25"/>
  <c r="C18" i="25"/>
  <c r="E18" i="25" s="1"/>
  <c r="G18" i="25" s="1"/>
  <c r="A17" i="31"/>
  <c r="D16" i="31"/>
  <c r="C16" i="31"/>
  <c r="C19" i="16"/>
  <c r="E19" i="16" s="1"/>
  <c r="G19" i="16" s="1"/>
  <c r="B20" i="16"/>
  <c r="BL22" i="41"/>
  <c r="BO22" i="41" s="1"/>
  <c r="B19" i="117"/>
  <c r="C18" i="117"/>
  <c r="E18" i="117" s="1"/>
  <c r="G18" i="117" s="1"/>
  <c r="B20" i="125"/>
  <c r="C19" i="125"/>
  <c r="E19" i="125" s="1"/>
  <c r="G19" i="125" s="1"/>
  <c r="DH22" i="41"/>
  <c r="B19" i="61"/>
  <c r="C18" i="61"/>
  <c r="E18" i="61" s="1"/>
  <c r="G18" i="61" s="1"/>
  <c r="B19" i="124"/>
  <c r="C18" i="124"/>
  <c r="E18" i="124" s="1"/>
  <c r="G18" i="124" s="1"/>
  <c r="B20" i="46"/>
  <c r="C19" i="46"/>
  <c r="E19" i="46" s="1"/>
  <c r="G19" i="46" s="1"/>
  <c r="B21" i="43"/>
  <c r="C20" i="43"/>
  <c r="E20" i="43" s="1"/>
  <c r="G20" i="43" s="1"/>
  <c r="B19" i="65"/>
  <c r="C18" i="65"/>
  <c r="E18" i="65" s="1"/>
  <c r="G18" i="65" s="1"/>
  <c r="B21" i="42"/>
  <c r="C20" i="42"/>
  <c r="E20" i="42" s="1"/>
  <c r="G20" i="42" s="1"/>
  <c r="B19" i="104"/>
  <c r="C18" i="104"/>
  <c r="E18" i="104" s="1"/>
  <c r="G18" i="104" s="1"/>
  <c r="B19" i="91"/>
  <c r="C18" i="91"/>
  <c r="E18" i="91" s="1"/>
  <c r="G18" i="91" s="1"/>
  <c r="A22" i="126"/>
  <c r="C23" i="126"/>
  <c r="B24" i="126"/>
  <c r="GN22" i="41"/>
  <c r="AF22" i="41"/>
  <c r="B18" i="73"/>
  <c r="C17" i="73"/>
  <c r="E17" i="73" s="1"/>
  <c r="G17" i="73" s="1"/>
  <c r="B20" i="50"/>
  <c r="C19" i="50"/>
  <c r="E19" i="50" s="1"/>
  <c r="G19" i="50" s="1"/>
  <c r="C13" i="93"/>
  <c r="G12" i="93"/>
  <c r="B19" i="67"/>
  <c r="C18" i="67"/>
  <c r="E18" i="67" s="1"/>
  <c r="G18" i="67" s="1"/>
  <c r="C19" i="17"/>
  <c r="E19" i="17" s="1"/>
  <c r="G19" i="17" s="1"/>
  <c r="B20" i="17"/>
  <c r="CZ22" i="41"/>
  <c r="FT22" i="41"/>
  <c r="B19" i="88"/>
  <c r="C18" i="88"/>
  <c r="E18" i="88" s="1"/>
  <c r="G18" i="88" s="1"/>
  <c r="B19" i="94"/>
  <c r="C18" i="94"/>
  <c r="E18" i="94" s="1"/>
  <c r="G18" i="94" s="1"/>
  <c r="B22" i="60"/>
  <c r="X21" i="60"/>
  <c r="Z21" i="60" s="1"/>
  <c r="AY21" i="60"/>
  <c r="BA21" i="60" s="1"/>
  <c r="U21" i="60"/>
  <c r="W21" i="60" s="1"/>
  <c r="AV21" i="60"/>
  <c r="AX21" i="60" s="1"/>
  <c r="R21" i="60"/>
  <c r="T21" i="60" s="1"/>
  <c r="AS21" i="60"/>
  <c r="AU21" i="60" s="1"/>
  <c r="O21" i="60"/>
  <c r="Q21" i="60" s="1"/>
  <c r="AP21" i="60"/>
  <c r="AM21" i="60"/>
  <c r="AO21" i="60" s="1"/>
  <c r="AJ21" i="60"/>
  <c r="AL21" i="60" s="1"/>
  <c r="AG21" i="60"/>
  <c r="AI21" i="60" s="1"/>
  <c r="AD21" i="60"/>
  <c r="AF21" i="60" s="1"/>
  <c r="L21" i="60"/>
  <c r="AA21" i="60"/>
  <c r="AC21" i="60" s="1"/>
  <c r="B21" i="123"/>
  <c r="C20" i="123"/>
  <c r="E20" i="123" s="1"/>
  <c r="G20" i="123" s="1"/>
  <c r="C27" i="86"/>
  <c r="B28" i="86"/>
  <c r="A26" i="86"/>
  <c r="H22" i="41"/>
  <c r="B20" i="66"/>
  <c r="C19" i="66"/>
  <c r="E19" i="66" s="1"/>
  <c r="G19" i="66" s="1"/>
  <c r="E18" i="8"/>
  <c r="G18" i="8" s="1"/>
  <c r="C19" i="8"/>
  <c r="L22" i="41"/>
  <c r="AJ22" i="41"/>
  <c r="B19" i="111"/>
  <c r="C18" i="111"/>
  <c r="E18" i="111" s="1"/>
  <c r="G18" i="111" s="1"/>
  <c r="C18" i="36"/>
  <c r="E18" i="36" s="1"/>
  <c r="G18" i="36" s="1"/>
  <c r="B19" i="36"/>
  <c r="B21" i="24"/>
  <c r="C20" i="24"/>
  <c r="E20" i="24" s="1"/>
  <c r="G20" i="24" s="1"/>
  <c r="GZ22" i="41"/>
  <c r="DL22" i="41"/>
  <c r="C18" i="85"/>
  <c r="E18" i="85" s="1"/>
  <c r="G18" i="85" s="1"/>
  <c r="B19" i="85"/>
  <c r="B19" i="21"/>
  <c r="C18" i="21"/>
  <c r="E18" i="21" s="1"/>
  <c r="G18" i="21" s="1"/>
  <c r="B26" i="87"/>
  <c r="C25" i="87"/>
  <c r="CE22" i="41"/>
  <c r="CD22" i="41"/>
  <c r="B20" i="23"/>
  <c r="C19" i="23"/>
  <c r="GV22" i="41"/>
  <c r="C20" i="11"/>
  <c r="B19" i="11"/>
  <c r="B19" i="107"/>
  <c r="C18" i="107"/>
  <c r="E18" i="107" s="1"/>
  <c r="G18" i="107" s="1"/>
  <c r="GH22" i="41"/>
  <c r="GI22" i="41"/>
  <c r="C18" i="76"/>
  <c r="E18" i="76" s="1"/>
  <c r="G18" i="76" s="1"/>
  <c r="B19" i="76"/>
  <c r="P22" i="41"/>
  <c r="AR20" i="60"/>
  <c r="H20" i="60"/>
  <c r="B19" i="51"/>
  <c r="C18" i="51"/>
  <c r="E18" i="51" s="1"/>
  <c r="G18" i="51" s="1"/>
  <c r="B19" i="81"/>
  <c r="C18" i="81"/>
  <c r="E18" i="81" s="1"/>
  <c r="G18" i="81" s="1"/>
  <c r="B19" i="109"/>
  <c r="C18" i="109"/>
  <c r="E18" i="109" s="1"/>
  <c r="G18" i="109" s="1"/>
  <c r="E18" i="23"/>
  <c r="G18" i="23" s="1"/>
  <c r="T22" i="41"/>
  <c r="DT22" i="41"/>
  <c r="C13" i="92"/>
  <c r="G12" i="92"/>
  <c r="B20" i="44"/>
  <c r="E19" i="44"/>
  <c r="C19" i="44"/>
  <c r="C18" i="83"/>
  <c r="E18" i="83" s="1"/>
  <c r="G18" i="83" s="1"/>
  <c r="B19" i="83"/>
  <c r="B20" i="49"/>
  <c r="C19" i="49"/>
  <c r="E19" i="49" s="1"/>
  <c r="G19" i="49" s="1"/>
  <c r="B18" i="38"/>
  <c r="C17" i="38"/>
  <c r="E17" i="38" s="1"/>
  <c r="G17" i="38" s="1"/>
  <c r="EN22" i="41"/>
  <c r="N20" i="60"/>
  <c r="F20" i="60"/>
  <c r="C20" i="60" s="1"/>
  <c r="E20" i="60" s="1"/>
  <c r="BN22" i="41"/>
  <c r="B19" i="110"/>
  <c r="C18" i="110"/>
  <c r="E18" i="110" s="1"/>
  <c r="G18" i="110" s="1"/>
  <c r="B20" i="14"/>
  <c r="C19" i="14"/>
  <c r="E19" i="14" s="1"/>
  <c r="G19" i="14" s="1"/>
  <c r="C18" i="90"/>
  <c r="E18" i="90" s="1"/>
  <c r="G18" i="90" s="1"/>
  <c r="B19" i="90"/>
  <c r="X22" i="41"/>
  <c r="B20" i="48"/>
  <c r="C19" i="48"/>
  <c r="E19" i="48" s="1"/>
  <c r="G19" i="48" s="1"/>
  <c r="A57" i="127"/>
  <c r="A73" i="127" s="1"/>
  <c r="A42" i="127"/>
  <c r="B24" i="40"/>
  <c r="AJ23" i="41" s="1"/>
  <c r="C23" i="40"/>
  <c r="BH22" i="41"/>
  <c r="BK22" i="41" s="1"/>
  <c r="B19" i="84"/>
  <c r="C18" i="84"/>
  <c r="E18" i="84" s="1"/>
  <c r="G18" i="84" s="1"/>
  <c r="C19" i="22"/>
  <c r="E19" i="22" s="1"/>
  <c r="G19" i="22" s="1"/>
  <c r="B20" i="22"/>
  <c r="B19" i="96"/>
  <c r="C18" i="96"/>
  <c r="E18" i="96" s="1"/>
  <c r="G18" i="96" s="1"/>
  <c r="C20" i="72"/>
  <c r="E20" i="72" s="1"/>
  <c r="G20" i="72" s="1"/>
  <c r="B21" i="72"/>
  <c r="B19" i="119"/>
  <c r="C18" i="119"/>
  <c r="E18" i="119" s="1"/>
  <c r="G18" i="119" s="1"/>
  <c r="BT22" i="41"/>
  <c r="DX22" i="41"/>
  <c r="G18" i="44"/>
  <c r="A88" i="127"/>
  <c r="A95" i="127"/>
  <c r="BJ22" i="41" l="1"/>
  <c r="GM22" i="41"/>
  <c r="GI23" i="41"/>
  <c r="GH23" i="41"/>
  <c r="P28" i="86"/>
  <c r="B29" i="86"/>
  <c r="C28" i="86"/>
  <c r="GZ23" i="41"/>
  <c r="L23" i="41"/>
  <c r="C20" i="64"/>
  <c r="E20" i="64" s="1"/>
  <c r="G20" i="64" s="1"/>
  <c r="B21" i="64"/>
  <c r="C18" i="69"/>
  <c r="E18" i="69" s="1"/>
  <c r="G18" i="69" s="1"/>
  <c r="B19" i="69"/>
  <c r="B21" i="128"/>
  <c r="C20" i="128"/>
  <c r="E20" i="128" s="1"/>
  <c r="G20" i="128" s="1"/>
  <c r="B21" i="16"/>
  <c r="C20" i="16"/>
  <c r="E20" i="16" s="1"/>
  <c r="G20" i="16" s="1"/>
  <c r="B20" i="53"/>
  <c r="C19" i="53"/>
  <c r="E19" i="53" s="1"/>
  <c r="G19" i="53" s="1"/>
  <c r="B25" i="40"/>
  <c r="C24" i="40"/>
  <c r="AB23" i="41"/>
  <c r="A43" i="127"/>
  <c r="A59" i="127" s="1"/>
  <c r="A75" i="127" s="1"/>
  <c r="A58" i="127"/>
  <c r="A74" i="127" s="1"/>
  <c r="FT23" i="41"/>
  <c r="C19" i="111"/>
  <c r="E19" i="111" s="1"/>
  <c r="G19" i="111" s="1"/>
  <c r="B20" i="111"/>
  <c r="C19" i="21"/>
  <c r="E19" i="21" s="1"/>
  <c r="G19" i="21" s="1"/>
  <c r="B20" i="21"/>
  <c r="H23" i="41"/>
  <c r="B21" i="17"/>
  <c r="C20" i="17"/>
  <c r="E20" i="17" s="1"/>
  <c r="G20" i="17" s="1"/>
  <c r="B20" i="75"/>
  <c r="C19" i="75"/>
  <c r="B21" i="66"/>
  <c r="C20" i="66"/>
  <c r="E20" i="66" s="1"/>
  <c r="G20" i="66" s="1"/>
  <c r="D27" i="48"/>
  <c r="F27" i="48"/>
  <c r="C19" i="57"/>
  <c r="E19" i="57" s="1"/>
  <c r="G19" i="57" s="1"/>
  <c r="B20" i="57"/>
  <c r="B20" i="11"/>
  <c r="E20" i="11" s="1"/>
  <c r="G20" i="11" s="1"/>
  <c r="C21" i="11"/>
  <c r="CF23" i="41"/>
  <c r="B21" i="121"/>
  <c r="C20" i="121"/>
  <c r="E20" i="121" s="1"/>
  <c r="G20" i="121" s="1"/>
  <c r="C20" i="48"/>
  <c r="E20" i="48" s="1"/>
  <c r="G20" i="48" s="1"/>
  <c r="B21" i="48"/>
  <c r="C19" i="51"/>
  <c r="E19" i="51" s="1"/>
  <c r="G19" i="51" s="1"/>
  <c r="B20" i="51"/>
  <c r="B25" i="41"/>
  <c r="DL24" i="41"/>
  <c r="AV24" i="41"/>
  <c r="GZ24" i="41"/>
  <c r="AJ24" i="41"/>
  <c r="DH24" i="41"/>
  <c r="GV24" i="41"/>
  <c r="AB24" i="41"/>
  <c r="GN24" i="41"/>
  <c r="CZ24" i="41"/>
  <c r="X24" i="41"/>
  <c r="T24" i="41"/>
  <c r="GJ24" i="41"/>
  <c r="CR24" i="41"/>
  <c r="CN24" i="41"/>
  <c r="P24" i="41"/>
  <c r="FX24" i="41"/>
  <c r="CJ24" i="41"/>
  <c r="L24" i="41"/>
  <c r="H24" i="41"/>
  <c r="FT24" i="41"/>
  <c r="C24" i="41"/>
  <c r="FL24" i="41"/>
  <c r="EZ24" i="41"/>
  <c r="EN24" i="41"/>
  <c r="DT24" i="41"/>
  <c r="BT24" i="41"/>
  <c r="BP24" i="41"/>
  <c r="BL24" i="41"/>
  <c r="DX24" i="41"/>
  <c r="C18" i="38"/>
  <c r="E18" i="38" s="1"/>
  <c r="G18" i="38" s="1"/>
  <c r="B19" i="38"/>
  <c r="B20" i="61"/>
  <c r="C19" i="61"/>
  <c r="E19" i="61" s="1"/>
  <c r="G19" i="61" s="1"/>
  <c r="BP23" i="41"/>
  <c r="E19" i="23"/>
  <c r="G19" i="23" s="1"/>
  <c r="AR21" i="60"/>
  <c r="H21" i="60"/>
  <c r="C19" i="65"/>
  <c r="E19" i="65" s="1"/>
  <c r="G19" i="65" s="1"/>
  <c r="B20" i="65"/>
  <c r="FL23" i="41"/>
  <c r="D23" i="128"/>
  <c r="F23" i="128"/>
  <c r="E13" i="92"/>
  <c r="B13" i="92"/>
  <c r="CJ23" i="41"/>
  <c r="C19" i="91"/>
  <c r="E19" i="91" s="1"/>
  <c r="G19" i="91" s="1"/>
  <c r="B20" i="91"/>
  <c r="BL23" i="41"/>
  <c r="BO23" i="41" s="1"/>
  <c r="FX23" i="41"/>
  <c r="B21" i="22"/>
  <c r="C20" i="22"/>
  <c r="E20" i="22" s="1"/>
  <c r="G20" i="22" s="1"/>
  <c r="C21" i="24"/>
  <c r="E21" i="24" s="1"/>
  <c r="G21" i="24" s="1"/>
  <c r="B22" i="24"/>
  <c r="D22" i="41"/>
  <c r="AD22" i="60"/>
  <c r="AF22" i="60" s="1"/>
  <c r="AA22" i="60"/>
  <c r="AC22" i="60" s="1"/>
  <c r="B23" i="60"/>
  <c r="X22" i="60"/>
  <c r="Z22" i="60" s="1"/>
  <c r="AY22" i="60"/>
  <c r="BA22" i="60" s="1"/>
  <c r="U22" i="60"/>
  <c r="W22" i="60" s="1"/>
  <c r="AV22" i="60"/>
  <c r="AX22" i="60" s="1"/>
  <c r="R22" i="60"/>
  <c r="T22" i="60" s="1"/>
  <c r="AM22" i="60"/>
  <c r="AO22" i="60" s="1"/>
  <c r="O22" i="60"/>
  <c r="Q22" i="60" s="1"/>
  <c r="L22" i="60"/>
  <c r="AS22" i="60"/>
  <c r="AU22" i="60" s="1"/>
  <c r="AP22" i="60"/>
  <c r="AJ22" i="60"/>
  <c r="AL22" i="60" s="1"/>
  <c r="AG22" i="60"/>
  <c r="AI22" i="60" s="1"/>
  <c r="C21" i="43"/>
  <c r="E21" i="43" s="1"/>
  <c r="G21" i="43" s="1"/>
  <c r="B22" i="43"/>
  <c r="CZ23" i="41"/>
  <c r="CN23" i="41"/>
  <c r="C20" i="19"/>
  <c r="E20" i="19" s="1"/>
  <c r="G20" i="19" s="1"/>
  <c r="B21" i="19"/>
  <c r="E19" i="11"/>
  <c r="G19" i="11" s="1"/>
  <c r="B20" i="88"/>
  <c r="C19" i="88"/>
  <c r="E19" i="88" s="1"/>
  <c r="G19" i="88" s="1"/>
  <c r="C19" i="82"/>
  <c r="E19" i="82" s="1"/>
  <c r="G19" i="82" s="1"/>
  <c r="B20" i="82"/>
  <c r="B20" i="90"/>
  <c r="C19" i="90"/>
  <c r="E19" i="90" s="1"/>
  <c r="G19" i="90" s="1"/>
  <c r="P23" i="41"/>
  <c r="E19" i="75"/>
  <c r="G18" i="75"/>
  <c r="C17" i="31"/>
  <c r="A18" i="31"/>
  <c r="D17" i="31"/>
  <c r="AV23" i="41"/>
  <c r="B20" i="76"/>
  <c r="C19" i="76"/>
  <c r="E19" i="76" s="1"/>
  <c r="G19" i="76" s="1"/>
  <c r="C19" i="67"/>
  <c r="E19" i="67" s="1"/>
  <c r="G19" i="67" s="1"/>
  <c r="B20" i="67"/>
  <c r="C19" i="104"/>
  <c r="E19" i="104" s="1"/>
  <c r="G19" i="104" s="1"/>
  <c r="B20" i="104"/>
  <c r="DD23" i="41"/>
  <c r="BH23" i="41"/>
  <c r="B21" i="18"/>
  <c r="C20" i="18"/>
  <c r="E20" i="18" s="1"/>
  <c r="G20" i="18" s="1"/>
  <c r="BJ23" i="41"/>
  <c r="BK23" i="41"/>
  <c r="C18" i="73"/>
  <c r="E18" i="73" s="1"/>
  <c r="G18" i="73" s="1"/>
  <c r="B19" i="73"/>
  <c r="FH23" i="41"/>
  <c r="B20" i="110"/>
  <c r="C19" i="110"/>
  <c r="E19" i="110" s="1"/>
  <c r="G19" i="110" s="1"/>
  <c r="B20" i="95"/>
  <c r="C19" i="95"/>
  <c r="E19" i="95" s="1"/>
  <c r="G19" i="95" s="1"/>
  <c r="B27" i="87"/>
  <c r="AB28" i="86" s="1"/>
  <c r="C26" i="87"/>
  <c r="B21" i="125"/>
  <c r="C20" i="125"/>
  <c r="E20" i="125" s="1"/>
  <c r="G20" i="125" s="1"/>
  <c r="DH23" i="41"/>
  <c r="BT23" i="41"/>
  <c r="GV23" i="41"/>
  <c r="B20" i="77"/>
  <c r="C19" i="77"/>
  <c r="E19" i="77" s="1"/>
  <c r="G19" i="77" s="1"/>
  <c r="DL23" i="41"/>
  <c r="EZ23" i="41"/>
  <c r="GJ23" i="41"/>
  <c r="GL23" i="41" s="1"/>
  <c r="C19" i="3"/>
  <c r="E19" i="3" s="1"/>
  <c r="G19" i="3" s="1"/>
  <c r="B20" i="3"/>
  <c r="B20" i="71"/>
  <c r="C19" i="71"/>
  <c r="E19" i="71" s="1"/>
  <c r="G19" i="71" s="1"/>
  <c r="C19" i="81"/>
  <c r="E19" i="81" s="1"/>
  <c r="G19" i="81" s="1"/>
  <c r="B20" i="81"/>
  <c r="B20" i="124"/>
  <c r="C19" i="124"/>
  <c r="E19" i="124" s="1"/>
  <c r="G19" i="124" s="1"/>
  <c r="G19" i="44"/>
  <c r="C20" i="8"/>
  <c r="E19" i="8"/>
  <c r="G19" i="8" s="1"/>
  <c r="C24" i="126"/>
  <c r="B25" i="126"/>
  <c r="B21" i="23"/>
  <c r="C20" i="23"/>
  <c r="E20" i="23" s="1"/>
  <c r="G20" i="23" s="1"/>
  <c r="B20" i="70"/>
  <c r="C19" i="70"/>
  <c r="E19" i="70" s="1"/>
  <c r="G19" i="70" s="1"/>
  <c r="DT23" i="41"/>
  <c r="T23" i="41"/>
  <c r="B21" i="14"/>
  <c r="C20" i="14"/>
  <c r="E20" i="14" s="1"/>
  <c r="G20" i="14" s="1"/>
  <c r="C20" i="49"/>
  <c r="E20" i="49" s="1"/>
  <c r="G20" i="49" s="1"/>
  <c r="B21" i="49"/>
  <c r="C19" i="84"/>
  <c r="E19" i="84" s="1"/>
  <c r="G19" i="84" s="1"/>
  <c r="B20" i="84"/>
  <c r="C19" i="83"/>
  <c r="E19" i="83" s="1"/>
  <c r="G19" i="83" s="1"/>
  <c r="B20" i="83"/>
  <c r="B20" i="36"/>
  <c r="C19" i="36"/>
  <c r="E19" i="36" s="1"/>
  <c r="G19" i="36" s="1"/>
  <c r="C20" i="50"/>
  <c r="E20" i="50" s="1"/>
  <c r="G20" i="50" s="1"/>
  <c r="B21" i="50"/>
  <c r="X23" i="41"/>
  <c r="B20" i="117"/>
  <c r="C19" i="117"/>
  <c r="E19" i="117" s="1"/>
  <c r="G19" i="117" s="1"/>
  <c r="C19" i="112"/>
  <c r="E19" i="112" s="1"/>
  <c r="G19" i="112" s="1"/>
  <c r="B20" i="112"/>
  <c r="C21" i="72"/>
  <c r="E21" i="72" s="1"/>
  <c r="G21" i="72" s="1"/>
  <c r="B22" i="72"/>
  <c r="B20" i="85"/>
  <c r="C19" i="85"/>
  <c r="E19" i="85" s="1"/>
  <c r="G19" i="85" s="1"/>
  <c r="C20" i="44"/>
  <c r="E20" i="44"/>
  <c r="G20" i="44" s="1"/>
  <c r="B21" i="44"/>
  <c r="C19" i="25"/>
  <c r="E19" i="25" s="1"/>
  <c r="G19" i="25" s="1"/>
  <c r="B20" i="25"/>
  <c r="EB23" i="41"/>
  <c r="E13" i="93"/>
  <c r="B13" i="93"/>
  <c r="B22" i="123"/>
  <c r="C21" i="123"/>
  <c r="E21" i="123" s="1"/>
  <c r="G21" i="123" s="1"/>
  <c r="C19" i="94"/>
  <c r="E19" i="94" s="1"/>
  <c r="G19" i="94" s="1"/>
  <c r="B20" i="94"/>
  <c r="B22" i="42"/>
  <c r="C21" i="42"/>
  <c r="E21" i="42" s="1"/>
  <c r="G21" i="42" s="1"/>
  <c r="DX23" i="41"/>
  <c r="CB23" i="41"/>
  <c r="CD23" i="41" s="1"/>
  <c r="CR23" i="41"/>
  <c r="C19" i="80"/>
  <c r="E19" i="80" s="1"/>
  <c r="G19" i="80" s="1"/>
  <c r="B20" i="80"/>
  <c r="AF23" i="41"/>
  <c r="A96" i="127"/>
  <c r="A89" i="127"/>
  <c r="AN23" i="27"/>
  <c r="AL23" i="27"/>
  <c r="AK23" i="27"/>
  <c r="A24" i="27"/>
  <c r="AH23" i="27"/>
  <c r="CC24" i="41" s="1"/>
  <c r="AC23" i="27"/>
  <c r="BQ23" i="27"/>
  <c r="GG24" i="41" s="1"/>
  <c r="AJ23" i="27"/>
  <c r="AB23" i="27"/>
  <c r="BI24" i="41" s="1"/>
  <c r="BS23" i="27"/>
  <c r="GK24" i="41" s="1"/>
  <c r="AD23" i="27"/>
  <c r="BM24" i="41" s="1"/>
  <c r="C19" i="96"/>
  <c r="E19" i="96" s="1"/>
  <c r="G19" i="96" s="1"/>
  <c r="B20" i="96"/>
  <c r="B20" i="119"/>
  <c r="C19" i="119"/>
  <c r="E19" i="119" s="1"/>
  <c r="G19" i="119" s="1"/>
  <c r="B20" i="109"/>
  <c r="C19" i="109"/>
  <c r="E19" i="109" s="1"/>
  <c r="G19" i="109" s="1"/>
  <c r="B20" i="107"/>
  <c r="C19" i="107"/>
  <c r="E19" i="107" s="1"/>
  <c r="G19" i="107" s="1"/>
  <c r="N21" i="60"/>
  <c r="F21" i="60"/>
  <c r="C21" i="60" s="1"/>
  <c r="E21" i="60" s="1"/>
  <c r="C20" i="46"/>
  <c r="E20" i="46" s="1"/>
  <c r="G20" i="46" s="1"/>
  <c r="B21" i="46"/>
  <c r="EN23" i="41"/>
  <c r="GN23" i="41"/>
  <c r="CE23" i="41" l="1"/>
  <c r="BN23" i="41"/>
  <c r="GM23" i="41"/>
  <c r="GM24" i="41"/>
  <c r="GL24" i="41"/>
  <c r="C21" i="125"/>
  <c r="E21" i="125" s="1"/>
  <c r="G21" i="125" s="1"/>
  <c r="B22" i="125"/>
  <c r="C22" i="24"/>
  <c r="E22" i="24" s="1"/>
  <c r="G22" i="24" s="1"/>
  <c r="B23" i="24"/>
  <c r="C20" i="104"/>
  <c r="E20" i="104" s="1"/>
  <c r="G20" i="104" s="1"/>
  <c r="B21" i="104"/>
  <c r="B22" i="14"/>
  <c r="C21" i="14"/>
  <c r="E21" i="14" s="1"/>
  <c r="G21" i="14" s="1"/>
  <c r="B21" i="124"/>
  <c r="C20" i="124"/>
  <c r="E20" i="124" s="1"/>
  <c r="G20" i="124" s="1"/>
  <c r="C20" i="67"/>
  <c r="E20" i="67" s="1"/>
  <c r="G20" i="67" s="1"/>
  <c r="B21" i="67"/>
  <c r="B21" i="53"/>
  <c r="C20" i="53"/>
  <c r="E20" i="53" s="1"/>
  <c r="G20" i="53" s="1"/>
  <c r="AL24" i="27"/>
  <c r="AK24" i="27"/>
  <c r="A25" i="27"/>
  <c r="AJ24" i="27"/>
  <c r="AH24" i="27"/>
  <c r="CC25" i="41" s="1"/>
  <c r="BS24" i="27"/>
  <c r="GK25" i="41" s="1"/>
  <c r="AC24" i="27"/>
  <c r="BQ24" i="27"/>
  <c r="AB24" i="27"/>
  <c r="AN24" i="27"/>
  <c r="AD24" i="27"/>
  <c r="BM25" i="41" s="1"/>
  <c r="B22" i="16"/>
  <c r="C21" i="16"/>
  <c r="E21" i="16" s="1"/>
  <c r="G21" i="16" s="1"/>
  <c r="D24" i="128"/>
  <c r="F24" i="128"/>
  <c r="C22" i="11"/>
  <c r="B21" i="11"/>
  <c r="A90" i="127"/>
  <c r="A97" i="127"/>
  <c r="C20" i="82"/>
  <c r="E20" i="82" s="1"/>
  <c r="G20" i="82" s="1"/>
  <c r="B21" i="82"/>
  <c r="A91" i="127"/>
  <c r="A98" i="127"/>
  <c r="C14" i="93"/>
  <c r="G13" i="93"/>
  <c r="B23" i="72"/>
  <c r="C22" i="72"/>
  <c r="E22" i="72" s="1"/>
  <c r="G22" i="72" s="1"/>
  <c r="C27" i="87"/>
  <c r="G10" i="86"/>
  <c r="B30" i="87"/>
  <c r="Y10" i="86"/>
  <c r="AB10" i="86"/>
  <c r="V10" i="86"/>
  <c r="S10" i="86"/>
  <c r="P10" i="86"/>
  <c r="J10" i="86"/>
  <c r="M10" i="86"/>
  <c r="V11" i="86"/>
  <c r="AB11" i="86"/>
  <c r="Y11" i="86"/>
  <c r="S11" i="86"/>
  <c r="P11" i="86"/>
  <c r="M11" i="86"/>
  <c r="J11" i="86"/>
  <c r="G11" i="86"/>
  <c r="G12" i="86"/>
  <c r="J12" i="86"/>
  <c r="M12" i="86"/>
  <c r="S12" i="86"/>
  <c r="P12" i="86"/>
  <c r="V12" i="86"/>
  <c r="AB12" i="86"/>
  <c r="Y12" i="86"/>
  <c r="S13" i="86"/>
  <c r="V13" i="86"/>
  <c r="M13" i="86"/>
  <c r="P13" i="86"/>
  <c r="J13" i="86"/>
  <c r="AB13" i="86"/>
  <c r="Y13" i="86"/>
  <c r="G13" i="86"/>
  <c r="AB16" i="86"/>
  <c r="Y16" i="86"/>
  <c r="S16" i="86"/>
  <c r="M16" i="86"/>
  <c r="V16" i="86"/>
  <c r="G16" i="86"/>
  <c r="J16" i="86"/>
  <c r="P16" i="86"/>
  <c r="G17" i="86"/>
  <c r="V17" i="86"/>
  <c r="P17" i="86"/>
  <c r="J17" i="86"/>
  <c r="M17" i="86"/>
  <c r="S17" i="86"/>
  <c r="Y17" i="86"/>
  <c r="AB17" i="86"/>
  <c r="J18" i="86"/>
  <c r="G18" i="86"/>
  <c r="S18" i="86"/>
  <c r="P18" i="86"/>
  <c r="M18" i="86"/>
  <c r="AB18" i="86"/>
  <c r="V18" i="86"/>
  <c r="Y18" i="86"/>
  <c r="AB19" i="86"/>
  <c r="V19" i="86"/>
  <c r="S19" i="86"/>
  <c r="M19" i="86"/>
  <c r="P19" i="86"/>
  <c r="J19" i="86"/>
  <c r="G19" i="86"/>
  <c r="Y19" i="86"/>
  <c r="J20" i="86"/>
  <c r="M20" i="86"/>
  <c r="G20" i="86"/>
  <c r="V20" i="86"/>
  <c r="Y20" i="86"/>
  <c r="S20" i="86"/>
  <c r="P20" i="86"/>
  <c r="AB20" i="86"/>
  <c r="AB21" i="86"/>
  <c r="S21" i="86"/>
  <c r="J21" i="86"/>
  <c r="M21" i="86"/>
  <c r="Y21" i="86"/>
  <c r="P21" i="86"/>
  <c r="V21" i="86"/>
  <c r="G21" i="86"/>
  <c r="Y22" i="86"/>
  <c r="V22" i="86"/>
  <c r="S22" i="86"/>
  <c r="M22" i="86"/>
  <c r="AB22" i="86"/>
  <c r="P22" i="86"/>
  <c r="G22" i="86"/>
  <c r="J22" i="86"/>
  <c r="AB25" i="86"/>
  <c r="J25" i="86"/>
  <c r="Y25" i="86"/>
  <c r="V25" i="86"/>
  <c r="S25" i="86"/>
  <c r="P25" i="86"/>
  <c r="G25" i="86"/>
  <c r="M25" i="86"/>
  <c r="AB26" i="86"/>
  <c r="S26" i="86"/>
  <c r="V26" i="86"/>
  <c r="P26" i="86"/>
  <c r="M26" i="86"/>
  <c r="Y26" i="86"/>
  <c r="G26" i="86"/>
  <c r="J26" i="86"/>
  <c r="Y27" i="86"/>
  <c r="G27" i="86"/>
  <c r="V27" i="86"/>
  <c r="AB27" i="86"/>
  <c r="S27" i="86"/>
  <c r="M27" i="86"/>
  <c r="J27" i="86"/>
  <c r="P27" i="86"/>
  <c r="B22" i="46"/>
  <c r="C21" i="46"/>
  <c r="E21" i="46" s="1"/>
  <c r="G21" i="46" s="1"/>
  <c r="B21" i="76"/>
  <c r="C20" i="76"/>
  <c r="E20" i="76" s="1"/>
  <c r="G20" i="76" s="1"/>
  <c r="B22" i="17"/>
  <c r="C21" i="17"/>
  <c r="E21" i="17" s="1"/>
  <c r="G21" i="17" s="1"/>
  <c r="M28" i="86"/>
  <c r="B21" i="112"/>
  <c r="C20" i="112"/>
  <c r="E20" i="112" s="1"/>
  <c r="G20" i="112" s="1"/>
  <c r="B21" i="71"/>
  <c r="C20" i="71"/>
  <c r="E20" i="71" s="1"/>
  <c r="G20" i="71" s="1"/>
  <c r="C21" i="22"/>
  <c r="E21" i="22" s="1"/>
  <c r="G21" i="22" s="1"/>
  <c r="B22" i="22"/>
  <c r="EN25" i="41"/>
  <c r="BT25" i="41"/>
  <c r="BL25" i="41"/>
  <c r="EB25" i="41"/>
  <c r="BI25" i="41"/>
  <c r="B26" i="41"/>
  <c r="GV25" i="41"/>
  <c r="DD25" i="41"/>
  <c r="X25" i="41"/>
  <c r="FL25" i="41"/>
  <c r="FH25" i="41"/>
  <c r="C25" i="41"/>
  <c r="T25" i="41"/>
  <c r="GN25" i="41"/>
  <c r="GG25" i="41"/>
  <c r="H25" i="41"/>
  <c r="FX25" i="41"/>
  <c r="FT25" i="41"/>
  <c r="CJ25" i="41"/>
  <c r="AK10" i="86"/>
  <c r="AK11" i="86"/>
  <c r="AK12" i="86"/>
  <c r="AK16" i="86"/>
  <c r="AK13" i="86"/>
  <c r="AK17" i="86"/>
  <c r="AK18" i="86"/>
  <c r="AK19" i="86"/>
  <c r="AK20" i="86"/>
  <c r="AK21" i="86"/>
  <c r="AK25" i="86"/>
  <c r="AK22" i="86"/>
  <c r="AK26" i="86"/>
  <c r="B22" i="128"/>
  <c r="C21" i="128"/>
  <c r="E21" i="128" s="1"/>
  <c r="G21" i="128" s="1"/>
  <c r="S28" i="86"/>
  <c r="B21" i="81"/>
  <c r="C20" i="81"/>
  <c r="E20" i="81" s="1"/>
  <c r="G20" i="81" s="1"/>
  <c r="B23" i="42"/>
  <c r="C22" i="42"/>
  <c r="E22" i="42" s="1"/>
  <c r="G22" i="42" s="1"/>
  <c r="B21" i="83"/>
  <c r="C20" i="83"/>
  <c r="E20" i="83" s="1"/>
  <c r="G20" i="83" s="1"/>
  <c r="B21" i="70"/>
  <c r="C20" i="70"/>
  <c r="E20" i="70" s="1"/>
  <c r="G20" i="70" s="1"/>
  <c r="B21" i="95"/>
  <c r="C20" i="95"/>
  <c r="E20" i="95" s="1"/>
  <c r="G20" i="95" s="1"/>
  <c r="C20" i="61"/>
  <c r="E20" i="61" s="1"/>
  <c r="G20" i="61" s="1"/>
  <c r="B21" i="61"/>
  <c r="C20" i="51"/>
  <c r="E20" i="51" s="1"/>
  <c r="G20" i="51" s="1"/>
  <c r="B21" i="51"/>
  <c r="C25" i="40"/>
  <c r="B26" i="40"/>
  <c r="BP25" i="41" s="1"/>
  <c r="B20" i="69"/>
  <c r="C19" i="69"/>
  <c r="E19" i="69" s="1"/>
  <c r="G19" i="69" s="1"/>
  <c r="B21" i="80"/>
  <c r="C20" i="80"/>
  <c r="E20" i="80" s="1"/>
  <c r="G20" i="80" s="1"/>
  <c r="B21" i="3"/>
  <c r="C20" i="3"/>
  <c r="E20" i="3" s="1"/>
  <c r="G20" i="3" s="1"/>
  <c r="B22" i="18"/>
  <c r="C21" i="18"/>
  <c r="E21" i="18" s="1"/>
  <c r="G21" i="18" s="1"/>
  <c r="B20" i="38"/>
  <c r="C19" i="38"/>
  <c r="E19" i="38" s="1"/>
  <c r="G19" i="38" s="1"/>
  <c r="B21" i="57"/>
  <c r="C20" i="57"/>
  <c r="E20" i="57" s="1"/>
  <c r="G20" i="57" s="1"/>
  <c r="D23" i="41"/>
  <c r="AK28" i="86" s="1"/>
  <c r="V28" i="86"/>
  <c r="C20" i="111"/>
  <c r="E20" i="111" s="1"/>
  <c r="G20" i="111" s="1"/>
  <c r="B21" i="111"/>
  <c r="GI24" i="41"/>
  <c r="GH24" i="41"/>
  <c r="N22" i="60"/>
  <c r="F22" i="60"/>
  <c r="C22" i="60" s="1"/>
  <c r="E22" i="60" s="1"/>
  <c r="C20" i="90"/>
  <c r="E20" i="90" s="1"/>
  <c r="G20" i="90" s="1"/>
  <c r="B21" i="90"/>
  <c r="B21" i="119"/>
  <c r="C20" i="119"/>
  <c r="E20" i="119" s="1"/>
  <c r="G20" i="119" s="1"/>
  <c r="C20" i="96"/>
  <c r="E20" i="96" s="1"/>
  <c r="G20" i="96" s="1"/>
  <c r="B21" i="96"/>
  <c r="B21" i="94"/>
  <c r="C20" i="94"/>
  <c r="E20" i="94" s="1"/>
  <c r="G20" i="94" s="1"/>
  <c r="C20" i="117"/>
  <c r="E20" i="117" s="1"/>
  <c r="G20" i="117" s="1"/>
  <c r="B21" i="117"/>
  <c r="C21" i="23"/>
  <c r="B22" i="23"/>
  <c r="B21" i="65"/>
  <c r="C20" i="65"/>
  <c r="E20" i="65" s="1"/>
  <c r="G20" i="65" s="1"/>
  <c r="B21" i="21"/>
  <c r="C20" i="21"/>
  <c r="E20" i="21" s="1"/>
  <c r="G20" i="21" s="1"/>
  <c r="B21" i="84"/>
  <c r="C20" i="84"/>
  <c r="E20" i="84" s="1"/>
  <c r="G20" i="84" s="1"/>
  <c r="C25" i="126"/>
  <c r="B26" i="126"/>
  <c r="C22" i="43"/>
  <c r="E22" i="43" s="1"/>
  <c r="G22" i="43" s="1"/>
  <c r="B23" i="43"/>
  <c r="AG23" i="60"/>
  <c r="AI23" i="60" s="1"/>
  <c r="AD23" i="60"/>
  <c r="AF23" i="60" s="1"/>
  <c r="AA23" i="60"/>
  <c r="AC23" i="60" s="1"/>
  <c r="B24" i="60"/>
  <c r="X23" i="60"/>
  <c r="Z23" i="60" s="1"/>
  <c r="AS23" i="60"/>
  <c r="AU23" i="60" s="1"/>
  <c r="O23" i="60"/>
  <c r="Q23" i="60" s="1"/>
  <c r="AJ23" i="60"/>
  <c r="AL23" i="60" s="1"/>
  <c r="U23" i="60"/>
  <c r="W23" i="60" s="1"/>
  <c r="R23" i="60"/>
  <c r="T23" i="60" s="1"/>
  <c r="L23" i="60"/>
  <c r="AY23" i="60"/>
  <c r="BA23" i="60" s="1"/>
  <c r="AV23" i="60"/>
  <c r="AX23" i="60" s="1"/>
  <c r="AP23" i="60"/>
  <c r="AM23" i="60"/>
  <c r="AO23" i="60" s="1"/>
  <c r="Y28" i="86"/>
  <c r="D18" i="31"/>
  <c r="C18" i="31"/>
  <c r="A19" i="31"/>
  <c r="B21" i="88"/>
  <c r="C20" i="88"/>
  <c r="E20" i="88" s="1"/>
  <c r="G20" i="88" s="1"/>
  <c r="F28" i="48"/>
  <c r="D28" i="48"/>
  <c r="M29" i="86"/>
  <c r="G29" i="86"/>
  <c r="B30" i="86"/>
  <c r="C29" i="86"/>
  <c r="AB29" i="86"/>
  <c r="Y29" i="86"/>
  <c r="V29" i="86"/>
  <c r="P29" i="86"/>
  <c r="S29" i="86"/>
  <c r="J29" i="86"/>
  <c r="C20" i="109"/>
  <c r="E20" i="109" s="1"/>
  <c r="G20" i="109" s="1"/>
  <c r="B21" i="109"/>
  <c r="H22" i="60"/>
  <c r="AR22" i="60"/>
  <c r="B21" i="36"/>
  <c r="C20" i="36"/>
  <c r="E20" i="36" s="1"/>
  <c r="G20" i="36" s="1"/>
  <c r="C20" i="110"/>
  <c r="E20" i="110" s="1"/>
  <c r="G20" i="110" s="1"/>
  <c r="B21" i="110"/>
  <c r="B22" i="64"/>
  <c r="C21" i="64"/>
  <c r="E21" i="64" s="1"/>
  <c r="G21" i="64" s="1"/>
  <c r="G28" i="86"/>
  <c r="C20" i="75"/>
  <c r="B21" i="75"/>
  <c r="G13" i="92"/>
  <c r="C14" i="92"/>
  <c r="EB24" i="41"/>
  <c r="DD24" i="41"/>
  <c r="B22" i="50"/>
  <c r="C21" i="50"/>
  <c r="E21" i="50" s="1"/>
  <c r="G21" i="50" s="1"/>
  <c r="B21" i="25"/>
  <c r="C20" i="25"/>
  <c r="E20" i="25" s="1"/>
  <c r="G20" i="25" s="1"/>
  <c r="B22" i="44"/>
  <c r="C21" i="44"/>
  <c r="E21" i="44"/>
  <c r="G21" i="44" s="1"/>
  <c r="B21" i="85"/>
  <c r="C20" i="85"/>
  <c r="E20" i="85" s="1"/>
  <c r="G20" i="85" s="1"/>
  <c r="E20" i="8"/>
  <c r="G20" i="8" s="1"/>
  <c r="C21" i="8"/>
  <c r="B21" i="91"/>
  <c r="C20" i="91"/>
  <c r="E20" i="91" s="1"/>
  <c r="G20" i="91" s="1"/>
  <c r="J28" i="86"/>
  <c r="B22" i="121"/>
  <c r="C21" i="121"/>
  <c r="E21" i="121" s="1"/>
  <c r="G21" i="121" s="1"/>
  <c r="BO24" i="41"/>
  <c r="BN24" i="41"/>
  <c r="C20" i="107"/>
  <c r="E20" i="107" s="1"/>
  <c r="G20" i="107" s="1"/>
  <c r="B21" i="107"/>
  <c r="C22" i="123"/>
  <c r="E22" i="123" s="1"/>
  <c r="G22" i="123" s="1"/>
  <c r="B23" i="123"/>
  <c r="AK27" i="86"/>
  <c r="H55" i="41"/>
  <c r="BH24" i="41"/>
  <c r="BK24" i="41" s="1"/>
  <c r="CB24" i="41"/>
  <c r="CD24" i="41" s="1"/>
  <c r="AF24" i="41"/>
  <c r="B22" i="48"/>
  <c r="C21" i="48"/>
  <c r="E21" i="48" s="1"/>
  <c r="G21" i="48" s="1"/>
  <c r="B22" i="66"/>
  <c r="C21" i="66"/>
  <c r="E21" i="66" s="1"/>
  <c r="G21" i="66" s="1"/>
  <c r="B22" i="19"/>
  <c r="C21" i="19"/>
  <c r="E21" i="19" s="1"/>
  <c r="G21" i="19" s="1"/>
  <c r="C20" i="77"/>
  <c r="E20" i="77" s="1"/>
  <c r="G20" i="77" s="1"/>
  <c r="B21" i="77"/>
  <c r="C21" i="49"/>
  <c r="E21" i="49" s="1"/>
  <c r="G21" i="49" s="1"/>
  <c r="B22" i="49"/>
  <c r="B20" i="73"/>
  <c r="C19" i="73"/>
  <c r="E19" i="73" s="1"/>
  <c r="G19" i="73" s="1"/>
  <c r="E20" i="75"/>
  <c r="G19" i="75"/>
  <c r="CF24" i="41"/>
  <c r="FH24" i="41"/>
  <c r="CE24" i="41" l="1"/>
  <c r="D22" i="86"/>
  <c r="D18" i="86"/>
  <c r="D28" i="86"/>
  <c r="D19" i="86"/>
  <c r="D26" i="86"/>
  <c r="D24" i="41"/>
  <c r="AK29" i="86" s="1"/>
  <c r="BJ24" i="41"/>
  <c r="G20" i="75"/>
  <c r="E21" i="75"/>
  <c r="B22" i="88"/>
  <c r="C21" i="88"/>
  <c r="E21" i="88" s="1"/>
  <c r="G21" i="88" s="1"/>
  <c r="B22" i="112"/>
  <c r="C21" i="112"/>
  <c r="E21" i="112" s="1"/>
  <c r="G21" i="112" s="1"/>
  <c r="M14" i="86"/>
  <c r="B22" i="82"/>
  <c r="C21" i="82"/>
  <c r="E21" i="82" s="1"/>
  <c r="G21" i="82" s="1"/>
  <c r="AM24" i="60"/>
  <c r="AO24" i="60" s="1"/>
  <c r="AJ24" i="60"/>
  <c r="AL24" i="60" s="1"/>
  <c r="AG24" i="60"/>
  <c r="AI24" i="60" s="1"/>
  <c r="AD24" i="60"/>
  <c r="AF24" i="60" s="1"/>
  <c r="AA24" i="60"/>
  <c r="AC24" i="60" s="1"/>
  <c r="AV24" i="60"/>
  <c r="AX24" i="60" s="1"/>
  <c r="R24" i="60"/>
  <c r="T24" i="60" s="1"/>
  <c r="AP24" i="60"/>
  <c r="X24" i="60"/>
  <c r="Z24" i="60" s="1"/>
  <c r="U24" i="60"/>
  <c r="W24" i="60" s="1"/>
  <c r="O24" i="60"/>
  <c r="Q24" i="60" s="1"/>
  <c r="L24" i="60"/>
  <c r="B25" i="60"/>
  <c r="AY24" i="60"/>
  <c r="BA24" i="60" s="1"/>
  <c r="AS24" i="60"/>
  <c r="AU24" i="60" s="1"/>
  <c r="B22" i="90"/>
  <c r="C21" i="90"/>
  <c r="E21" i="90" s="1"/>
  <c r="G21" i="90" s="1"/>
  <c r="B22" i="85"/>
  <c r="C21" i="85"/>
  <c r="E21" i="85" s="1"/>
  <c r="G21" i="85" s="1"/>
  <c r="GI25" i="41"/>
  <c r="GH25" i="41"/>
  <c r="GJ25" i="41"/>
  <c r="GM25" i="41" s="1"/>
  <c r="D27" i="86"/>
  <c r="P14" i="86"/>
  <c r="B22" i="104"/>
  <c r="C21" i="104"/>
  <c r="E21" i="104" s="1"/>
  <c r="G21" i="104" s="1"/>
  <c r="B23" i="50"/>
  <c r="C22" i="50"/>
  <c r="E22" i="50" s="1"/>
  <c r="G22" i="50" s="1"/>
  <c r="S14" i="86"/>
  <c r="C22" i="23"/>
  <c r="B23" i="23"/>
  <c r="C21" i="95"/>
  <c r="E21" i="95" s="1"/>
  <c r="G21" i="95" s="1"/>
  <c r="B22" i="95"/>
  <c r="AK23" i="86"/>
  <c r="V14" i="86"/>
  <c r="C20" i="69"/>
  <c r="E20" i="69" s="1"/>
  <c r="G20" i="69" s="1"/>
  <c r="B21" i="69"/>
  <c r="B22" i="110"/>
  <c r="C21" i="110"/>
  <c r="E21" i="110" s="1"/>
  <c r="G21" i="110" s="1"/>
  <c r="C21" i="117"/>
  <c r="E21" i="117" s="1"/>
  <c r="G21" i="117" s="1"/>
  <c r="B22" i="117"/>
  <c r="C22" i="18"/>
  <c r="E22" i="18" s="1"/>
  <c r="G22" i="18" s="1"/>
  <c r="B23" i="18"/>
  <c r="C26" i="40"/>
  <c r="B27" i="40"/>
  <c r="AB25" i="41"/>
  <c r="AJ25" i="41"/>
  <c r="C22" i="17"/>
  <c r="E22" i="17" s="1"/>
  <c r="G22" i="17" s="1"/>
  <c r="B23" i="17"/>
  <c r="Y14" i="86"/>
  <c r="B22" i="11"/>
  <c r="C23" i="11"/>
  <c r="B24" i="24"/>
  <c r="C23" i="24"/>
  <c r="E23" i="24" s="1"/>
  <c r="G23" i="24" s="1"/>
  <c r="A26" i="27"/>
  <c r="AH25" i="27"/>
  <c r="CC26" i="41" s="1"/>
  <c r="BS25" i="27"/>
  <c r="GK26" i="41" s="1"/>
  <c r="AD25" i="27"/>
  <c r="BM26" i="41" s="1"/>
  <c r="BM27" i="41" s="1"/>
  <c r="AC25" i="27"/>
  <c r="AB25" i="27"/>
  <c r="BI26" i="41" s="1"/>
  <c r="AN25" i="27"/>
  <c r="AL25" i="27"/>
  <c r="AK25" i="27"/>
  <c r="AJ25" i="27"/>
  <c r="BQ25" i="27"/>
  <c r="GG26" i="41" s="1"/>
  <c r="B24" i="123"/>
  <c r="C23" i="123"/>
  <c r="E23" i="123" s="1"/>
  <c r="G23" i="123" s="1"/>
  <c r="C26" i="126"/>
  <c r="B27" i="126"/>
  <c r="B22" i="70"/>
  <c r="C21" i="70"/>
  <c r="E21" i="70" s="1"/>
  <c r="G21" i="70" s="1"/>
  <c r="B23" i="128"/>
  <c r="C22" i="128"/>
  <c r="E22" i="128" s="1"/>
  <c r="G22" i="128" s="1"/>
  <c r="AF25" i="41"/>
  <c r="DH25" i="41"/>
  <c r="D17" i="86"/>
  <c r="B31" i="87"/>
  <c r="C30" i="87"/>
  <c r="F25" i="128"/>
  <c r="D25" i="128"/>
  <c r="B21" i="38"/>
  <c r="C20" i="38"/>
  <c r="E20" i="38" s="1"/>
  <c r="G20" i="38" s="1"/>
  <c r="J14" i="86"/>
  <c r="B23" i="19"/>
  <c r="C22" i="19"/>
  <c r="E22" i="19" s="1"/>
  <c r="G22" i="19" s="1"/>
  <c r="CF25" i="41"/>
  <c r="GZ25" i="41"/>
  <c r="C22" i="22"/>
  <c r="E22" i="22" s="1"/>
  <c r="G22" i="22" s="1"/>
  <c r="B23" i="22"/>
  <c r="D21" i="86"/>
  <c r="P23" i="86"/>
  <c r="D10" i="86"/>
  <c r="G14" i="86"/>
  <c r="E21" i="11"/>
  <c r="G21" i="11" s="1"/>
  <c r="AV25" i="41"/>
  <c r="J23" i="86"/>
  <c r="B22" i="84"/>
  <c r="C21" i="84"/>
  <c r="E21" i="84" s="1"/>
  <c r="G21" i="84" s="1"/>
  <c r="B22" i="3"/>
  <c r="C21" i="3"/>
  <c r="E21" i="3" s="1"/>
  <c r="G21" i="3" s="1"/>
  <c r="CN25" i="41"/>
  <c r="G23" i="86"/>
  <c r="D16" i="86"/>
  <c r="B22" i="67"/>
  <c r="C21" i="67"/>
  <c r="E21" i="67" s="1"/>
  <c r="G21" i="67" s="1"/>
  <c r="B23" i="125"/>
  <c r="C22" i="125"/>
  <c r="E22" i="125" s="1"/>
  <c r="G22" i="125" s="1"/>
  <c r="C21" i="80"/>
  <c r="E21" i="80" s="1"/>
  <c r="G21" i="80" s="1"/>
  <c r="B22" i="80"/>
  <c r="E14" i="92"/>
  <c r="B14" i="92"/>
  <c r="N23" i="60"/>
  <c r="F23" i="60"/>
  <c r="C23" i="60" s="1"/>
  <c r="E23" i="60" s="1"/>
  <c r="B22" i="94"/>
  <c r="C21" i="94"/>
  <c r="E21" i="94" s="1"/>
  <c r="G21" i="94" s="1"/>
  <c r="CR25" i="41"/>
  <c r="T26" i="41"/>
  <c r="GZ26" i="41"/>
  <c r="DD26" i="41"/>
  <c r="DD27" i="41" s="1"/>
  <c r="GV26" i="41"/>
  <c r="CZ26" i="41"/>
  <c r="P26" i="41"/>
  <c r="P27" i="41" s="1"/>
  <c r="CR26" i="41"/>
  <c r="L26" i="41"/>
  <c r="CN26" i="41"/>
  <c r="H26" i="41"/>
  <c r="B29" i="41"/>
  <c r="GN26" i="41"/>
  <c r="CJ26" i="41"/>
  <c r="CJ27" i="41" s="1"/>
  <c r="GJ26" i="41"/>
  <c r="CF26" i="41"/>
  <c r="C26" i="41"/>
  <c r="FX26" i="41"/>
  <c r="FX27" i="41" s="1"/>
  <c r="CB26" i="41"/>
  <c r="FT26" i="41"/>
  <c r="FT27" i="41" s="1"/>
  <c r="BT26" i="41"/>
  <c r="BT27" i="41" s="1"/>
  <c r="FL26" i="41"/>
  <c r="FL27" i="41" s="1"/>
  <c r="BP26" i="41"/>
  <c r="AV26" i="41"/>
  <c r="EN26" i="41"/>
  <c r="EB26" i="41"/>
  <c r="DX26" i="41"/>
  <c r="DX27" i="41" s="1"/>
  <c r="DT26" i="41"/>
  <c r="DL26" i="41"/>
  <c r="DH26" i="41"/>
  <c r="BL26" i="41"/>
  <c r="BH26" i="41"/>
  <c r="AF26" i="41"/>
  <c r="AB26" i="41"/>
  <c r="X26" i="41"/>
  <c r="AJ26" i="41"/>
  <c r="EZ26" i="41"/>
  <c r="FH26" i="41"/>
  <c r="FH27" i="41" s="1"/>
  <c r="C21" i="76"/>
  <c r="E21" i="76" s="1"/>
  <c r="G21" i="76" s="1"/>
  <c r="B22" i="76"/>
  <c r="V23" i="86"/>
  <c r="D12" i="86"/>
  <c r="C22" i="16"/>
  <c r="E22" i="16" s="1"/>
  <c r="G22" i="16" s="1"/>
  <c r="B23" i="16"/>
  <c r="B22" i="61"/>
  <c r="C21" i="61"/>
  <c r="E21" i="61" s="1"/>
  <c r="G21" i="61" s="1"/>
  <c r="C22" i="14"/>
  <c r="E22" i="14" s="1"/>
  <c r="G22" i="14" s="1"/>
  <c r="B23" i="14"/>
  <c r="D20" i="86"/>
  <c r="AB14" i="86"/>
  <c r="J30" i="86"/>
  <c r="B31" i="86"/>
  <c r="C30" i="86"/>
  <c r="M30" i="86"/>
  <c r="G30" i="86"/>
  <c r="Y30" i="86"/>
  <c r="AB30" i="86"/>
  <c r="V30" i="86"/>
  <c r="P30" i="86"/>
  <c r="S30" i="86"/>
  <c r="B22" i="83"/>
  <c r="C21" i="83"/>
  <c r="E21" i="83" s="1"/>
  <c r="G21" i="83" s="1"/>
  <c r="B22" i="91"/>
  <c r="C21" i="91"/>
  <c r="E21" i="91" s="1"/>
  <c r="G21" i="91" s="1"/>
  <c r="B22" i="109"/>
  <c r="C21" i="109"/>
  <c r="E21" i="109" s="1"/>
  <c r="G21" i="109" s="1"/>
  <c r="BN25" i="41"/>
  <c r="BO25" i="41"/>
  <c r="M23" i="86"/>
  <c r="D11" i="86"/>
  <c r="C23" i="72"/>
  <c r="E23" i="72" s="1"/>
  <c r="G23" i="72" s="1"/>
  <c r="B24" i="72"/>
  <c r="C20" i="73"/>
  <c r="E20" i="73" s="1"/>
  <c r="G20" i="73" s="1"/>
  <c r="B21" i="73"/>
  <c r="E21" i="23"/>
  <c r="G21" i="23" s="1"/>
  <c r="AR23" i="60"/>
  <c r="H23" i="60"/>
  <c r="C21" i="36"/>
  <c r="E21" i="36" s="1"/>
  <c r="G21" i="36" s="1"/>
  <c r="B22" i="36"/>
  <c r="D29" i="86"/>
  <c r="B22" i="96"/>
  <c r="C21" i="96"/>
  <c r="E21" i="96" s="1"/>
  <c r="G21" i="96" s="1"/>
  <c r="C21" i="57"/>
  <c r="E21" i="57" s="1"/>
  <c r="G21" i="57" s="1"/>
  <c r="B22" i="57"/>
  <c r="B22" i="51"/>
  <c r="C21" i="51"/>
  <c r="E21" i="51" s="1"/>
  <c r="G21" i="51" s="1"/>
  <c r="AK14" i="86"/>
  <c r="CZ25" i="41"/>
  <c r="DL25" i="41"/>
  <c r="D25" i="86"/>
  <c r="S23" i="86"/>
  <c r="C21" i="124"/>
  <c r="E21" i="124" s="1"/>
  <c r="G21" i="124" s="1"/>
  <c r="B22" i="124"/>
  <c r="BI27" i="41"/>
  <c r="C22" i="64"/>
  <c r="E22" i="64" s="1"/>
  <c r="G22" i="64" s="1"/>
  <c r="B23" i="64"/>
  <c r="C22" i="66"/>
  <c r="E22" i="66" s="1"/>
  <c r="G22" i="66" s="1"/>
  <c r="B23" i="66"/>
  <c r="C22" i="48"/>
  <c r="E22" i="48" s="1"/>
  <c r="G22" i="48" s="1"/>
  <c r="B23" i="48"/>
  <c r="C21" i="107"/>
  <c r="E21" i="107" s="1"/>
  <c r="G21" i="107" s="1"/>
  <c r="B22" i="107"/>
  <c r="C21" i="25"/>
  <c r="E21" i="25" s="1"/>
  <c r="G21" i="25" s="1"/>
  <c r="B22" i="25"/>
  <c r="L25" i="41"/>
  <c r="Y23" i="86"/>
  <c r="E14" i="93"/>
  <c r="B14" i="93"/>
  <c r="B24" i="43"/>
  <c r="C23" i="43"/>
  <c r="E23" i="43" s="1"/>
  <c r="G23" i="43" s="1"/>
  <c r="C21" i="75"/>
  <c r="B22" i="75"/>
  <c r="B24" i="42"/>
  <c r="C23" i="42"/>
  <c r="E23" i="42" s="1"/>
  <c r="G23" i="42" s="1"/>
  <c r="P25" i="41"/>
  <c r="DT25" i="41"/>
  <c r="C22" i="46"/>
  <c r="E22" i="46" s="1"/>
  <c r="G22" i="46" s="1"/>
  <c r="B23" i="46"/>
  <c r="AB23" i="86"/>
  <c r="CE25" i="41"/>
  <c r="CC27" i="41"/>
  <c r="A20" i="31"/>
  <c r="D19" i="31"/>
  <c r="C19" i="31"/>
  <c r="C22" i="121"/>
  <c r="E22" i="121" s="1"/>
  <c r="G22" i="121" s="1"/>
  <c r="B23" i="121"/>
  <c r="C22" i="8"/>
  <c r="E21" i="8"/>
  <c r="G21" i="8" s="1"/>
  <c r="B22" i="21"/>
  <c r="C21" i="21"/>
  <c r="E21" i="21" s="1"/>
  <c r="G21" i="21" s="1"/>
  <c r="B22" i="119"/>
  <c r="C21" i="119"/>
  <c r="E21" i="119" s="1"/>
  <c r="G21" i="119" s="1"/>
  <c r="EZ25" i="41"/>
  <c r="BH25" i="41"/>
  <c r="BK25" i="41" s="1"/>
  <c r="D13" i="86"/>
  <c r="C21" i="53"/>
  <c r="E21" i="53" s="1"/>
  <c r="G21" i="53" s="1"/>
  <c r="B22" i="53"/>
  <c r="B22" i="65"/>
  <c r="C21" i="65"/>
  <c r="E21" i="65" s="1"/>
  <c r="G21" i="65" s="1"/>
  <c r="B22" i="111"/>
  <c r="C21" i="111"/>
  <c r="E21" i="111" s="1"/>
  <c r="G21" i="111" s="1"/>
  <c r="C22" i="49"/>
  <c r="E22" i="49" s="1"/>
  <c r="G22" i="49" s="1"/>
  <c r="B23" i="49"/>
  <c r="B23" i="44"/>
  <c r="E22" i="44"/>
  <c r="C22" i="44"/>
  <c r="C21" i="77"/>
  <c r="E21" i="77" s="1"/>
  <c r="G21" i="77" s="1"/>
  <c r="B22" i="77"/>
  <c r="D29" i="48"/>
  <c r="F29" i="48"/>
  <c r="C21" i="81"/>
  <c r="E21" i="81" s="1"/>
  <c r="G21" i="81" s="1"/>
  <c r="B22" i="81"/>
  <c r="CB25" i="41"/>
  <c r="CD25" i="41" s="1"/>
  <c r="DX25" i="41"/>
  <c r="B22" i="71"/>
  <c r="C21" i="71"/>
  <c r="E21" i="71" s="1"/>
  <c r="G21" i="71" s="1"/>
  <c r="GZ27" i="41" l="1"/>
  <c r="AF27" i="41"/>
  <c r="GL25" i="41"/>
  <c r="L27" i="41"/>
  <c r="AJ27" i="41"/>
  <c r="GJ29" i="41"/>
  <c r="P29" i="41"/>
  <c r="FX29" i="41"/>
  <c r="CZ29" i="41"/>
  <c r="C29" i="41"/>
  <c r="EZ29" i="41"/>
  <c r="CB29" i="41"/>
  <c r="EB29" i="41"/>
  <c r="GN29" i="41"/>
  <c r="B30" i="41"/>
  <c r="GV29" i="41"/>
  <c r="X29" i="41"/>
  <c r="BH29" i="41"/>
  <c r="AB29" i="41"/>
  <c r="C24" i="24"/>
  <c r="E24" i="24" s="1"/>
  <c r="G24" i="24" s="1"/>
  <c r="B25" i="24"/>
  <c r="B23" i="36"/>
  <c r="C22" i="36"/>
  <c r="E22" i="36" s="1"/>
  <c r="G22" i="36" s="1"/>
  <c r="C23" i="16"/>
  <c r="E23" i="16" s="1"/>
  <c r="G23" i="16" s="1"/>
  <c r="B24" i="16"/>
  <c r="C22" i="3"/>
  <c r="E22" i="3" s="1"/>
  <c r="G22" i="3" s="1"/>
  <c r="B23" i="3"/>
  <c r="C24" i="11"/>
  <c r="B23" i="11"/>
  <c r="E23" i="11" s="1"/>
  <c r="G23" i="11" s="1"/>
  <c r="D26" i="41"/>
  <c r="B23" i="119"/>
  <c r="C22" i="119"/>
  <c r="E22" i="119" s="1"/>
  <c r="G22" i="119" s="1"/>
  <c r="C22" i="65"/>
  <c r="E22" i="65" s="1"/>
  <c r="G22" i="65" s="1"/>
  <c r="B23" i="65"/>
  <c r="B23" i="76"/>
  <c r="C22" i="76"/>
  <c r="E22" i="76" s="1"/>
  <c r="G22" i="76" s="1"/>
  <c r="EN27" i="41"/>
  <c r="DH27" i="41"/>
  <c r="E22" i="11"/>
  <c r="G22" i="11" s="1"/>
  <c r="C22" i="80"/>
  <c r="E22" i="80" s="1"/>
  <c r="G22" i="80" s="1"/>
  <c r="B23" i="80"/>
  <c r="CF27" i="41"/>
  <c r="C23" i="128"/>
  <c r="E23" i="128" s="1"/>
  <c r="G23" i="128" s="1"/>
  <c r="B24" i="128"/>
  <c r="B24" i="17"/>
  <c r="C23" i="17"/>
  <c r="E23" i="17" s="1"/>
  <c r="G23" i="17" s="1"/>
  <c r="DL27" i="41"/>
  <c r="EB27" i="41"/>
  <c r="C23" i="64"/>
  <c r="E23" i="64" s="1"/>
  <c r="G23" i="64" s="1"/>
  <c r="B24" i="64"/>
  <c r="B23" i="21"/>
  <c r="C22" i="21"/>
  <c r="E22" i="21" s="1"/>
  <c r="G22" i="21" s="1"/>
  <c r="BP27" i="41"/>
  <c r="GV27" i="41"/>
  <c r="C23" i="23"/>
  <c r="B24" i="23"/>
  <c r="C22" i="85"/>
  <c r="E22" i="85" s="1"/>
  <c r="G22" i="85" s="1"/>
  <c r="B23" i="85"/>
  <c r="GM26" i="41"/>
  <c r="GM27" i="41" s="1"/>
  <c r="GL26" i="41"/>
  <c r="GK27" i="41"/>
  <c r="C22" i="81"/>
  <c r="E22" i="81" s="1"/>
  <c r="G22" i="81" s="1"/>
  <c r="B23" i="81"/>
  <c r="C22" i="51"/>
  <c r="E22" i="51" s="1"/>
  <c r="G22" i="51" s="1"/>
  <c r="B23" i="51"/>
  <c r="B24" i="14"/>
  <c r="C23" i="14"/>
  <c r="E23" i="14" s="1"/>
  <c r="G23" i="14" s="1"/>
  <c r="EZ27" i="41"/>
  <c r="B23" i="70"/>
  <c r="C22" i="70"/>
  <c r="E22" i="70" s="1"/>
  <c r="G22" i="70" s="1"/>
  <c r="E22" i="23"/>
  <c r="G22" i="23" s="1"/>
  <c r="CB27" i="41"/>
  <c r="B24" i="125"/>
  <c r="C23" i="125"/>
  <c r="E23" i="125" s="1"/>
  <c r="G23" i="125" s="1"/>
  <c r="B30" i="126"/>
  <c r="C27" i="126"/>
  <c r="CE26" i="41"/>
  <c r="CD26" i="41"/>
  <c r="AB27" i="41"/>
  <c r="B23" i="110"/>
  <c r="C22" i="110"/>
  <c r="E22" i="110" s="1"/>
  <c r="G22" i="110" s="1"/>
  <c r="B23" i="71"/>
  <c r="C22" i="71"/>
  <c r="E22" i="71" s="1"/>
  <c r="G22" i="71" s="1"/>
  <c r="C23" i="19"/>
  <c r="E23" i="19" s="1"/>
  <c r="G23" i="19" s="1"/>
  <c r="B24" i="19"/>
  <c r="H27" i="41"/>
  <c r="B23" i="117"/>
  <c r="C22" i="117"/>
  <c r="E22" i="117" s="1"/>
  <c r="G22" i="117" s="1"/>
  <c r="B23" i="75"/>
  <c r="C22" i="75"/>
  <c r="B24" i="22"/>
  <c r="C23" i="22"/>
  <c r="E23" i="22" s="1"/>
  <c r="G23" i="22" s="1"/>
  <c r="C22" i="25"/>
  <c r="E22" i="25" s="1"/>
  <c r="G22" i="25" s="1"/>
  <c r="B23" i="25"/>
  <c r="C22" i="53"/>
  <c r="E22" i="53" s="1"/>
  <c r="G22" i="53" s="1"/>
  <c r="B23" i="53"/>
  <c r="F30" i="48"/>
  <c r="D30" i="48"/>
  <c r="BJ25" i="41"/>
  <c r="T27" i="41"/>
  <c r="B30" i="40"/>
  <c r="L29" i="41" s="1"/>
  <c r="C27" i="40"/>
  <c r="B23" i="77"/>
  <c r="C22" i="77"/>
  <c r="E22" i="77" s="1"/>
  <c r="G22" i="77" s="1"/>
  <c r="BL27" i="41"/>
  <c r="B23" i="94"/>
  <c r="C22" i="94"/>
  <c r="E22" i="94" s="1"/>
  <c r="G22" i="94" s="1"/>
  <c r="C24" i="42"/>
  <c r="E24" i="42" s="1"/>
  <c r="G24" i="42" s="1"/>
  <c r="B25" i="42"/>
  <c r="C22" i="91"/>
  <c r="E22" i="91" s="1"/>
  <c r="G22" i="91" s="1"/>
  <c r="B23" i="91"/>
  <c r="E22" i="75"/>
  <c r="G21" i="75"/>
  <c r="AV27" i="41"/>
  <c r="C23" i="8"/>
  <c r="E22" i="8"/>
  <c r="G22" i="8" s="1"/>
  <c r="C23" i="49"/>
  <c r="E23" i="49" s="1"/>
  <c r="G23" i="49" s="1"/>
  <c r="B24" i="49"/>
  <c r="DT27" i="41"/>
  <c r="C22" i="57"/>
  <c r="E22" i="57" s="1"/>
  <c r="G22" i="57" s="1"/>
  <c r="B23" i="57"/>
  <c r="X27" i="41"/>
  <c r="B25" i="123"/>
  <c r="C24" i="123"/>
  <c r="E24" i="123" s="1"/>
  <c r="G24" i="123" s="1"/>
  <c r="C23" i="50"/>
  <c r="E23" i="50" s="1"/>
  <c r="G23" i="50" s="1"/>
  <c r="B24" i="50"/>
  <c r="B23" i="90"/>
  <c r="C22" i="90"/>
  <c r="E22" i="90" s="1"/>
  <c r="G22" i="90" s="1"/>
  <c r="C22" i="82"/>
  <c r="E22" i="82" s="1"/>
  <c r="G22" i="82" s="1"/>
  <c r="B23" i="82"/>
  <c r="BO26" i="41"/>
  <c r="BN26" i="41"/>
  <c r="G31" i="86"/>
  <c r="AB31" i="86"/>
  <c r="AB32" i="86" s="1"/>
  <c r="V31" i="86"/>
  <c r="V32" i="86" s="1"/>
  <c r="S31" i="86"/>
  <c r="S32" i="86" s="1"/>
  <c r="P31" i="86"/>
  <c r="P32" i="86" s="1"/>
  <c r="M31" i="86"/>
  <c r="M32" i="86" s="1"/>
  <c r="B34" i="86"/>
  <c r="J31" i="86"/>
  <c r="J32" i="86" s="1"/>
  <c r="C31" i="86"/>
  <c r="Y31" i="86"/>
  <c r="Y32" i="86" s="1"/>
  <c r="C24" i="72"/>
  <c r="E24" i="72" s="1"/>
  <c r="G24" i="72" s="1"/>
  <c r="B25" i="72"/>
  <c r="C15" i="92"/>
  <c r="G14" i="92"/>
  <c r="CZ27" i="41"/>
  <c r="B23" i="95"/>
  <c r="C22" i="95"/>
  <c r="E22" i="95" s="1"/>
  <c r="G22" i="95" s="1"/>
  <c r="C23" i="46"/>
  <c r="E23" i="46" s="1"/>
  <c r="G23" i="46" s="1"/>
  <c r="B24" i="46"/>
  <c r="B23" i="107"/>
  <c r="C22" i="107"/>
  <c r="E22" i="107" s="1"/>
  <c r="G22" i="107" s="1"/>
  <c r="B22" i="73"/>
  <c r="C21" i="73"/>
  <c r="E21" i="73" s="1"/>
  <c r="G21" i="73" s="1"/>
  <c r="B23" i="61"/>
  <c r="C22" i="61"/>
  <c r="E22" i="61" s="1"/>
  <c r="G22" i="61" s="1"/>
  <c r="CR27" i="41"/>
  <c r="B23" i="67"/>
  <c r="C22" i="67"/>
  <c r="E22" i="67" s="1"/>
  <c r="G22" i="67" s="1"/>
  <c r="GH26" i="41"/>
  <c r="GI26" i="41"/>
  <c r="GG27" i="41"/>
  <c r="BK26" i="41"/>
  <c r="BK27" i="41" s="1"/>
  <c r="BJ26" i="41"/>
  <c r="C23" i="44"/>
  <c r="B24" i="44"/>
  <c r="E23" i="44"/>
  <c r="G23" i="44" s="1"/>
  <c r="C24" i="43"/>
  <c r="E24" i="43" s="1"/>
  <c r="G24" i="43" s="1"/>
  <c r="B25" i="43"/>
  <c r="C23" i="121"/>
  <c r="E23" i="121" s="1"/>
  <c r="G23" i="121" s="1"/>
  <c r="B24" i="121"/>
  <c r="B22" i="38"/>
  <c r="C21" i="38"/>
  <c r="E21" i="38" s="1"/>
  <c r="G21" i="38" s="1"/>
  <c r="B24" i="18"/>
  <c r="C23" i="18"/>
  <c r="E23" i="18" s="1"/>
  <c r="G23" i="18" s="1"/>
  <c r="C31" i="87"/>
  <c r="B32" i="87"/>
  <c r="C23" i="66"/>
  <c r="E23" i="66" s="1"/>
  <c r="G23" i="66" s="1"/>
  <c r="B24" i="66"/>
  <c r="H24" i="60"/>
  <c r="AR24" i="60"/>
  <c r="C22" i="84"/>
  <c r="E22" i="84" s="1"/>
  <c r="G22" i="84" s="1"/>
  <c r="B23" i="84"/>
  <c r="B23" i="83"/>
  <c r="C22" i="83"/>
  <c r="E22" i="83" s="1"/>
  <c r="G22" i="83" s="1"/>
  <c r="G22" i="44"/>
  <c r="D25" i="41"/>
  <c r="B23" i="124"/>
  <c r="C22" i="124"/>
  <c r="E22" i="124" s="1"/>
  <c r="G22" i="124" s="1"/>
  <c r="C22" i="96"/>
  <c r="E22" i="96" s="1"/>
  <c r="G22" i="96" s="1"/>
  <c r="B23" i="96"/>
  <c r="B23" i="109"/>
  <c r="C22" i="109"/>
  <c r="E22" i="109" s="1"/>
  <c r="G22" i="109" s="1"/>
  <c r="D30" i="86"/>
  <c r="GJ27" i="41"/>
  <c r="D23" i="86"/>
  <c r="AH26" i="27"/>
  <c r="CC29" i="41" s="1"/>
  <c r="AN26" i="27"/>
  <c r="AC26" i="27"/>
  <c r="A27" i="27"/>
  <c r="AL26" i="27"/>
  <c r="AK26" i="27"/>
  <c r="AJ26" i="27"/>
  <c r="BS26" i="27"/>
  <c r="GK29" i="41" s="1"/>
  <c r="BQ26" i="27"/>
  <c r="GG29" i="41" s="1"/>
  <c r="AB26" i="27"/>
  <c r="BI29" i="41" s="1"/>
  <c r="AD26" i="27"/>
  <c r="BM29" i="41" s="1"/>
  <c r="B22" i="69"/>
  <c r="C21" i="69"/>
  <c r="E21" i="69" s="1"/>
  <c r="G21" i="69" s="1"/>
  <c r="B23" i="104"/>
  <c r="C22" i="104"/>
  <c r="E22" i="104" s="1"/>
  <c r="G22" i="104" s="1"/>
  <c r="A21" i="31"/>
  <c r="D20" i="31"/>
  <c r="C20" i="31"/>
  <c r="C22" i="111"/>
  <c r="E22" i="111" s="1"/>
  <c r="G22" i="111" s="1"/>
  <c r="B23" i="111"/>
  <c r="BH27" i="41"/>
  <c r="AP25" i="60"/>
  <c r="L25" i="60"/>
  <c r="AM25" i="60"/>
  <c r="AO25" i="60" s="1"/>
  <c r="AJ25" i="60"/>
  <c r="AL25" i="60" s="1"/>
  <c r="AG25" i="60"/>
  <c r="AI25" i="60" s="1"/>
  <c r="X25" i="60"/>
  <c r="Z25" i="60" s="1"/>
  <c r="AS25" i="60"/>
  <c r="AU25" i="60" s="1"/>
  <c r="AD25" i="60"/>
  <c r="AF25" i="60" s="1"/>
  <c r="AA25" i="60"/>
  <c r="AC25" i="60" s="1"/>
  <c r="U25" i="60"/>
  <c r="W25" i="60" s="1"/>
  <c r="R25" i="60"/>
  <c r="T25" i="60" s="1"/>
  <c r="B26" i="60"/>
  <c r="AY25" i="60"/>
  <c r="BA25" i="60" s="1"/>
  <c r="O25" i="60"/>
  <c r="Q25" i="60" s="1"/>
  <c r="AV25" i="60"/>
  <c r="AX25" i="60" s="1"/>
  <c r="C22" i="112"/>
  <c r="E22" i="112" s="1"/>
  <c r="G22" i="112" s="1"/>
  <c r="B23" i="112"/>
  <c r="B23" i="88"/>
  <c r="C22" i="88"/>
  <c r="E22" i="88" s="1"/>
  <c r="G22" i="88" s="1"/>
  <c r="C15" i="93"/>
  <c r="G14" i="93"/>
  <c r="B24" i="48"/>
  <c r="C23" i="48"/>
  <c r="E23" i="48" s="1"/>
  <c r="G23" i="48" s="1"/>
  <c r="GN27" i="41"/>
  <c r="CN27" i="41"/>
  <c r="D14" i="86"/>
  <c r="F26" i="128"/>
  <c r="D26" i="128"/>
  <c r="F24" i="60"/>
  <c r="C24" i="60" s="1"/>
  <c r="E24" i="60" s="1"/>
  <c r="N24" i="60"/>
  <c r="C23" i="107" l="1"/>
  <c r="E23" i="107" s="1"/>
  <c r="G23" i="107" s="1"/>
  <c r="B24" i="107"/>
  <c r="B24" i="111"/>
  <c r="C23" i="111"/>
  <c r="E23" i="111" s="1"/>
  <c r="G23" i="111" s="1"/>
  <c r="B25" i="121"/>
  <c r="C24" i="121"/>
  <c r="E24" i="121" s="1"/>
  <c r="G24" i="121" s="1"/>
  <c r="GI27" i="41"/>
  <c r="C25" i="72"/>
  <c r="E25" i="72" s="1"/>
  <c r="G25" i="72" s="1"/>
  <c r="B26" i="72"/>
  <c r="B24" i="77"/>
  <c r="C23" i="77"/>
  <c r="E23" i="77" s="1"/>
  <c r="G23" i="77" s="1"/>
  <c r="B24" i="25"/>
  <c r="C23" i="25"/>
  <c r="E23" i="25" s="1"/>
  <c r="G23" i="25" s="1"/>
  <c r="DH29" i="41"/>
  <c r="BL29" i="41"/>
  <c r="BO29" i="41" s="1"/>
  <c r="B25" i="19"/>
  <c r="C24" i="19"/>
  <c r="E24" i="19" s="1"/>
  <c r="G24" i="19" s="1"/>
  <c r="B26" i="43"/>
  <c r="C25" i="43"/>
  <c r="E25" i="43" s="1"/>
  <c r="G25" i="43" s="1"/>
  <c r="B24" i="91"/>
  <c r="C23" i="91"/>
  <c r="E23" i="91" s="1"/>
  <c r="G23" i="91" s="1"/>
  <c r="C30" i="40"/>
  <c r="A32" i="40"/>
  <c r="B31" i="40"/>
  <c r="B24" i="81"/>
  <c r="C23" i="81"/>
  <c r="E23" i="81" s="1"/>
  <c r="G23" i="81" s="1"/>
  <c r="GZ29" i="41"/>
  <c r="CF29" i="41"/>
  <c r="DD29" i="41"/>
  <c r="GI29" i="41"/>
  <c r="GH29" i="41"/>
  <c r="B25" i="17"/>
  <c r="C24" i="17"/>
  <c r="E24" i="17" s="1"/>
  <c r="G24" i="17" s="1"/>
  <c r="C24" i="18"/>
  <c r="E24" i="18" s="1"/>
  <c r="G24" i="18" s="1"/>
  <c r="B25" i="18"/>
  <c r="B24" i="76"/>
  <c r="C23" i="76"/>
  <c r="E23" i="76" s="1"/>
  <c r="G23" i="76" s="1"/>
  <c r="B24" i="36"/>
  <c r="C23" i="36"/>
  <c r="E23" i="36" s="1"/>
  <c r="G23" i="36" s="1"/>
  <c r="AF29" i="41"/>
  <c r="GM29" i="41"/>
  <c r="GL29" i="41"/>
  <c r="D31" i="86"/>
  <c r="D32" i="86" s="1"/>
  <c r="G32" i="86"/>
  <c r="C23" i="51"/>
  <c r="E23" i="51" s="1"/>
  <c r="G23" i="51" s="1"/>
  <c r="B24" i="51"/>
  <c r="N25" i="60"/>
  <c r="F25" i="60"/>
  <c r="B24" i="67"/>
  <c r="C23" i="67"/>
  <c r="E23" i="67" s="1"/>
  <c r="G23" i="67" s="1"/>
  <c r="B35" i="86"/>
  <c r="C34" i="86"/>
  <c r="C23" i="71"/>
  <c r="E23" i="71" s="1"/>
  <c r="G23" i="71" s="1"/>
  <c r="B24" i="71"/>
  <c r="B25" i="64"/>
  <c r="C24" i="64"/>
  <c r="E24" i="64" s="1"/>
  <c r="G24" i="64" s="1"/>
  <c r="B25" i="128"/>
  <c r="C24" i="128"/>
  <c r="E24" i="128" s="1"/>
  <c r="G24" i="128" s="1"/>
  <c r="AJ29" i="41"/>
  <c r="B33" i="87"/>
  <c r="C32" i="87"/>
  <c r="B26" i="123"/>
  <c r="C25" i="123"/>
  <c r="E25" i="123" s="1"/>
  <c r="G25" i="123" s="1"/>
  <c r="C23" i="83"/>
  <c r="E23" i="83" s="1"/>
  <c r="G23" i="83" s="1"/>
  <c r="B24" i="83"/>
  <c r="B24" i="82"/>
  <c r="C23" i="82"/>
  <c r="E23" i="82" s="1"/>
  <c r="G23" i="82" s="1"/>
  <c r="C25" i="42"/>
  <c r="E25" i="42" s="1"/>
  <c r="G25" i="42" s="1"/>
  <c r="B26" i="42"/>
  <c r="GL27" i="41"/>
  <c r="AV29" i="41"/>
  <c r="CJ29" i="41"/>
  <c r="B25" i="22"/>
  <c r="C24" i="22"/>
  <c r="E24" i="22" s="1"/>
  <c r="G24" i="22" s="1"/>
  <c r="B24" i="84"/>
  <c r="C23" i="84"/>
  <c r="E23" i="84" s="1"/>
  <c r="G23" i="84" s="1"/>
  <c r="E24" i="44"/>
  <c r="G24" i="44" s="1"/>
  <c r="B25" i="44"/>
  <c r="C24" i="44"/>
  <c r="B24" i="65"/>
  <c r="C23" i="65"/>
  <c r="E23" i="65" s="1"/>
  <c r="G23" i="65" s="1"/>
  <c r="BP29" i="41"/>
  <c r="FH29" i="41"/>
  <c r="A22" i="31"/>
  <c r="D21" i="31"/>
  <c r="C21" i="31"/>
  <c r="C23" i="109"/>
  <c r="E23" i="109" s="1"/>
  <c r="G23" i="109" s="1"/>
  <c r="B24" i="109"/>
  <c r="C23" i="95"/>
  <c r="E23" i="95" s="1"/>
  <c r="G23" i="95" s="1"/>
  <c r="B24" i="95"/>
  <c r="C23" i="75"/>
  <c r="B24" i="75"/>
  <c r="C23" i="110"/>
  <c r="E23" i="110" s="1"/>
  <c r="G23" i="110" s="1"/>
  <c r="B24" i="110"/>
  <c r="BT29" i="41"/>
  <c r="CN29" i="41"/>
  <c r="B24" i="53"/>
  <c r="C23" i="53"/>
  <c r="E23" i="53" s="1"/>
  <c r="G23" i="53" s="1"/>
  <c r="F27" i="128"/>
  <c r="D27" i="128"/>
  <c r="C22" i="38"/>
  <c r="E22" i="38" s="1"/>
  <c r="G22" i="38" s="1"/>
  <c r="B23" i="38"/>
  <c r="C23" i="90"/>
  <c r="E23" i="90" s="1"/>
  <c r="G23" i="90" s="1"/>
  <c r="B24" i="90"/>
  <c r="B25" i="49"/>
  <c r="C24" i="49"/>
  <c r="E24" i="49" s="1"/>
  <c r="G24" i="49" s="1"/>
  <c r="B24" i="70"/>
  <c r="C23" i="70"/>
  <c r="E23" i="70" s="1"/>
  <c r="G23" i="70" s="1"/>
  <c r="FL29" i="41"/>
  <c r="E23" i="75"/>
  <c r="G22" i="75"/>
  <c r="GH27" i="41"/>
  <c r="B25" i="46"/>
  <c r="C24" i="46"/>
  <c r="E24" i="46" s="1"/>
  <c r="G24" i="46" s="1"/>
  <c r="B24" i="57"/>
  <c r="C23" i="57"/>
  <c r="E23" i="57" s="1"/>
  <c r="G23" i="57" s="1"/>
  <c r="C23" i="21"/>
  <c r="E23" i="21" s="1"/>
  <c r="G23" i="21" s="1"/>
  <c r="B24" i="21"/>
  <c r="B24" i="96"/>
  <c r="C23" i="96"/>
  <c r="E23" i="96" s="1"/>
  <c r="G23" i="96" s="1"/>
  <c r="C23" i="61"/>
  <c r="E23" i="61" s="1"/>
  <c r="G23" i="61" s="1"/>
  <c r="B24" i="61"/>
  <c r="F31" i="48"/>
  <c r="D31" i="48"/>
  <c r="CD27" i="41"/>
  <c r="B24" i="80"/>
  <c r="C23" i="80"/>
  <c r="E23" i="80" s="1"/>
  <c r="G23" i="80" s="1"/>
  <c r="DL29" i="41"/>
  <c r="B25" i="16"/>
  <c r="C24" i="16"/>
  <c r="E24" i="16" s="1"/>
  <c r="G24" i="16" s="1"/>
  <c r="AK30" i="86"/>
  <c r="D55" i="41"/>
  <c r="D27" i="41"/>
  <c r="B24" i="112"/>
  <c r="C23" i="112"/>
  <c r="E23" i="112" s="1"/>
  <c r="G23" i="112" s="1"/>
  <c r="B24" i="104"/>
  <c r="C23" i="104"/>
  <c r="E23" i="104" s="1"/>
  <c r="G23" i="104" s="1"/>
  <c r="BS27" i="27"/>
  <c r="GK30" i="41" s="1"/>
  <c r="AC27" i="27"/>
  <c r="AL27" i="27"/>
  <c r="AK27" i="27"/>
  <c r="AJ27" i="27"/>
  <c r="A28" i="27"/>
  <c r="AH27" i="27"/>
  <c r="CC30" i="41" s="1"/>
  <c r="BQ27" i="27"/>
  <c r="GG30" i="41" s="1"/>
  <c r="AN27" i="27"/>
  <c r="AD27" i="27"/>
  <c r="AB27" i="27"/>
  <c r="BI30" i="41" s="1"/>
  <c r="C23" i="117"/>
  <c r="E23" i="117" s="1"/>
  <c r="G23" i="117" s="1"/>
  <c r="B24" i="117"/>
  <c r="CE27" i="41"/>
  <c r="B24" i="85"/>
  <c r="C23" i="85"/>
  <c r="E23" i="85" s="1"/>
  <c r="G23" i="85" s="1"/>
  <c r="B24" i="3"/>
  <c r="C23" i="3"/>
  <c r="E23" i="3" s="1"/>
  <c r="G23" i="3" s="1"/>
  <c r="EB30" i="41"/>
  <c r="BL30" i="41"/>
  <c r="B31" i="41"/>
  <c r="BH30" i="41"/>
  <c r="DX30" i="41"/>
  <c r="DT30" i="41"/>
  <c r="GV30" i="41"/>
  <c r="AF30" i="41"/>
  <c r="DL30" i="41"/>
  <c r="AB30" i="41"/>
  <c r="GN30" i="41"/>
  <c r="X30" i="41"/>
  <c r="DH30" i="41"/>
  <c r="T30" i="41"/>
  <c r="GJ30" i="41"/>
  <c r="H30" i="41"/>
  <c r="CF30" i="41"/>
  <c r="EN30" i="41"/>
  <c r="CZ30" i="41"/>
  <c r="CN30" i="41"/>
  <c r="CJ30" i="41"/>
  <c r="BT30" i="41"/>
  <c r="BP30" i="41"/>
  <c r="L30" i="41"/>
  <c r="FX30" i="41"/>
  <c r="FT30" i="41"/>
  <c r="C30" i="41"/>
  <c r="P30" i="41"/>
  <c r="FH30" i="41"/>
  <c r="AR25" i="60"/>
  <c r="H25" i="60"/>
  <c r="B25" i="50"/>
  <c r="C24" i="50"/>
  <c r="E24" i="50" s="1"/>
  <c r="G24" i="50" s="1"/>
  <c r="E23" i="8"/>
  <c r="G23" i="8" s="1"/>
  <c r="C24" i="8"/>
  <c r="C23" i="119"/>
  <c r="E23" i="119" s="1"/>
  <c r="G23" i="119" s="1"/>
  <c r="B24" i="119"/>
  <c r="B26" i="24"/>
  <c r="C25" i="24"/>
  <c r="E25" i="24" s="1"/>
  <c r="G25" i="24" s="1"/>
  <c r="DT29" i="41"/>
  <c r="B24" i="124"/>
  <c r="C23" i="124"/>
  <c r="E23" i="124" s="1"/>
  <c r="G23" i="124" s="1"/>
  <c r="B15" i="93"/>
  <c r="E15" i="93"/>
  <c r="B24" i="88"/>
  <c r="C23" i="88"/>
  <c r="E23" i="88" s="1"/>
  <c r="G23" i="88" s="1"/>
  <c r="B23" i="69"/>
  <c r="C22" i="69"/>
  <c r="E22" i="69" s="1"/>
  <c r="G22" i="69" s="1"/>
  <c r="BJ27" i="41"/>
  <c r="E15" i="92"/>
  <c r="B15" i="92"/>
  <c r="BN27" i="41"/>
  <c r="B24" i="94"/>
  <c r="C23" i="94"/>
  <c r="E23" i="94" s="1"/>
  <c r="G23" i="94" s="1"/>
  <c r="C30" i="126"/>
  <c r="B31" i="126"/>
  <c r="C24" i="23"/>
  <c r="B25" i="23"/>
  <c r="DX29" i="41"/>
  <c r="CR29" i="41"/>
  <c r="CE29" i="41"/>
  <c r="CD29" i="41"/>
  <c r="C24" i="66"/>
  <c r="E24" i="66" s="1"/>
  <c r="G24" i="66" s="1"/>
  <c r="B25" i="66"/>
  <c r="B23" i="73"/>
  <c r="C22" i="73"/>
  <c r="E22" i="73" s="1"/>
  <c r="G22" i="73" s="1"/>
  <c r="B25" i="14"/>
  <c r="C24" i="14"/>
  <c r="E24" i="14" s="1"/>
  <c r="G24" i="14" s="1"/>
  <c r="E23" i="23"/>
  <c r="G23" i="23" s="1"/>
  <c r="FT29" i="41"/>
  <c r="B25" i="48"/>
  <c r="C24" i="48"/>
  <c r="E24" i="48" s="1"/>
  <c r="G24" i="48" s="1"/>
  <c r="B25" i="125"/>
  <c r="C24" i="125"/>
  <c r="E24" i="125" s="1"/>
  <c r="G24" i="125" s="1"/>
  <c r="AV26" i="60"/>
  <c r="AX26" i="60" s="1"/>
  <c r="R26" i="60"/>
  <c r="T26" i="60" s="1"/>
  <c r="AS26" i="60"/>
  <c r="AU26" i="60" s="1"/>
  <c r="O26" i="60"/>
  <c r="Q26" i="60" s="1"/>
  <c r="AP26" i="60"/>
  <c r="L26" i="60"/>
  <c r="AM26" i="60"/>
  <c r="AO26" i="60" s="1"/>
  <c r="AJ26" i="60"/>
  <c r="AL26" i="60" s="1"/>
  <c r="AA26" i="60"/>
  <c r="AC26" i="60" s="1"/>
  <c r="AY26" i="60"/>
  <c r="BA26" i="60" s="1"/>
  <c r="AG26" i="60"/>
  <c r="AI26" i="60" s="1"/>
  <c r="AD26" i="60"/>
  <c r="AF26" i="60" s="1"/>
  <c r="X26" i="60"/>
  <c r="Z26" i="60" s="1"/>
  <c r="U26" i="60"/>
  <c r="W26" i="60" s="1"/>
  <c r="B27" i="60"/>
  <c r="BK29" i="41"/>
  <c r="BJ29" i="41"/>
  <c r="BO27" i="41"/>
  <c r="B24" i="11"/>
  <c r="C25" i="11"/>
  <c r="T29" i="41"/>
  <c r="EN29" i="41"/>
  <c r="H29" i="41"/>
  <c r="GM30" i="41" l="1"/>
  <c r="GL30" i="41"/>
  <c r="C24" i="53"/>
  <c r="E24" i="53" s="1"/>
  <c r="G24" i="53" s="1"/>
  <c r="B25" i="53"/>
  <c r="C26" i="123"/>
  <c r="E26" i="123" s="1"/>
  <c r="G26" i="123" s="1"/>
  <c r="B27" i="123"/>
  <c r="C24" i="36"/>
  <c r="E24" i="36" s="1"/>
  <c r="G24" i="36" s="1"/>
  <c r="B25" i="36"/>
  <c r="C31" i="41"/>
  <c r="EB31" i="41"/>
  <c r="BH31" i="41"/>
  <c r="B32" i="41"/>
  <c r="X31" i="41"/>
  <c r="GN31" i="41"/>
  <c r="B26" i="46"/>
  <c r="C25" i="46"/>
  <c r="E25" i="46" s="1"/>
  <c r="G25" i="46" s="1"/>
  <c r="C24" i="81"/>
  <c r="E24" i="81" s="1"/>
  <c r="G24" i="81" s="1"/>
  <c r="B25" i="81"/>
  <c r="C25" i="16"/>
  <c r="E25" i="16" s="1"/>
  <c r="G25" i="16" s="1"/>
  <c r="B26" i="16"/>
  <c r="B25" i="90"/>
  <c r="C24" i="90"/>
  <c r="E24" i="90" s="1"/>
  <c r="G24" i="90" s="1"/>
  <c r="C25" i="60"/>
  <c r="E25" i="60" s="1"/>
  <c r="B32" i="40"/>
  <c r="C31" i="40"/>
  <c r="B25" i="96"/>
  <c r="C24" i="96"/>
  <c r="E24" i="96" s="1"/>
  <c r="G24" i="96" s="1"/>
  <c r="C33" i="87"/>
  <c r="B34" i="87"/>
  <c r="AR26" i="60"/>
  <c r="H26" i="60"/>
  <c r="C25" i="128"/>
  <c r="E25" i="128" s="1"/>
  <c r="G25" i="128" s="1"/>
  <c r="B26" i="128"/>
  <c r="B25" i="107"/>
  <c r="C24" i="107"/>
  <c r="E24" i="107" s="1"/>
  <c r="G24" i="107" s="1"/>
  <c r="G15" i="92"/>
  <c r="C16" i="92"/>
  <c r="B26" i="22"/>
  <c r="C25" i="22"/>
  <c r="E25" i="22" s="1"/>
  <c r="G25" i="22" s="1"/>
  <c r="CD30" i="41"/>
  <c r="B24" i="38"/>
  <c r="C23" i="38"/>
  <c r="E23" i="38" s="1"/>
  <c r="G23" i="38" s="1"/>
  <c r="C24" i="75"/>
  <c r="B25" i="75"/>
  <c r="B25" i="3"/>
  <c r="C24" i="3"/>
  <c r="E24" i="3" s="1"/>
  <c r="G24" i="3" s="1"/>
  <c r="BS28" i="27"/>
  <c r="GK31" i="41" s="1"/>
  <c r="AC28" i="27"/>
  <c r="BQ28" i="27"/>
  <c r="GG31" i="41" s="1"/>
  <c r="AL28" i="27"/>
  <c r="AN28" i="27"/>
  <c r="AK28" i="27"/>
  <c r="AJ28" i="27"/>
  <c r="AH28" i="27"/>
  <c r="CC31" i="41" s="1"/>
  <c r="A29" i="27"/>
  <c r="AD28" i="27"/>
  <c r="BM31" i="41" s="1"/>
  <c r="AB28" i="27"/>
  <c r="BI31" i="41" s="1"/>
  <c r="B25" i="51"/>
  <c r="C24" i="51"/>
  <c r="E24" i="51" s="1"/>
  <c r="G24" i="51" s="1"/>
  <c r="B25" i="91"/>
  <c r="C24" i="91"/>
  <c r="E24" i="91" s="1"/>
  <c r="G24" i="91" s="1"/>
  <c r="BM30" i="41"/>
  <c r="B25" i="65"/>
  <c r="C24" i="65"/>
  <c r="E24" i="65" s="1"/>
  <c r="G24" i="65" s="1"/>
  <c r="C24" i="94"/>
  <c r="E24" i="94" s="1"/>
  <c r="G24" i="94" s="1"/>
  <c r="B25" i="94"/>
  <c r="B25" i="117"/>
  <c r="C24" i="117"/>
  <c r="E24" i="117" s="1"/>
  <c r="G24" i="117" s="1"/>
  <c r="C22" i="31"/>
  <c r="A23" i="31"/>
  <c r="D22" i="31"/>
  <c r="C24" i="110"/>
  <c r="E24" i="110" s="1"/>
  <c r="G24" i="110" s="1"/>
  <c r="B25" i="110"/>
  <c r="C24" i="104"/>
  <c r="E24" i="104" s="1"/>
  <c r="G24" i="104" s="1"/>
  <c r="B25" i="104"/>
  <c r="B25" i="21"/>
  <c r="C24" i="21"/>
  <c r="E24" i="21" s="1"/>
  <c r="G24" i="21" s="1"/>
  <c r="C24" i="70"/>
  <c r="E24" i="70" s="1"/>
  <c r="G24" i="70" s="1"/>
  <c r="B25" i="70"/>
  <c r="B27" i="42"/>
  <c r="C26" i="42"/>
  <c r="E26" i="42" s="1"/>
  <c r="G26" i="42" s="1"/>
  <c r="B26" i="64"/>
  <c r="C25" i="64"/>
  <c r="E25" i="64" s="1"/>
  <c r="G25" i="64" s="1"/>
  <c r="C24" i="25"/>
  <c r="E24" i="25" s="1"/>
  <c r="G24" i="25" s="1"/>
  <c r="B25" i="25"/>
  <c r="B25" i="61"/>
  <c r="C24" i="61"/>
  <c r="E24" i="61" s="1"/>
  <c r="G24" i="61" s="1"/>
  <c r="C25" i="14"/>
  <c r="E25" i="14" s="1"/>
  <c r="G25" i="14" s="1"/>
  <c r="B26" i="14"/>
  <c r="BN29" i="41"/>
  <c r="C25" i="125"/>
  <c r="E25" i="125" s="1"/>
  <c r="G25" i="125" s="1"/>
  <c r="B26" i="125"/>
  <c r="B26" i="23"/>
  <c r="C25" i="23"/>
  <c r="C23" i="69"/>
  <c r="E23" i="69" s="1"/>
  <c r="G23" i="69" s="1"/>
  <c r="B24" i="69"/>
  <c r="B36" i="86"/>
  <c r="C35" i="86"/>
  <c r="C25" i="17"/>
  <c r="E25" i="17" s="1"/>
  <c r="G25" i="17" s="1"/>
  <c r="B26" i="17"/>
  <c r="C24" i="109"/>
  <c r="E24" i="109" s="1"/>
  <c r="G24" i="109" s="1"/>
  <c r="B25" i="109"/>
  <c r="C24" i="76"/>
  <c r="E24" i="76" s="1"/>
  <c r="G24" i="76" s="1"/>
  <c r="B25" i="76"/>
  <c r="C24" i="67"/>
  <c r="E24" i="67" s="1"/>
  <c r="G24" i="67" s="1"/>
  <c r="B25" i="67"/>
  <c r="B26" i="50"/>
  <c r="C25" i="50"/>
  <c r="E25" i="50" s="1"/>
  <c r="G25" i="50" s="1"/>
  <c r="D29" i="41"/>
  <c r="B24" i="73"/>
  <c r="C23" i="73"/>
  <c r="E23" i="73" s="1"/>
  <c r="G23" i="73" s="1"/>
  <c r="AY27" i="60"/>
  <c r="BA27" i="60" s="1"/>
  <c r="U27" i="60"/>
  <c r="W27" i="60" s="1"/>
  <c r="AV27" i="60"/>
  <c r="AX27" i="60" s="1"/>
  <c r="R27" i="60"/>
  <c r="T27" i="60" s="1"/>
  <c r="AS27" i="60"/>
  <c r="AU27" i="60" s="1"/>
  <c r="O27" i="60"/>
  <c r="Q27" i="60" s="1"/>
  <c r="AP27" i="60"/>
  <c r="L27" i="60"/>
  <c r="AG27" i="60"/>
  <c r="AI27" i="60" s="1"/>
  <c r="B28" i="60"/>
  <c r="AM27" i="60"/>
  <c r="AO27" i="60" s="1"/>
  <c r="AJ27" i="60"/>
  <c r="AL27" i="60" s="1"/>
  <c r="AD27" i="60"/>
  <c r="AF27" i="60" s="1"/>
  <c r="AA27" i="60"/>
  <c r="AC27" i="60" s="1"/>
  <c r="X27" i="60"/>
  <c r="Z27" i="60" s="1"/>
  <c r="E24" i="23"/>
  <c r="G24" i="23" s="1"/>
  <c r="B27" i="24"/>
  <c r="C26" i="24"/>
  <c r="E26" i="24" s="1"/>
  <c r="G26" i="24" s="1"/>
  <c r="CB30" i="41"/>
  <c r="CE30" i="41" s="1"/>
  <c r="CR30" i="41"/>
  <c r="AJ30" i="41"/>
  <c r="B25" i="80"/>
  <c r="C24" i="80"/>
  <c r="E24" i="80" s="1"/>
  <c r="G24" i="80" s="1"/>
  <c r="F28" i="128"/>
  <c r="D28" i="128"/>
  <c r="C24" i="95"/>
  <c r="E24" i="95" s="1"/>
  <c r="G24" i="95" s="1"/>
  <c r="B25" i="95"/>
  <c r="B25" i="84"/>
  <c r="C24" i="84"/>
  <c r="E24" i="84" s="1"/>
  <c r="G24" i="84" s="1"/>
  <c r="N26" i="60"/>
  <c r="F26" i="60"/>
  <c r="C26" i="60" s="1"/>
  <c r="E26" i="60" s="1"/>
  <c r="C16" i="93"/>
  <c r="G15" i="93"/>
  <c r="GI30" i="41"/>
  <c r="GH30" i="41"/>
  <c r="G23" i="75"/>
  <c r="E24" i="75"/>
  <c r="B26" i="18"/>
  <c r="C25" i="18"/>
  <c r="E25" i="18" s="1"/>
  <c r="G25" i="18" s="1"/>
  <c r="C25" i="48"/>
  <c r="E25" i="48" s="1"/>
  <c r="G25" i="48" s="1"/>
  <c r="B26" i="48"/>
  <c r="C31" i="126"/>
  <c r="B32" i="126"/>
  <c r="FL30" i="41"/>
  <c r="C24" i="85"/>
  <c r="E24" i="85" s="1"/>
  <c r="G24" i="85" s="1"/>
  <c r="B25" i="85"/>
  <c r="B25" i="82"/>
  <c r="C24" i="82"/>
  <c r="E24" i="82" s="1"/>
  <c r="G24" i="82" s="1"/>
  <c r="B27" i="43"/>
  <c r="C26" i="43"/>
  <c r="E26" i="43" s="1"/>
  <c r="G26" i="43" s="1"/>
  <c r="C25" i="121"/>
  <c r="E25" i="121" s="1"/>
  <c r="G25" i="121" s="1"/>
  <c r="B26" i="121"/>
  <c r="B25" i="88"/>
  <c r="C24" i="88"/>
  <c r="E24" i="88" s="1"/>
  <c r="G24" i="88" s="1"/>
  <c r="BJ30" i="41"/>
  <c r="BK30" i="41"/>
  <c r="C26" i="72"/>
  <c r="E26" i="72" s="1"/>
  <c r="G26" i="72" s="1"/>
  <c r="B27" i="72"/>
  <c r="C24" i="124"/>
  <c r="E24" i="124" s="1"/>
  <c r="G24" i="124" s="1"/>
  <c r="B25" i="124"/>
  <c r="C26" i="11"/>
  <c r="B25" i="11"/>
  <c r="B25" i="119"/>
  <c r="C24" i="119"/>
  <c r="E24" i="119" s="1"/>
  <c r="G24" i="119" s="1"/>
  <c r="EZ30" i="41"/>
  <c r="GZ30" i="41"/>
  <c r="B25" i="112"/>
  <c r="C24" i="112"/>
  <c r="E24" i="112" s="1"/>
  <c r="G24" i="112" s="1"/>
  <c r="B25" i="83"/>
  <c r="C24" i="83"/>
  <c r="E24" i="83" s="1"/>
  <c r="G24" i="83" s="1"/>
  <c r="B26" i="49"/>
  <c r="C25" i="49"/>
  <c r="E25" i="49" s="1"/>
  <c r="G25" i="49" s="1"/>
  <c r="B25" i="111"/>
  <c r="C24" i="111"/>
  <c r="E24" i="111" s="1"/>
  <c r="G24" i="111" s="1"/>
  <c r="E24" i="8"/>
  <c r="G24" i="8" s="1"/>
  <c r="C25" i="8"/>
  <c r="C24" i="77"/>
  <c r="E24" i="77" s="1"/>
  <c r="G24" i="77" s="1"/>
  <c r="B25" i="77"/>
  <c r="E24" i="11"/>
  <c r="G24" i="11" s="1"/>
  <c r="B26" i="66"/>
  <c r="C25" i="66"/>
  <c r="E25" i="66" s="1"/>
  <c r="G25" i="66" s="1"/>
  <c r="DD30" i="41"/>
  <c r="AV30" i="41"/>
  <c r="B25" i="57"/>
  <c r="C24" i="57"/>
  <c r="E24" i="57" s="1"/>
  <c r="G24" i="57" s="1"/>
  <c r="B26" i="44"/>
  <c r="E25" i="44"/>
  <c r="C25" i="44"/>
  <c r="C24" i="71"/>
  <c r="E24" i="71" s="1"/>
  <c r="G24" i="71" s="1"/>
  <c r="B25" i="71"/>
  <c r="F32" i="48"/>
  <c r="D32" i="48"/>
  <c r="B26" i="19"/>
  <c r="C25" i="19"/>
  <c r="E25" i="19" s="1"/>
  <c r="G25" i="19" s="1"/>
  <c r="B26" i="36" l="1"/>
  <c r="C25" i="36"/>
  <c r="E25" i="36" s="1"/>
  <c r="G25" i="36" s="1"/>
  <c r="B33" i="41"/>
  <c r="X32" i="41"/>
  <c r="A31" i="41"/>
  <c r="T32" i="41"/>
  <c r="DD32" i="41"/>
  <c r="CJ32" i="41"/>
  <c r="CF32" i="41"/>
  <c r="C32" i="41"/>
  <c r="BT32" i="41"/>
  <c r="BP32" i="41"/>
  <c r="BL32" i="41"/>
  <c r="BH32" i="41"/>
  <c r="DX32" i="41"/>
  <c r="DT32" i="41"/>
  <c r="CB32" i="41"/>
  <c r="E25" i="75"/>
  <c r="G24" i="75"/>
  <c r="C26" i="125"/>
  <c r="E26" i="125" s="1"/>
  <c r="G26" i="125" s="1"/>
  <c r="B27" i="125"/>
  <c r="B27" i="64"/>
  <c r="C26" i="64"/>
  <c r="E26" i="64" s="1"/>
  <c r="G26" i="64" s="1"/>
  <c r="B33" i="40"/>
  <c r="DL32" i="41" s="1"/>
  <c r="C32" i="40"/>
  <c r="GZ31" i="41"/>
  <c r="BL31" i="41"/>
  <c r="C27" i="123"/>
  <c r="E27" i="123" s="1"/>
  <c r="G27" i="123" s="1"/>
  <c r="B28" i="123"/>
  <c r="B26" i="94"/>
  <c r="C25" i="94"/>
  <c r="E25" i="94" s="1"/>
  <c r="G25" i="94" s="1"/>
  <c r="C26" i="18"/>
  <c r="E26" i="18" s="1"/>
  <c r="G26" i="18" s="1"/>
  <c r="B27" i="18"/>
  <c r="B26" i="110"/>
  <c r="C25" i="110"/>
  <c r="E25" i="110" s="1"/>
  <c r="G25" i="110" s="1"/>
  <c r="C25" i="3"/>
  <c r="E25" i="3" s="1"/>
  <c r="G25" i="3" s="1"/>
  <c r="B26" i="3"/>
  <c r="C26" i="46"/>
  <c r="E26" i="46" s="1"/>
  <c r="G26" i="46" s="1"/>
  <c r="B27" i="46"/>
  <c r="AF31" i="41"/>
  <c r="B28" i="72"/>
  <c r="C27" i="72"/>
  <c r="E27" i="72" s="1"/>
  <c r="G27" i="72" s="1"/>
  <c r="B25" i="73"/>
  <c r="C24" i="73"/>
  <c r="E24" i="73" s="1"/>
  <c r="G24" i="73" s="1"/>
  <c r="AN29" i="27"/>
  <c r="AL29" i="27"/>
  <c r="A30" i="27"/>
  <c r="AJ29" i="27"/>
  <c r="AC29" i="27"/>
  <c r="BS29" i="27"/>
  <c r="GK32" i="41" s="1"/>
  <c r="BQ29" i="27"/>
  <c r="GG32" i="41" s="1"/>
  <c r="AK29" i="27"/>
  <c r="AB29" i="27"/>
  <c r="BI32" i="41" s="1"/>
  <c r="AH29" i="27"/>
  <c r="CC32" i="41" s="1"/>
  <c r="AD29" i="27"/>
  <c r="BM32" i="41" s="1"/>
  <c r="B25" i="38"/>
  <c r="C24" i="38"/>
  <c r="E24" i="38" s="1"/>
  <c r="G24" i="38" s="1"/>
  <c r="T31" i="41"/>
  <c r="BP31" i="41"/>
  <c r="B26" i="53"/>
  <c r="C25" i="53"/>
  <c r="E25" i="53" s="1"/>
  <c r="G25" i="53" s="1"/>
  <c r="C25" i="65"/>
  <c r="E25" i="65" s="1"/>
  <c r="G25" i="65" s="1"/>
  <c r="B26" i="65"/>
  <c r="B27" i="128"/>
  <c r="C26" i="128"/>
  <c r="E26" i="128" s="1"/>
  <c r="G26" i="128" s="1"/>
  <c r="H31" i="41"/>
  <c r="AJ31" i="41"/>
  <c r="EN31" i="41"/>
  <c r="CJ31" i="41"/>
  <c r="BT31" i="41"/>
  <c r="B26" i="109"/>
  <c r="C25" i="109"/>
  <c r="E25" i="109" s="1"/>
  <c r="G25" i="109" s="1"/>
  <c r="BO30" i="41"/>
  <c r="BN30" i="41"/>
  <c r="DL31" i="41"/>
  <c r="CN31" i="41"/>
  <c r="B26" i="107"/>
  <c r="C25" i="107"/>
  <c r="E25" i="107" s="1"/>
  <c r="G25" i="107" s="1"/>
  <c r="AA28" i="60"/>
  <c r="AC28" i="60" s="1"/>
  <c r="B29" i="60"/>
  <c r="X28" i="60"/>
  <c r="Z28" i="60" s="1"/>
  <c r="AY28" i="60"/>
  <c r="BA28" i="60" s="1"/>
  <c r="U28" i="60"/>
  <c r="W28" i="60" s="1"/>
  <c r="AV28" i="60"/>
  <c r="AX28" i="60" s="1"/>
  <c r="R28" i="60"/>
  <c r="T28" i="60" s="1"/>
  <c r="AS28" i="60"/>
  <c r="AU28" i="60" s="1"/>
  <c r="O28" i="60"/>
  <c r="Q28" i="60" s="1"/>
  <c r="AJ28" i="60"/>
  <c r="AL28" i="60" s="1"/>
  <c r="AP28" i="60"/>
  <c r="AM28" i="60"/>
  <c r="AO28" i="60" s="1"/>
  <c r="AG28" i="60"/>
  <c r="AI28" i="60" s="1"/>
  <c r="AD28" i="60"/>
  <c r="AF28" i="60" s="1"/>
  <c r="L28" i="60"/>
  <c r="CR31" i="41"/>
  <c r="CR2" i="41" s="1"/>
  <c r="CB31" i="41"/>
  <c r="CD31" i="41" s="1"/>
  <c r="C26" i="19"/>
  <c r="E26" i="19" s="1"/>
  <c r="G26" i="19" s="1"/>
  <c r="B27" i="19"/>
  <c r="C25" i="111"/>
  <c r="E25" i="111" s="1"/>
  <c r="G25" i="111" s="1"/>
  <c r="B26" i="111"/>
  <c r="B37" i="86"/>
  <c r="C36" i="86"/>
  <c r="A35" i="86"/>
  <c r="C25" i="70"/>
  <c r="E25" i="70" s="1"/>
  <c r="G25" i="70" s="1"/>
  <c r="B26" i="70"/>
  <c r="B26" i="90"/>
  <c r="C25" i="90"/>
  <c r="E25" i="90" s="1"/>
  <c r="G25" i="90" s="1"/>
  <c r="EZ31" i="41"/>
  <c r="B16" i="93"/>
  <c r="E16" i="93"/>
  <c r="B27" i="48"/>
  <c r="C26" i="48"/>
  <c r="E26" i="48" s="1"/>
  <c r="G26" i="48" s="1"/>
  <c r="N27" i="60"/>
  <c r="F27" i="60"/>
  <c r="C27" i="60" s="1"/>
  <c r="E27" i="60" s="1"/>
  <c r="C26" i="17"/>
  <c r="E26" i="17" s="1"/>
  <c r="G26" i="17" s="1"/>
  <c r="B27" i="17"/>
  <c r="CZ31" i="41"/>
  <c r="BN31" i="41"/>
  <c r="BO31" i="41"/>
  <c r="B26" i="71"/>
  <c r="C25" i="71"/>
  <c r="E25" i="71" s="1"/>
  <c r="G25" i="71" s="1"/>
  <c r="F33" i="48"/>
  <c r="D33" i="48"/>
  <c r="B27" i="44"/>
  <c r="C26" i="44"/>
  <c r="E26" i="44"/>
  <c r="G26" i="44" s="1"/>
  <c r="C25" i="119"/>
  <c r="E25" i="119" s="1"/>
  <c r="G25" i="119" s="1"/>
  <c r="B26" i="119"/>
  <c r="C25" i="84"/>
  <c r="E25" i="84" s="1"/>
  <c r="G25" i="84" s="1"/>
  <c r="B26" i="84"/>
  <c r="AR27" i="60"/>
  <c r="H27" i="60"/>
  <c r="B27" i="16"/>
  <c r="C26" i="16"/>
  <c r="E26" i="16" s="1"/>
  <c r="G26" i="16" s="1"/>
  <c r="DD31" i="41"/>
  <c r="AB31" i="41"/>
  <c r="FH31" i="41"/>
  <c r="B26" i="76"/>
  <c r="C25" i="76"/>
  <c r="E25" i="76" s="1"/>
  <c r="G25" i="76" s="1"/>
  <c r="E25" i="11"/>
  <c r="G25" i="11" s="1"/>
  <c r="B26" i="61"/>
  <c r="C25" i="61"/>
  <c r="E25" i="61" s="1"/>
  <c r="G25" i="61" s="1"/>
  <c r="B26" i="117"/>
  <c r="C25" i="117"/>
  <c r="E25" i="117" s="1"/>
  <c r="G25" i="117" s="1"/>
  <c r="B27" i="22"/>
  <c r="C26" i="22"/>
  <c r="E26" i="22" s="1"/>
  <c r="G26" i="22" s="1"/>
  <c r="FX31" i="41"/>
  <c r="DH31" i="41"/>
  <c r="C25" i="80"/>
  <c r="E25" i="80" s="1"/>
  <c r="G25" i="80" s="1"/>
  <c r="B26" i="80"/>
  <c r="C26" i="50"/>
  <c r="E26" i="50" s="1"/>
  <c r="G26" i="50" s="1"/>
  <c r="B27" i="50"/>
  <c r="D30" i="41"/>
  <c r="B26" i="25"/>
  <c r="C25" i="25"/>
  <c r="E25" i="25" s="1"/>
  <c r="G25" i="25" s="1"/>
  <c r="B26" i="21"/>
  <c r="C25" i="21"/>
  <c r="E25" i="21" s="1"/>
  <c r="G25" i="21" s="1"/>
  <c r="B16" i="92"/>
  <c r="E16" i="92"/>
  <c r="B35" i="87"/>
  <c r="C34" i="87"/>
  <c r="B26" i="81"/>
  <c r="C25" i="81"/>
  <c r="E25" i="81" s="1"/>
  <c r="G25" i="81" s="1"/>
  <c r="GV31" i="41"/>
  <c r="CF31" i="41"/>
  <c r="B26" i="11"/>
  <c r="C27" i="11"/>
  <c r="FT31" i="41"/>
  <c r="AV31" i="41"/>
  <c r="FL31" i="41"/>
  <c r="B27" i="66"/>
  <c r="C26" i="66"/>
  <c r="E26" i="66" s="1"/>
  <c r="G26" i="66" s="1"/>
  <c r="C26" i="49"/>
  <c r="E26" i="49" s="1"/>
  <c r="G26" i="49" s="1"/>
  <c r="B27" i="49"/>
  <c r="C26" i="14"/>
  <c r="E26" i="14" s="1"/>
  <c r="G26" i="14" s="1"/>
  <c r="B27" i="14"/>
  <c r="B27" i="121"/>
  <c r="C26" i="121"/>
  <c r="E26" i="121" s="1"/>
  <c r="G26" i="121" s="1"/>
  <c r="C25" i="57"/>
  <c r="E25" i="57" s="1"/>
  <c r="G25" i="57" s="1"/>
  <c r="B26" i="57"/>
  <c r="B26" i="124"/>
  <c r="C25" i="124"/>
  <c r="E25" i="124" s="1"/>
  <c r="G25" i="124" s="1"/>
  <c r="B25" i="69"/>
  <c r="C24" i="69"/>
  <c r="E24" i="69" s="1"/>
  <c r="G24" i="69" s="1"/>
  <c r="C25" i="91"/>
  <c r="E25" i="91" s="1"/>
  <c r="G25" i="91" s="1"/>
  <c r="B26" i="91"/>
  <c r="GI31" i="41"/>
  <c r="GH31" i="41"/>
  <c r="DT31" i="41"/>
  <c r="D29" i="128"/>
  <c r="F29" i="128"/>
  <c r="B26" i="104"/>
  <c r="C25" i="104"/>
  <c r="E25" i="104" s="1"/>
  <c r="G25" i="104" s="1"/>
  <c r="B26" i="85"/>
  <c r="C25" i="85"/>
  <c r="E25" i="85" s="1"/>
  <c r="G25" i="85" s="1"/>
  <c r="L31" i="41"/>
  <c r="D23" i="31"/>
  <c r="C23" i="31"/>
  <c r="A24" i="31"/>
  <c r="B26" i="88"/>
  <c r="C25" i="88"/>
  <c r="E25" i="88" s="1"/>
  <c r="G25" i="88" s="1"/>
  <c r="C27" i="42"/>
  <c r="E27" i="42" s="1"/>
  <c r="G27" i="42" s="1"/>
  <c r="B28" i="42"/>
  <c r="B26" i="77"/>
  <c r="C25" i="77"/>
  <c r="E25" i="77" s="1"/>
  <c r="G25" i="77" s="1"/>
  <c r="C25" i="95"/>
  <c r="E25" i="95" s="1"/>
  <c r="G25" i="95" s="1"/>
  <c r="B26" i="95"/>
  <c r="C27" i="43"/>
  <c r="E27" i="43" s="1"/>
  <c r="G27" i="43" s="1"/>
  <c r="B28" i="43"/>
  <c r="E25" i="23"/>
  <c r="G25" i="23" s="1"/>
  <c r="C25" i="96"/>
  <c r="E25" i="96" s="1"/>
  <c r="G25" i="96" s="1"/>
  <c r="B26" i="96"/>
  <c r="GJ31" i="41"/>
  <c r="DX31" i="41"/>
  <c r="BK31" i="41"/>
  <c r="BJ31" i="41"/>
  <c r="C25" i="82"/>
  <c r="E25" i="82" s="1"/>
  <c r="G25" i="82" s="1"/>
  <c r="B26" i="82"/>
  <c r="G25" i="44"/>
  <c r="B26" i="83"/>
  <c r="C25" i="83"/>
  <c r="E25" i="83" s="1"/>
  <c r="G25" i="83" s="1"/>
  <c r="A30" i="126"/>
  <c r="C32" i="126"/>
  <c r="B33" i="126"/>
  <c r="C25" i="112"/>
  <c r="E25" i="112" s="1"/>
  <c r="G25" i="112" s="1"/>
  <c r="B26" i="112"/>
  <c r="C26" i="8"/>
  <c r="E25" i="8"/>
  <c r="G25" i="8" s="1"/>
  <c r="C27" i="24"/>
  <c r="E27" i="24" s="1"/>
  <c r="G27" i="24" s="1"/>
  <c r="B28" i="24"/>
  <c r="B26" i="67"/>
  <c r="C25" i="67"/>
  <c r="E25" i="67" s="1"/>
  <c r="G25" i="67" s="1"/>
  <c r="C26" i="23"/>
  <c r="B27" i="23"/>
  <c r="B26" i="51"/>
  <c r="C25" i="51"/>
  <c r="E25" i="51" s="1"/>
  <c r="G25" i="51" s="1"/>
  <c r="B26" i="75"/>
  <c r="C25" i="75"/>
  <c r="P31" i="41"/>
  <c r="CE31" i="41" l="1"/>
  <c r="CE32" i="41"/>
  <c r="CD32" i="41"/>
  <c r="GI32" i="41"/>
  <c r="GH32" i="41"/>
  <c r="B27" i="112"/>
  <c r="C26" i="112"/>
  <c r="E26" i="112" s="1"/>
  <c r="G26" i="112" s="1"/>
  <c r="B27" i="91"/>
  <c r="C26" i="91"/>
  <c r="E26" i="91" s="1"/>
  <c r="G26" i="91" s="1"/>
  <c r="CN2" i="41"/>
  <c r="B27" i="95"/>
  <c r="C26" i="95"/>
  <c r="E26" i="95" s="1"/>
  <c r="G26" i="95" s="1"/>
  <c r="B34" i="126"/>
  <c r="C33" i="126"/>
  <c r="C26" i="90"/>
  <c r="E26" i="90" s="1"/>
  <c r="G26" i="90" s="1"/>
  <c r="B27" i="90"/>
  <c r="AR28" i="60"/>
  <c r="H28" i="60"/>
  <c r="C27" i="128"/>
  <c r="E27" i="128" s="1"/>
  <c r="G27" i="128" s="1"/>
  <c r="B28" i="128"/>
  <c r="B28" i="18"/>
  <c r="C27" i="18"/>
  <c r="E27" i="18" s="1"/>
  <c r="G27" i="18" s="1"/>
  <c r="B27" i="70"/>
  <c r="C26" i="70"/>
  <c r="E26" i="70" s="1"/>
  <c r="G26" i="70" s="1"/>
  <c r="C26" i="94"/>
  <c r="E26" i="94" s="1"/>
  <c r="G26" i="94" s="1"/>
  <c r="B27" i="94"/>
  <c r="B27" i="51"/>
  <c r="C26" i="51"/>
  <c r="E26" i="51" s="1"/>
  <c r="G26" i="51" s="1"/>
  <c r="C26" i="83"/>
  <c r="E26" i="83" s="1"/>
  <c r="G26" i="83" s="1"/>
  <c r="B27" i="83"/>
  <c r="B27" i="65"/>
  <c r="C26" i="65"/>
  <c r="E26" i="65" s="1"/>
  <c r="G26" i="65" s="1"/>
  <c r="C28" i="123"/>
  <c r="E28" i="123" s="1"/>
  <c r="G28" i="123" s="1"/>
  <c r="B29" i="123"/>
  <c r="E27" i="44"/>
  <c r="C27" i="44"/>
  <c r="B28" i="44"/>
  <c r="C27" i="23"/>
  <c r="B28" i="23"/>
  <c r="B28" i="121"/>
  <c r="C27" i="121"/>
  <c r="E27" i="121" s="1"/>
  <c r="G27" i="121" s="1"/>
  <c r="E26" i="11"/>
  <c r="G26" i="11" s="1"/>
  <c r="B28" i="16"/>
  <c r="C27" i="16"/>
  <c r="E27" i="16" s="1"/>
  <c r="G27" i="16" s="1"/>
  <c r="D34" i="48"/>
  <c r="F34" i="48"/>
  <c r="B26" i="73"/>
  <c r="C25" i="73"/>
  <c r="E25" i="73" s="1"/>
  <c r="G25" i="73" s="1"/>
  <c r="FT32" i="41"/>
  <c r="DH32" i="41"/>
  <c r="C26" i="25"/>
  <c r="E26" i="25" s="1"/>
  <c r="G26" i="25" s="1"/>
  <c r="B27" i="25"/>
  <c r="B27" i="109"/>
  <c r="C26" i="109"/>
  <c r="E26" i="109" s="1"/>
  <c r="G26" i="109" s="1"/>
  <c r="GV32" i="41"/>
  <c r="B27" i="111"/>
  <c r="C26" i="111"/>
  <c r="E26" i="111" s="1"/>
  <c r="G26" i="111" s="1"/>
  <c r="FX32" i="41"/>
  <c r="AB32" i="41"/>
  <c r="C27" i="125"/>
  <c r="E27" i="125" s="1"/>
  <c r="G27" i="125" s="1"/>
  <c r="B28" i="125"/>
  <c r="C27" i="14"/>
  <c r="E27" i="14" s="1"/>
  <c r="G27" i="14" s="1"/>
  <c r="B28" i="14"/>
  <c r="B27" i="117"/>
  <c r="C26" i="117"/>
  <c r="E26" i="117" s="1"/>
  <c r="G26" i="117" s="1"/>
  <c r="B27" i="71"/>
  <c r="C26" i="71"/>
  <c r="E26" i="71" s="1"/>
  <c r="G26" i="71" s="1"/>
  <c r="B29" i="72"/>
  <c r="C28" i="72"/>
  <c r="E28" i="72" s="1"/>
  <c r="G28" i="72" s="1"/>
  <c r="FL32" i="41"/>
  <c r="H32" i="41"/>
  <c r="B38" i="86"/>
  <c r="C37" i="86"/>
  <c r="AD29" i="60"/>
  <c r="AF29" i="60" s="1"/>
  <c r="AA29" i="60"/>
  <c r="AC29" i="60" s="1"/>
  <c r="B30" i="60"/>
  <c r="X29" i="60"/>
  <c r="Z29" i="60" s="1"/>
  <c r="AY29" i="60"/>
  <c r="BA29" i="60" s="1"/>
  <c r="U29" i="60"/>
  <c r="W29" i="60" s="1"/>
  <c r="AP29" i="60"/>
  <c r="L29" i="60"/>
  <c r="AV29" i="60"/>
  <c r="AX29" i="60" s="1"/>
  <c r="AS29" i="60"/>
  <c r="AU29" i="60" s="1"/>
  <c r="AM29" i="60"/>
  <c r="AO29" i="60" s="1"/>
  <c r="AG29" i="60"/>
  <c r="AI29" i="60" s="1"/>
  <c r="R29" i="60"/>
  <c r="T29" i="60" s="1"/>
  <c r="O29" i="60"/>
  <c r="Q29" i="60" s="1"/>
  <c r="AJ29" i="60"/>
  <c r="AL29" i="60" s="1"/>
  <c r="B27" i="53"/>
  <c r="C26" i="53"/>
  <c r="E26" i="53" s="1"/>
  <c r="G26" i="53" s="1"/>
  <c r="B34" i="40"/>
  <c r="C33" i="40"/>
  <c r="EB32" i="41"/>
  <c r="CN32" i="41"/>
  <c r="GZ32" i="41"/>
  <c r="B27" i="82"/>
  <c r="C26" i="82"/>
  <c r="E26" i="82" s="1"/>
  <c r="G26" i="82" s="1"/>
  <c r="C26" i="104"/>
  <c r="E26" i="104" s="1"/>
  <c r="G26" i="104" s="1"/>
  <c r="B27" i="104"/>
  <c r="C27" i="50"/>
  <c r="E27" i="50" s="1"/>
  <c r="G27" i="50" s="1"/>
  <c r="B28" i="50"/>
  <c r="C26" i="84"/>
  <c r="E26" i="84" s="1"/>
  <c r="G26" i="84" s="1"/>
  <c r="B27" i="84"/>
  <c r="C27" i="48"/>
  <c r="E27" i="48" s="1"/>
  <c r="G27" i="48" s="1"/>
  <c r="B28" i="48"/>
  <c r="AL30" i="27"/>
  <c r="AK30" i="27"/>
  <c r="AJ30" i="27"/>
  <c r="A31" i="27"/>
  <c r="AH30" i="27"/>
  <c r="CC33" i="41" s="1"/>
  <c r="AN30" i="27"/>
  <c r="AD30" i="27"/>
  <c r="BM33" i="41" s="1"/>
  <c r="AC30" i="27"/>
  <c r="AB30" i="27"/>
  <c r="BI33" i="41" s="1"/>
  <c r="BS30" i="27"/>
  <c r="GK33" i="41" s="1"/>
  <c r="BQ30" i="27"/>
  <c r="GG33" i="41" s="1"/>
  <c r="AF32" i="41"/>
  <c r="D24" i="31"/>
  <c r="C24" i="31"/>
  <c r="A25" i="31"/>
  <c r="B28" i="46"/>
  <c r="C27" i="46"/>
  <c r="E27" i="46" s="1"/>
  <c r="G27" i="46" s="1"/>
  <c r="EN32" i="41"/>
  <c r="L32" i="41"/>
  <c r="BN32" i="41"/>
  <c r="BO32" i="41"/>
  <c r="B27" i="67"/>
  <c r="C26" i="67"/>
  <c r="E26" i="67" s="1"/>
  <c r="G26" i="67" s="1"/>
  <c r="D30" i="128"/>
  <c r="F30" i="128"/>
  <c r="B29" i="24"/>
  <c r="C28" i="24"/>
  <c r="E28" i="24" s="1"/>
  <c r="G28" i="24" s="1"/>
  <c r="C27" i="49"/>
  <c r="E27" i="49" s="1"/>
  <c r="G27" i="49" s="1"/>
  <c r="B28" i="49"/>
  <c r="C26" i="75"/>
  <c r="B27" i="75"/>
  <c r="B27" i="124"/>
  <c r="C26" i="124"/>
  <c r="E26" i="124" s="1"/>
  <c r="G26" i="124" s="1"/>
  <c r="B36" i="87"/>
  <c r="C35" i="87"/>
  <c r="C26" i="61"/>
  <c r="E26" i="61" s="1"/>
  <c r="G26" i="61" s="1"/>
  <c r="B27" i="61"/>
  <c r="C17" i="93"/>
  <c r="G16" i="93"/>
  <c r="B28" i="19"/>
  <c r="C27" i="19"/>
  <c r="E27" i="19" s="1"/>
  <c r="G27" i="19" s="1"/>
  <c r="EZ32" i="41"/>
  <c r="CR32" i="41"/>
  <c r="FH33" i="41"/>
  <c r="FH2" i="41" s="1"/>
  <c r="BP33" i="41"/>
  <c r="BL33" i="41"/>
  <c r="BH33" i="41"/>
  <c r="EN33" i="41"/>
  <c r="AV33" i="41"/>
  <c r="EB33" i="41"/>
  <c r="DX33" i="41"/>
  <c r="AJ33" i="41"/>
  <c r="DT33" i="41"/>
  <c r="DL33" i="41"/>
  <c r="AF33" i="41"/>
  <c r="B34" i="41"/>
  <c r="DH33" i="41"/>
  <c r="CZ33" i="41"/>
  <c r="X33" i="41"/>
  <c r="AB33" i="41"/>
  <c r="C33" i="41"/>
  <c r="GZ33" i="41"/>
  <c r="T33" i="41"/>
  <c r="GV33" i="41"/>
  <c r="P33" i="41"/>
  <c r="GN33" i="41"/>
  <c r="L33" i="41"/>
  <c r="FX33" i="41"/>
  <c r="GJ33" i="41"/>
  <c r="H33" i="41"/>
  <c r="FL33" i="41"/>
  <c r="CR33" i="41"/>
  <c r="CN33" i="41"/>
  <c r="DD33" i="41"/>
  <c r="CJ33" i="41"/>
  <c r="CF33" i="41"/>
  <c r="CB33" i="41"/>
  <c r="BT33" i="41"/>
  <c r="FT33" i="41"/>
  <c r="C26" i="88"/>
  <c r="E26" i="88" s="1"/>
  <c r="G26" i="88" s="1"/>
  <c r="B27" i="88"/>
  <c r="C17" i="92"/>
  <c r="G16" i="92"/>
  <c r="B27" i="3"/>
  <c r="C26" i="3"/>
  <c r="E26" i="3" s="1"/>
  <c r="G26" i="3" s="1"/>
  <c r="FH32" i="41"/>
  <c r="GJ32" i="41"/>
  <c r="GL31" i="41"/>
  <c r="B27" i="85"/>
  <c r="C26" i="85"/>
  <c r="E26" i="85" s="1"/>
  <c r="G26" i="85" s="1"/>
  <c r="B27" i="77"/>
  <c r="C26" i="77"/>
  <c r="E26" i="77" s="1"/>
  <c r="G26" i="77" s="1"/>
  <c r="C27" i="22"/>
  <c r="E27" i="22" s="1"/>
  <c r="G27" i="22" s="1"/>
  <c r="B28" i="22"/>
  <c r="C28" i="43"/>
  <c r="E28" i="43" s="1"/>
  <c r="G28" i="43" s="1"/>
  <c r="B29" i="43"/>
  <c r="B27" i="81"/>
  <c r="C26" i="81"/>
  <c r="E26" i="81" s="1"/>
  <c r="G26" i="81" s="1"/>
  <c r="P32" i="41"/>
  <c r="GM31" i="41"/>
  <c r="BK32" i="41"/>
  <c r="BJ32" i="41"/>
  <c r="C28" i="11"/>
  <c r="B27" i="11"/>
  <c r="E27" i="11" s="1"/>
  <c r="G27" i="11" s="1"/>
  <c r="E26" i="23"/>
  <c r="G26" i="23" s="1"/>
  <c r="B29" i="42"/>
  <c r="C28" i="42"/>
  <c r="E28" i="42" s="1"/>
  <c r="G28" i="42" s="1"/>
  <c r="E26" i="8"/>
  <c r="G26" i="8" s="1"/>
  <c r="C27" i="8"/>
  <c r="B27" i="80"/>
  <c r="C26" i="80"/>
  <c r="E26" i="80" s="1"/>
  <c r="G26" i="80" s="1"/>
  <c r="D31" i="41"/>
  <c r="B28" i="64"/>
  <c r="C27" i="64"/>
  <c r="E27" i="64" s="1"/>
  <c r="G27" i="64" s="1"/>
  <c r="AJ32" i="41"/>
  <c r="CZ32" i="41"/>
  <c r="E26" i="75"/>
  <c r="G25" i="75"/>
  <c r="C25" i="69"/>
  <c r="E25" i="69" s="1"/>
  <c r="G25" i="69" s="1"/>
  <c r="B26" i="69"/>
  <c r="B27" i="96"/>
  <c r="C26" i="96"/>
  <c r="E26" i="96" s="1"/>
  <c r="G26" i="96" s="1"/>
  <c r="C26" i="57"/>
  <c r="E26" i="57" s="1"/>
  <c r="G26" i="57" s="1"/>
  <c r="B27" i="57"/>
  <c r="B28" i="66"/>
  <c r="C27" i="66"/>
  <c r="E27" i="66" s="1"/>
  <c r="G27" i="66" s="1"/>
  <c r="B27" i="76"/>
  <c r="C26" i="76"/>
  <c r="E26" i="76" s="1"/>
  <c r="G26" i="76" s="1"/>
  <c r="C26" i="119"/>
  <c r="E26" i="119" s="1"/>
  <c r="G26" i="119" s="1"/>
  <c r="B27" i="119"/>
  <c r="F28" i="60"/>
  <c r="C28" i="60" s="1"/>
  <c r="E28" i="60" s="1"/>
  <c r="N28" i="60"/>
  <c r="C26" i="107"/>
  <c r="E26" i="107" s="1"/>
  <c r="G26" i="107" s="1"/>
  <c r="B27" i="107"/>
  <c r="C25" i="38"/>
  <c r="E25" i="38" s="1"/>
  <c r="G25" i="38" s="1"/>
  <c r="B26" i="38"/>
  <c r="AV32" i="41"/>
  <c r="GN32" i="41"/>
  <c r="B27" i="36"/>
  <c r="C26" i="36"/>
  <c r="E26" i="36" s="1"/>
  <c r="G26" i="36" s="1"/>
  <c r="B28" i="17"/>
  <c r="C27" i="17"/>
  <c r="E27" i="17" s="1"/>
  <c r="G27" i="17" s="1"/>
  <c r="C26" i="21"/>
  <c r="E26" i="21" s="1"/>
  <c r="G26" i="21" s="1"/>
  <c r="B27" i="21"/>
  <c r="B27" i="110"/>
  <c r="C26" i="110"/>
  <c r="E26" i="110" s="1"/>
  <c r="G26" i="110" s="1"/>
  <c r="C27" i="51" l="1"/>
  <c r="E27" i="51" s="1"/>
  <c r="G27" i="51" s="1"/>
  <c r="B28" i="51"/>
  <c r="B28" i="112"/>
  <c r="C27" i="112"/>
  <c r="E27" i="112" s="1"/>
  <c r="G27" i="112" s="1"/>
  <c r="A26" i="31"/>
  <c r="D25" i="31"/>
  <c r="C25" i="31"/>
  <c r="CD33" i="41"/>
  <c r="CE33" i="41"/>
  <c r="B29" i="50"/>
  <c r="C28" i="50"/>
  <c r="E28" i="50" s="1"/>
  <c r="G28" i="50" s="1"/>
  <c r="B28" i="53"/>
  <c r="C27" i="53"/>
  <c r="E27" i="53" s="1"/>
  <c r="G27" i="53" s="1"/>
  <c r="B29" i="14"/>
  <c r="C28" i="14"/>
  <c r="E28" i="14" s="1"/>
  <c r="G28" i="14" s="1"/>
  <c r="B28" i="84"/>
  <c r="C27" i="84"/>
  <c r="E27" i="84" s="1"/>
  <c r="G27" i="84" s="1"/>
  <c r="C28" i="121"/>
  <c r="E28" i="121" s="1"/>
  <c r="G28" i="121" s="1"/>
  <c r="B29" i="121"/>
  <c r="B29" i="66"/>
  <c r="C28" i="66"/>
  <c r="E28" i="66" s="1"/>
  <c r="G28" i="66" s="1"/>
  <c r="X34" i="41"/>
  <c r="T34" i="41"/>
  <c r="B35" i="41"/>
  <c r="AK36" i="86" s="1"/>
  <c r="CZ34" i="41"/>
  <c r="GZ34" i="41"/>
  <c r="GJ34" i="41"/>
  <c r="C34" i="41"/>
  <c r="FX34" i="41"/>
  <c r="CB34" i="41"/>
  <c r="FH34" i="41"/>
  <c r="BP34" i="41"/>
  <c r="AF34" i="41"/>
  <c r="BH34" i="41"/>
  <c r="DL34" i="41"/>
  <c r="AJ34" i="41"/>
  <c r="B30" i="42"/>
  <c r="C29" i="42"/>
  <c r="E29" i="42" s="1"/>
  <c r="G29" i="42" s="1"/>
  <c r="B28" i="104"/>
  <c r="C27" i="104"/>
  <c r="E27" i="104" s="1"/>
  <c r="G27" i="104" s="1"/>
  <c r="D32" i="41"/>
  <c r="B29" i="23"/>
  <c r="C28" i="23"/>
  <c r="C27" i="94"/>
  <c r="E27" i="94" s="1"/>
  <c r="G27" i="94" s="1"/>
  <c r="B28" i="94"/>
  <c r="B27" i="73"/>
  <c r="C26" i="73"/>
  <c r="E26" i="73" s="1"/>
  <c r="G26" i="73" s="1"/>
  <c r="E27" i="23"/>
  <c r="G27" i="23" s="1"/>
  <c r="B28" i="75"/>
  <c r="C27" i="75"/>
  <c r="C27" i="88"/>
  <c r="E27" i="88" s="1"/>
  <c r="G27" i="88" s="1"/>
  <c r="B28" i="88"/>
  <c r="B29" i="19"/>
  <c r="C28" i="19"/>
  <c r="E28" i="19" s="1"/>
  <c r="G28" i="19" s="1"/>
  <c r="C27" i="67"/>
  <c r="E27" i="67" s="1"/>
  <c r="G27" i="67" s="1"/>
  <c r="B28" i="67"/>
  <c r="BJ33" i="41"/>
  <c r="BK33" i="41"/>
  <c r="B29" i="125"/>
  <c r="C28" i="125"/>
  <c r="E28" i="125" s="1"/>
  <c r="G28" i="125" s="1"/>
  <c r="B28" i="90"/>
  <c r="C27" i="90"/>
  <c r="E27" i="90" s="1"/>
  <c r="G27" i="90" s="1"/>
  <c r="C27" i="21"/>
  <c r="E27" i="21" s="1"/>
  <c r="G27" i="21" s="1"/>
  <c r="B28" i="21"/>
  <c r="B28" i="107"/>
  <c r="C27" i="107"/>
  <c r="E27" i="107" s="1"/>
  <c r="G27" i="107" s="1"/>
  <c r="C29" i="11"/>
  <c r="B28" i="11"/>
  <c r="E28" i="11" s="1"/>
  <c r="G28" i="11" s="1"/>
  <c r="C27" i="3"/>
  <c r="E27" i="3" s="1"/>
  <c r="G27" i="3" s="1"/>
  <c r="B28" i="3"/>
  <c r="E17" i="93"/>
  <c r="B17" i="93"/>
  <c r="B29" i="49"/>
  <c r="C28" i="49"/>
  <c r="E28" i="49" s="1"/>
  <c r="G28" i="49" s="1"/>
  <c r="BO33" i="41"/>
  <c r="BN33" i="41"/>
  <c r="AN31" i="27"/>
  <c r="AL31" i="27"/>
  <c r="AJ31" i="27"/>
  <c r="A32" i="27"/>
  <c r="AH31" i="27"/>
  <c r="CC34" i="41" s="1"/>
  <c r="AC31" i="27"/>
  <c r="AB31" i="27"/>
  <c r="BI34" i="41" s="1"/>
  <c r="AD31" i="27"/>
  <c r="BM34" i="41" s="1"/>
  <c r="BS31" i="27"/>
  <c r="GK34" i="41" s="1"/>
  <c r="AK31" i="27"/>
  <c r="BQ31" i="27"/>
  <c r="GG34" i="41" s="1"/>
  <c r="C29" i="72"/>
  <c r="E29" i="72" s="1"/>
  <c r="G29" i="72" s="1"/>
  <c r="B30" i="72"/>
  <c r="F35" i="48"/>
  <c r="D35" i="48"/>
  <c r="G27" i="44"/>
  <c r="B35" i="126"/>
  <c r="C34" i="126"/>
  <c r="GH33" i="41"/>
  <c r="GI33" i="41"/>
  <c r="C29" i="123"/>
  <c r="E29" i="123" s="1"/>
  <c r="G29" i="123" s="1"/>
  <c r="B30" i="123"/>
  <c r="C27" i="82"/>
  <c r="E27" i="82" s="1"/>
  <c r="G27" i="82" s="1"/>
  <c r="B28" i="82"/>
  <c r="B30" i="43"/>
  <c r="C29" i="43"/>
  <c r="E29" i="43" s="1"/>
  <c r="G29" i="43" s="1"/>
  <c r="B28" i="61"/>
  <c r="C27" i="61"/>
  <c r="E27" i="61" s="1"/>
  <c r="G27" i="61" s="1"/>
  <c r="GM33" i="41"/>
  <c r="GL33" i="41"/>
  <c r="B28" i="70"/>
  <c r="C27" i="70"/>
  <c r="E27" i="70" s="1"/>
  <c r="G27" i="70" s="1"/>
  <c r="C27" i="117"/>
  <c r="E27" i="117" s="1"/>
  <c r="G27" i="117" s="1"/>
  <c r="B28" i="117"/>
  <c r="B27" i="38"/>
  <c r="C26" i="38"/>
  <c r="E26" i="38" s="1"/>
  <c r="G26" i="38" s="1"/>
  <c r="F29" i="60"/>
  <c r="C29" i="60" s="1"/>
  <c r="E29" i="60" s="1"/>
  <c r="N29" i="60"/>
  <c r="C27" i="95"/>
  <c r="E27" i="95" s="1"/>
  <c r="G27" i="95" s="1"/>
  <c r="B28" i="95"/>
  <c r="B28" i="85"/>
  <c r="C27" i="85"/>
  <c r="E27" i="85" s="1"/>
  <c r="G27" i="85" s="1"/>
  <c r="B29" i="17"/>
  <c r="C28" i="17"/>
  <c r="E28" i="17" s="1"/>
  <c r="G28" i="17" s="1"/>
  <c r="B35" i="40"/>
  <c r="DD34" i="41" s="1"/>
  <c r="C34" i="40"/>
  <c r="AR29" i="60"/>
  <c r="H29" i="60"/>
  <c r="GL32" i="41"/>
  <c r="B28" i="109"/>
  <c r="C27" i="109"/>
  <c r="E27" i="109" s="1"/>
  <c r="G27" i="109" s="1"/>
  <c r="C27" i="81"/>
  <c r="E27" i="81" s="1"/>
  <c r="G27" i="81" s="1"/>
  <c r="B28" i="81"/>
  <c r="C36" i="87"/>
  <c r="B39" i="87"/>
  <c r="GM32" i="41"/>
  <c r="C28" i="16"/>
  <c r="E28" i="16" s="1"/>
  <c r="G28" i="16" s="1"/>
  <c r="B29" i="16"/>
  <c r="C28" i="18"/>
  <c r="E28" i="18" s="1"/>
  <c r="G28" i="18" s="1"/>
  <c r="B29" i="18"/>
  <c r="B28" i="96"/>
  <c r="C27" i="96"/>
  <c r="E27" i="96" s="1"/>
  <c r="G27" i="96" s="1"/>
  <c r="C28" i="22"/>
  <c r="E28" i="22" s="1"/>
  <c r="G28" i="22" s="1"/>
  <c r="B29" i="22"/>
  <c r="B28" i="25"/>
  <c r="C27" i="25"/>
  <c r="E27" i="25" s="1"/>
  <c r="G27" i="25" s="1"/>
  <c r="C27" i="65"/>
  <c r="E27" i="65" s="1"/>
  <c r="G27" i="65" s="1"/>
  <c r="B28" i="65"/>
  <c r="C27" i="110"/>
  <c r="E27" i="110" s="1"/>
  <c r="G27" i="110" s="1"/>
  <c r="B28" i="110"/>
  <c r="B28" i="119"/>
  <c r="C27" i="119"/>
  <c r="E27" i="119" s="1"/>
  <c r="G27" i="119" s="1"/>
  <c r="C27" i="36"/>
  <c r="E27" i="36" s="1"/>
  <c r="G27" i="36" s="1"/>
  <c r="B28" i="36"/>
  <c r="B27" i="69"/>
  <c r="C26" i="69"/>
  <c r="E26" i="69" s="1"/>
  <c r="G26" i="69" s="1"/>
  <c r="B28" i="80"/>
  <c r="C27" i="80"/>
  <c r="E27" i="80" s="1"/>
  <c r="G27" i="80" s="1"/>
  <c r="E17" i="92"/>
  <c r="B17" i="92"/>
  <c r="C27" i="71"/>
  <c r="E27" i="71" s="1"/>
  <c r="G27" i="71" s="1"/>
  <c r="B28" i="71"/>
  <c r="B28" i="83"/>
  <c r="C27" i="83"/>
  <c r="E27" i="83" s="1"/>
  <c r="G27" i="83" s="1"/>
  <c r="B39" i="86"/>
  <c r="C38" i="86"/>
  <c r="AB38" i="86"/>
  <c r="Y38" i="86"/>
  <c r="V38" i="86"/>
  <c r="S38" i="86"/>
  <c r="M38" i="86"/>
  <c r="P38" i="86"/>
  <c r="J38" i="86"/>
  <c r="G38" i="86"/>
  <c r="C28" i="44"/>
  <c r="B29" i="44"/>
  <c r="E28" i="44"/>
  <c r="G28" i="44" s="1"/>
  <c r="C29" i="24"/>
  <c r="E29" i="24" s="1"/>
  <c r="G29" i="24" s="1"/>
  <c r="B30" i="24"/>
  <c r="B29" i="46"/>
  <c r="C28" i="46"/>
  <c r="E28" i="46" s="1"/>
  <c r="G28" i="46" s="1"/>
  <c r="AG30" i="60"/>
  <c r="AI30" i="60" s="1"/>
  <c r="AD30" i="60"/>
  <c r="AF30" i="60" s="1"/>
  <c r="B31" i="60"/>
  <c r="AM30" i="60"/>
  <c r="AO30" i="60" s="1"/>
  <c r="AJ30" i="60"/>
  <c r="AL30" i="60" s="1"/>
  <c r="AA30" i="60"/>
  <c r="AC30" i="60" s="1"/>
  <c r="X30" i="60"/>
  <c r="Z30" i="60" s="1"/>
  <c r="AY30" i="60"/>
  <c r="BA30" i="60" s="1"/>
  <c r="O30" i="60"/>
  <c r="Q30" i="60" s="1"/>
  <c r="L30" i="60"/>
  <c r="AP30" i="60"/>
  <c r="U30" i="60"/>
  <c r="W30" i="60" s="1"/>
  <c r="R30" i="60"/>
  <c r="T30" i="60" s="1"/>
  <c r="AV30" i="60"/>
  <c r="AX30" i="60" s="1"/>
  <c r="AS30" i="60"/>
  <c r="AU30" i="60" s="1"/>
  <c r="C28" i="64"/>
  <c r="E28" i="64" s="1"/>
  <c r="G28" i="64" s="1"/>
  <c r="B29" i="64"/>
  <c r="B28" i="124"/>
  <c r="C27" i="124"/>
  <c r="E27" i="124" s="1"/>
  <c r="G27" i="124" s="1"/>
  <c r="F31" i="128"/>
  <c r="D31" i="128"/>
  <c r="B29" i="48"/>
  <c r="C28" i="48"/>
  <c r="E28" i="48" s="1"/>
  <c r="G28" i="48" s="1"/>
  <c r="B28" i="111"/>
  <c r="C27" i="111"/>
  <c r="E27" i="111" s="1"/>
  <c r="G27" i="111" s="1"/>
  <c r="B29" i="128"/>
  <c r="C28" i="128"/>
  <c r="E28" i="128" s="1"/>
  <c r="G28" i="128" s="1"/>
  <c r="B28" i="91"/>
  <c r="C27" i="91"/>
  <c r="E27" i="91" s="1"/>
  <c r="G27" i="91" s="1"/>
  <c r="B28" i="57"/>
  <c r="C27" i="57"/>
  <c r="E27" i="57" s="1"/>
  <c r="G27" i="57" s="1"/>
  <c r="B28" i="76"/>
  <c r="C27" i="76"/>
  <c r="E27" i="76" s="1"/>
  <c r="G27" i="76" s="1"/>
  <c r="C28" i="8"/>
  <c r="E27" i="8"/>
  <c r="G27" i="8" s="1"/>
  <c r="G26" i="75"/>
  <c r="E27" i="75"/>
  <c r="C27" i="77"/>
  <c r="E27" i="77" s="1"/>
  <c r="G27" i="77" s="1"/>
  <c r="B28" i="77"/>
  <c r="EZ33" i="41"/>
  <c r="D33" i="41" s="1"/>
  <c r="AK38" i="86" s="1"/>
  <c r="GL34" i="41" l="1"/>
  <c r="GM34" i="41"/>
  <c r="GM36" i="41" s="1"/>
  <c r="B29" i="81"/>
  <c r="C28" i="81"/>
  <c r="E28" i="81" s="1"/>
  <c r="G28" i="81" s="1"/>
  <c r="B30" i="46"/>
  <c r="C29" i="46"/>
  <c r="E29" i="46" s="1"/>
  <c r="G29" i="46" s="1"/>
  <c r="B29" i="95"/>
  <c r="C28" i="95"/>
  <c r="E28" i="95" s="1"/>
  <c r="G28" i="95" s="1"/>
  <c r="C28" i="91"/>
  <c r="E28" i="91" s="1"/>
  <c r="G28" i="91" s="1"/>
  <c r="B29" i="91"/>
  <c r="C28" i="119"/>
  <c r="E28" i="119" s="1"/>
  <c r="G28" i="119" s="1"/>
  <c r="B29" i="119"/>
  <c r="B29" i="70"/>
  <c r="C28" i="70"/>
  <c r="E28" i="70" s="1"/>
  <c r="G28" i="70" s="1"/>
  <c r="B31" i="72"/>
  <c r="C30" i="72"/>
  <c r="E30" i="72" s="1"/>
  <c r="G30" i="72" s="1"/>
  <c r="B31" i="42"/>
  <c r="C30" i="42"/>
  <c r="E30" i="42" s="1"/>
  <c r="G30" i="42" s="1"/>
  <c r="C28" i="84"/>
  <c r="E28" i="84" s="1"/>
  <c r="G28" i="84" s="1"/>
  <c r="B29" i="84"/>
  <c r="B29" i="77"/>
  <c r="C28" i="77"/>
  <c r="E28" i="77" s="1"/>
  <c r="G28" i="77" s="1"/>
  <c r="B30" i="22"/>
  <c r="C29" i="22"/>
  <c r="E29" i="22" s="1"/>
  <c r="G29" i="22" s="1"/>
  <c r="E28" i="75"/>
  <c r="G27" i="75"/>
  <c r="B31" i="24"/>
  <c r="C30" i="24"/>
  <c r="E30" i="24" s="1"/>
  <c r="G30" i="24" s="1"/>
  <c r="C29" i="19"/>
  <c r="E29" i="19" s="1"/>
  <c r="G29" i="19" s="1"/>
  <c r="B30" i="19"/>
  <c r="B30" i="14"/>
  <c r="C29" i="14"/>
  <c r="E29" i="14" s="1"/>
  <c r="G29" i="14" s="1"/>
  <c r="C28" i="96"/>
  <c r="E28" i="96" s="1"/>
  <c r="G28" i="96" s="1"/>
  <c r="B29" i="96"/>
  <c r="B29" i="124"/>
  <c r="C28" i="124"/>
  <c r="E28" i="124" s="1"/>
  <c r="G28" i="124" s="1"/>
  <c r="C28" i="110"/>
  <c r="E28" i="110" s="1"/>
  <c r="G28" i="110" s="1"/>
  <c r="B29" i="110"/>
  <c r="B29" i="88"/>
  <c r="C28" i="88"/>
  <c r="E28" i="88" s="1"/>
  <c r="G28" i="88" s="1"/>
  <c r="B29" i="94"/>
  <c r="C28" i="94"/>
  <c r="E28" i="94" s="1"/>
  <c r="G28" i="94" s="1"/>
  <c r="AV34" i="41"/>
  <c r="CF34" i="41"/>
  <c r="C28" i="109"/>
  <c r="E28" i="109" s="1"/>
  <c r="G28" i="109" s="1"/>
  <c r="B29" i="109"/>
  <c r="B30" i="18"/>
  <c r="C29" i="18"/>
  <c r="E29" i="18" s="1"/>
  <c r="G29" i="18" s="1"/>
  <c r="C28" i="53"/>
  <c r="E28" i="53" s="1"/>
  <c r="G28" i="53" s="1"/>
  <c r="B29" i="53"/>
  <c r="B29" i="80"/>
  <c r="C28" i="80"/>
  <c r="E28" i="80" s="1"/>
  <c r="G28" i="80" s="1"/>
  <c r="B36" i="40"/>
  <c r="C35" i="40"/>
  <c r="BK34" i="41"/>
  <c r="BJ34" i="41"/>
  <c r="E28" i="23"/>
  <c r="G28" i="23" s="1"/>
  <c r="EB34" i="41"/>
  <c r="CJ34" i="41"/>
  <c r="DH34" i="41"/>
  <c r="H30" i="60"/>
  <c r="AR30" i="60"/>
  <c r="F30" i="60"/>
  <c r="C30" i="60" s="1"/>
  <c r="E30" i="60" s="1"/>
  <c r="N30" i="60"/>
  <c r="C29" i="23"/>
  <c r="B30" i="23"/>
  <c r="BL34" i="41"/>
  <c r="BO34" i="41" s="1"/>
  <c r="AL32" i="27"/>
  <c r="AK32" i="27"/>
  <c r="A33" i="27"/>
  <c r="AJ32" i="27"/>
  <c r="AH32" i="27"/>
  <c r="BS32" i="27"/>
  <c r="GK35" i="41" s="1"/>
  <c r="AC32" i="27"/>
  <c r="BQ32" i="27"/>
  <c r="GG35" i="41" s="1"/>
  <c r="AB32" i="27"/>
  <c r="BI35" i="41" s="1"/>
  <c r="AN32" i="27"/>
  <c r="AD32" i="27"/>
  <c r="BM35" i="41" s="1"/>
  <c r="BM36" i="41" s="1"/>
  <c r="C29" i="49"/>
  <c r="E29" i="49" s="1"/>
  <c r="G29" i="49" s="1"/>
  <c r="B30" i="49"/>
  <c r="AK37" i="86"/>
  <c r="H34" i="41"/>
  <c r="C29" i="50"/>
  <c r="E29" i="50" s="1"/>
  <c r="G29" i="50" s="1"/>
  <c r="B30" i="50"/>
  <c r="CE34" i="41"/>
  <c r="CD34" i="41"/>
  <c r="AJ31" i="60"/>
  <c r="AL31" i="60" s="1"/>
  <c r="AD31" i="60"/>
  <c r="AF31" i="60" s="1"/>
  <c r="B32" i="60"/>
  <c r="R31" i="60"/>
  <c r="T31" i="60" s="1"/>
  <c r="AY31" i="60"/>
  <c r="BA31" i="60" s="1"/>
  <c r="O31" i="60"/>
  <c r="Q31" i="60" s="1"/>
  <c r="AV31" i="60"/>
  <c r="AX31" i="60" s="1"/>
  <c r="L31" i="60"/>
  <c r="AS31" i="60"/>
  <c r="AU31" i="60" s="1"/>
  <c r="AA31" i="60"/>
  <c r="AC31" i="60" s="1"/>
  <c r="X31" i="60"/>
  <c r="Z31" i="60" s="1"/>
  <c r="U31" i="60"/>
  <c r="W31" i="60" s="1"/>
  <c r="AP31" i="60"/>
  <c r="AM31" i="60"/>
  <c r="AO31" i="60" s="1"/>
  <c r="AG31" i="60"/>
  <c r="AI31" i="60" s="1"/>
  <c r="B30" i="44"/>
  <c r="E29" i="44"/>
  <c r="G29" i="44" s="1"/>
  <c r="C29" i="44"/>
  <c r="B29" i="65"/>
  <c r="C28" i="65"/>
  <c r="E28" i="65" s="1"/>
  <c r="G28" i="65" s="1"/>
  <c r="B29" i="61"/>
  <c r="C28" i="61"/>
  <c r="E28" i="61" s="1"/>
  <c r="G28" i="61" s="1"/>
  <c r="B29" i="75"/>
  <c r="C28" i="75"/>
  <c r="BT34" i="41"/>
  <c r="CN34" i="41"/>
  <c r="GI34" i="41"/>
  <c r="GH34" i="41"/>
  <c r="B30" i="16"/>
  <c r="C29" i="16"/>
  <c r="E29" i="16" s="1"/>
  <c r="G29" i="16" s="1"/>
  <c r="C18" i="93"/>
  <c r="G17" i="93"/>
  <c r="B29" i="90"/>
  <c r="C28" i="90"/>
  <c r="E28" i="90" s="1"/>
  <c r="G28" i="90" s="1"/>
  <c r="DT34" i="41"/>
  <c r="GN34" i="41"/>
  <c r="EN35" i="41"/>
  <c r="BT35" i="41"/>
  <c r="BP35" i="41"/>
  <c r="C35" i="41"/>
  <c r="DL35" i="41"/>
  <c r="GV35" i="41"/>
  <c r="DH35" i="41"/>
  <c r="AJ35" i="41"/>
  <c r="EZ35" i="41"/>
  <c r="DD35" i="41"/>
  <c r="CZ35" i="41"/>
  <c r="CJ35" i="41"/>
  <c r="CF35" i="41"/>
  <c r="CB35" i="41"/>
  <c r="B38" i="41"/>
  <c r="CC35" i="41"/>
  <c r="X35" i="41"/>
  <c r="AK34" i="86"/>
  <c r="AK31" i="86"/>
  <c r="AK35" i="86"/>
  <c r="E28" i="8"/>
  <c r="G28" i="8" s="1"/>
  <c r="C29" i="8"/>
  <c r="AC39" i="86"/>
  <c r="Z39" i="86"/>
  <c r="Y39" i="86"/>
  <c r="W39" i="86"/>
  <c r="V39" i="86"/>
  <c r="T39" i="86"/>
  <c r="J39" i="86"/>
  <c r="G39" i="86"/>
  <c r="C39" i="86"/>
  <c r="B40" i="86"/>
  <c r="AB39" i="86"/>
  <c r="S39" i="86"/>
  <c r="Q39" i="86"/>
  <c r="P39" i="86"/>
  <c r="N39" i="86"/>
  <c r="M39" i="86"/>
  <c r="C27" i="38"/>
  <c r="E27" i="38" s="1"/>
  <c r="G27" i="38" s="1"/>
  <c r="B28" i="38"/>
  <c r="C28" i="3"/>
  <c r="E28" i="3" s="1"/>
  <c r="G28" i="3" s="1"/>
  <c r="B29" i="3"/>
  <c r="DX34" i="41"/>
  <c r="B30" i="66"/>
  <c r="C29" i="66"/>
  <c r="E29" i="66" s="1"/>
  <c r="G29" i="66" s="1"/>
  <c r="C28" i="21"/>
  <c r="E28" i="21" s="1"/>
  <c r="G28" i="21" s="1"/>
  <c r="B29" i="21"/>
  <c r="B31" i="43"/>
  <c r="C30" i="43"/>
  <c r="E30" i="43" s="1"/>
  <c r="G30" i="43" s="1"/>
  <c r="CR34" i="41"/>
  <c r="C35" i="126"/>
  <c r="B36" i="126"/>
  <c r="C29" i="48"/>
  <c r="E29" i="48" s="1"/>
  <c r="G29" i="48" s="1"/>
  <c r="B30" i="48"/>
  <c r="D38" i="86"/>
  <c r="C28" i="36"/>
  <c r="E28" i="36" s="1"/>
  <c r="G28" i="36" s="1"/>
  <c r="B29" i="36"/>
  <c r="B29" i="25"/>
  <c r="C28" i="25"/>
  <c r="E28" i="25" s="1"/>
  <c r="G28" i="25" s="1"/>
  <c r="B29" i="82"/>
  <c r="C28" i="82"/>
  <c r="E28" i="82" s="1"/>
  <c r="G28" i="82" s="1"/>
  <c r="C29" i="125"/>
  <c r="E29" i="125" s="1"/>
  <c r="G29" i="125" s="1"/>
  <c r="B30" i="125"/>
  <c r="B29" i="104"/>
  <c r="C28" i="104"/>
  <c r="E28" i="104" s="1"/>
  <c r="G28" i="104" s="1"/>
  <c r="EZ34" i="41"/>
  <c r="A27" i="31"/>
  <c r="D26" i="31"/>
  <c r="C26" i="31"/>
  <c r="B29" i="111"/>
  <c r="C28" i="111"/>
  <c r="E28" i="111" s="1"/>
  <c r="G28" i="111" s="1"/>
  <c r="C29" i="64"/>
  <c r="E29" i="64" s="1"/>
  <c r="G29" i="64" s="1"/>
  <c r="B30" i="64"/>
  <c r="C28" i="57"/>
  <c r="E28" i="57" s="1"/>
  <c r="G28" i="57" s="1"/>
  <c r="B29" i="57"/>
  <c r="B29" i="83"/>
  <c r="C28" i="83"/>
  <c r="E28" i="83" s="1"/>
  <c r="G28" i="83" s="1"/>
  <c r="F36" i="48"/>
  <c r="D36" i="48"/>
  <c r="FL34" i="41"/>
  <c r="L34" i="41"/>
  <c r="B29" i="107"/>
  <c r="C28" i="107"/>
  <c r="E28" i="107" s="1"/>
  <c r="G28" i="107" s="1"/>
  <c r="B29" i="76"/>
  <c r="C28" i="76"/>
  <c r="E28" i="76" s="1"/>
  <c r="G28" i="76" s="1"/>
  <c r="C27" i="69"/>
  <c r="E27" i="69" s="1"/>
  <c r="G27" i="69" s="1"/>
  <c r="B28" i="69"/>
  <c r="B29" i="85"/>
  <c r="C28" i="85"/>
  <c r="E28" i="85" s="1"/>
  <c r="G28" i="85" s="1"/>
  <c r="B29" i="117"/>
  <c r="C28" i="117"/>
  <c r="E28" i="117" s="1"/>
  <c r="G28" i="117" s="1"/>
  <c r="B31" i="123"/>
  <c r="C30" i="123"/>
  <c r="E30" i="123" s="1"/>
  <c r="G30" i="123" s="1"/>
  <c r="B29" i="11"/>
  <c r="C30" i="11"/>
  <c r="FT34" i="41"/>
  <c r="B29" i="112"/>
  <c r="C28" i="112"/>
  <c r="E28" i="112" s="1"/>
  <c r="G28" i="112" s="1"/>
  <c r="C18" i="92"/>
  <c r="G17" i="92"/>
  <c r="B30" i="128"/>
  <c r="C29" i="128"/>
  <c r="E29" i="128" s="1"/>
  <c r="G29" i="128" s="1"/>
  <c r="C29" i="17"/>
  <c r="E29" i="17" s="1"/>
  <c r="G29" i="17" s="1"/>
  <c r="B30" i="17"/>
  <c r="C28" i="71"/>
  <c r="E28" i="71" s="1"/>
  <c r="G28" i="71" s="1"/>
  <c r="B29" i="71"/>
  <c r="C39" i="87"/>
  <c r="B40" i="87"/>
  <c r="P34" i="86"/>
  <c r="M34" i="86"/>
  <c r="J34" i="86"/>
  <c r="S34" i="86"/>
  <c r="G34" i="86"/>
  <c r="Y34" i="86"/>
  <c r="V34" i="86"/>
  <c r="AB34" i="86"/>
  <c r="V35" i="86"/>
  <c r="P35" i="86"/>
  <c r="S35" i="86"/>
  <c r="J35" i="86"/>
  <c r="G35" i="86"/>
  <c r="M35" i="86"/>
  <c r="Y35" i="86"/>
  <c r="AB35" i="86"/>
  <c r="J36" i="86"/>
  <c r="M36" i="86"/>
  <c r="G36" i="86"/>
  <c r="Y36" i="86"/>
  <c r="V36" i="86"/>
  <c r="S36" i="86"/>
  <c r="P36" i="86"/>
  <c r="AB36" i="86"/>
  <c r="AB37" i="86"/>
  <c r="V37" i="86"/>
  <c r="S37" i="86"/>
  <c r="P37" i="86"/>
  <c r="M37" i="86"/>
  <c r="J37" i="86"/>
  <c r="Y37" i="86"/>
  <c r="G37" i="86"/>
  <c r="CC36" i="41"/>
  <c r="C28" i="67"/>
  <c r="E28" i="67" s="1"/>
  <c r="G28" i="67" s="1"/>
  <c r="B29" i="67"/>
  <c r="EN34" i="41"/>
  <c r="GV34" i="41"/>
  <c r="B30" i="121"/>
  <c r="C29" i="121"/>
  <c r="E29" i="121" s="1"/>
  <c r="G29" i="121" s="1"/>
  <c r="C27" i="73"/>
  <c r="E27" i="73" s="1"/>
  <c r="G27" i="73" s="1"/>
  <c r="B28" i="73"/>
  <c r="D32" i="128"/>
  <c r="F32" i="128"/>
  <c r="AB34" i="41"/>
  <c r="P34" i="41"/>
  <c r="C28" i="51"/>
  <c r="E28" i="51" s="1"/>
  <c r="G28" i="51" s="1"/>
  <c r="B29" i="51"/>
  <c r="D35" i="86" l="1"/>
  <c r="R39" i="86"/>
  <c r="BN34" i="41"/>
  <c r="EN36" i="41"/>
  <c r="C30" i="17"/>
  <c r="E30" i="17" s="1"/>
  <c r="G30" i="17" s="1"/>
  <c r="B31" i="17"/>
  <c r="B30" i="110"/>
  <c r="C29" i="110"/>
  <c r="E29" i="110" s="1"/>
  <c r="G29" i="110" s="1"/>
  <c r="O39" i="86"/>
  <c r="GV36" i="41"/>
  <c r="CB36" i="41"/>
  <c r="C30" i="121"/>
  <c r="E30" i="121" s="1"/>
  <c r="G30" i="121" s="1"/>
  <c r="B31" i="121"/>
  <c r="C31" i="43"/>
  <c r="E31" i="43" s="1"/>
  <c r="G31" i="43" s="1"/>
  <c r="B32" i="43"/>
  <c r="BT36" i="41"/>
  <c r="E29" i="11"/>
  <c r="G29" i="11" s="1"/>
  <c r="CZ36" i="41"/>
  <c r="B30" i="65"/>
  <c r="C29" i="65"/>
  <c r="E29" i="65" s="1"/>
  <c r="G29" i="65" s="1"/>
  <c r="B31" i="23"/>
  <c r="C30" i="23"/>
  <c r="E30" i="23" s="1"/>
  <c r="G30" i="23" s="1"/>
  <c r="C36" i="40"/>
  <c r="B39" i="40"/>
  <c r="B30" i="119"/>
  <c r="C29" i="119"/>
  <c r="E29" i="119" s="1"/>
  <c r="G29" i="119" s="1"/>
  <c r="C30" i="46"/>
  <c r="E30" i="46" s="1"/>
  <c r="G30" i="46" s="1"/>
  <c r="B31" i="46"/>
  <c r="B30" i="21"/>
  <c r="C29" i="21"/>
  <c r="E29" i="21" s="1"/>
  <c r="G29" i="21" s="1"/>
  <c r="DD36" i="41"/>
  <c r="E29" i="23"/>
  <c r="G29" i="23" s="1"/>
  <c r="C29" i="109"/>
  <c r="E29" i="109" s="1"/>
  <c r="G29" i="109" s="1"/>
  <c r="B30" i="109"/>
  <c r="B30" i="77"/>
  <c r="C29" i="77"/>
  <c r="E29" i="77" s="1"/>
  <c r="G29" i="77" s="1"/>
  <c r="D34" i="86"/>
  <c r="B31" i="16"/>
  <c r="C30" i="16"/>
  <c r="E30" i="16" s="1"/>
  <c r="G30" i="16" s="1"/>
  <c r="B31" i="50"/>
  <c r="C30" i="50"/>
  <c r="E30" i="50" s="1"/>
  <c r="G30" i="50" s="1"/>
  <c r="B30" i="84"/>
  <c r="C29" i="84"/>
  <c r="E29" i="84" s="1"/>
  <c r="G29" i="84" s="1"/>
  <c r="B31" i="125"/>
  <c r="C30" i="125"/>
  <c r="E30" i="125" s="1"/>
  <c r="G30" i="125" s="1"/>
  <c r="B41" i="87"/>
  <c r="C40" i="87"/>
  <c r="B31" i="44"/>
  <c r="E30" i="44"/>
  <c r="G30" i="44" s="1"/>
  <c r="C30" i="44"/>
  <c r="CF36" i="41"/>
  <c r="C31" i="123"/>
  <c r="E31" i="123" s="1"/>
  <c r="G31" i="123" s="1"/>
  <c r="B32" i="123"/>
  <c r="C29" i="107"/>
  <c r="E29" i="107" s="1"/>
  <c r="G29" i="107" s="1"/>
  <c r="B30" i="107"/>
  <c r="B30" i="111"/>
  <c r="C29" i="111"/>
  <c r="E29" i="111" s="1"/>
  <c r="G29" i="111" s="1"/>
  <c r="C29" i="25"/>
  <c r="E29" i="25" s="1"/>
  <c r="G29" i="25" s="1"/>
  <c r="B30" i="25"/>
  <c r="H35" i="41"/>
  <c r="H36" i="41" s="1"/>
  <c r="GZ35" i="41"/>
  <c r="D34" i="41"/>
  <c r="BI36" i="41"/>
  <c r="B30" i="124"/>
  <c r="C29" i="124"/>
  <c r="E29" i="124" s="1"/>
  <c r="G29" i="124" s="1"/>
  <c r="B30" i="81"/>
  <c r="C29" i="81"/>
  <c r="E29" i="81" s="1"/>
  <c r="G29" i="81" s="1"/>
  <c r="C30" i="8"/>
  <c r="E29" i="8"/>
  <c r="G29" i="8" s="1"/>
  <c r="AK32" i="86"/>
  <c r="C29" i="67"/>
  <c r="E29" i="67" s="1"/>
  <c r="G29" i="67" s="1"/>
  <c r="B30" i="67"/>
  <c r="F33" i="128"/>
  <c r="D33" i="128"/>
  <c r="B31" i="128"/>
  <c r="C30" i="128"/>
  <c r="E30" i="128" s="1"/>
  <c r="G30" i="128" s="1"/>
  <c r="B30" i="36"/>
  <c r="C29" i="36"/>
  <c r="E29" i="36" s="1"/>
  <c r="G29" i="36" s="1"/>
  <c r="D39" i="86"/>
  <c r="T35" i="41"/>
  <c r="FH35" i="41"/>
  <c r="AV35" i="41"/>
  <c r="A34" i="27"/>
  <c r="AK33" i="27"/>
  <c r="AJ33" i="27"/>
  <c r="AH33" i="27"/>
  <c r="CC38" i="41" s="1"/>
  <c r="BS33" i="27"/>
  <c r="GK38" i="41" s="1"/>
  <c r="AC33" i="27"/>
  <c r="BQ33" i="27"/>
  <c r="GG38" i="41" s="1"/>
  <c r="AN33" i="27"/>
  <c r="AL33" i="27"/>
  <c r="Z10" i="86"/>
  <c r="W10" i="86"/>
  <c r="AC10" i="86"/>
  <c r="AD33" i="27"/>
  <c r="BM38" i="41" s="1"/>
  <c r="T10" i="86"/>
  <c r="Q10" i="86"/>
  <c r="N10" i="86"/>
  <c r="AB33" i="27"/>
  <c r="BI38" i="41" s="1"/>
  <c r="W11" i="86"/>
  <c r="X11" i="86" s="1"/>
  <c r="T11" i="86"/>
  <c r="U11" i="86" s="1"/>
  <c r="Z11" i="86"/>
  <c r="AA11" i="86" s="1"/>
  <c r="Q11" i="86"/>
  <c r="R11" i="86" s="1"/>
  <c r="N11" i="86"/>
  <c r="O11" i="86" s="1"/>
  <c r="AC11" i="86"/>
  <c r="AD11" i="86" s="1"/>
  <c r="AC12" i="86"/>
  <c r="AD12" i="86" s="1"/>
  <c r="Z12" i="86"/>
  <c r="AA12" i="86" s="1"/>
  <c r="N12" i="86"/>
  <c r="O12" i="86" s="1"/>
  <c r="T12" i="86"/>
  <c r="U12" i="86" s="1"/>
  <c r="Q12" i="86"/>
  <c r="R12" i="86" s="1"/>
  <c r="W12" i="86"/>
  <c r="X12" i="86" s="1"/>
  <c r="W13" i="86"/>
  <c r="X13" i="86" s="1"/>
  <c r="T13" i="86"/>
  <c r="U13" i="86" s="1"/>
  <c r="Z13" i="86"/>
  <c r="AA13" i="86" s="1"/>
  <c r="Q13" i="86"/>
  <c r="R13" i="86" s="1"/>
  <c r="N13" i="86"/>
  <c r="O13" i="86" s="1"/>
  <c r="AC13" i="86"/>
  <c r="AD13" i="86" s="1"/>
  <c r="Z16" i="86"/>
  <c r="AC16" i="86"/>
  <c r="W16" i="86"/>
  <c r="Q16" i="86"/>
  <c r="T16" i="86"/>
  <c r="N16" i="86"/>
  <c r="Z17" i="86"/>
  <c r="AA17" i="86" s="1"/>
  <c r="Q17" i="86"/>
  <c r="R17" i="86" s="1"/>
  <c r="N17" i="86"/>
  <c r="O17" i="86" s="1"/>
  <c r="AC17" i="86"/>
  <c r="AD17" i="86" s="1"/>
  <c r="W17" i="86"/>
  <c r="X17" i="86" s="1"/>
  <c r="T17" i="86"/>
  <c r="U17" i="86" s="1"/>
  <c r="Z18" i="86"/>
  <c r="AA18" i="86" s="1"/>
  <c r="Q18" i="86"/>
  <c r="R18" i="86" s="1"/>
  <c r="T18" i="86"/>
  <c r="U18" i="86" s="1"/>
  <c r="AC18" i="86"/>
  <c r="AD18" i="86" s="1"/>
  <c r="N18" i="86"/>
  <c r="O18" i="86" s="1"/>
  <c r="W18" i="86"/>
  <c r="X18" i="86" s="1"/>
  <c r="Q19" i="86"/>
  <c r="R19" i="86" s="1"/>
  <c r="AC19" i="86"/>
  <c r="AD19" i="86" s="1"/>
  <c r="T19" i="86"/>
  <c r="U19" i="86" s="1"/>
  <c r="N19" i="86"/>
  <c r="O19" i="86" s="1"/>
  <c r="Z19" i="86"/>
  <c r="AA19" i="86" s="1"/>
  <c r="W19" i="86"/>
  <c r="X19" i="86" s="1"/>
  <c r="T20" i="86"/>
  <c r="U20" i="86" s="1"/>
  <c r="N20" i="86"/>
  <c r="O20" i="86" s="1"/>
  <c r="Q20" i="86"/>
  <c r="R20" i="86" s="1"/>
  <c r="W20" i="86"/>
  <c r="X20" i="86" s="1"/>
  <c r="AC20" i="86"/>
  <c r="AD20" i="86" s="1"/>
  <c r="Z20" i="86"/>
  <c r="AA20" i="86" s="1"/>
  <c r="N21" i="86"/>
  <c r="O21" i="86" s="1"/>
  <c r="T21" i="86"/>
  <c r="U21" i="86" s="1"/>
  <c r="Q21" i="86"/>
  <c r="R21" i="86" s="1"/>
  <c r="AC21" i="86"/>
  <c r="AD21" i="86" s="1"/>
  <c r="Z21" i="86"/>
  <c r="AA21" i="86" s="1"/>
  <c r="W21" i="86"/>
  <c r="X21" i="86" s="1"/>
  <c r="W22" i="86"/>
  <c r="X22" i="86" s="1"/>
  <c r="T22" i="86"/>
  <c r="U22" i="86" s="1"/>
  <c r="AC22" i="86"/>
  <c r="AD22" i="86" s="1"/>
  <c r="N22" i="86"/>
  <c r="O22" i="86" s="1"/>
  <c r="Z22" i="86"/>
  <c r="AA22" i="86" s="1"/>
  <c r="Q22" i="86"/>
  <c r="R22" i="86" s="1"/>
  <c r="Z25" i="86"/>
  <c r="T25" i="86"/>
  <c r="Q25" i="86"/>
  <c r="AC25" i="86"/>
  <c r="W25" i="86"/>
  <c r="N25" i="86"/>
  <c r="T26" i="86"/>
  <c r="U26" i="86" s="1"/>
  <c r="N26" i="86"/>
  <c r="O26" i="86" s="1"/>
  <c r="Q26" i="86"/>
  <c r="R26" i="86" s="1"/>
  <c r="Z26" i="86"/>
  <c r="AA26" i="86" s="1"/>
  <c r="W26" i="86"/>
  <c r="X26" i="86" s="1"/>
  <c r="AC26" i="86"/>
  <c r="AD26" i="86" s="1"/>
  <c r="Z27" i="86"/>
  <c r="AA27" i="86" s="1"/>
  <c r="T27" i="86"/>
  <c r="U27" i="86" s="1"/>
  <c r="W27" i="86"/>
  <c r="X27" i="86" s="1"/>
  <c r="Q27" i="86"/>
  <c r="R27" i="86" s="1"/>
  <c r="AC27" i="86"/>
  <c r="AD27" i="86" s="1"/>
  <c r="N27" i="86"/>
  <c r="O27" i="86" s="1"/>
  <c r="N28" i="86"/>
  <c r="O28" i="86" s="1"/>
  <c r="W28" i="86"/>
  <c r="X28" i="86" s="1"/>
  <c r="T28" i="86"/>
  <c r="U28" i="86" s="1"/>
  <c r="Q28" i="86"/>
  <c r="R28" i="86" s="1"/>
  <c r="Z28" i="86"/>
  <c r="AA28" i="86" s="1"/>
  <c r="AC28" i="86"/>
  <c r="AD28" i="86" s="1"/>
  <c r="W29" i="86"/>
  <c r="X29" i="86" s="1"/>
  <c r="AC29" i="86"/>
  <c r="AD29" i="86" s="1"/>
  <c r="Q29" i="86"/>
  <c r="R29" i="86" s="1"/>
  <c r="N29" i="86"/>
  <c r="O29" i="86" s="1"/>
  <c r="T29" i="86"/>
  <c r="U29" i="86" s="1"/>
  <c r="Z29" i="86"/>
  <c r="AA29" i="86" s="1"/>
  <c r="AC30" i="86"/>
  <c r="AD30" i="86" s="1"/>
  <c r="N30" i="86"/>
  <c r="O30" i="86" s="1"/>
  <c r="W30" i="86"/>
  <c r="X30" i="86" s="1"/>
  <c r="T30" i="86"/>
  <c r="U30" i="86" s="1"/>
  <c r="Z30" i="86"/>
  <c r="AA30" i="86" s="1"/>
  <c r="Q30" i="86"/>
  <c r="R30" i="86" s="1"/>
  <c r="Z31" i="86"/>
  <c r="AA31" i="86" s="1"/>
  <c r="T31" i="86"/>
  <c r="U31" i="86" s="1"/>
  <c r="Q31" i="86"/>
  <c r="R31" i="86" s="1"/>
  <c r="AC31" i="86"/>
  <c r="AD31" i="86" s="1"/>
  <c r="N31" i="86"/>
  <c r="O31" i="86" s="1"/>
  <c r="W31" i="86"/>
  <c r="X31" i="86" s="1"/>
  <c r="Q34" i="86"/>
  <c r="N34" i="86"/>
  <c r="Z34" i="86"/>
  <c r="AC34" i="86"/>
  <c r="W34" i="86"/>
  <c r="T34" i="86"/>
  <c r="W35" i="86"/>
  <c r="X35" i="86" s="1"/>
  <c r="T35" i="86"/>
  <c r="U35" i="86" s="1"/>
  <c r="Z35" i="86"/>
  <c r="AA35" i="86" s="1"/>
  <c r="Q35" i="86"/>
  <c r="R35" i="86" s="1"/>
  <c r="N35" i="86"/>
  <c r="O35" i="86" s="1"/>
  <c r="AC35" i="86"/>
  <c r="AD35" i="86" s="1"/>
  <c r="AC36" i="86"/>
  <c r="AD36" i="86" s="1"/>
  <c r="T36" i="86"/>
  <c r="U36" i="86" s="1"/>
  <c r="Q36" i="86"/>
  <c r="R36" i="86" s="1"/>
  <c r="N36" i="86"/>
  <c r="O36" i="86" s="1"/>
  <c r="Z36" i="86"/>
  <c r="AA36" i="86" s="1"/>
  <c r="W36" i="86"/>
  <c r="X36" i="86" s="1"/>
  <c r="AC37" i="86"/>
  <c r="AD37" i="86" s="1"/>
  <c r="Z37" i="86"/>
  <c r="AA37" i="86" s="1"/>
  <c r="W37" i="86"/>
  <c r="X37" i="86" s="1"/>
  <c r="T37" i="86"/>
  <c r="U37" i="86" s="1"/>
  <c r="Q37" i="86"/>
  <c r="R37" i="86" s="1"/>
  <c r="N37" i="86"/>
  <c r="O37" i="86" s="1"/>
  <c r="AC38" i="86"/>
  <c r="AD38" i="86" s="1"/>
  <c r="T38" i="86"/>
  <c r="U38" i="86" s="1"/>
  <c r="N38" i="86"/>
  <c r="O38" i="86" s="1"/>
  <c r="Z38" i="86"/>
  <c r="AA38" i="86" s="1"/>
  <c r="W38" i="86"/>
  <c r="X38" i="86" s="1"/>
  <c r="Q38" i="86"/>
  <c r="R38" i="86" s="1"/>
  <c r="B30" i="96"/>
  <c r="C29" i="96"/>
  <c r="E29" i="96" s="1"/>
  <c r="G29" i="96" s="1"/>
  <c r="B31" i="64"/>
  <c r="C30" i="64"/>
  <c r="E30" i="64" s="1"/>
  <c r="G30" i="64" s="1"/>
  <c r="B30" i="82"/>
  <c r="C29" i="82"/>
  <c r="E29" i="82" s="1"/>
  <c r="G29" i="82" s="1"/>
  <c r="X36" i="41"/>
  <c r="DT35" i="41"/>
  <c r="H31" i="60"/>
  <c r="AR31" i="60"/>
  <c r="GI35" i="41"/>
  <c r="GH35" i="41"/>
  <c r="GG36" i="41"/>
  <c r="B30" i="80"/>
  <c r="C29" i="80"/>
  <c r="E29" i="80" s="1"/>
  <c r="G29" i="80" s="1"/>
  <c r="C29" i="117"/>
  <c r="E29" i="117" s="1"/>
  <c r="G29" i="117" s="1"/>
  <c r="B30" i="117"/>
  <c r="E18" i="92"/>
  <c r="B18" i="92"/>
  <c r="B31" i="66"/>
  <c r="C30" i="66"/>
  <c r="E30" i="66" s="1"/>
  <c r="G30" i="66" s="1"/>
  <c r="AF35" i="41"/>
  <c r="FL35" i="41"/>
  <c r="C29" i="53"/>
  <c r="E29" i="53" s="1"/>
  <c r="G29" i="53" s="1"/>
  <c r="B30" i="53"/>
  <c r="B32" i="42"/>
  <c r="C31" i="42"/>
  <c r="E31" i="42" s="1"/>
  <c r="G31" i="42" s="1"/>
  <c r="B30" i="91"/>
  <c r="C29" i="91"/>
  <c r="E29" i="91" s="1"/>
  <c r="G29" i="91" s="1"/>
  <c r="C27" i="31"/>
  <c r="A28" i="31"/>
  <c r="D27" i="31"/>
  <c r="U39" i="86"/>
  <c r="L35" i="41"/>
  <c r="CJ36" i="41"/>
  <c r="B30" i="94"/>
  <c r="C29" i="94"/>
  <c r="E29" i="94" s="1"/>
  <c r="G29" i="94" s="1"/>
  <c r="B31" i="14"/>
  <c r="C30" i="14"/>
  <c r="E30" i="14" s="1"/>
  <c r="G30" i="14" s="1"/>
  <c r="CD35" i="41"/>
  <c r="CE35" i="41"/>
  <c r="FT35" i="41"/>
  <c r="DX35" i="41"/>
  <c r="C29" i="75"/>
  <c r="B30" i="75"/>
  <c r="B32" i="24"/>
  <c r="C31" i="24"/>
  <c r="E31" i="24" s="1"/>
  <c r="G31" i="24" s="1"/>
  <c r="B29" i="69"/>
  <c r="C28" i="69"/>
  <c r="E28" i="69" s="1"/>
  <c r="G28" i="69" s="1"/>
  <c r="D36" i="86"/>
  <c r="AC40" i="86"/>
  <c r="AB40" i="86"/>
  <c r="Z40" i="86"/>
  <c r="W40" i="86"/>
  <c r="B43" i="86"/>
  <c r="V40" i="86"/>
  <c r="V41" i="86" s="1"/>
  <c r="T40" i="86"/>
  <c r="S40" i="86"/>
  <c r="S41" i="86" s="1"/>
  <c r="Q40" i="86"/>
  <c r="Y40" i="86"/>
  <c r="Y41" i="86" s="1"/>
  <c r="P40" i="86"/>
  <c r="P41" i="86" s="1"/>
  <c r="N40" i="86"/>
  <c r="M40" i="86"/>
  <c r="M41" i="86" s="1"/>
  <c r="J40" i="86"/>
  <c r="J41" i="86" s="1"/>
  <c r="G40" i="86"/>
  <c r="G41" i="86" s="1"/>
  <c r="C40" i="86"/>
  <c r="B30" i="71"/>
  <c r="C29" i="71"/>
  <c r="E29" i="71" s="1"/>
  <c r="G29" i="71" s="1"/>
  <c r="C29" i="85"/>
  <c r="E29" i="85" s="1"/>
  <c r="G29" i="85" s="1"/>
  <c r="B30" i="85"/>
  <c r="B30" i="3"/>
  <c r="C29" i="3"/>
  <c r="E29" i="3" s="1"/>
  <c r="G29" i="3" s="1"/>
  <c r="X39" i="86"/>
  <c r="CN35" i="41"/>
  <c r="CR35" i="41"/>
  <c r="B31" i="49"/>
  <c r="C30" i="49"/>
  <c r="E30" i="49" s="1"/>
  <c r="G30" i="49" s="1"/>
  <c r="DL36" i="41"/>
  <c r="C31" i="11"/>
  <c r="B30" i="11"/>
  <c r="E30" i="11" s="1"/>
  <c r="G30" i="11" s="1"/>
  <c r="D37" i="48"/>
  <c r="F37" i="48"/>
  <c r="B31" i="48"/>
  <c r="C30" i="48"/>
  <c r="E30" i="48" s="1"/>
  <c r="G30" i="48" s="1"/>
  <c r="GJ35" i="41"/>
  <c r="GM35" i="41" s="1"/>
  <c r="P35" i="41"/>
  <c r="B30" i="90"/>
  <c r="C29" i="90"/>
  <c r="E29" i="90" s="1"/>
  <c r="G29" i="90" s="1"/>
  <c r="F31" i="60"/>
  <c r="C31" i="60" s="1"/>
  <c r="E31" i="60" s="1"/>
  <c r="N31" i="60"/>
  <c r="B30" i="88"/>
  <c r="C29" i="88"/>
  <c r="E29" i="88" s="1"/>
  <c r="G29" i="88" s="1"/>
  <c r="B31" i="19"/>
  <c r="C30" i="19"/>
  <c r="E30" i="19" s="1"/>
  <c r="G30" i="19" s="1"/>
  <c r="E29" i="75"/>
  <c r="G28" i="75"/>
  <c r="DH36" i="41"/>
  <c r="AA39" i="86"/>
  <c r="FX35" i="41"/>
  <c r="BH35" i="41"/>
  <c r="BJ35" i="41" s="1"/>
  <c r="GK36" i="41"/>
  <c r="C29" i="83"/>
  <c r="E29" i="83" s="1"/>
  <c r="G29" i="83" s="1"/>
  <c r="B30" i="83"/>
  <c r="B30" i="104"/>
  <c r="C29" i="104"/>
  <c r="E29" i="104" s="1"/>
  <c r="G29" i="104" s="1"/>
  <c r="C29" i="51"/>
  <c r="E29" i="51" s="1"/>
  <c r="G29" i="51" s="1"/>
  <c r="B30" i="51"/>
  <c r="B29" i="73"/>
  <c r="C28" i="73"/>
  <c r="E28" i="73" s="1"/>
  <c r="G28" i="73" s="1"/>
  <c r="AD39" i="86"/>
  <c r="AB35" i="41"/>
  <c r="EB35" i="41"/>
  <c r="B18" i="93"/>
  <c r="E18" i="93"/>
  <c r="D37" i="86"/>
  <c r="AB41" i="86"/>
  <c r="B30" i="112"/>
  <c r="C29" i="112"/>
  <c r="E29" i="112" s="1"/>
  <c r="G29" i="112" s="1"/>
  <c r="C29" i="57"/>
  <c r="E29" i="57" s="1"/>
  <c r="G29" i="57" s="1"/>
  <c r="B30" i="57"/>
  <c r="B39" i="126"/>
  <c r="C36" i="126"/>
  <c r="B29" i="38"/>
  <c r="C28" i="38"/>
  <c r="E28" i="38" s="1"/>
  <c r="G28" i="38" s="1"/>
  <c r="GN38" i="41"/>
  <c r="DH38" i="41"/>
  <c r="AF38" i="41"/>
  <c r="GJ38" i="41"/>
  <c r="AB38" i="41"/>
  <c r="FX38" i="41"/>
  <c r="DD38" i="41"/>
  <c r="X38" i="41"/>
  <c r="FT38" i="41"/>
  <c r="T38" i="41"/>
  <c r="FL38" i="41"/>
  <c r="CZ38" i="41"/>
  <c r="FH38" i="41"/>
  <c r="P38" i="41"/>
  <c r="CR38" i="41"/>
  <c r="L38" i="41"/>
  <c r="EZ38" i="41"/>
  <c r="H38" i="41"/>
  <c r="CN38" i="41"/>
  <c r="CJ38" i="41"/>
  <c r="C38" i="41"/>
  <c r="BT38" i="41"/>
  <c r="EN38" i="41"/>
  <c r="EB38" i="41"/>
  <c r="DX38" i="41"/>
  <c r="DT38" i="41"/>
  <c r="DL38" i="41"/>
  <c r="CF38" i="41"/>
  <c r="CB38" i="41"/>
  <c r="BL38" i="41"/>
  <c r="BH38" i="41"/>
  <c r="B39" i="41"/>
  <c r="GZ38" i="41"/>
  <c r="BP38" i="41"/>
  <c r="GV38" i="41"/>
  <c r="AV38" i="41"/>
  <c r="AJ38" i="41"/>
  <c r="BL35" i="41"/>
  <c r="BL36" i="41" s="1"/>
  <c r="C29" i="61"/>
  <c r="E29" i="61" s="1"/>
  <c r="G29" i="61" s="1"/>
  <c r="B30" i="61"/>
  <c r="C30" i="18"/>
  <c r="E30" i="18" s="1"/>
  <c r="G30" i="18" s="1"/>
  <c r="B31" i="18"/>
  <c r="B32" i="72"/>
  <c r="C31" i="72"/>
  <c r="E31" i="72" s="1"/>
  <c r="G31" i="72" s="1"/>
  <c r="B30" i="95"/>
  <c r="C29" i="95"/>
  <c r="E29" i="95" s="1"/>
  <c r="G29" i="95" s="1"/>
  <c r="C29" i="76"/>
  <c r="E29" i="76" s="1"/>
  <c r="G29" i="76" s="1"/>
  <c r="B30" i="76"/>
  <c r="EZ36" i="41"/>
  <c r="GN35" i="41"/>
  <c r="B31" i="22"/>
  <c r="C30" i="22"/>
  <c r="E30" i="22" s="1"/>
  <c r="G30" i="22" s="1"/>
  <c r="AJ36" i="41"/>
  <c r="AP32" i="60"/>
  <c r="L32" i="60"/>
  <c r="AM32" i="60"/>
  <c r="AO32" i="60" s="1"/>
  <c r="AG32" i="60"/>
  <c r="AI32" i="60" s="1"/>
  <c r="AD32" i="60"/>
  <c r="AF32" i="60" s="1"/>
  <c r="AJ32" i="60"/>
  <c r="AL32" i="60" s="1"/>
  <c r="AA32" i="60"/>
  <c r="AC32" i="60" s="1"/>
  <c r="X32" i="60"/>
  <c r="Z32" i="60" s="1"/>
  <c r="O32" i="60"/>
  <c r="Q32" i="60" s="1"/>
  <c r="B33" i="60"/>
  <c r="AY32" i="60"/>
  <c r="BA32" i="60" s="1"/>
  <c r="AV32" i="60"/>
  <c r="AX32" i="60" s="1"/>
  <c r="AS32" i="60"/>
  <c r="AU32" i="60" s="1"/>
  <c r="U32" i="60"/>
  <c r="W32" i="60" s="1"/>
  <c r="R32" i="60"/>
  <c r="T32" i="60" s="1"/>
  <c r="B30" i="70"/>
  <c r="C29" i="70"/>
  <c r="E29" i="70" s="1"/>
  <c r="G29" i="70" s="1"/>
  <c r="BP36" i="41"/>
  <c r="AD40" i="86" l="1"/>
  <c r="X40" i="86"/>
  <c r="O40" i="86"/>
  <c r="R40" i="86"/>
  <c r="AA40" i="86"/>
  <c r="GL35" i="41"/>
  <c r="GL36" i="41" s="1"/>
  <c r="BJ36" i="41"/>
  <c r="AF36" i="41"/>
  <c r="C30" i="80"/>
  <c r="E30" i="80" s="1"/>
  <c r="G30" i="80" s="1"/>
  <c r="B31" i="80"/>
  <c r="R34" i="86"/>
  <c r="R41" i="86" s="1"/>
  <c r="Q41" i="86"/>
  <c r="B32" i="50"/>
  <c r="C31" i="50"/>
  <c r="E31" i="50" s="1"/>
  <c r="G31" i="50" s="1"/>
  <c r="C29" i="73"/>
  <c r="E29" i="73" s="1"/>
  <c r="G29" i="73" s="1"/>
  <c r="B30" i="73"/>
  <c r="C31" i="48"/>
  <c r="E31" i="48" s="1"/>
  <c r="G31" i="48" s="1"/>
  <c r="B32" i="48"/>
  <c r="B31" i="96"/>
  <c r="C30" i="96"/>
  <c r="E30" i="96" s="1"/>
  <c r="G30" i="96" s="1"/>
  <c r="N14" i="86"/>
  <c r="O10" i="86"/>
  <c r="O14" i="86" s="1"/>
  <c r="F34" i="128"/>
  <c r="D34" i="128"/>
  <c r="BK35" i="41"/>
  <c r="BK36" i="41" s="1"/>
  <c r="B31" i="21"/>
  <c r="C30" i="21"/>
  <c r="E30" i="21" s="1"/>
  <c r="G30" i="21" s="1"/>
  <c r="U40" i="86"/>
  <c r="B31" i="75"/>
  <c r="C30" i="75"/>
  <c r="R10" i="86"/>
  <c r="R14" i="86" s="1"/>
  <c r="Q14" i="86"/>
  <c r="C31" i="121"/>
  <c r="E31" i="121" s="1"/>
  <c r="G31" i="121" s="1"/>
  <c r="B32" i="121"/>
  <c r="B32" i="17"/>
  <c r="C31" i="17"/>
  <c r="E31" i="17" s="1"/>
  <c r="G31" i="17" s="1"/>
  <c r="B32" i="19"/>
  <c r="C31" i="19"/>
  <c r="E31" i="19" s="1"/>
  <c r="G31" i="19" s="1"/>
  <c r="B31" i="85"/>
  <c r="C30" i="85"/>
  <c r="E30" i="85" s="1"/>
  <c r="G30" i="85" s="1"/>
  <c r="L36" i="41"/>
  <c r="GH36" i="41"/>
  <c r="T14" i="86"/>
  <c r="U10" i="86"/>
  <c r="U14" i="86" s="1"/>
  <c r="DX36" i="41"/>
  <c r="GI36" i="41"/>
  <c r="BO38" i="41"/>
  <c r="BN38" i="41"/>
  <c r="B32" i="46"/>
  <c r="C31" i="46"/>
  <c r="E31" i="46" s="1"/>
  <c r="G31" i="46" s="1"/>
  <c r="B31" i="112"/>
  <c r="C30" i="112"/>
  <c r="E30" i="112" s="1"/>
  <c r="G30" i="112" s="1"/>
  <c r="FT36" i="41"/>
  <c r="C31" i="66"/>
  <c r="E31" i="66" s="1"/>
  <c r="G31" i="66" s="1"/>
  <c r="B32" i="66"/>
  <c r="AD10" i="86"/>
  <c r="AD14" i="86" s="1"/>
  <c r="AC14" i="86"/>
  <c r="B31" i="67"/>
  <c r="C30" i="67"/>
  <c r="E30" i="67" s="1"/>
  <c r="G30" i="67" s="1"/>
  <c r="AK39" i="86"/>
  <c r="D56" i="41"/>
  <c r="B32" i="44"/>
  <c r="C31" i="44"/>
  <c r="E31" i="44"/>
  <c r="G31" i="44" s="1"/>
  <c r="H32" i="60"/>
  <c r="AR32" i="60"/>
  <c r="B31" i="11"/>
  <c r="E31" i="11" s="1"/>
  <c r="G31" i="11" s="1"/>
  <c r="C32" i="11"/>
  <c r="D28" i="31"/>
  <c r="C28" i="31"/>
  <c r="A29" i="31"/>
  <c r="X10" i="86"/>
  <c r="X14" i="86" s="1"/>
  <c r="W14" i="86"/>
  <c r="GI38" i="41"/>
  <c r="GH38" i="41"/>
  <c r="GZ36" i="41"/>
  <c r="B32" i="16"/>
  <c r="C31" i="16"/>
  <c r="E31" i="16" s="1"/>
  <c r="G31" i="16" s="1"/>
  <c r="J43" i="86"/>
  <c r="B44" i="86"/>
  <c r="G43" i="86"/>
  <c r="C43" i="86"/>
  <c r="AC43" i="86"/>
  <c r="AB43" i="86"/>
  <c r="W43" i="86"/>
  <c r="V43" i="86"/>
  <c r="T43" i="86"/>
  <c r="S43" i="86"/>
  <c r="Q43" i="86"/>
  <c r="P43" i="86"/>
  <c r="N43" i="86"/>
  <c r="M43" i="86"/>
  <c r="Z43" i="86"/>
  <c r="Y43" i="86"/>
  <c r="C30" i="51"/>
  <c r="E30" i="51" s="1"/>
  <c r="G30" i="51" s="1"/>
  <c r="B31" i="51"/>
  <c r="BN35" i="41"/>
  <c r="B31" i="88"/>
  <c r="C30" i="88"/>
  <c r="E30" i="88" s="1"/>
  <c r="G30" i="88" s="1"/>
  <c r="B31" i="71"/>
  <c r="C30" i="71"/>
  <c r="E30" i="71" s="1"/>
  <c r="G30" i="71" s="1"/>
  <c r="CE36" i="41"/>
  <c r="G18" i="92"/>
  <c r="C19" i="92"/>
  <c r="Z14" i="86"/>
  <c r="AA10" i="86"/>
  <c r="AA14" i="86" s="1"/>
  <c r="D35" i="41"/>
  <c r="B42" i="87"/>
  <c r="C41" i="87"/>
  <c r="B31" i="61"/>
  <c r="C30" i="61"/>
  <c r="E30" i="61" s="1"/>
  <c r="G30" i="61" s="1"/>
  <c r="BO35" i="41"/>
  <c r="CD36" i="41"/>
  <c r="DT36" i="41"/>
  <c r="O16" i="86"/>
  <c r="O23" i="86" s="1"/>
  <c r="N23" i="86"/>
  <c r="AL34" i="27"/>
  <c r="A35" i="27"/>
  <c r="AJ34" i="27"/>
  <c r="AH34" i="27"/>
  <c r="CC39" i="41" s="1"/>
  <c r="BS34" i="27"/>
  <c r="GK39" i="41" s="1"/>
  <c r="BQ34" i="27"/>
  <c r="GG39" i="41" s="1"/>
  <c r="AN34" i="27"/>
  <c r="AK34" i="27"/>
  <c r="AC34" i="27"/>
  <c r="AD34" i="27"/>
  <c r="BM39" i="41" s="1"/>
  <c r="AB34" i="27"/>
  <c r="BI39" i="41" s="1"/>
  <c r="B31" i="25"/>
  <c r="C30" i="25"/>
  <c r="E30" i="25" s="1"/>
  <c r="G30" i="25" s="1"/>
  <c r="B31" i="119"/>
  <c r="C30" i="119"/>
  <c r="E30" i="119" s="1"/>
  <c r="G30" i="119" s="1"/>
  <c r="N32" i="60"/>
  <c r="F32" i="60"/>
  <c r="B30" i="38"/>
  <c r="C29" i="38"/>
  <c r="E29" i="38" s="1"/>
  <c r="G29" i="38" s="1"/>
  <c r="BH36" i="41"/>
  <c r="U16" i="86"/>
  <c r="U23" i="86" s="1"/>
  <c r="T23" i="86"/>
  <c r="D41" i="86"/>
  <c r="A41" i="40"/>
  <c r="B40" i="40"/>
  <c r="C39" i="40"/>
  <c r="FX36" i="41"/>
  <c r="R16" i="86"/>
  <c r="R23" i="86" s="1"/>
  <c r="Q23" i="86"/>
  <c r="C39" i="126"/>
  <c r="B40" i="126"/>
  <c r="C19" i="93"/>
  <c r="G18" i="93"/>
  <c r="D40" i="86"/>
  <c r="AA41" i="86"/>
  <c r="W23" i="86"/>
  <c r="X16" i="86"/>
  <c r="X23" i="86" s="1"/>
  <c r="AV36" i="41"/>
  <c r="C31" i="8"/>
  <c r="E30" i="8"/>
  <c r="G30" i="8" s="1"/>
  <c r="G39" i="8" s="1"/>
  <c r="G40" i="8" s="1"/>
  <c r="B32" i="125"/>
  <c r="C31" i="125"/>
  <c r="E31" i="125" s="1"/>
  <c r="G31" i="125" s="1"/>
  <c r="C30" i="77"/>
  <c r="E30" i="77" s="1"/>
  <c r="G30" i="77" s="1"/>
  <c r="B31" i="77"/>
  <c r="B31" i="76"/>
  <c r="C30" i="76"/>
  <c r="E30" i="76" s="1"/>
  <c r="G30" i="76" s="1"/>
  <c r="B31" i="91"/>
  <c r="C30" i="91"/>
  <c r="E30" i="91" s="1"/>
  <c r="G30" i="91" s="1"/>
  <c r="B31" i="82"/>
  <c r="C30" i="82"/>
  <c r="E30" i="82" s="1"/>
  <c r="G30" i="82" s="1"/>
  <c r="O25" i="86"/>
  <c r="N32" i="86"/>
  <c r="AC23" i="86"/>
  <c r="AD16" i="86"/>
  <c r="AD23" i="86" s="1"/>
  <c r="GM38" i="41"/>
  <c r="GL38" i="41"/>
  <c r="FH36" i="41"/>
  <c r="C30" i="111"/>
  <c r="E30" i="111" s="1"/>
  <c r="G30" i="111" s="1"/>
  <c r="B31" i="111"/>
  <c r="B31" i="109"/>
  <c r="C30" i="109"/>
  <c r="E30" i="109" s="1"/>
  <c r="G30" i="109" s="1"/>
  <c r="B32" i="23"/>
  <c r="C31" i="23"/>
  <c r="C30" i="70"/>
  <c r="E30" i="70" s="1"/>
  <c r="G30" i="70" s="1"/>
  <c r="B31" i="70"/>
  <c r="EB36" i="41"/>
  <c r="B32" i="14"/>
  <c r="C31" i="14"/>
  <c r="E31" i="14" s="1"/>
  <c r="G31" i="14" s="1"/>
  <c r="X25" i="86"/>
  <c r="X32" i="86" s="1"/>
  <c r="W32" i="86"/>
  <c r="AA16" i="86"/>
  <c r="AA23" i="86" s="1"/>
  <c r="Z23" i="86"/>
  <c r="T36" i="41"/>
  <c r="C30" i="81"/>
  <c r="E30" i="81" s="1"/>
  <c r="G30" i="81" s="1"/>
  <c r="B31" i="81"/>
  <c r="C30" i="107"/>
  <c r="E30" i="107" s="1"/>
  <c r="G30" i="107" s="1"/>
  <c r="B31" i="107"/>
  <c r="B31" i="84"/>
  <c r="C30" i="84"/>
  <c r="E30" i="84" s="1"/>
  <c r="G30" i="84" s="1"/>
  <c r="AB36" i="41"/>
  <c r="C31" i="49"/>
  <c r="E31" i="49" s="1"/>
  <c r="G31" i="49" s="1"/>
  <c r="B32" i="49"/>
  <c r="B30" i="69"/>
  <c r="C29" i="69"/>
  <c r="E29" i="69" s="1"/>
  <c r="G29" i="69" s="1"/>
  <c r="C32" i="42"/>
  <c r="E32" i="42" s="1"/>
  <c r="G32" i="42" s="1"/>
  <c r="B33" i="42"/>
  <c r="C30" i="117"/>
  <c r="E30" i="117" s="1"/>
  <c r="G30" i="117" s="1"/>
  <c r="B31" i="117"/>
  <c r="U34" i="86"/>
  <c r="T41" i="86"/>
  <c r="AC32" i="86"/>
  <c r="AD25" i="86"/>
  <c r="AD32" i="86" s="1"/>
  <c r="D38" i="41"/>
  <c r="C31" i="18"/>
  <c r="E31" i="18" s="1"/>
  <c r="G31" i="18" s="1"/>
  <c r="B32" i="18"/>
  <c r="B31" i="90"/>
  <c r="C30" i="90"/>
  <c r="E30" i="90" s="1"/>
  <c r="G30" i="90" s="1"/>
  <c r="CR36" i="41"/>
  <c r="B31" i="53"/>
  <c r="C30" i="53"/>
  <c r="E30" i="53" s="1"/>
  <c r="G30" i="53" s="1"/>
  <c r="X34" i="86"/>
  <c r="X41" i="86" s="1"/>
  <c r="W41" i="86"/>
  <c r="R25" i="86"/>
  <c r="R32" i="86" s="1"/>
  <c r="Q32" i="86"/>
  <c r="B33" i="123"/>
  <c r="C32" i="123"/>
  <c r="E32" i="123" s="1"/>
  <c r="G32" i="123" s="1"/>
  <c r="B31" i="57"/>
  <c r="C30" i="57"/>
  <c r="E30" i="57" s="1"/>
  <c r="G30" i="57" s="1"/>
  <c r="C30" i="104"/>
  <c r="E30" i="104" s="1"/>
  <c r="G30" i="104" s="1"/>
  <c r="B31" i="104"/>
  <c r="P36" i="41"/>
  <c r="CN36" i="41"/>
  <c r="AD34" i="86"/>
  <c r="AD41" i="86" s="1"/>
  <c r="AC41" i="86"/>
  <c r="O32" i="86"/>
  <c r="U25" i="86"/>
  <c r="U32" i="86" s="1"/>
  <c r="T32" i="86"/>
  <c r="CE38" i="41"/>
  <c r="CD38" i="41"/>
  <c r="B31" i="36"/>
  <c r="C30" i="36"/>
  <c r="E30" i="36" s="1"/>
  <c r="G30" i="36" s="1"/>
  <c r="B33" i="43"/>
  <c r="C32" i="43"/>
  <c r="E32" i="43" s="1"/>
  <c r="G32" i="43" s="1"/>
  <c r="C30" i="83"/>
  <c r="E30" i="83" s="1"/>
  <c r="G30" i="83" s="1"/>
  <c r="B31" i="83"/>
  <c r="GJ36" i="41"/>
  <c r="C32" i="24"/>
  <c r="E32" i="24" s="1"/>
  <c r="G32" i="24" s="1"/>
  <c r="B33" i="24"/>
  <c r="AA34" i="86"/>
  <c r="Z41" i="86"/>
  <c r="Z32" i="86"/>
  <c r="AA25" i="86"/>
  <c r="AA32" i="86" s="1"/>
  <c r="C30" i="124"/>
  <c r="E30" i="124" s="1"/>
  <c r="G30" i="124" s="1"/>
  <c r="B31" i="124"/>
  <c r="C30" i="65"/>
  <c r="E30" i="65" s="1"/>
  <c r="G30" i="65" s="1"/>
  <c r="B31" i="65"/>
  <c r="B31" i="110"/>
  <c r="C30" i="110"/>
  <c r="E30" i="110" s="1"/>
  <c r="G30" i="110" s="1"/>
  <c r="GN36" i="41"/>
  <c r="C30" i="95"/>
  <c r="E30" i="95" s="1"/>
  <c r="G30" i="95" s="1"/>
  <c r="B31" i="95"/>
  <c r="AS33" i="60"/>
  <c r="AU33" i="60" s="1"/>
  <c r="O33" i="60"/>
  <c r="Q33" i="60" s="1"/>
  <c r="AM33" i="60"/>
  <c r="AO33" i="60" s="1"/>
  <c r="AJ33" i="60"/>
  <c r="AL33" i="60" s="1"/>
  <c r="AG33" i="60"/>
  <c r="AI33" i="60" s="1"/>
  <c r="AA33" i="60"/>
  <c r="AC33" i="60" s="1"/>
  <c r="X33" i="60"/>
  <c r="Z33" i="60" s="1"/>
  <c r="U33" i="60"/>
  <c r="W33" i="60" s="1"/>
  <c r="R33" i="60"/>
  <c r="T33" i="60" s="1"/>
  <c r="L33" i="60"/>
  <c r="AV33" i="60"/>
  <c r="AX33" i="60" s="1"/>
  <c r="B34" i="60"/>
  <c r="AP33" i="60"/>
  <c r="AD33" i="60"/>
  <c r="AF33" i="60" s="1"/>
  <c r="AY33" i="60"/>
  <c r="BA33" i="60" s="1"/>
  <c r="C31" i="22"/>
  <c r="E31" i="22" s="1"/>
  <c r="G31" i="22" s="1"/>
  <c r="B32" i="22"/>
  <c r="C32" i="72"/>
  <c r="E32" i="72" s="1"/>
  <c r="G32" i="72" s="1"/>
  <c r="B33" i="72"/>
  <c r="G29" i="75"/>
  <c r="E30" i="75"/>
  <c r="C30" i="94"/>
  <c r="E30" i="94" s="1"/>
  <c r="G30" i="94" s="1"/>
  <c r="B31" i="94"/>
  <c r="B32" i="64"/>
  <c r="C31" i="64"/>
  <c r="E31" i="64" s="1"/>
  <c r="G31" i="64" s="1"/>
  <c r="N41" i="86"/>
  <c r="O34" i="86"/>
  <c r="O41" i="86" s="1"/>
  <c r="EB39" i="41"/>
  <c r="BH39" i="41"/>
  <c r="DX39" i="41"/>
  <c r="AV39" i="41"/>
  <c r="DT39" i="41"/>
  <c r="AJ39" i="41"/>
  <c r="B40" i="41"/>
  <c r="DL39" i="41"/>
  <c r="AF39" i="41"/>
  <c r="AB39" i="41"/>
  <c r="GZ39" i="41"/>
  <c r="DH39" i="41"/>
  <c r="X39" i="41"/>
  <c r="GV39" i="41"/>
  <c r="DD39" i="41"/>
  <c r="T39" i="41"/>
  <c r="FX39" i="41"/>
  <c r="CN39" i="41"/>
  <c r="H39" i="41"/>
  <c r="EN39" i="41"/>
  <c r="CZ39" i="41"/>
  <c r="CR39" i="41"/>
  <c r="CJ39" i="41"/>
  <c r="CF39" i="41"/>
  <c r="CB39" i="41"/>
  <c r="BP39" i="41"/>
  <c r="BL39" i="41"/>
  <c r="L39" i="41"/>
  <c r="GN39" i="41"/>
  <c r="GJ39" i="41"/>
  <c r="C39" i="41"/>
  <c r="FT39" i="41"/>
  <c r="FL39" i="41"/>
  <c r="FH39" i="41"/>
  <c r="EZ39" i="41"/>
  <c r="BT39" i="41"/>
  <c r="P39" i="41"/>
  <c r="B31" i="3"/>
  <c r="C30" i="3"/>
  <c r="E30" i="3" s="1"/>
  <c r="G30" i="3" s="1"/>
  <c r="FL36" i="41"/>
  <c r="BJ38" i="41"/>
  <c r="BK38" i="41"/>
  <c r="B32" i="128"/>
  <c r="C31" i="128"/>
  <c r="E31" i="128" s="1"/>
  <c r="G31" i="128" s="1"/>
  <c r="U41" i="86" l="1"/>
  <c r="C31" i="80"/>
  <c r="E31" i="80" s="1"/>
  <c r="G31" i="80" s="1"/>
  <c r="B32" i="80"/>
  <c r="B32" i="124"/>
  <c r="C31" i="124"/>
  <c r="E31" i="124" s="1"/>
  <c r="G31" i="124" s="1"/>
  <c r="B32" i="107"/>
  <c r="C31" i="107"/>
  <c r="E31" i="107" s="1"/>
  <c r="G31" i="107" s="1"/>
  <c r="AA43" i="86"/>
  <c r="A30" i="31"/>
  <c r="D29" i="31"/>
  <c r="C29" i="31"/>
  <c r="B33" i="121"/>
  <c r="C32" i="121"/>
  <c r="E32" i="121" s="1"/>
  <c r="G32" i="121" s="1"/>
  <c r="B33" i="48"/>
  <c r="C32" i="48"/>
  <c r="E32" i="48" s="1"/>
  <c r="G32" i="48" s="1"/>
  <c r="C32" i="8"/>
  <c r="E31" i="8"/>
  <c r="BO36" i="41"/>
  <c r="B19" i="92"/>
  <c r="E19" i="92"/>
  <c r="B32" i="70"/>
  <c r="C31" i="70"/>
  <c r="E31" i="70" s="1"/>
  <c r="G31" i="70" s="1"/>
  <c r="AK35" i="27"/>
  <c r="AJ35" i="27"/>
  <c r="AH35" i="27"/>
  <c r="CC40" i="41" s="1"/>
  <c r="AN35" i="27"/>
  <c r="AC35" i="27"/>
  <c r="AL35" i="27"/>
  <c r="A36" i="27"/>
  <c r="BS35" i="27"/>
  <c r="AB35" i="27"/>
  <c r="BI40" i="41" s="1"/>
  <c r="BQ35" i="27"/>
  <c r="GG40" i="41" s="1"/>
  <c r="AD35" i="27"/>
  <c r="BM40" i="41" s="1"/>
  <c r="O43" i="86"/>
  <c r="C33" i="11"/>
  <c r="B32" i="11"/>
  <c r="C31" i="67"/>
  <c r="E31" i="67" s="1"/>
  <c r="G31" i="67" s="1"/>
  <c r="B32" i="67"/>
  <c r="E31" i="75"/>
  <c r="G30" i="75"/>
  <c r="B32" i="95"/>
  <c r="C31" i="95"/>
  <c r="E31" i="95" s="1"/>
  <c r="G31" i="95" s="1"/>
  <c r="B33" i="16"/>
  <c r="C32" i="16"/>
  <c r="E32" i="16" s="1"/>
  <c r="G32" i="16" s="1"/>
  <c r="B32" i="119"/>
  <c r="C31" i="119"/>
  <c r="E31" i="119" s="1"/>
  <c r="G31" i="119" s="1"/>
  <c r="C30" i="73"/>
  <c r="E30" i="73" s="1"/>
  <c r="G30" i="73" s="1"/>
  <c r="B31" i="73"/>
  <c r="B33" i="125"/>
  <c r="C32" i="125"/>
  <c r="E32" i="125" s="1"/>
  <c r="G32" i="125" s="1"/>
  <c r="C32" i="18"/>
  <c r="E32" i="18" s="1"/>
  <c r="G32" i="18" s="1"/>
  <c r="B33" i="18"/>
  <c r="B32" i="111"/>
  <c r="C31" i="111"/>
  <c r="E31" i="111" s="1"/>
  <c r="G31" i="111" s="1"/>
  <c r="B32" i="91"/>
  <c r="C31" i="91"/>
  <c r="E31" i="91" s="1"/>
  <c r="G31" i="91" s="1"/>
  <c r="R43" i="86"/>
  <c r="C30" i="69"/>
  <c r="E30" i="69" s="1"/>
  <c r="G30" i="69" s="1"/>
  <c r="B31" i="69"/>
  <c r="N33" i="60"/>
  <c r="F33" i="60"/>
  <c r="C31" i="25"/>
  <c r="E31" i="25" s="1"/>
  <c r="G31" i="25" s="1"/>
  <c r="B32" i="25"/>
  <c r="F35" i="128"/>
  <c r="D35" i="128"/>
  <c r="B32" i="83"/>
  <c r="C31" i="83"/>
  <c r="E31" i="83" s="1"/>
  <c r="G31" i="83" s="1"/>
  <c r="BJ39" i="41"/>
  <c r="BK39" i="41"/>
  <c r="GL39" i="41"/>
  <c r="GM39" i="41"/>
  <c r="U43" i="86"/>
  <c r="B33" i="46"/>
  <c r="C32" i="46"/>
  <c r="E32" i="46" s="1"/>
  <c r="G32" i="46" s="1"/>
  <c r="B32" i="85"/>
  <c r="C31" i="85"/>
  <c r="E31" i="85" s="1"/>
  <c r="G31" i="85" s="1"/>
  <c r="B32" i="112"/>
  <c r="C31" i="112"/>
  <c r="E31" i="112" s="1"/>
  <c r="G31" i="112" s="1"/>
  <c r="BO39" i="41"/>
  <c r="BN39" i="41"/>
  <c r="B32" i="61"/>
  <c r="C31" i="61"/>
  <c r="E31" i="61" s="1"/>
  <c r="G31" i="61" s="1"/>
  <c r="C32" i="50"/>
  <c r="E32" i="50" s="1"/>
  <c r="G32" i="50" s="1"/>
  <c r="B33" i="50"/>
  <c r="L40" i="41"/>
  <c r="DD40" i="41"/>
  <c r="H40" i="41"/>
  <c r="GN40" i="41"/>
  <c r="CZ40" i="41"/>
  <c r="GK40" i="41"/>
  <c r="C40" i="41"/>
  <c r="CB40" i="41"/>
  <c r="FL40" i="41"/>
  <c r="BT40" i="41"/>
  <c r="BH40" i="41"/>
  <c r="DX40" i="41"/>
  <c r="DT40" i="41"/>
  <c r="B41" i="41"/>
  <c r="EZ40" i="41"/>
  <c r="EN40" i="41"/>
  <c r="EB40" i="41"/>
  <c r="AF40" i="41"/>
  <c r="T40" i="41"/>
  <c r="FH40" i="41"/>
  <c r="D39" i="41"/>
  <c r="AK44" i="86" s="1"/>
  <c r="B34" i="72"/>
  <c r="C33" i="72"/>
  <c r="E33" i="72" s="1"/>
  <c r="G33" i="72" s="1"/>
  <c r="B34" i="43"/>
  <c r="C33" i="43"/>
  <c r="E33" i="43" s="1"/>
  <c r="G33" i="43" s="1"/>
  <c r="C31" i="104"/>
  <c r="E31" i="104" s="1"/>
  <c r="G31" i="104" s="1"/>
  <c r="B32" i="104"/>
  <c r="B32" i="53"/>
  <c r="C31" i="53"/>
  <c r="E31" i="53" s="1"/>
  <c r="G31" i="53" s="1"/>
  <c r="B33" i="49"/>
  <c r="C32" i="49"/>
  <c r="E32" i="49" s="1"/>
  <c r="G32" i="49" s="1"/>
  <c r="C31" i="71"/>
  <c r="E31" i="71" s="1"/>
  <c r="G31" i="71" s="1"/>
  <c r="B32" i="71"/>
  <c r="X43" i="86"/>
  <c r="GH39" i="41"/>
  <c r="GI39" i="41"/>
  <c r="C31" i="110"/>
  <c r="E31" i="110" s="1"/>
  <c r="G31" i="110" s="1"/>
  <c r="B32" i="110"/>
  <c r="E31" i="23"/>
  <c r="G31" i="23" s="1"/>
  <c r="B33" i="23"/>
  <c r="C32" i="23"/>
  <c r="B32" i="76"/>
  <c r="C31" i="76"/>
  <c r="E31" i="76" s="1"/>
  <c r="G31" i="76" s="1"/>
  <c r="AD43" i="86"/>
  <c r="C32" i="19"/>
  <c r="E32" i="19" s="1"/>
  <c r="G32" i="19" s="1"/>
  <c r="B33" i="19"/>
  <c r="C31" i="3"/>
  <c r="E31" i="3" s="1"/>
  <c r="G31" i="3" s="1"/>
  <c r="B32" i="3"/>
  <c r="C33" i="42"/>
  <c r="E33" i="42" s="1"/>
  <c r="G33" i="42" s="1"/>
  <c r="B34" i="42"/>
  <c r="AR33" i="60"/>
  <c r="H33" i="60"/>
  <c r="C32" i="128"/>
  <c r="E32" i="128" s="1"/>
  <c r="G32" i="128" s="1"/>
  <c r="B33" i="128"/>
  <c r="C31" i="65"/>
  <c r="E31" i="65" s="1"/>
  <c r="G31" i="65" s="1"/>
  <c r="B32" i="65"/>
  <c r="B32" i="36"/>
  <c r="C31" i="36"/>
  <c r="E31" i="36" s="1"/>
  <c r="G31" i="36" s="1"/>
  <c r="B32" i="75"/>
  <c r="C31" i="75"/>
  <c r="B32" i="21"/>
  <c r="C31" i="21"/>
  <c r="E31" i="21" s="1"/>
  <c r="G31" i="21" s="1"/>
  <c r="B32" i="57"/>
  <c r="C31" i="57"/>
  <c r="E31" i="57" s="1"/>
  <c r="G31" i="57" s="1"/>
  <c r="C42" i="87"/>
  <c r="B43" i="87"/>
  <c r="C31" i="88"/>
  <c r="E31" i="88" s="1"/>
  <c r="G31" i="88" s="1"/>
  <c r="B32" i="88"/>
  <c r="B33" i="66"/>
  <c r="C32" i="66"/>
  <c r="E32" i="66" s="1"/>
  <c r="G32" i="66" s="1"/>
  <c r="B32" i="84"/>
  <c r="C31" i="84"/>
  <c r="E31" i="84" s="1"/>
  <c r="G31" i="84" s="1"/>
  <c r="CD39" i="41"/>
  <c r="CE39" i="41"/>
  <c r="AK40" i="86"/>
  <c r="AK41" i="86" s="1"/>
  <c r="BN36" i="41"/>
  <c r="AY34" i="60"/>
  <c r="BA34" i="60" s="1"/>
  <c r="U34" i="60"/>
  <c r="W34" i="60" s="1"/>
  <c r="AV34" i="60"/>
  <c r="AX34" i="60" s="1"/>
  <c r="R34" i="60"/>
  <c r="T34" i="60" s="1"/>
  <c r="AP34" i="60"/>
  <c r="L34" i="60"/>
  <c r="AM34" i="60"/>
  <c r="AO34" i="60" s="1"/>
  <c r="O34" i="60"/>
  <c r="Q34" i="60" s="1"/>
  <c r="B35" i="60"/>
  <c r="AG34" i="60"/>
  <c r="AI34" i="60" s="1"/>
  <c r="AD34" i="60"/>
  <c r="AF34" i="60" s="1"/>
  <c r="AA34" i="60"/>
  <c r="AC34" i="60" s="1"/>
  <c r="X34" i="60"/>
  <c r="Z34" i="60" s="1"/>
  <c r="AJ34" i="60"/>
  <c r="AL34" i="60" s="1"/>
  <c r="AS34" i="60"/>
  <c r="AU34" i="60" s="1"/>
  <c r="B32" i="117"/>
  <c r="C31" i="117"/>
  <c r="E31" i="117" s="1"/>
  <c r="G31" i="117" s="1"/>
  <c r="B31" i="38"/>
  <c r="C30" i="38"/>
  <c r="E30" i="38" s="1"/>
  <c r="G30" i="38" s="1"/>
  <c r="B32" i="51"/>
  <c r="C31" i="51"/>
  <c r="E31" i="51" s="1"/>
  <c r="G31" i="51" s="1"/>
  <c r="D43" i="86"/>
  <c r="C31" i="96"/>
  <c r="E31" i="96" s="1"/>
  <c r="G31" i="96" s="1"/>
  <c r="B32" i="96"/>
  <c r="B32" i="81"/>
  <c r="C31" i="81"/>
  <c r="E31" i="81" s="1"/>
  <c r="G31" i="81" s="1"/>
  <c r="B32" i="94"/>
  <c r="C31" i="94"/>
  <c r="E31" i="94" s="1"/>
  <c r="G31" i="94" s="1"/>
  <c r="C31" i="90"/>
  <c r="E31" i="90" s="1"/>
  <c r="G31" i="90" s="1"/>
  <c r="B32" i="90"/>
  <c r="C32" i="14"/>
  <c r="E32" i="14" s="1"/>
  <c r="G32" i="14" s="1"/>
  <c r="B33" i="14"/>
  <c r="B32" i="82"/>
  <c r="C31" i="82"/>
  <c r="E31" i="82" s="1"/>
  <c r="G31" i="82" s="1"/>
  <c r="B32" i="77"/>
  <c r="C31" i="77"/>
  <c r="E31" i="77" s="1"/>
  <c r="G31" i="77" s="1"/>
  <c r="B45" i="86"/>
  <c r="C44" i="86"/>
  <c r="AC44" i="86"/>
  <c r="W44" i="86"/>
  <c r="T44" i="86"/>
  <c r="N44" i="86"/>
  <c r="Q44" i="86"/>
  <c r="E32" i="44"/>
  <c r="C32" i="44"/>
  <c r="B33" i="44"/>
  <c r="C32" i="64"/>
  <c r="E32" i="64" s="1"/>
  <c r="G32" i="64" s="1"/>
  <c r="B33" i="64"/>
  <c r="C32" i="22"/>
  <c r="E32" i="22" s="1"/>
  <c r="G32" i="22" s="1"/>
  <c r="B33" i="22"/>
  <c r="B34" i="123"/>
  <c r="C33" i="123"/>
  <c r="E33" i="123" s="1"/>
  <c r="G33" i="123" s="1"/>
  <c r="B19" i="93"/>
  <c r="E19" i="93"/>
  <c r="C32" i="60"/>
  <c r="E32" i="60" s="1"/>
  <c r="D36" i="41"/>
  <c r="B33" i="17"/>
  <c r="C32" i="17"/>
  <c r="E32" i="17" s="1"/>
  <c r="G32" i="17" s="1"/>
  <c r="B34" i="24"/>
  <c r="C33" i="24"/>
  <c r="E33" i="24" s="1"/>
  <c r="G33" i="24" s="1"/>
  <c r="B32" i="109"/>
  <c r="C31" i="109"/>
  <c r="E31" i="109" s="1"/>
  <c r="G31" i="109" s="1"/>
  <c r="C40" i="126"/>
  <c r="B41" i="126"/>
  <c r="B41" i="40"/>
  <c r="CR40" i="41" s="1"/>
  <c r="C40" i="40"/>
  <c r="AK43" i="86"/>
  <c r="AH36" i="27" l="1"/>
  <c r="CC41" i="41" s="1"/>
  <c r="BS36" i="27"/>
  <c r="AD36" i="27"/>
  <c r="BM41" i="41" s="1"/>
  <c r="BR36" i="27"/>
  <c r="AC36" i="27"/>
  <c r="AB36" i="27"/>
  <c r="BI41" i="41" s="1"/>
  <c r="AJ36" i="27"/>
  <c r="A37" i="27"/>
  <c r="AN36" i="27"/>
  <c r="AL36" i="27"/>
  <c r="AK36" i="27"/>
  <c r="BQ36" i="27"/>
  <c r="GG41" i="41" s="1"/>
  <c r="A31" i="31"/>
  <c r="D30" i="31"/>
  <c r="C30" i="31"/>
  <c r="B33" i="112"/>
  <c r="C32" i="112"/>
  <c r="E32" i="112" s="1"/>
  <c r="G32" i="112" s="1"/>
  <c r="E32" i="75"/>
  <c r="G31" i="75"/>
  <c r="B34" i="23"/>
  <c r="C33" i="23"/>
  <c r="B34" i="17"/>
  <c r="C33" i="17"/>
  <c r="E33" i="17" s="1"/>
  <c r="G33" i="17" s="1"/>
  <c r="C33" i="60"/>
  <c r="E33" i="60" s="1"/>
  <c r="C32" i="67"/>
  <c r="E32" i="67" s="1"/>
  <c r="G32" i="67" s="1"/>
  <c r="B33" i="67"/>
  <c r="A38" i="126"/>
  <c r="C41" i="126"/>
  <c r="B42" i="126"/>
  <c r="B35" i="42"/>
  <c r="C34" i="42"/>
  <c r="E34" i="42" s="1"/>
  <c r="G34" i="42" s="1"/>
  <c r="C32" i="88"/>
  <c r="E32" i="88" s="1"/>
  <c r="G32" i="88" s="1"/>
  <c r="B33" i="88"/>
  <c r="B33" i="110"/>
  <c r="C32" i="110"/>
  <c r="E32" i="110" s="1"/>
  <c r="G32" i="110" s="1"/>
  <c r="B34" i="49"/>
  <c r="C33" i="49"/>
  <c r="E33" i="49" s="1"/>
  <c r="G33" i="49" s="1"/>
  <c r="BR34" i="27"/>
  <c r="BR33" i="27"/>
  <c r="BR32" i="27"/>
  <c r="E32" i="11"/>
  <c r="G32" i="11" s="1"/>
  <c r="C33" i="8"/>
  <c r="E32" i="8"/>
  <c r="C33" i="66"/>
  <c r="E33" i="66" s="1"/>
  <c r="G33" i="66" s="1"/>
  <c r="B34" i="66"/>
  <c r="C32" i="3"/>
  <c r="E32" i="3" s="1"/>
  <c r="G32" i="3" s="1"/>
  <c r="B33" i="3"/>
  <c r="B33" i="111"/>
  <c r="C32" i="111"/>
  <c r="E32" i="111" s="1"/>
  <c r="G32" i="111" s="1"/>
  <c r="C34" i="11"/>
  <c r="B33" i="11"/>
  <c r="B34" i="18"/>
  <c r="C33" i="18"/>
  <c r="E33" i="18" s="1"/>
  <c r="G33" i="18" s="1"/>
  <c r="CD40" i="41"/>
  <c r="CE40" i="41"/>
  <c r="B33" i="82"/>
  <c r="C32" i="82"/>
  <c r="E32" i="82" s="1"/>
  <c r="G32" i="82" s="1"/>
  <c r="B36" i="60"/>
  <c r="X35" i="60"/>
  <c r="Z35" i="60" s="1"/>
  <c r="AV35" i="60"/>
  <c r="AX35" i="60" s="1"/>
  <c r="R35" i="60"/>
  <c r="T35" i="60" s="1"/>
  <c r="AS35" i="60"/>
  <c r="AU35" i="60" s="1"/>
  <c r="O35" i="60"/>
  <c r="Q35" i="60" s="1"/>
  <c r="AP35" i="60"/>
  <c r="L35" i="60"/>
  <c r="AY35" i="60"/>
  <c r="BA35" i="60" s="1"/>
  <c r="AM35" i="60"/>
  <c r="AO35" i="60" s="1"/>
  <c r="AD35" i="60"/>
  <c r="AF35" i="60" s="1"/>
  <c r="AJ35" i="60"/>
  <c r="AL35" i="60" s="1"/>
  <c r="AG35" i="60"/>
  <c r="AI35" i="60" s="1"/>
  <c r="U35" i="60"/>
  <c r="W35" i="60" s="1"/>
  <c r="AA35" i="60"/>
  <c r="AC35" i="60" s="1"/>
  <c r="B33" i="104"/>
  <c r="C32" i="104"/>
  <c r="E32" i="104" s="1"/>
  <c r="G32" i="104" s="1"/>
  <c r="GV40" i="41"/>
  <c r="FT40" i="41"/>
  <c r="B33" i="119"/>
  <c r="C32" i="119"/>
  <c r="E32" i="119" s="1"/>
  <c r="G32" i="119" s="1"/>
  <c r="C33" i="64"/>
  <c r="E33" i="64" s="1"/>
  <c r="G33" i="64" s="1"/>
  <c r="B34" i="64"/>
  <c r="B34" i="19"/>
  <c r="C33" i="19"/>
  <c r="E33" i="19" s="1"/>
  <c r="G33" i="19" s="1"/>
  <c r="C20" i="93"/>
  <c r="G19" i="93"/>
  <c r="B33" i="117"/>
  <c r="C32" i="117"/>
  <c r="E32" i="117" s="1"/>
  <c r="G32" i="117" s="1"/>
  <c r="GZ40" i="41"/>
  <c r="CF40" i="41"/>
  <c r="B34" i="50"/>
  <c r="C33" i="50"/>
  <c r="E33" i="50" s="1"/>
  <c r="G33" i="50" s="1"/>
  <c r="C32" i="83"/>
  <c r="E32" i="83" s="1"/>
  <c r="G32" i="83" s="1"/>
  <c r="B33" i="83"/>
  <c r="C32" i="107"/>
  <c r="E32" i="107" s="1"/>
  <c r="G32" i="107" s="1"/>
  <c r="B33" i="107"/>
  <c r="Z44" i="86"/>
  <c r="P40" i="41"/>
  <c r="B34" i="48"/>
  <c r="C33" i="48"/>
  <c r="E33" i="48" s="1"/>
  <c r="G33" i="48" s="1"/>
  <c r="X33" i="27"/>
  <c r="AO38" i="41" s="1"/>
  <c r="X31" i="27"/>
  <c r="AO34" i="41" s="1"/>
  <c r="X28" i="27"/>
  <c r="AO31" i="41" s="1"/>
  <c r="C32" i="109"/>
  <c r="E32" i="109" s="1"/>
  <c r="G32" i="109" s="1"/>
  <c r="B33" i="109"/>
  <c r="C32" i="96"/>
  <c r="E32" i="96" s="1"/>
  <c r="G32" i="96" s="1"/>
  <c r="B33" i="96"/>
  <c r="C32" i="85"/>
  <c r="E32" i="85" s="1"/>
  <c r="G32" i="85" s="1"/>
  <c r="B33" i="85"/>
  <c r="N34" i="60"/>
  <c r="F34" i="60"/>
  <c r="BL41" i="41"/>
  <c r="A40" i="41"/>
  <c r="EB41" i="41"/>
  <c r="AJ41" i="41"/>
  <c r="DX41" i="41"/>
  <c r="AF41" i="41"/>
  <c r="DT41" i="41"/>
  <c r="AB41" i="41"/>
  <c r="CR41" i="41"/>
  <c r="T41" i="41"/>
  <c r="B42" i="41"/>
  <c r="H41" i="41"/>
  <c r="GN41" i="41"/>
  <c r="GK41" i="41"/>
  <c r="C41" i="41"/>
  <c r="B35" i="24"/>
  <c r="C34" i="24"/>
  <c r="E34" i="24" s="1"/>
  <c r="G34" i="24" s="1"/>
  <c r="AR34" i="60"/>
  <c r="H34" i="60"/>
  <c r="X40" i="41"/>
  <c r="FX40" i="41"/>
  <c r="C33" i="14"/>
  <c r="E33" i="14" s="1"/>
  <c r="G33" i="14" s="1"/>
  <c r="B34" i="14"/>
  <c r="C32" i="57"/>
  <c r="E32" i="57" s="1"/>
  <c r="G32" i="57" s="1"/>
  <c r="B33" i="57"/>
  <c r="B33" i="65"/>
  <c r="C32" i="65"/>
  <c r="E32" i="65" s="1"/>
  <c r="G32" i="65" s="1"/>
  <c r="AB40" i="41"/>
  <c r="CJ40" i="41"/>
  <c r="C33" i="46"/>
  <c r="E33" i="46" s="1"/>
  <c r="G33" i="46" s="1"/>
  <c r="B34" i="46"/>
  <c r="D36" i="128"/>
  <c r="F36" i="128"/>
  <c r="GH40" i="41"/>
  <c r="GI40" i="41"/>
  <c r="C32" i="75"/>
  <c r="B33" i="75"/>
  <c r="B32" i="38"/>
  <c r="C31" i="38"/>
  <c r="E31" i="38" s="1"/>
  <c r="G31" i="38" s="1"/>
  <c r="B32" i="69"/>
  <c r="C31" i="69"/>
  <c r="E31" i="69" s="1"/>
  <c r="G31" i="69" s="1"/>
  <c r="AV40" i="41"/>
  <c r="B34" i="125"/>
  <c r="C33" i="125"/>
  <c r="E33" i="125" s="1"/>
  <c r="G33" i="125" s="1"/>
  <c r="BK40" i="41"/>
  <c r="BJ40" i="41"/>
  <c r="C32" i="124"/>
  <c r="E32" i="124" s="1"/>
  <c r="G32" i="124" s="1"/>
  <c r="B33" i="124"/>
  <c r="B33" i="77"/>
  <c r="C32" i="77"/>
  <c r="E32" i="77" s="1"/>
  <c r="G32" i="77" s="1"/>
  <c r="C32" i="21"/>
  <c r="E32" i="21" s="1"/>
  <c r="G32" i="21" s="1"/>
  <c r="B33" i="21"/>
  <c r="BL40" i="41"/>
  <c r="CN40" i="41"/>
  <c r="C32" i="61"/>
  <c r="E32" i="61" s="1"/>
  <c r="G32" i="61" s="1"/>
  <c r="B33" i="61"/>
  <c r="C31" i="73"/>
  <c r="E31" i="73" s="1"/>
  <c r="G31" i="73" s="1"/>
  <c r="B32" i="73"/>
  <c r="B34" i="121"/>
  <c r="C33" i="121"/>
  <c r="E33" i="121" s="1"/>
  <c r="G33" i="121" s="1"/>
  <c r="B33" i="81"/>
  <c r="C32" i="81"/>
  <c r="E32" i="81" s="1"/>
  <c r="G32" i="81" s="1"/>
  <c r="B44" i="87"/>
  <c r="C43" i="87"/>
  <c r="C32" i="36"/>
  <c r="E32" i="36" s="1"/>
  <c r="G32" i="36" s="1"/>
  <c r="B33" i="36"/>
  <c r="AC45" i="86"/>
  <c r="A44" i="86"/>
  <c r="Z45" i="86"/>
  <c r="W45" i="86"/>
  <c r="T45" i="86"/>
  <c r="G45" i="86"/>
  <c r="C45" i="86"/>
  <c r="N45" i="86"/>
  <c r="B46" i="86"/>
  <c r="Q45" i="86"/>
  <c r="C34" i="43"/>
  <c r="E34" i="43" s="1"/>
  <c r="G34" i="43" s="1"/>
  <c r="B35" i="43"/>
  <c r="AJ40" i="41"/>
  <c r="GJ40" i="41"/>
  <c r="B33" i="70"/>
  <c r="C32" i="70"/>
  <c r="E32" i="70" s="1"/>
  <c r="G32" i="70" s="1"/>
  <c r="B33" i="80"/>
  <c r="C32" i="80"/>
  <c r="E32" i="80" s="1"/>
  <c r="G32" i="80" s="1"/>
  <c r="E33" i="44"/>
  <c r="G33" i="44" s="1"/>
  <c r="C33" i="44"/>
  <c r="B34" i="44"/>
  <c r="G32" i="44"/>
  <c r="BP40" i="41"/>
  <c r="B33" i="25"/>
  <c r="C32" i="25"/>
  <c r="E32" i="25" s="1"/>
  <c r="G32" i="25" s="1"/>
  <c r="B34" i="16"/>
  <c r="C33" i="16"/>
  <c r="E33" i="16" s="1"/>
  <c r="G33" i="16" s="1"/>
  <c r="X35" i="27"/>
  <c r="AO40" i="41" s="1"/>
  <c r="B33" i="94"/>
  <c r="C32" i="94"/>
  <c r="E32" i="94" s="1"/>
  <c r="G32" i="94" s="1"/>
  <c r="B33" i="90"/>
  <c r="C32" i="90"/>
  <c r="E32" i="90" s="1"/>
  <c r="G32" i="90" s="1"/>
  <c r="B34" i="22"/>
  <c r="C33" i="22"/>
  <c r="E33" i="22" s="1"/>
  <c r="G33" i="22" s="1"/>
  <c r="C32" i="84"/>
  <c r="E32" i="84" s="1"/>
  <c r="G32" i="84" s="1"/>
  <c r="B33" i="84"/>
  <c r="C32" i="76"/>
  <c r="E32" i="76" s="1"/>
  <c r="G32" i="76" s="1"/>
  <c r="B33" i="76"/>
  <c r="B33" i="71"/>
  <c r="C32" i="71"/>
  <c r="E32" i="71" s="1"/>
  <c r="G32" i="71" s="1"/>
  <c r="B35" i="72"/>
  <c r="C34" i="72"/>
  <c r="E34" i="72" s="1"/>
  <c r="G34" i="72" s="1"/>
  <c r="DH40" i="41"/>
  <c r="C32" i="91"/>
  <c r="E32" i="91" s="1"/>
  <c r="G32" i="91" s="1"/>
  <c r="B33" i="91"/>
  <c r="BR35" i="27"/>
  <c r="G19" i="92"/>
  <c r="C20" i="92"/>
  <c r="C32" i="53"/>
  <c r="E32" i="53" s="1"/>
  <c r="G32" i="53" s="1"/>
  <c r="B33" i="53"/>
  <c r="C34" i="123"/>
  <c r="E34" i="123" s="1"/>
  <c r="G34" i="123" s="1"/>
  <c r="B35" i="123"/>
  <c r="C41" i="40"/>
  <c r="B42" i="40"/>
  <c r="FT41" i="41" s="1"/>
  <c r="C32" i="51"/>
  <c r="E32" i="51" s="1"/>
  <c r="G32" i="51" s="1"/>
  <c r="B33" i="51"/>
  <c r="C33" i="128"/>
  <c r="E33" i="128" s="1"/>
  <c r="G33" i="128" s="1"/>
  <c r="B34" i="128"/>
  <c r="E32" i="23"/>
  <c r="G32" i="23" s="1"/>
  <c r="DL40" i="41"/>
  <c r="GL40" i="41"/>
  <c r="GM40" i="41"/>
  <c r="C32" i="95"/>
  <c r="E32" i="95" s="1"/>
  <c r="G32" i="95" s="1"/>
  <c r="B33" i="95"/>
  <c r="B34" i="75" l="1"/>
  <c r="C33" i="75"/>
  <c r="B34" i="65"/>
  <c r="C33" i="65"/>
  <c r="E33" i="65" s="1"/>
  <c r="G33" i="65" s="1"/>
  <c r="B35" i="66"/>
  <c r="C34" i="66"/>
  <c r="E34" i="66" s="1"/>
  <c r="G34" i="66" s="1"/>
  <c r="E33" i="75"/>
  <c r="G32" i="75"/>
  <c r="B35" i="50"/>
  <c r="C34" i="50"/>
  <c r="E34" i="50" s="1"/>
  <c r="G34" i="50" s="1"/>
  <c r="C44" i="87"/>
  <c r="J44" i="86"/>
  <c r="AB44" i="86"/>
  <c r="G44" i="86"/>
  <c r="V44" i="86"/>
  <c r="S44" i="86"/>
  <c r="P44" i="86"/>
  <c r="Y44" i="86"/>
  <c r="AA44" i="86" s="1"/>
  <c r="M44" i="86"/>
  <c r="C33" i="112"/>
  <c r="E33" i="112" s="1"/>
  <c r="G33" i="112" s="1"/>
  <c r="B34" i="112"/>
  <c r="B35" i="64"/>
  <c r="C34" i="64"/>
  <c r="E34" i="64" s="1"/>
  <c r="G34" i="64" s="1"/>
  <c r="C34" i="16"/>
  <c r="E34" i="16" s="1"/>
  <c r="G34" i="16" s="1"/>
  <c r="B35" i="16"/>
  <c r="J45" i="86"/>
  <c r="C33" i="81"/>
  <c r="E33" i="81" s="1"/>
  <c r="G33" i="81" s="1"/>
  <c r="B34" i="81"/>
  <c r="B34" i="61"/>
  <c r="C33" i="61"/>
  <c r="E33" i="61" s="1"/>
  <c r="G33" i="61" s="1"/>
  <c r="C34" i="18"/>
  <c r="E34" i="18" s="1"/>
  <c r="G34" i="18" s="1"/>
  <c r="B35" i="18"/>
  <c r="E33" i="8"/>
  <c r="C34" i="8"/>
  <c r="B34" i="88"/>
  <c r="C33" i="88"/>
  <c r="E33" i="88" s="1"/>
  <c r="G33" i="88" s="1"/>
  <c r="C33" i="85"/>
  <c r="E33" i="85" s="1"/>
  <c r="G33" i="85" s="1"/>
  <c r="B34" i="85"/>
  <c r="B34" i="107"/>
  <c r="C33" i="107"/>
  <c r="E33" i="107" s="1"/>
  <c r="G33" i="107" s="1"/>
  <c r="E33" i="11"/>
  <c r="G33" i="11" s="1"/>
  <c r="B34" i="67"/>
  <c r="C33" i="67"/>
  <c r="E33" i="67" s="1"/>
  <c r="G33" i="67" s="1"/>
  <c r="C34" i="125"/>
  <c r="E34" i="125" s="1"/>
  <c r="G34" i="125" s="1"/>
  <c r="B35" i="125"/>
  <c r="N35" i="60"/>
  <c r="F35" i="60"/>
  <c r="B34" i="11"/>
  <c r="E34" i="11" s="1"/>
  <c r="G34" i="11" s="1"/>
  <c r="C35" i="11"/>
  <c r="B34" i="80"/>
  <c r="C33" i="80"/>
  <c r="E33" i="80" s="1"/>
  <c r="G33" i="80" s="1"/>
  <c r="C33" i="53"/>
  <c r="E33" i="53" s="1"/>
  <c r="G33" i="53" s="1"/>
  <c r="B34" i="53"/>
  <c r="F37" i="128"/>
  <c r="D37" i="128"/>
  <c r="CF41" i="41"/>
  <c r="AV41" i="41"/>
  <c r="B34" i="96"/>
  <c r="C33" i="96"/>
  <c r="E33" i="96" s="1"/>
  <c r="G33" i="96" s="1"/>
  <c r="AR35" i="60"/>
  <c r="H35" i="60"/>
  <c r="C35" i="72"/>
  <c r="E35" i="72" s="1"/>
  <c r="G35" i="72" s="1"/>
  <c r="B36" i="72"/>
  <c r="C34" i="22"/>
  <c r="E34" i="22" s="1"/>
  <c r="G34" i="22" s="1"/>
  <c r="B35" i="22"/>
  <c r="B34" i="70"/>
  <c r="C33" i="70"/>
  <c r="E33" i="70" s="1"/>
  <c r="G33" i="70" s="1"/>
  <c r="V45" i="86"/>
  <c r="X45" i="86" s="1"/>
  <c r="C35" i="24"/>
  <c r="E35" i="24" s="1"/>
  <c r="G35" i="24" s="1"/>
  <c r="B36" i="24"/>
  <c r="EN41" i="41"/>
  <c r="B43" i="41"/>
  <c r="GK42" i="41"/>
  <c r="C42" i="41"/>
  <c r="C34" i="121"/>
  <c r="E34" i="121" s="1"/>
  <c r="G34" i="121" s="1"/>
  <c r="B35" i="121"/>
  <c r="B35" i="14"/>
  <c r="C34" i="14"/>
  <c r="E34" i="14" s="1"/>
  <c r="G34" i="14" s="1"/>
  <c r="CJ41" i="41"/>
  <c r="BH41" i="41"/>
  <c r="BJ41" i="41" s="1"/>
  <c r="D40" i="41"/>
  <c r="A32" i="31"/>
  <c r="D31" i="31"/>
  <c r="C31" i="31"/>
  <c r="Y45" i="86"/>
  <c r="C33" i="21"/>
  <c r="E33" i="21" s="1"/>
  <c r="G33" i="21" s="1"/>
  <c r="B34" i="21"/>
  <c r="CN41" i="41"/>
  <c r="EZ41" i="41"/>
  <c r="B36" i="123"/>
  <c r="C36" i="123" s="1"/>
  <c r="E36" i="123" s="1"/>
  <c r="G36" i="123" s="1"/>
  <c r="G39" i="123" s="1"/>
  <c r="G40" i="123" s="1"/>
  <c r="C35" i="123"/>
  <c r="E35" i="123" s="1"/>
  <c r="G35" i="123" s="1"/>
  <c r="B34" i="83"/>
  <c r="C33" i="83"/>
  <c r="E33" i="83" s="1"/>
  <c r="G33" i="83" s="1"/>
  <c r="B34" i="117"/>
  <c r="C33" i="117"/>
  <c r="E33" i="117" s="1"/>
  <c r="G33" i="117" s="1"/>
  <c r="C33" i="119"/>
  <c r="E33" i="119" s="1"/>
  <c r="G33" i="119" s="1"/>
  <c r="B34" i="119"/>
  <c r="C33" i="111"/>
  <c r="E33" i="111" s="1"/>
  <c r="G33" i="111" s="1"/>
  <c r="B34" i="111"/>
  <c r="GI41" i="41"/>
  <c r="GH41" i="41"/>
  <c r="B35" i="46"/>
  <c r="C34" i="46"/>
  <c r="E34" i="46" s="1"/>
  <c r="G34" i="46" s="1"/>
  <c r="BO41" i="41"/>
  <c r="BN41" i="41"/>
  <c r="FH41" i="41"/>
  <c r="B34" i="109"/>
  <c r="C33" i="109"/>
  <c r="E33" i="109" s="1"/>
  <c r="G33" i="109" s="1"/>
  <c r="BS37" i="27"/>
  <c r="BR37" i="27"/>
  <c r="AD37" i="27"/>
  <c r="BM42" i="41" s="1"/>
  <c r="AB37" i="27"/>
  <c r="BI42" i="41" s="1"/>
  <c r="AC37" i="27"/>
  <c r="A38" i="27"/>
  <c r="BQ37" i="27"/>
  <c r="GG42" i="41" s="1"/>
  <c r="AL37" i="27"/>
  <c r="AN37" i="27"/>
  <c r="AH37" i="27"/>
  <c r="CC42" i="41" s="1"/>
  <c r="AJ37" i="27"/>
  <c r="AK37" i="27"/>
  <c r="B33" i="69"/>
  <c r="C32" i="69"/>
  <c r="E32" i="69" s="1"/>
  <c r="G32" i="69" s="1"/>
  <c r="P41" i="41"/>
  <c r="BP41" i="41"/>
  <c r="E20" i="93"/>
  <c r="B20" i="93"/>
  <c r="AD36" i="60"/>
  <c r="AF36" i="60" s="1"/>
  <c r="AA36" i="60"/>
  <c r="AC36" i="60" s="1"/>
  <c r="AY36" i="60"/>
  <c r="BA36" i="60" s="1"/>
  <c r="U36" i="60"/>
  <c r="W36" i="60" s="1"/>
  <c r="AV36" i="60"/>
  <c r="AX36" i="60" s="1"/>
  <c r="R36" i="60"/>
  <c r="T36" i="60" s="1"/>
  <c r="B37" i="60"/>
  <c r="AS36" i="60"/>
  <c r="AU36" i="60" s="1"/>
  <c r="AP36" i="60"/>
  <c r="AM36" i="60"/>
  <c r="AO36" i="60" s="1"/>
  <c r="X36" i="60"/>
  <c r="Z36" i="60" s="1"/>
  <c r="O36" i="60"/>
  <c r="Q36" i="60" s="1"/>
  <c r="L36" i="60"/>
  <c r="AJ36" i="60"/>
  <c r="AL36" i="60" s="1"/>
  <c r="AG36" i="60"/>
  <c r="AI36" i="60" s="1"/>
  <c r="AI40" i="86"/>
  <c r="AI27" i="86"/>
  <c r="AI38" i="86"/>
  <c r="AI13" i="86"/>
  <c r="AI10" i="86"/>
  <c r="B35" i="128"/>
  <c r="C34" i="128"/>
  <c r="E34" i="128" s="1"/>
  <c r="G34" i="128" s="1"/>
  <c r="G39" i="128" s="1"/>
  <c r="G40" i="128" s="1"/>
  <c r="CZ41" i="41"/>
  <c r="FL41" i="41"/>
  <c r="AQ31" i="41"/>
  <c r="AP31" i="41"/>
  <c r="C34" i="17"/>
  <c r="E34" i="17" s="1"/>
  <c r="G34" i="17" s="1"/>
  <c r="G40" i="17" s="1"/>
  <c r="G41" i="17" s="1"/>
  <c r="B35" i="17"/>
  <c r="M45" i="86"/>
  <c r="O45" i="86" s="1"/>
  <c r="BO40" i="41"/>
  <c r="FX41" i="41"/>
  <c r="L41" i="41"/>
  <c r="BT41" i="41"/>
  <c r="AQ34" i="41"/>
  <c r="AP34" i="41"/>
  <c r="B34" i="82"/>
  <c r="C33" i="82"/>
  <c r="E33" i="82" s="1"/>
  <c r="G33" i="82" s="1"/>
  <c r="B34" i="3"/>
  <c r="C33" i="3"/>
  <c r="E33" i="3" s="1"/>
  <c r="G33" i="3" s="1"/>
  <c r="C34" i="49"/>
  <c r="E34" i="49" s="1"/>
  <c r="G34" i="49" s="1"/>
  <c r="G39" i="49" s="1"/>
  <c r="G40" i="49" s="1"/>
  <c r="BR9" i="27"/>
  <c r="BR8" i="27"/>
  <c r="BR10" i="27"/>
  <c r="BR12" i="27"/>
  <c r="BR11" i="27"/>
  <c r="BR13" i="27"/>
  <c r="BR15" i="27"/>
  <c r="BR14" i="27"/>
  <c r="BR16" i="27"/>
  <c r="BR19" i="27"/>
  <c r="BR17" i="27"/>
  <c r="BR20" i="27"/>
  <c r="BR18" i="27"/>
  <c r="BR24" i="27"/>
  <c r="BR21" i="27"/>
  <c r="BR22" i="27"/>
  <c r="BR25" i="27"/>
  <c r="BR23" i="27"/>
  <c r="BR27" i="27"/>
  <c r="BR28" i="27"/>
  <c r="BR30" i="27"/>
  <c r="BR26" i="27"/>
  <c r="BR29" i="27"/>
  <c r="BR31" i="27"/>
  <c r="E33" i="23"/>
  <c r="G33" i="23" s="1"/>
  <c r="B34" i="25"/>
  <c r="C33" i="25"/>
  <c r="E33" i="25" s="1"/>
  <c r="G33" i="25" s="1"/>
  <c r="B36" i="43"/>
  <c r="C35" i="43"/>
  <c r="E35" i="43" s="1"/>
  <c r="G35" i="43" s="1"/>
  <c r="B34" i="76"/>
  <c r="C33" i="76"/>
  <c r="E33" i="76" s="1"/>
  <c r="G33" i="76" s="1"/>
  <c r="P45" i="86"/>
  <c r="R45" i="86" s="1"/>
  <c r="B33" i="38"/>
  <c r="C32" i="38"/>
  <c r="E32" i="38" s="1"/>
  <c r="G32" i="38" s="1"/>
  <c r="BN40" i="41"/>
  <c r="GJ41" i="41"/>
  <c r="DD41" i="41"/>
  <c r="AP38" i="41"/>
  <c r="AQ38" i="41"/>
  <c r="C34" i="23"/>
  <c r="B35" i="23"/>
  <c r="B34" i="90"/>
  <c r="C33" i="90"/>
  <c r="E33" i="90" s="1"/>
  <c r="G33" i="90" s="1"/>
  <c r="AB45" i="86"/>
  <c r="AD45" i="86" s="1"/>
  <c r="C33" i="71"/>
  <c r="E33" i="71" s="1"/>
  <c r="G33" i="71" s="1"/>
  <c r="B34" i="71"/>
  <c r="B34" i="51"/>
  <c r="C33" i="51"/>
  <c r="E33" i="51" s="1"/>
  <c r="G33" i="51" s="1"/>
  <c r="C33" i="94"/>
  <c r="E33" i="94" s="1"/>
  <c r="G33" i="94" s="1"/>
  <c r="B34" i="94"/>
  <c r="S45" i="86"/>
  <c r="U45" i="86" s="1"/>
  <c r="C32" i="73"/>
  <c r="E32" i="73" s="1"/>
  <c r="G32" i="73" s="1"/>
  <c r="B33" i="73"/>
  <c r="C33" i="77"/>
  <c r="E33" i="77" s="1"/>
  <c r="G33" i="77" s="1"/>
  <c r="B34" i="77"/>
  <c r="DL41" i="41"/>
  <c r="GZ41" i="41"/>
  <c r="CB41" i="41"/>
  <c r="C33" i="104"/>
  <c r="E33" i="104" s="1"/>
  <c r="G33" i="104" s="1"/>
  <c r="B34" i="104"/>
  <c r="C35" i="42"/>
  <c r="E35" i="42" s="1"/>
  <c r="G35" i="42" s="1"/>
  <c r="B36" i="42"/>
  <c r="AP40" i="41"/>
  <c r="AQ40" i="41"/>
  <c r="C33" i="91"/>
  <c r="E33" i="91" s="1"/>
  <c r="G33" i="91" s="1"/>
  <c r="B34" i="91"/>
  <c r="C33" i="84"/>
  <c r="E33" i="84" s="1"/>
  <c r="G33" i="84" s="1"/>
  <c r="B34" i="84"/>
  <c r="B35" i="44"/>
  <c r="E34" i="44"/>
  <c r="G34" i="44" s="1"/>
  <c r="C34" i="44"/>
  <c r="GV41" i="41"/>
  <c r="X41" i="41"/>
  <c r="B35" i="48"/>
  <c r="C34" i="48"/>
  <c r="E34" i="48" s="1"/>
  <c r="G34" i="48" s="1"/>
  <c r="G40" i="48" s="1"/>
  <c r="G41" i="48" s="1"/>
  <c r="X8" i="27"/>
  <c r="X9" i="27"/>
  <c r="AO6" i="41" s="1"/>
  <c r="X10" i="27"/>
  <c r="AO7" i="41" s="1"/>
  <c r="X12" i="27"/>
  <c r="AO11" i="41" s="1"/>
  <c r="X11" i="27"/>
  <c r="AO8" i="41" s="1"/>
  <c r="X16" i="27"/>
  <c r="AO15" i="41" s="1"/>
  <c r="X13" i="27"/>
  <c r="AO12" i="41" s="1"/>
  <c r="X14" i="27"/>
  <c r="AO13" i="41" s="1"/>
  <c r="X15" i="27"/>
  <c r="AO14" i="41" s="1"/>
  <c r="X18" i="27"/>
  <c r="AO17" i="41" s="1"/>
  <c r="X17" i="27"/>
  <c r="AO16" i="41" s="1"/>
  <c r="X19" i="27"/>
  <c r="AO20" i="41" s="1"/>
  <c r="X20" i="27"/>
  <c r="AO21" i="41" s="1"/>
  <c r="X21" i="27"/>
  <c r="AO22" i="41" s="1"/>
  <c r="X22" i="27"/>
  <c r="AO23" i="41" s="1"/>
  <c r="X23" i="27"/>
  <c r="AO24" i="41" s="1"/>
  <c r="X24" i="27"/>
  <c r="AO25" i="41" s="1"/>
  <c r="X26" i="27"/>
  <c r="AO29" i="41" s="1"/>
  <c r="X29" i="27"/>
  <c r="AO32" i="41" s="1"/>
  <c r="X25" i="27"/>
  <c r="AO26" i="41" s="1"/>
  <c r="X27" i="27"/>
  <c r="AO30" i="41" s="1"/>
  <c r="X34" i="27"/>
  <c r="AO39" i="41" s="1"/>
  <c r="X30" i="27"/>
  <c r="AO33" i="41" s="1"/>
  <c r="X32" i="27"/>
  <c r="AO35" i="41" s="1"/>
  <c r="B34" i="110"/>
  <c r="C33" i="110"/>
  <c r="E33" i="110" s="1"/>
  <c r="G33" i="110" s="1"/>
  <c r="C33" i="57"/>
  <c r="E33" i="57" s="1"/>
  <c r="G33" i="57" s="1"/>
  <c r="B34" i="57"/>
  <c r="E20" i="92"/>
  <c r="B20" i="92"/>
  <c r="AA45" i="86"/>
  <c r="C33" i="95"/>
  <c r="E33" i="95" s="1"/>
  <c r="G33" i="95" s="1"/>
  <c r="B34" i="95"/>
  <c r="C42" i="40"/>
  <c r="B43" i="40"/>
  <c r="GN42" i="41" s="1"/>
  <c r="AC46" i="86"/>
  <c r="AB46" i="86"/>
  <c r="Z46" i="86"/>
  <c r="Y46" i="86"/>
  <c r="W46" i="86"/>
  <c r="V46" i="86"/>
  <c r="T46" i="86"/>
  <c r="S46" i="86"/>
  <c r="Q46" i="86"/>
  <c r="B47" i="86"/>
  <c r="P46" i="86"/>
  <c r="N46" i="86"/>
  <c r="M46" i="86"/>
  <c r="K46" i="86"/>
  <c r="J46" i="86"/>
  <c r="G46" i="86"/>
  <c r="C46" i="86"/>
  <c r="C33" i="36"/>
  <c r="E33" i="36" s="1"/>
  <c r="G33" i="36" s="1"/>
  <c r="B34" i="36"/>
  <c r="C33" i="124"/>
  <c r="E33" i="124" s="1"/>
  <c r="G33" i="124" s="1"/>
  <c r="B34" i="124"/>
  <c r="DH41" i="41"/>
  <c r="C34" i="60"/>
  <c r="E34" i="60" s="1"/>
  <c r="B35" i="19"/>
  <c r="C34" i="19"/>
  <c r="E34" i="19" s="1"/>
  <c r="G34" i="19" s="1"/>
  <c r="C42" i="126"/>
  <c r="B43" i="126"/>
  <c r="AA46" i="86" l="1"/>
  <c r="BK41" i="41"/>
  <c r="D45" i="86"/>
  <c r="O46" i="86"/>
  <c r="D41" i="41"/>
  <c r="AK46" i="86" s="1"/>
  <c r="GH42" i="41"/>
  <c r="GI42" i="41"/>
  <c r="AG37" i="60"/>
  <c r="AA37" i="60"/>
  <c r="X37" i="60"/>
  <c r="AY37" i="60"/>
  <c r="U37" i="60"/>
  <c r="AV37" i="60"/>
  <c r="AS37" i="60"/>
  <c r="AP37" i="60"/>
  <c r="AM37" i="60"/>
  <c r="AJ37" i="60"/>
  <c r="O37" i="60"/>
  <c r="AD37" i="60"/>
  <c r="L37" i="60"/>
  <c r="R37" i="60"/>
  <c r="K26" i="86"/>
  <c r="L26" i="86" s="1"/>
  <c r="H16" i="86"/>
  <c r="H11" i="86"/>
  <c r="H29" i="86"/>
  <c r="H43" i="86"/>
  <c r="K36" i="86"/>
  <c r="L36" i="86" s="1"/>
  <c r="H34" i="86"/>
  <c r="K39" i="86"/>
  <c r="L39" i="86" s="1"/>
  <c r="H13" i="86"/>
  <c r="K28" i="86"/>
  <c r="L28" i="86" s="1"/>
  <c r="K29" i="86"/>
  <c r="L29" i="86" s="1"/>
  <c r="K34" i="86"/>
  <c r="H38" i="86"/>
  <c r="K22" i="86"/>
  <c r="L22" i="86" s="1"/>
  <c r="H22" i="86"/>
  <c r="H31" i="86"/>
  <c r="K35" i="86"/>
  <c r="L35" i="86" s="1"/>
  <c r="K37" i="86"/>
  <c r="L37" i="86" s="1"/>
  <c r="H30" i="86"/>
  <c r="H20" i="86"/>
  <c r="K17" i="86"/>
  <c r="L17" i="86" s="1"/>
  <c r="K16" i="86"/>
  <c r="H37" i="86"/>
  <c r="H28" i="86"/>
  <c r="K18" i="86"/>
  <c r="L18" i="86" s="1"/>
  <c r="H27" i="86"/>
  <c r="K10" i="86"/>
  <c r="K13" i="86"/>
  <c r="L13" i="86" s="1"/>
  <c r="K25" i="86"/>
  <c r="K30" i="86"/>
  <c r="L30" i="86" s="1"/>
  <c r="H18" i="86"/>
  <c r="H36" i="86"/>
  <c r="H39" i="86"/>
  <c r="H26" i="86"/>
  <c r="K19" i="86"/>
  <c r="L19" i="86" s="1"/>
  <c r="H25" i="86"/>
  <c r="H17" i="86"/>
  <c r="K38" i="86"/>
  <c r="L38" i="86" s="1"/>
  <c r="K21" i="86"/>
  <c r="L21" i="86" s="1"/>
  <c r="K27" i="86"/>
  <c r="L27" i="86" s="1"/>
  <c r="K12" i="86"/>
  <c r="L12" i="86" s="1"/>
  <c r="H21" i="86"/>
  <c r="K11" i="86"/>
  <c r="L11" i="86" s="1"/>
  <c r="H40" i="86"/>
  <c r="K40" i="86"/>
  <c r="L40" i="86" s="1"/>
  <c r="H10" i="86"/>
  <c r="K20" i="86"/>
  <c r="L20" i="86" s="1"/>
  <c r="H12" i="86"/>
  <c r="K31" i="86"/>
  <c r="L31" i="86" s="1"/>
  <c r="K43" i="86"/>
  <c r="H35" i="86"/>
  <c r="H19" i="86"/>
  <c r="K44" i="86"/>
  <c r="L44" i="86" s="1"/>
  <c r="H45" i="86"/>
  <c r="AI45" i="86"/>
  <c r="H44" i="86"/>
  <c r="K45" i="86"/>
  <c r="L45" i="86" s="1"/>
  <c r="C32" i="31"/>
  <c r="D32" i="31"/>
  <c r="CR42" i="41"/>
  <c r="AF42" i="41"/>
  <c r="C35" i="16"/>
  <c r="E35" i="16" s="1"/>
  <c r="G35" i="16" s="1"/>
  <c r="B36" i="16"/>
  <c r="AK45" i="86"/>
  <c r="FT42" i="41"/>
  <c r="GJ42" i="41"/>
  <c r="GM42" i="41" s="1"/>
  <c r="DX42" i="41"/>
  <c r="AP24" i="41"/>
  <c r="AQ24" i="41"/>
  <c r="B34" i="73"/>
  <c r="C33" i="73"/>
  <c r="E33" i="73" s="1"/>
  <c r="G33" i="73" s="1"/>
  <c r="C34" i="90"/>
  <c r="E34" i="90" s="1"/>
  <c r="G34" i="90" s="1"/>
  <c r="B35" i="90"/>
  <c r="B35" i="76"/>
  <c r="C34" i="76"/>
  <c r="E34" i="76" s="1"/>
  <c r="G34" i="76" s="1"/>
  <c r="AI36" i="86"/>
  <c r="B35" i="111"/>
  <c r="C34" i="111"/>
  <c r="E34" i="111" s="1"/>
  <c r="G34" i="111" s="1"/>
  <c r="G41" i="111" s="1"/>
  <c r="G42" i="111" s="1"/>
  <c r="L42" i="41"/>
  <c r="E34" i="75"/>
  <c r="G33" i="75"/>
  <c r="B36" i="17"/>
  <c r="C35" i="17"/>
  <c r="E35" i="17" s="1"/>
  <c r="G35" i="17" s="1"/>
  <c r="EZ42" i="41"/>
  <c r="CZ42" i="41"/>
  <c r="B35" i="88"/>
  <c r="C34" i="88"/>
  <c r="E34" i="88" s="1"/>
  <c r="G34" i="88" s="1"/>
  <c r="AQ23" i="41"/>
  <c r="AP23" i="41"/>
  <c r="AI29" i="86"/>
  <c r="AI37" i="86"/>
  <c r="B35" i="109"/>
  <c r="C34" i="109"/>
  <c r="E34" i="109" s="1"/>
  <c r="G34" i="109" s="1"/>
  <c r="G40" i="109" s="1"/>
  <c r="G41" i="109" s="1" a="1"/>
  <c r="G41" i="109" s="1"/>
  <c r="FH42" i="41"/>
  <c r="C34" i="67"/>
  <c r="E34" i="67" s="1"/>
  <c r="G34" i="67" s="1"/>
  <c r="B35" i="67"/>
  <c r="C35" i="8"/>
  <c r="E34" i="8"/>
  <c r="B36" i="66"/>
  <c r="C35" i="66"/>
  <c r="E35" i="66" s="1"/>
  <c r="G35" i="66" s="1"/>
  <c r="AI43" i="86"/>
  <c r="FX42" i="41"/>
  <c r="P42" i="41"/>
  <c r="AP25" i="41"/>
  <c r="AQ25" i="41"/>
  <c r="B37" i="42"/>
  <c r="C36" i="42"/>
  <c r="E36" i="42" s="1"/>
  <c r="G36" i="42" s="1"/>
  <c r="BN34" i="27"/>
  <c r="GS39" i="41" s="1"/>
  <c r="BN35" i="27"/>
  <c r="GS40" i="41" s="1"/>
  <c r="BN36" i="27"/>
  <c r="GS41" i="41" s="1"/>
  <c r="BN32" i="27"/>
  <c r="GS35" i="41" s="1"/>
  <c r="B35" i="94"/>
  <c r="C34" i="94"/>
  <c r="E34" i="94" s="1"/>
  <c r="G34" i="94" s="1"/>
  <c r="BN37" i="27"/>
  <c r="GS42" i="41" s="1"/>
  <c r="B36" i="14"/>
  <c r="C35" i="14"/>
  <c r="E35" i="14" s="1"/>
  <c r="G35" i="14" s="1"/>
  <c r="DD42" i="41"/>
  <c r="C34" i="80"/>
  <c r="E34" i="80" s="1"/>
  <c r="G34" i="80" s="1"/>
  <c r="B35" i="80"/>
  <c r="B36" i="18"/>
  <c r="C35" i="18"/>
  <c r="E35" i="18" s="1"/>
  <c r="G35" i="18" s="1"/>
  <c r="AQ22" i="41"/>
  <c r="AP22" i="41"/>
  <c r="AP20" i="41"/>
  <c r="AO27" i="41"/>
  <c r="AQ20" i="41"/>
  <c r="C34" i="3"/>
  <c r="E34" i="3" s="1"/>
  <c r="G34" i="3" s="1"/>
  <c r="B35" i="3"/>
  <c r="AV42" i="41"/>
  <c r="AP16" i="41"/>
  <c r="AQ16" i="41"/>
  <c r="B36" i="23"/>
  <c r="C35" i="23"/>
  <c r="E35" i="23" s="1"/>
  <c r="G35" i="23" s="1"/>
  <c r="B37" i="43"/>
  <c r="C36" i="43"/>
  <c r="E36" i="43" s="1"/>
  <c r="G36" i="43" s="1"/>
  <c r="C34" i="119"/>
  <c r="E34" i="119" s="1"/>
  <c r="G34" i="119" s="1"/>
  <c r="G40" i="119" s="1"/>
  <c r="G41" i="119" s="1"/>
  <c r="B35" i="119"/>
  <c r="AJ42" i="41"/>
  <c r="O44" i="86"/>
  <c r="C43" i="40"/>
  <c r="B44" i="40"/>
  <c r="C44" i="40" s="1"/>
  <c r="B36" i="19"/>
  <c r="C35" i="19"/>
  <c r="E35" i="19" s="1"/>
  <c r="G35" i="19" s="1"/>
  <c r="AQ17" i="41"/>
  <c r="AP17" i="41"/>
  <c r="E34" i="23"/>
  <c r="G34" i="23" s="1"/>
  <c r="B35" i="82"/>
  <c r="C34" i="82"/>
  <c r="E34" i="82" s="1"/>
  <c r="G34" i="82" s="1"/>
  <c r="AI44" i="86"/>
  <c r="V38" i="27"/>
  <c r="AG43" i="41" s="1"/>
  <c r="AN38" i="27"/>
  <c r="AN40" i="27" s="1"/>
  <c r="BS38" i="27"/>
  <c r="BS40" i="27" s="1"/>
  <c r="BR38" i="27"/>
  <c r="BR40" i="27" s="1"/>
  <c r="AL38" i="27"/>
  <c r="AL40" i="27" s="1"/>
  <c r="BQ38" i="27"/>
  <c r="AK38" i="27"/>
  <c r="AK40" i="27" s="1"/>
  <c r="BN38" i="27"/>
  <c r="AJ38" i="27"/>
  <c r="AJ40" i="27" s="1"/>
  <c r="AH38" i="27"/>
  <c r="AC38" i="27"/>
  <c r="AC40" i="27" s="1"/>
  <c r="AB38" i="27"/>
  <c r="AD38" i="27"/>
  <c r="BM43" i="41" s="1"/>
  <c r="B35" i="95"/>
  <c r="C34" i="95"/>
  <c r="E34" i="95" s="1"/>
  <c r="G34" i="95" s="1"/>
  <c r="C34" i="25"/>
  <c r="E34" i="25" s="1"/>
  <c r="G34" i="25" s="1"/>
  <c r="B35" i="25"/>
  <c r="AI30" i="86"/>
  <c r="AI34" i="86"/>
  <c r="BH42" i="41"/>
  <c r="BJ42" i="41" s="1"/>
  <c r="DH42" i="41"/>
  <c r="C35" i="64"/>
  <c r="E35" i="64" s="1"/>
  <c r="G35" i="64" s="1"/>
  <c r="B36" i="64"/>
  <c r="R44" i="86"/>
  <c r="GL41" i="41"/>
  <c r="AP14" i="41"/>
  <c r="AQ14" i="41"/>
  <c r="AQ13" i="41"/>
  <c r="AP13" i="41"/>
  <c r="B36" i="44"/>
  <c r="E35" i="44"/>
  <c r="G35" i="44" s="1"/>
  <c r="C35" i="44"/>
  <c r="B35" i="104"/>
  <c r="C34" i="104"/>
  <c r="E34" i="104" s="1"/>
  <c r="G34" i="104" s="1"/>
  <c r="AI35" i="86"/>
  <c r="C21" i="93"/>
  <c r="G20" i="93"/>
  <c r="B35" i="21"/>
  <c r="C34" i="21"/>
  <c r="E34" i="21" s="1"/>
  <c r="G34" i="21" s="1"/>
  <c r="BL42" i="41"/>
  <c r="BN42" i="41" s="1"/>
  <c r="B37" i="24"/>
  <c r="V35" i="27" s="1"/>
  <c r="AG40" i="41" s="1"/>
  <c r="C36" i="24"/>
  <c r="E36" i="24" s="1"/>
  <c r="G36" i="24" s="1"/>
  <c r="V30" i="27"/>
  <c r="AG33" i="41" s="1"/>
  <c r="V31" i="27"/>
  <c r="AG34" i="41" s="1"/>
  <c r="C34" i="96"/>
  <c r="E34" i="96" s="1"/>
  <c r="G34" i="96" s="1"/>
  <c r="B35" i="96"/>
  <c r="U44" i="86"/>
  <c r="GM41" i="41"/>
  <c r="AI46" i="86"/>
  <c r="B35" i="110"/>
  <c r="C34" i="110"/>
  <c r="E34" i="110" s="1"/>
  <c r="G34" i="110" s="1"/>
  <c r="AP12" i="41"/>
  <c r="AQ12" i="41"/>
  <c r="C34" i="84"/>
  <c r="E34" i="84" s="1"/>
  <c r="G34" i="84" s="1"/>
  <c r="B35" i="84"/>
  <c r="C35" i="46"/>
  <c r="E35" i="46" s="1"/>
  <c r="G35" i="46" s="1"/>
  <c r="B36" i="46"/>
  <c r="C34" i="117"/>
  <c r="E34" i="117" s="1"/>
  <c r="G34" i="117" s="1"/>
  <c r="B35" i="117"/>
  <c r="BP42" i="41"/>
  <c r="T42" i="41"/>
  <c r="B35" i="11"/>
  <c r="C36" i="11"/>
  <c r="B35" i="61"/>
  <c r="C34" i="61"/>
  <c r="E34" i="61" s="1"/>
  <c r="G34" i="61" s="1"/>
  <c r="X44" i="86"/>
  <c r="AQ15" i="41"/>
  <c r="AP15" i="41"/>
  <c r="B36" i="121"/>
  <c r="C35" i="121"/>
  <c r="E35" i="121" s="1"/>
  <c r="G35" i="121" s="1"/>
  <c r="BT42" i="41"/>
  <c r="DL42" i="41"/>
  <c r="C34" i="81"/>
  <c r="E34" i="81" s="1"/>
  <c r="G34" i="81" s="1"/>
  <c r="B35" i="81"/>
  <c r="D44" i="86"/>
  <c r="AD46" i="86"/>
  <c r="AQ21" i="41"/>
  <c r="AP21" i="41"/>
  <c r="AP8" i="41"/>
  <c r="AQ8" i="41"/>
  <c r="B35" i="51"/>
  <c r="C34" i="51"/>
  <c r="E34" i="51" s="1"/>
  <c r="G34" i="51" s="1"/>
  <c r="AI39" i="86"/>
  <c r="BO42" i="41"/>
  <c r="B35" i="83"/>
  <c r="C34" i="83"/>
  <c r="E34" i="83" s="1"/>
  <c r="G34" i="83" s="1"/>
  <c r="CF42" i="41"/>
  <c r="GV42" i="41"/>
  <c r="C35" i="60"/>
  <c r="E35" i="60" s="1"/>
  <c r="AD44" i="86"/>
  <c r="Z47" i="86"/>
  <c r="Y47" i="86"/>
  <c r="W47" i="86"/>
  <c r="V47" i="86"/>
  <c r="T47" i="86"/>
  <c r="S47" i="86"/>
  <c r="Q47" i="86"/>
  <c r="P47" i="86"/>
  <c r="N47" i="86"/>
  <c r="B48" i="86"/>
  <c r="G47" i="86"/>
  <c r="C47" i="86"/>
  <c r="AI47" i="86"/>
  <c r="AC47" i="86"/>
  <c r="M47" i="86"/>
  <c r="AB47" i="86"/>
  <c r="J47" i="86"/>
  <c r="H47" i="86"/>
  <c r="K47" i="86"/>
  <c r="AQ35" i="41"/>
  <c r="AP35" i="41"/>
  <c r="AQ11" i="41"/>
  <c r="AP11" i="41"/>
  <c r="AO18" i="41"/>
  <c r="B36" i="128"/>
  <c r="C35" i="128"/>
  <c r="E35" i="128" s="1"/>
  <c r="G35" i="128" s="1"/>
  <c r="F36" i="60"/>
  <c r="C36" i="60" s="1"/>
  <c r="E36" i="60" s="1"/>
  <c r="N36" i="60"/>
  <c r="B34" i="69"/>
  <c r="C33" i="69"/>
  <c r="E33" i="69" s="1"/>
  <c r="G33" i="69" s="1"/>
  <c r="CE41" i="41"/>
  <c r="CJ42" i="41"/>
  <c r="X42" i="41"/>
  <c r="C34" i="70"/>
  <c r="E34" i="70" s="1"/>
  <c r="G34" i="70" s="1"/>
  <c r="B35" i="70"/>
  <c r="C34" i="107"/>
  <c r="E34" i="107" s="1"/>
  <c r="G34" i="107" s="1"/>
  <c r="B35" i="107"/>
  <c r="D46" i="86"/>
  <c r="AQ7" i="41"/>
  <c r="AP7" i="41"/>
  <c r="CD41" i="41"/>
  <c r="CB42" i="41"/>
  <c r="CD42" i="41" s="1"/>
  <c r="B36" i="22"/>
  <c r="C35" i="22"/>
  <c r="E35" i="22" s="1"/>
  <c r="G35" i="22" s="1"/>
  <c r="C34" i="65"/>
  <c r="E34" i="65" s="1"/>
  <c r="G34" i="65" s="1"/>
  <c r="B35" i="65"/>
  <c r="B35" i="36"/>
  <c r="C34" i="36"/>
  <c r="E34" i="36" s="1"/>
  <c r="G34" i="36" s="1"/>
  <c r="H46" i="86"/>
  <c r="C21" i="92"/>
  <c r="G20" i="92"/>
  <c r="AP39" i="41"/>
  <c r="AQ39" i="41"/>
  <c r="AP6" i="41"/>
  <c r="AQ6" i="41"/>
  <c r="B35" i="71"/>
  <c r="C34" i="71"/>
  <c r="E34" i="71" s="1"/>
  <c r="G34" i="71" s="1"/>
  <c r="FL42" i="41"/>
  <c r="GZ42" i="41"/>
  <c r="AP29" i="41"/>
  <c r="AQ29" i="41"/>
  <c r="AO36" i="41"/>
  <c r="L46" i="86"/>
  <c r="U46" i="86"/>
  <c r="B44" i="126"/>
  <c r="C44" i="126" s="1"/>
  <c r="C43" i="126"/>
  <c r="B35" i="124"/>
  <c r="C34" i="124"/>
  <c r="E34" i="124" s="1"/>
  <c r="G34" i="124" s="1"/>
  <c r="G40" i="124" s="1"/>
  <c r="G41" i="124" s="1"/>
  <c r="AP30" i="41"/>
  <c r="AQ30" i="41"/>
  <c r="AO5" i="41"/>
  <c r="B35" i="91"/>
  <c r="C34" i="91"/>
  <c r="E34" i="91" s="1"/>
  <c r="G34" i="91" s="1"/>
  <c r="EB42" i="41"/>
  <c r="CN42" i="41"/>
  <c r="AB42" i="41"/>
  <c r="B35" i="85"/>
  <c r="C34" i="85"/>
  <c r="E34" i="85" s="1"/>
  <c r="G34" i="85" s="1"/>
  <c r="B35" i="75"/>
  <c r="C34" i="75"/>
  <c r="R46" i="86"/>
  <c r="AQ33" i="41"/>
  <c r="AP33" i="41"/>
  <c r="X46" i="86"/>
  <c r="B35" i="57"/>
  <c r="C34" i="57"/>
  <c r="E34" i="57" s="1"/>
  <c r="G34" i="57" s="1"/>
  <c r="AQ26" i="41"/>
  <c r="AP26" i="41"/>
  <c r="B35" i="77"/>
  <c r="C34" i="77"/>
  <c r="E34" i="77" s="1"/>
  <c r="G34" i="77" s="1"/>
  <c r="AI31" i="86"/>
  <c r="AI28" i="86"/>
  <c r="AR36" i="60"/>
  <c r="H36" i="60"/>
  <c r="EN42" i="41"/>
  <c r="DT42" i="41"/>
  <c r="B35" i="53"/>
  <c r="C34" i="53"/>
  <c r="E34" i="53" s="1"/>
  <c r="G34" i="53" s="1"/>
  <c r="B36" i="125"/>
  <c r="C35" i="125"/>
  <c r="E35" i="125" s="1"/>
  <c r="G35" i="125" s="1"/>
  <c r="C34" i="112"/>
  <c r="E34" i="112" s="1"/>
  <c r="G34" i="112" s="1"/>
  <c r="B35" i="112"/>
  <c r="AQ32" i="41"/>
  <c r="AP32" i="41"/>
  <c r="B36" i="48"/>
  <c r="C35" i="48"/>
  <c r="E35" i="48" s="1"/>
  <c r="G35" i="48" s="1"/>
  <c r="B34" i="38"/>
  <c r="C33" i="38"/>
  <c r="E33" i="38" s="1"/>
  <c r="G33" i="38" s="1"/>
  <c r="H42" i="41"/>
  <c r="FX43" i="41"/>
  <c r="CF43" i="41"/>
  <c r="FT43" i="41"/>
  <c r="FT44" i="41" s="1"/>
  <c r="FT46" i="41" s="1"/>
  <c r="CB43" i="41"/>
  <c r="C43" i="41"/>
  <c r="FL43" i="41"/>
  <c r="BT43" i="41"/>
  <c r="FH43" i="41"/>
  <c r="EZ43" i="41"/>
  <c r="EZ47" i="41" s="1"/>
  <c r="BP43" i="41"/>
  <c r="BL43" i="41"/>
  <c r="EN43" i="41"/>
  <c r="BH43" i="41"/>
  <c r="EB43" i="41"/>
  <c r="AV43" i="41"/>
  <c r="DX43" i="41"/>
  <c r="AJ43" i="41"/>
  <c r="DT43" i="41"/>
  <c r="DH43" i="41"/>
  <c r="AB43" i="41"/>
  <c r="CN43" i="41"/>
  <c r="CJ43" i="41"/>
  <c r="AF43" i="41"/>
  <c r="GS43" i="41"/>
  <c r="X43" i="41"/>
  <c r="T43" i="41"/>
  <c r="L43" i="41"/>
  <c r="GZ43" i="41"/>
  <c r="GV43" i="41"/>
  <c r="P43" i="41"/>
  <c r="GN43" i="41"/>
  <c r="GN44" i="41" s="1"/>
  <c r="GN46" i="41" s="1"/>
  <c r="H43" i="41"/>
  <c r="GK43" i="41"/>
  <c r="DL43" i="41"/>
  <c r="GJ43" i="41"/>
  <c r="DD43" i="41"/>
  <c r="CZ43" i="41"/>
  <c r="CR43" i="41"/>
  <c r="C36" i="72"/>
  <c r="E36" i="72" s="1"/>
  <c r="G36" i="72" s="1"/>
  <c r="B37" i="72"/>
  <c r="BW38" i="27" s="1"/>
  <c r="HA43" i="41" s="1"/>
  <c r="BW32" i="27"/>
  <c r="HA35" i="41" s="1"/>
  <c r="BW30" i="27"/>
  <c r="HA33" i="41" s="1"/>
  <c r="BW31" i="27"/>
  <c r="HA34" i="41" s="1"/>
  <c r="BW34" i="27"/>
  <c r="HA39" i="41" s="1"/>
  <c r="C35" i="50"/>
  <c r="E35" i="50" s="1"/>
  <c r="G35" i="50" s="1"/>
  <c r="B36" i="50"/>
  <c r="R47" i="86" l="1"/>
  <c r="GJ44" i="41"/>
  <c r="GJ46" i="41" s="1"/>
  <c r="L47" i="86"/>
  <c r="AD47" i="86"/>
  <c r="AA47" i="86"/>
  <c r="X47" i="41"/>
  <c r="DH47" i="41"/>
  <c r="GZ47" i="41"/>
  <c r="FH44" i="41"/>
  <c r="FH46" i="41" s="1"/>
  <c r="L44" i="41"/>
  <c r="L46" i="41" s="1"/>
  <c r="FL47" i="41"/>
  <c r="CB44" i="41"/>
  <c r="CB46" i="41" s="1"/>
  <c r="AB44" i="41"/>
  <c r="AB46" i="41" s="1"/>
  <c r="P44" i="41"/>
  <c r="P46" i="41" s="1"/>
  <c r="EB47" i="41"/>
  <c r="CN44" i="41"/>
  <c r="CN46" i="41" s="1"/>
  <c r="DD47" i="41"/>
  <c r="AQ36" i="41"/>
  <c r="AP36" i="41"/>
  <c r="AH40" i="41"/>
  <c r="AI40" i="41"/>
  <c r="AI43" i="41"/>
  <c r="AH43" i="41"/>
  <c r="HC43" i="41"/>
  <c r="HB43" i="41"/>
  <c r="AI33" i="41"/>
  <c r="AH33" i="41"/>
  <c r="C35" i="104"/>
  <c r="E35" i="104" s="1"/>
  <c r="G35" i="104" s="1"/>
  <c r="B36" i="104"/>
  <c r="I37" i="86"/>
  <c r="E37" i="86"/>
  <c r="F37" i="86" s="1"/>
  <c r="I11" i="86"/>
  <c r="E11" i="86"/>
  <c r="F11" i="86" s="1"/>
  <c r="GJ47" i="41"/>
  <c r="C34" i="69"/>
  <c r="E34" i="69" s="1"/>
  <c r="G34" i="69" s="1"/>
  <c r="B35" i="69"/>
  <c r="C35" i="94"/>
  <c r="E35" i="94" s="1"/>
  <c r="G35" i="94" s="1"/>
  <c r="B36" i="94"/>
  <c r="C36" i="66"/>
  <c r="E36" i="66" s="1"/>
  <c r="G36" i="66" s="1"/>
  <c r="B37" i="66"/>
  <c r="E21" i="86"/>
  <c r="F21" i="86" s="1"/>
  <c r="I21" i="86"/>
  <c r="K23" i="86"/>
  <c r="L16" i="86"/>
  <c r="L23" i="86" s="1"/>
  <c r="E16" i="86"/>
  <c r="H23" i="86"/>
  <c r="I16" i="86"/>
  <c r="GT35" i="41"/>
  <c r="GU35" i="41"/>
  <c r="AI34" i="41"/>
  <c r="AH34" i="41"/>
  <c r="B36" i="90"/>
  <c r="C35" i="90"/>
  <c r="E35" i="90" s="1"/>
  <c r="G35" i="90" s="1"/>
  <c r="DL47" i="41"/>
  <c r="DL44" i="41"/>
  <c r="DL46" i="41" s="1"/>
  <c r="C37" i="24"/>
  <c r="E37" i="24" s="1"/>
  <c r="G37" i="24" s="1"/>
  <c r="G40" i="24" s="1"/>
  <c r="G41" i="24" s="1"/>
  <c r="V9" i="27"/>
  <c r="AG6" i="41" s="1"/>
  <c r="V10" i="27"/>
  <c r="AG7" i="41" s="1"/>
  <c r="V11" i="27"/>
  <c r="AG8" i="41" s="1"/>
  <c r="V8" i="27"/>
  <c r="V13" i="27"/>
  <c r="AG12" i="41" s="1"/>
  <c r="V12" i="27"/>
  <c r="AG11" i="41" s="1"/>
  <c r="V15" i="27"/>
  <c r="AG14" i="41" s="1"/>
  <c r="V18" i="27"/>
  <c r="AG17" i="41" s="1"/>
  <c r="V16" i="27"/>
  <c r="AG15" i="41" s="1"/>
  <c r="V14" i="27"/>
  <c r="AG13" i="41" s="1"/>
  <c r="V19" i="27"/>
  <c r="AG20" i="41" s="1"/>
  <c r="V17" i="27"/>
  <c r="AG16" i="41" s="1"/>
  <c r="V20" i="27"/>
  <c r="AG21" i="41" s="1"/>
  <c r="V21" i="27"/>
  <c r="AG22" i="41" s="1"/>
  <c r="V23" i="27"/>
  <c r="AG24" i="41" s="1"/>
  <c r="V22" i="27"/>
  <c r="AG23" i="41" s="1"/>
  <c r="V24" i="27"/>
  <c r="AG25" i="41" s="1"/>
  <c r="V25" i="27"/>
  <c r="AG26" i="41" s="1"/>
  <c r="V26" i="27"/>
  <c r="AG29" i="41" s="1"/>
  <c r="V29" i="27"/>
  <c r="AG32" i="41" s="1"/>
  <c r="V28" i="27"/>
  <c r="AG31" i="41" s="1"/>
  <c r="V33" i="27"/>
  <c r="AG38" i="41" s="1"/>
  <c r="V27" i="27"/>
  <c r="AG30" i="41" s="1"/>
  <c r="V36" i="27"/>
  <c r="AG41" i="41" s="1"/>
  <c r="V37" i="27"/>
  <c r="AG42" i="41" s="1"/>
  <c r="V34" i="27"/>
  <c r="AG39" i="41" s="1"/>
  <c r="GU41" i="41"/>
  <c r="GT41" i="41"/>
  <c r="I20" i="86"/>
  <c r="E20" i="86"/>
  <c r="F20" i="86" s="1"/>
  <c r="T37" i="60"/>
  <c r="T40" i="60" s="1"/>
  <c r="T41" i="60" s="1"/>
  <c r="R40" i="60"/>
  <c r="R41" i="60" s="1"/>
  <c r="C35" i="53"/>
  <c r="E35" i="53" s="1"/>
  <c r="G35" i="53" s="1"/>
  <c r="B36" i="53"/>
  <c r="D47" i="86"/>
  <c r="B36" i="81"/>
  <c r="C35" i="81"/>
  <c r="E35" i="81" s="1"/>
  <c r="G35" i="81" s="1"/>
  <c r="AI41" i="86"/>
  <c r="C37" i="43"/>
  <c r="E37" i="43" s="1"/>
  <c r="G37" i="43" s="1"/>
  <c r="B38" i="43"/>
  <c r="AU33" i="27" s="1"/>
  <c r="DI38" i="41" s="1"/>
  <c r="AU37" i="27"/>
  <c r="DI42" i="41" s="1"/>
  <c r="AU32" i="27"/>
  <c r="DI35" i="41" s="1"/>
  <c r="GT40" i="41"/>
  <c r="GU40" i="41"/>
  <c r="C34" i="73"/>
  <c r="E34" i="73" s="1"/>
  <c r="G34" i="73" s="1"/>
  <c r="B35" i="73"/>
  <c r="I30" i="86"/>
  <c r="E30" i="86"/>
  <c r="F30" i="86" s="1"/>
  <c r="F37" i="60"/>
  <c r="N37" i="60"/>
  <c r="N40" i="60" s="1"/>
  <c r="N41" i="60" s="1"/>
  <c r="L40" i="60"/>
  <c r="L41" i="60" s="1"/>
  <c r="X44" i="41"/>
  <c r="X46" i="41" s="1"/>
  <c r="B37" i="125"/>
  <c r="C36" i="125"/>
  <c r="E36" i="125" s="1"/>
  <c r="G36" i="125" s="1"/>
  <c r="BG35" i="27"/>
  <c r="AW40" i="41" s="1"/>
  <c r="BG34" i="27"/>
  <c r="AW39" i="41" s="1"/>
  <c r="BG37" i="27"/>
  <c r="AW42" i="41" s="1"/>
  <c r="BG36" i="27"/>
  <c r="AW41" i="41" s="1"/>
  <c r="CF47" i="41"/>
  <c r="CF44" i="41"/>
  <c r="CF46" i="41" s="1"/>
  <c r="DT44" i="41"/>
  <c r="DT46" i="41" s="1"/>
  <c r="DT47" i="41"/>
  <c r="W48" i="86"/>
  <c r="V48" i="86"/>
  <c r="T48" i="86"/>
  <c r="S48" i="86"/>
  <c r="S55" i="86" s="1"/>
  <c r="Q48" i="86"/>
  <c r="P48" i="86"/>
  <c r="P55" i="86" s="1"/>
  <c r="N48" i="86"/>
  <c r="M48" i="86"/>
  <c r="M55" i="86" s="1"/>
  <c r="K48" i="86"/>
  <c r="AI48" i="86"/>
  <c r="AC48" i="86"/>
  <c r="AB48" i="86"/>
  <c r="AB55" i="86" s="1"/>
  <c r="Z48" i="86"/>
  <c r="Y48" i="86"/>
  <c r="Y55" i="86" s="1"/>
  <c r="J48" i="86"/>
  <c r="J55" i="86" s="1"/>
  <c r="H48" i="86"/>
  <c r="G48" i="86"/>
  <c r="C48" i="86"/>
  <c r="X38" i="27"/>
  <c r="AO43" i="41" s="1"/>
  <c r="C36" i="18"/>
  <c r="E36" i="18" s="1"/>
  <c r="G36" i="18" s="1"/>
  <c r="B37" i="18"/>
  <c r="S36" i="27"/>
  <c r="BQ41" i="41" s="1"/>
  <c r="GT39" i="41"/>
  <c r="GU39" i="41"/>
  <c r="E35" i="8"/>
  <c r="C36" i="8"/>
  <c r="AF37" i="60"/>
  <c r="AF40" i="60" s="1"/>
  <c r="AF41" i="60" s="1"/>
  <c r="AD40" i="60"/>
  <c r="AD41" i="60" s="1"/>
  <c r="E40" i="86"/>
  <c r="F40" i="86" s="1"/>
  <c r="I40" i="86"/>
  <c r="B36" i="57"/>
  <c r="C35" i="57"/>
  <c r="E35" i="57" s="1"/>
  <c r="G35" i="57" s="1"/>
  <c r="D43" i="41"/>
  <c r="AK48" i="86" s="1"/>
  <c r="H47" i="41"/>
  <c r="B35" i="38"/>
  <c r="C34" i="38"/>
  <c r="E34" i="38" s="1"/>
  <c r="G34" i="38" s="1"/>
  <c r="C35" i="36"/>
  <c r="E35" i="36" s="1"/>
  <c r="G35" i="36" s="1"/>
  <c r="B36" i="36"/>
  <c r="B37" i="128"/>
  <c r="AX33" i="27" s="1"/>
  <c r="FQ38" i="41" s="1"/>
  <c r="C36" i="128"/>
  <c r="E36" i="128" s="1"/>
  <c r="G36" i="128" s="1"/>
  <c r="AX32" i="27"/>
  <c r="FQ35" i="41" s="1"/>
  <c r="AX34" i="27"/>
  <c r="FQ39" i="41" s="1"/>
  <c r="O47" i="86"/>
  <c r="C35" i="61"/>
  <c r="E35" i="61" s="1"/>
  <c r="G35" i="61" s="1"/>
  <c r="B36" i="61"/>
  <c r="B37" i="44"/>
  <c r="E36" i="44"/>
  <c r="C36" i="44"/>
  <c r="AV36" i="27"/>
  <c r="DM41" i="41" s="1"/>
  <c r="B36" i="25"/>
  <c r="C35" i="25"/>
  <c r="E35" i="25" s="1"/>
  <c r="G35" i="25" s="1"/>
  <c r="B37" i="19"/>
  <c r="C36" i="19"/>
  <c r="E36" i="19" s="1"/>
  <c r="G36" i="19" s="1"/>
  <c r="B37" i="23"/>
  <c r="C37" i="23" s="1"/>
  <c r="C36" i="23"/>
  <c r="B36" i="67"/>
  <c r="C35" i="67"/>
  <c r="E35" i="67" s="1"/>
  <c r="G35" i="67" s="1"/>
  <c r="B37" i="17"/>
  <c r="C36" i="17"/>
  <c r="E36" i="17" s="1"/>
  <c r="G36" i="17" s="1"/>
  <c r="I44" i="86"/>
  <c r="E44" i="86"/>
  <c r="F44" i="86" s="1"/>
  <c r="I17" i="86"/>
  <c r="E17" i="86"/>
  <c r="F17" i="86" s="1"/>
  <c r="Q37" i="60"/>
  <c r="Q40" i="60" s="1"/>
  <c r="Q41" i="60" s="1"/>
  <c r="O40" i="60"/>
  <c r="O41" i="60" s="1"/>
  <c r="B36" i="91"/>
  <c r="C35" i="91"/>
  <c r="E35" i="91" s="1"/>
  <c r="G35" i="91" s="1"/>
  <c r="GM43" i="41"/>
  <c r="GM44" i="41" s="1"/>
  <c r="GM46" i="41" s="1"/>
  <c r="GL43" i="41"/>
  <c r="EB44" i="41"/>
  <c r="EB46" i="41" s="1"/>
  <c r="DD44" i="41"/>
  <c r="DD46" i="41" s="1"/>
  <c r="B36" i="11"/>
  <c r="C37" i="11"/>
  <c r="B37" i="11" s="1"/>
  <c r="B36" i="21"/>
  <c r="C35" i="21"/>
  <c r="E35" i="21" s="1"/>
  <c r="G35" i="21" s="1"/>
  <c r="B36" i="80"/>
  <c r="C35" i="80"/>
  <c r="E35" i="80" s="1"/>
  <c r="G35" i="80" s="1"/>
  <c r="C37" i="42"/>
  <c r="E37" i="42" s="1"/>
  <c r="G37" i="42" s="1"/>
  <c r="G39" i="42" s="1"/>
  <c r="G40" i="42" s="1"/>
  <c r="BN9" i="27"/>
  <c r="GS6" i="41" s="1"/>
  <c r="BN10" i="27"/>
  <c r="GS7" i="41" s="1"/>
  <c r="BN13" i="27"/>
  <c r="GS12" i="41" s="1"/>
  <c r="BN8" i="27"/>
  <c r="GS5" i="41" s="1"/>
  <c r="BN11" i="27"/>
  <c r="GS8" i="41" s="1"/>
  <c r="BN14" i="27"/>
  <c r="GS13" i="41" s="1"/>
  <c r="BN12" i="27"/>
  <c r="GS11" i="41" s="1"/>
  <c r="BN16" i="27"/>
  <c r="GS15" i="41" s="1"/>
  <c r="BN15" i="27"/>
  <c r="GS14" i="41" s="1"/>
  <c r="BN17" i="27"/>
  <c r="GS16" i="41" s="1"/>
  <c r="BN18" i="27"/>
  <c r="GS17" i="41" s="1"/>
  <c r="BN20" i="27"/>
  <c r="GS21" i="41" s="1"/>
  <c r="BN19" i="27"/>
  <c r="GS20" i="41" s="1"/>
  <c r="BN22" i="27"/>
  <c r="GS23" i="41" s="1"/>
  <c r="BN23" i="27"/>
  <c r="GS24" i="41" s="1"/>
  <c r="BN21" i="27"/>
  <c r="GS22" i="41" s="1"/>
  <c r="BN25" i="27"/>
  <c r="GS26" i="41" s="1"/>
  <c r="BN24" i="27"/>
  <c r="GS25" i="41" s="1"/>
  <c r="BN26" i="27"/>
  <c r="GS29" i="41" s="1"/>
  <c r="BN28" i="27"/>
  <c r="GS31" i="41" s="1"/>
  <c r="BN30" i="27"/>
  <c r="GS33" i="41" s="1"/>
  <c r="BN27" i="27"/>
  <c r="GS30" i="41" s="1"/>
  <c r="BN29" i="27"/>
  <c r="GS32" i="41" s="1"/>
  <c r="BN33" i="27"/>
  <c r="GS38" i="41" s="1"/>
  <c r="BN31" i="27"/>
  <c r="GS34" i="41" s="1"/>
  <c r="H32" i="86"/>
  <c r="E25" i="86"/>
  <c r="I25" i="86"/>
  <c r="E31" i="86"/>
  <c r="F31" i="86" s="1"/>
  <c r="I31" i="86"/>
  <c r="AL37" i="60"/>
  <c r="AL40" i="60" s="1"/>
  <c r="AL41" i="60" s="1"/>
  <c r="AJ40" i="60"/>
  <c r="AJ41" i="60" s="1"/>
  <c r="B37" i="16"/>
  <c r="W38" i="27" s="1"/>
  <c r="AK43" i="41" s="1"/>
  <c r="C36" i="16"/>
  <c r="E36" i="16" s="1"/>
  <c r="G36" i="16" s="1"/>
  <c r="B36" i="65"/>
  <c r="AO35" i="27" s="1"/>
  <c r="FE40" i="41" s="1"/>
  <c r="C35" i="65"/>
  <c r="E35" i="65" s="1"/>
  <c r="G35" i="65" s="1"/>
  <c r="E35" i="11"/>
  <c r="G35" i="11" s="1"/>
  <c r="AR37" i="27"/>
  <c r="CW42" i="41" s="1"/>
  <c r="AR35" i="27"/>
  <c r="CW40" i="41" s="1"/>
  <c r="AR33" i="27"/>
  <c r="CW38" i="41" s="1"/>
  <c r="AR36" i="27"/>
  <c r="CW41" i="41" s="1"/>
  <c r="B36" i="110"/>
  <c r="C35" i="110"/>
  <c r="E35" i="110" s="1"/>
  <c r="G35" i="110" s="1"/>
  <c r="I22" i="86"/>
  <c r="E22" i="86"/>
  <c r="F22" i="86" s="1"/>
  <c r="AO37" i="60"/>
  <c r="AO40" i="60" s="1"/>
  <c r="AO41" i="60" s="1"/>
  <c r="AM40" i="60"/>
  <c r="AM41" i="60" s="1"/>
  <c r="AO9" i="41"/>
  <c r="AP5" i="41"/>
  <c r="AQ5" i="41"/>
  <c r="HB34" i="41"/>
  <c r="HC34" i="41"/>
  <c r="GV44" i="41"/>
  <c r="GV46" i="41" s="1"/>
  <c r="GV47" i="41"/>
  <c r="EN47" i="41"/>
  <c r="EN44" i="41"/>
  <c r="EN46" i="41" s="1"/>
  <c r="C35" i="124"/>
  <c r="E35" i="124" s="1"/>
  <c r="G35" i="124" s="1"/>
  <c r="B36" i="124"/>
  <c r="B36" i="71"/>
  <c r="C35" i="71"/>
  <c r="E35" i="71" s="1"/>
  <c r="G35" i="71" s="1"/>
  <c r="C35" i="107"/>
  <c r="E35" i="107" s="1"/>
  <c r="G35" i="107" s="1"/>
  <c r="B36" i="107"/>
  <c r="L47" i="41"/>
  <c r="BF32" i="27"/>
  <c r="EW35" i="41" s="1"/>
  <c r="T47" i="41"/>
  <c r="T44" i="41"/>
  <c r="T46" i="41" s="1"/>
  <c r="BK42" i="41"/>
  <c r="B36" i="95"/>
  <c r="C35" i="95"/>
  <c r="E35" i="95" s="1"/>
  <c r="G35" i="95" s="1"/>
  <c r="AU38" i="27"/>
  <c r="DI43" i="41" s="1"/>
  <c r="W36" i="27"/>
  <c r="AK41" i="41" s="1"/>
  <c r="AV44" i="41"/>
  <c r="AV46" i="41" s="1"/>
  <c r="AV47" i="41"/>
  <c r="GK47" i="41"/>
  <c r="G34" i="75"/>
  <c r="E35" i="75"/>
  <c r="I45" i="86"/>
  <c r="E45" i="86"/>
  <c r="F45" i="86" s="1"/>
  <c r="I26" i="86"/>
  <c r="E26" i="86"/>
  <c r="F26" i="86" s="1"/>
  <c r="AR37" i="60"/>
  <c r="AR40" i="60" s="1"/>
  <c r="AR41" i="60" s="1"/>
  <c r="H37" i="60"/>
  <c r="AP40" i="60"/>
  <c r="AP41" i="60" s="1"/>
  <c r="D42" i="41"/>
  <c r="H44" i="41"/>
  <c r="H46" i="41" s="1"/>
  <c r="BL47" i="41"/>
  <c r="BL44" i="41"/>
  <c r="BL46" i="41" s="1"/>
  <c r="B37" i="48"/>
  <c r="X37" i="27" s="1"/>
  <c r="AO42" i="41" s="1"/>
  <c r="C36" i="48"/>
  <c r="E36" i="48" s="1"/>
  <c r="G36" i="48" s="1"/>
  <c r="AP18" i="41"/>
  <c r="U47" i="86"/>
  <c r="T55" i="86"/>
  <c r="T49" i="86"/>
  <c r="T54" i="86" s="1"/>
  <c r="GK44" i="41"/>
  <c r="GK46" i="41" s="1"/>
  <c r="I39" i="86"/>
  <c r="E39" i="86"/>
  <c r="F39" i="86" s="1"/>
  <c r="I38" i="86"/>
  <c r="E38" i="86"/>
  <c r="F38" i="86" s="1"/>
  <c r="AU37" i="60"/>
  <c r="AU40" i="60" s="1"/>
  <c r="AU41" i="60" s="1"/>
  <c r="AS40" i="60"/>
  <c r="AS41" i="60" s="1"/>
  <c r="DH44" i="41"/>
  <c r="DH46" i="41" s="1"/>
  <c r="DX44" i="41"/>
  <c r="DX46" i="41" s="1"/>
  <c r="DX47" i="41"/>
  <c r="BH44" i="41"/>
  <c r="BH46" i="41" s="1"/>
  <c r="GZ44" i="41"/>
  <c r="GZ46" i="41" s="1"/>
  <c r="C35" i="75"/>
  <c r="B36" i="75"/>
  <c r="B36" i="70"/>
  <c r="C35" i="70"/>
  <c r="E35" i="70" s="1"/>
  <c r="G35" i="70" s="1"/>
  <c r="AQ18" i="41"/>
  <c r="B37" i="121"/>
  <c r="BF35" i="27" s="1"/>
  <c r="EW40" i="41" s="1"/>
  <c r="C36" i="121"/>
  <c r="E36" i="121" s="1"/>
  <c r="G36" i="121" s="1"/>
  <c r="BG38" i="27"/>
  <c r="AW43" i="41" s="1"/>
  <c r="AX38" i="27"/>
  <c r="FQ43" i="41" s="1"/>
  <c r="M49" i="86"/>
  <c r="M54" i="86" s="1"/>
  <c r="GL42" i="41"/>
  <c r="GL44" i="41" s="1"/>
  <c r="GL46" i="41" s="1"/>
  <c r="C35" i="88"/>
  <c r="E35" i="88" s="1"/>
  <c r="G35" i="88" s="1"/>
  <c r="B36" i="88"/>
  <c r="FT47" i="41"/>
  <c r="I19" i="86"/>
  <c r="E19" i="86"/>
  <c r="F19" i="86" s="1"/>
  <c r="E36" i="86"/>
  <c r="F36" i="86" s="1"/>
  <c r="I36" i="86"/>
  <c r="K41" i="86"/>
  <c r="L34" i="86"/>
  <c r="L41" i="86" s="1"/>
  <c r="AX37" i="60"/>
  <c r="AX40" i="60" s="1"/>
  <c r="AX41" i="60" s="1"/>
  <c r="AV40" i="60"/>
  <c r="AV41" i="60" s="1"/>
  <c r="GN47" i="41"/>
  <c r="I28" i="86"/>
  <c r="E28" i="86"/>
  <c r="F28" i="86" s="1"/>
  <c r="HC35" i="41"/>
  <c r="HB35" i="41"/>
  <c r="C37" i="72"/>
  <c r="E37" i="72" s="1"/>
  <c r="G37" i="72" s="1"/>
  <c r="G39" i="72" s="1"/>
  <c r="G40" i="72" s="1"/>
  <c r="BW9" i="27"/>
  <c r="HA6" i="41" s="1"/>
  <c r="BW8" i="27"/>
  <c r="BW11" i="27"/>
  <c r="HA8" i="41" s="1"/>
  <c r="BW10" i="27"/>
  <c r="HA7" i="41" s="1"/>
  <c r="BW12" i="27"/>
  <c r="HA11" i="41" s="1"/>
  <c r="BW14" i="27"/>
  <c r="HA13" i="41" s="1"/>
  <c r="BW13" i="27"/>
  <c r="HA12" i="41" s="1"/>
  <c r="BW16" i="27"/>
  <c r="HA15" i="41" s="1"/>
  <c r="BW15" i="27"/>
  <c r="HA14" i="41" s="1"/>
  <c r="BW20" i="27"/>
  <c r="HA21" i="41" s="1"/>
  <c r="BW18" i="27"/>
  <c r="HA17" i="41" s="1"/>
  <c r="BW17" i="27"/>
  <c r="HA16" i="41" s="1"/>
  <c r="BW19" i="27"/>
  <c r="HA20" i="41" s="1"/>
  <c r="BW21" i="27"/>
  <c r="HA22" i="41" s="1"/>
  <c r="BW24" i="27"/>
  <c r="HA25" i="41" s="1"/>
  <c r="BW25" i="27"/>
  <c r="HA26" i="41" s="1"/>
  <c r="BW22" i="27"/>
  <c r="HA23" i="41" s="1"/>
  <c r="BW23" i="27"/>
  <c r="HA24" i="41" s="1"/>
  <c r="BW26" i="27"/>
  <c r="HA29" i="41" s="1"/>
  <c r="BW27" i="27"/>
  <c r="HA30" i="41" s="1"/>
  <c r="BW28" i="27"/>
  <c r="HA31" i="41" s="1"/>
  <c r="BW29" i="27"/>
  <c r="HA32" i="41" s="1"/>
  <c r="BW33" i="27"/>
  <c r="HA38" i="41" s="1"/>
  <c r="BW35" i="27"/>
  <c r="HA40" i="41" s="1"/>
  <c r="BW36" i="27"/>
  <c r="HA41" i="41" s="1"/>
  <c r="BW37" i="27"/>
  <c r="HA42" i="41" s="1"/>
  <c r="BP47" i="41"/>
  <c r="BP44" i="41"/>
  <c r="BP46" i="41" s="1"/>
  <c r="W34" i="27"/>
  <c r="AK39" i="41" s="1"/>
  <c r="R33" i="27"/>
  <c r="U38" i="41" s="1"/>
  <c r="X47" i="86"/>
  <c r="AD40" i="27"/>
  <c r="CC43" i="41"/>
  <c r="AH40" i="27"/>
  <c r="AV38" i="27"/>
  <c r="DM43" i="41" s="1"/>
  <c r="B36" i="111"/>
  <c r="C35" i="111"/>
  <c r="E35" i="111" s="1"/>
  <c r="G35" i="111" s="1"/>
  <c r="E35" i="86"/>
  <c r="F35" i="86" s="1"/>
  <c r="I35" i="86"/>
  <c r="I18" i="86"/>
  <c r="E18" i="86"/>
  <c r="F18" i="86" s="1"/>
  <c r="W37" i="60"/>
  <c r="W40" i="60" s="1"/>
  <c r="W41" i="60" s="1"/>
  <c r="U40" i="60"/>
  <c r="U41" i="60" s="1"/>
  <c r="B36" i="84"/>
  <c r="C35" i="84"/>
  <c r="E35" i="84" s="1"/>
  <c r="G35" i="84" s="1"/>
  <c r="B37" i="50"/>
  <c r="C36" i="50"/>
  <c r="E36" i="50" s="1"/>
  <c r="G36" i="50" s="1"/>
  <c r="HB33" i="41"/>
  <c r="HC33" i="41"/>
  <c r="B36" i="117"/>
  <c r="C35" i="117"/>
  <c r="E35" i="117" s="1"/>
  <c r="G35" i="117" s="1"/>
  <c r="E21" i="93"/>
  <c r="B21" i="93"/>
  <c r="C35" i="3"/>
  <c r="E35" i="3" s="1"/>
  <c r="G35" i="3" s="1"/>
  <c r="B36" i="3"/>
  <c r="FX44" i="41"/>
  <c r="FX46" i="41" s="1"/>
  <c r="FX47" i="41"/>
  <c r="L43" i="86"/>
  <c r="K55" i="86"/>
  <c r="K49" i="86"/>
  <c r="BA37" i="60"/>
  <c r="BA40" i="60" s="1"/>
  <c r="BA41" i="60" s="1"/>
  <c r="AY40" i="60"/>
  <c r="AY41" i="60" s="1"/>
  <c r="C35" i="83"/>
  <c r="E35" i="83" s="1"/>
  <c r="G35" i="83" s="1"/>
  <c r="B36" i="83"/>
  <c r="HC39" i="41"/>
  <c r="HB39" i="41"/>
  <c r="BN43" i="41"/>
  <c r="BN44" i="41" s="1"/>
  <c r="BN46" i="41" s="1"/>
  <c r="BO43" i="41"/>
  <c r="BM47" i="41"/>
  <c r="BM44" i="41"/>
  <c r="BM46" i="41" s="1"/>
  <c r="B36" i="85"/>
  <c r="C35" i="85"/>
  <c r="E35" i="85" s="1"/>
  <c r="G35" i="85" s="1"/>
  <c r="B36" i="51"/>
  <c r="C35" i="51"/>
  <c r="E35" i="51" s="1"/>
  <c r="G35" i="51" s="1"/>
  <c r="P49" i="86"/>
  <c r="P54" i="86" s="1"/>
  <c r="S38" i="27"/>
  <c r="BQ43" i="41" s="1"/>
  <c r="N49" i="86"/>
  <c r="N54" i="86" s="1"/>
  <c r="FH47" i="41"/>
  <c r="L25" i="86"/>
  <c r="L32" i="86" s="1"/>
  <c r="K32" i="86"/>
  <c r="I13" i="86"/>
  <c r="E13" i="86"/>
  <c r="F13" i="86" s="1"/>
  <c r="Z37" i="60"/>
  <c r="Z40" i="60" s="1"/>
  <c r="Z41" i="60" s="1"/>
  <c r="X40" i="60"/>
  <c r="X41" i="60" s="1"/>
  <c r="AB47" i="41"/>
  <c r="E21" i="92"/>
  <c r="B21" i="92"/>
  <c r="B37" i="22"/>
  <c r="R38" i="27" s="1"/>
  <c r="U43" i="41" s="1"/>
  <c r="C36" i="22"/>
  <c r="E36" i="22" s="1"/>
  <c r="G36" i="22" s="1"/>
  <c r="R36" i="27"/>
  <c r="U41" i="41" s="1"/>
  <c r="R37" i="27"/>
  <c r="U42" i="41" s="1"/>
  <c r="R35" i="27"/>
  <c r="U40" i="41" s="1"/>
  <c r="AJ47" i="41"/>
  <c r="AJ44" i="41"/>
  <c r="AJ46" i="41" s="1"/>
  <c r="AQ27" i="41"/>
  <c r="C36" i="14"/>
  <c r="E36" i="14" s="1"/>
  <c r="G36" i="14" s="1"/>
  <c r="B37" i="14"/>
  <c r="P37" i="27" s="1"/>
  <c r="M42" i="41" s="1"/>
  <c r="P35" i="27"/>
  <c r="M40" i="41" s="1"/>
  <c r="P36" i="27"/>
  <c r="M41" i="41" s="1"/>
  <c r="AI49" i="86"/>
  <c r="BH47" i="41"/>
  <c r="I12" i="86"/>
  <c r="E12" i="86"/>
  <c r="F12" i="86" s="1"/>
  <c r="AC37" i="60"/>
  <c r="AC40" i="60" s="1"/>
  <c r="AC41" i="60" s="1"/>
  <c r="AA40" i="60"/>
  <c r="AA41" i="60" s="1"/>
  <c r="CN47" i="41"/>
  <c r="I46" i="86"/>
  <c r="E46" i="86"/>
  <c r="F46" i="86" s="1"/>
  <c r="E47" i="86"/>
  <c r="F47" i="86" s="1"/>
  <c r="I47" i="86"/>
  <c r="CB47" i="41"/>
  <c r="C36" i="46"/>
  <c r="E36" i="46" s="1"/>
  <c r="G36" i="46" s="1"/>
  <c r="B37" i="46"/>
  <c r="BK37" i="27"/>
  <c r="FM42" i="41" s="1"/>
  <c r="BK32" i="27"/>
  <c r="FM35" i="41" s="1"/>
  <c r="BK35" i="27"/>
  <c r="FM40" i="41" s="1"/>
  <c r="BK34" i="27"/>
  <c r="FM39" i="41" s="1"/>
  <c r="C35" i="96"/>
  <c r="E35" i="96" s="1"/>
  <c r="G35" i="96" s="1"/>
  <c r="B36" i="96"/>
  <c r="BI43" i="41"/>
  <c r="AB40" i="27"/>
  <c r="FL44" i="41"/>
  <c r="FL46" i="41" s="1"/>
  <c r="GT42" i="41"/>
  <c r="GU42" i="41"/>
  <c r="EZ44" i="41"/>
  <c r="EZ46" i="41" s="1"/>
  <c r="C35" i="76"/>
  <c r="E35" i="76" s="1"/>
  <c r="G35" i="76" s="1"/>
  <c r="B36" i="76"/>
  <c r="L10" i="86"/>
  <c r="L14" i="86" s="1"/>
  <c r="K14" i="86"/>
  <c r="I34" i="86"/>
  <c r="E34" i="86"/>
  <c r="H41" i="86"/>
  <c r="AI37" i="60"/>
  <c r="AI40" i="60" s="1"/>
  <c r="AI41" i="60" s="1"/>
  <c r="AG40" i="60"/>
  <c r="AG41" i="60" s="1"/>
  <c r="BK36" i="27"/>
  <c r="FM41" i="41" s="1"/>
  <c r="BT47" i="41"/>
  <c r="BT44" i="41"/>
  <c r="BT46" i="41" s="1"/>
  <c r="B36" i="112"/>
  <c r="C35" i="112"/>
  <c r="E35" i="112" s="1"/>
  <c r="G35" i="112" s="1"/>
  <c r="B36" i="77"/>
  <c r="C35" i="77"/>
  <c r="E35" i="77" s="1"/>
  <c r="G35" i="77" s="1"/>
  <c r="B37" i="64"/>
  <c r="U37" i="27" s="1"/>
  <c r="AC42" i="41" s="1"/>
  <c r="C36" i="64"/>
  <c r="E36" i="64" s="1"/>
  <c r="G36" i="64" s="1"/>
  <c r="U36" i="27"/>
  <c r="AC41" i="41" s="1"/>
  <c r="U31" i="27"/>
  <c r="AC34" i="41" s="1"/>
  <c r="GG43" i="41"/>
  <c r="BQ40" i="27"/>
  <c r="AP27" i="41"/>
  <c r="B36" i="109"/>
  <c r="C35" i="109"/>
  <c r="E35" i="109" s="1"/>
  <c r="G35" i="109" s="1"/>
  <c r="CE42" i="41"/>
  <c r="I10" i="86"/>
  <c r="H14" i="86"/>
  <c r="H54" i="86" s="1"/>
  <c r="E10" i="86"/>
  <c r="I27" i="86"/>
  <c r="E27" i="86"/>
  <c r="F27" i="86" s="1"/>
  <c r="CZ47" i="41"/>
  <c r="CZ44" i="41"/>
  <c r="CZ46" i="41" s="1"/>
  <c r="I29" i="86"/>
  <c r="E29" i="86"/>
  <c r="F29" i="86" s="1"/>
  <c r="GU43" i="41"/>
  <c r="GT43" i="41"/>
  <c r="CR44" i="41"/>
  <c r="CR46" i="41" s="1"/>
  <c r="CR47" i="41"/>
  <c r="AF44" i="41"/>
  <c r="AF46" i="41" s="1"/>
  <c r="AF47" i="41"/>
  <c r="CJ47" i="41"/>
  <c r="CJ44" i="41"/>
  <c r="CJ46" i="41" s="1"/>
  <c r="W37" i="27"/>
  <c r="AK42" i="41" s="1"/>
  <c r="V32" i="27"/>
  <c r="AG35" i="41" s="1"/>
  <c r="B36" i="82"/>
  <c r="C35" i="82"/>
  <c r="E35" i="82" s="1"/>
  <c r="G35" i="82" s="1"/>
  <c r="B36" i="119"/>
  <c r="C35" i="119"/>
  <c r="E35" i="119" s="1"/>
  <c r="G35" i="119" s="1"/>
  <c r="W35" i="27"/>
  <c r="AK40" i="41" s="1"/>
  <c r="H55" i="86"/>
  <c r="E43" i="86"/>
  <c r="H49" i="86"/>
  <c r="I43" i="86"/>
  <c r="P47" i="41"/>
  <c r="J49" i="86" l="1"/>
  <c r="J54" i="86" s="1"/>
  <c r="Y49" i="86"/>
  <c r="Y54" i="86" s="1"/>
  <c r="AA48" i="86"/>
  <c r="S49" i="86"/>
  <c r="S54" i="86" s="1"/>
  <c r="DJ38" i="41"/>
  <c r="DK38" i="41"/>
  <c r="AM43" i="41"/>
  <c r="AL43" i="41"/>
  <c r="EY40" i="41"/>
  <c r="EX40" i="41"/>
  <c r="FF40" i="41"/>
  <c r="FG40" i="41"/>
  <c r="AP42" i="41"/>
  <c r="AQ42" i="41"/>
  <c r="AW36" i="27"/>
  <c r="DQ41" i="41" s="1"/>
  <c r="AE42" i="41"/>
  <c r="AD42" i="41"/>
  <c r="FS38" i="41"/>
  <c r="FR38" i="41"/>
  <c r="V43" i="41"/>
  <c r="W43" i="41"/>
  <c r="N42" i="41"/>
  <c r="O42" i="41"/>
  <c r="V40" i="41"/>
  <c r="W40" i="41"/>
  <c r="G21" i="93"/>
  <c r="C22" i="93"/>
  <c r="HB20" i="41"/>
  <c r="HC20" i="41"/>
  <c r="HA27" i="41"/>
  <c r="B37" i="124"/>
  <c r="C36" i="124"/>
  <c r="E36" i="124" s="1"/>
  <c r="G36" i="124" s="1"/>
  <c r="AQ38" i="27"/>
  <c r="CK43" i="41" s="1"/>
  <c r="GT24" i="41"/>
  <c r="GU24" i="41"/>
  <c r="C37" i="19"/>
  <c r="E37" i="19" s="1"/>
  <c r="G37" i="19" s="1"/>
  <c r="G41" i="19" s="1"/>
  <c r="G42" i="19" s="1"/>
  <c r="AS10" i="27"/>
  <c r="DA7" i="41" s="1"/>
  <c r="AS9" i="27"/>
  <c r="DA6" i="41" s="1"/>
  <c r="AS8" i="27"/>
  <c r="AS12" i="27"/>
  <c r="DA11" i="41" s="1"/>
  <c r="AS11" i="27"/>
  <c r="DA8" i="41" s="1"/>
  <c r="AS13" i="27"/>
  <c r="DA12" i="41" s="1"/>
  <c r="AS14" i="27"/>
  <c r="DA13" i="41" s="1"/>
  <c r="AS15" i="27"/>
  <c r="DA14" i="41" s="1"/>
  <c r="AS17" i="27"/>
  <c r="DA16" i="41" s="1"/>
  <c r="AS19" i="27"/>
  <c r="DA20" i="41" s="1"/>
  <c r="AS18" i="27"/>
  <c r="DA17" i="41" s="1"/>
  <c r="AS16" i="27"/>
  <c r="DA15" i="41" s="1"/>
  <c r="AS21" i="27"/>
  <c r="DA22" i="41" s="1"/>
  <c r="AS20" i="27"/>
  <c r="DA21" i="41" s="1"/>
  <c r="AS23" i="27"/>
  <c r="DA24" i="41" s="1"/>
  <c r="AS24" i="27"/>
  <c r="DA25" i="41" s="1"/>
  <c r="AS28" i="27"/>
  <c r="DA31" i="41" s="1"/>
  <c r="AS22" i="27"/>
  <c r="DA23" i="41" s="1"/>
  <c r="AS26" i="27"/>
  <c r="DA29" i="41" s="1"/>
  <c r="AS27" i="27"/>
  <c r="DA30" i="41" s="1"/>
  <c r="AS29" i="27"/>
  <c r="DA32" i="41" s="1"/>
  <c r="AS25" i="27"/>
  <c r="DA26" i="41" s="1"/>
  <c r="AS32" i="27"/>
  <c r="DA35" i="41" s="1"/>
  <c r="AS33" i="27"/>
  <c r="DA38" i="41" s="1"/>
  <c r="AS31" i="27"/>
  <c r="DA34" i="41" s="1"/>
  <c r="AS30" i="27"/>
  <c r="DA33" i="41" s="1"/>
  <c r="AS38" i="27"/>
  <c r="DA43" i="41" s="1"/>
  <c r="AS34" i="27"/>
  <c r="DA39" i="41" s="1"/>
  <c r="AS36" i="27"/>
  <c r="DA41" i="41" s="1"/>
  <c r="O48" i="86"/>
  <c r="N55" i="86"/>
  <c r="C37" i="60"/>
  <c r="F40" i="60"/>
  <c r="F41" i="60" s="1"/>
  <c r="AI38" i="41"/>
  <c r="AG44" i="41"/>
  <c r="AH38" i="41"/>
  <c r="AH7" i="41"/>
  <c r="AI7" i="41"/>
  <c r="W38" i="41"/>
  <c r="V38" i="41"/>
  <c r="HC16" i="41"/>
  <c r="HB16" i="41"/>
  <c r="AK47" i="86"/>
  <c r="D44" i="41"/>
  <c r="D47" i="41"/>
  <c r="GU23" i="41"/>
  <c r="GT23" i="41"/>
  <c r="C36" i="91"/>
  <c r="E36" i="91" s="1"/>
  <c r="G36" i="91" s="1"/>
  <c r="B37" i="91"/>
  <c r="BO38" i="27" s="1"/>
  <c r="FY43" i="41" s="1"/>
  <c r="B37" i="36"/>
  <c r="C37" i="36" s="1"/>
  <c r="E37" i="36" s="1"/>
  <c r="G37" i="36" s="1"/>
  <c r="C36" i="36"/>
  <c r="E36" i="36" s="1"/>
  <c r="G36" i="36" s="1"/>
  <c r="BR41" i="41"/>
  <c r="BS41" i="41"/>
  <c r="AI31" i="41"/>
  <c r="AH31" i="41"/>
  <c r="AI6" i="41"/>
  <c r="AH6" i="41"/>
  <c r="W41" i="41"/>
  <c r="V41" i="41"/>
  <c r="AM39" i="41"/>
  <c r="AL39" i="41"/>
  <c r="HC17" i="41"/>
  <c r="HB17" i="41"/>
  <c r="B37" i="70"/>
  <c r="C37" i="70" s="1"/>
  <c r="E37" i="70" s="1"/>
  <c r="G37" i="70" s="1"/>
  <c r="G39" i="70" s="1"/>
  <c r="G40" i="70" s="1"/>
  <c r="C36" i="70"/>
  <c r="E36" i="70" s="1"/>
  <c r="G36" i="70" s="1"/>
  <c r="C36" i="110"/>
  <c r="E36" i="110" s="1"/>
  <c r="G36" i="110" s="1"/>
  <c r="B37" i="110"/>
  <c r="AP32" i="27"/>
  <c r="FI35" i="41" s="1"/>
  <c r="AP35" i="27"/>
  <c r="FI40" i="41" s="1"/>
  <c r="GU20" i="41"/>
  <c r="GT20" i="41"/>
  <c r="GS27" i="41"/>
  <c r="AS37" i="27"/>
  <c r="DA42" i="41" s="1"/>
  <c r="C37" i="18"/>
  <c r="E37" i="18" s="1"/>
  <c r="G37" i="18" s="1"/>
  <c r="G39" i="18" s="1"/>
  <c r="G40" i="18" s="1"/>
  <c r="S9" i="27"/>
  <c r="BQ6" i="41" s="1"/>
  <c r="S11" i="27"/>
  <c r="BQ8" i="41" s="1"/>
  <c r="S10" i="27"/>
  <c r="BQ7" i="41" s="1"/>
  <c r="S8" i="27"/>
  <c r="S14" i="27"/>
  <c r="BQ13" i="41" s="1"/>
  <c r="S13" i="27"/>
  <c r="BQ12" i="41" s="1"/>
  <c r="S12" i="27"/>
  <c r="BQ11" i="41" s="1"/>
  <c r="S16" i="27"/>
  <c r="BQ15" i="41" s="1"/>
  <c r="S19" i="27"/>
  <c r="BQ20" i="41" s="1"/>
  <c r="S15" i="27"/>
  <c r="BQ14" i="41" s="1"/>
  <c r="S17" i="27"/>
  <c r="BQ16" i="41" s="1"/>
  <c r="S18" i="27"/>
  <c r="BQ17" i="41" s="1"/>
  <c r="S20" i="27"/>
  <c r="BQ21" i="41" s="1"/>
  <c r="S22" i="27"/>
  <c r="BQ23" i="41" s="1"/>
  <c r="S21" i="27"/>
  <c r="BQ22" i="41" s="1"/>
  <c r="S23" i="27"/>
  <c r="BQ24" i="41" s="1"/>
  <c r="S24" i="27"/>
  <c r="BQ25" i="41" s="1"/>
  <c r="S27" i="27"/>
  <c r="BQ30" i="41" s="1"/>
  <c r="S26" i="27"/>
  <c r="BQ29" i="41" s="1"/>
  <c r="S28" i="27"/>
  <c r="BQ31" i="41" s="1"/>
  <c r="S25" i="27"/>
  <c r="BQ26" i="41" s="1"/>
  <c r="S33" i="27"/>
  <c r="BQ38" i="41" s="1"/>
  <c r="S32" i="27"/>
  <c r="BQ35" i="41" s="1"/>
  <c r="S31" i="27"/>
  <c r="BQ34" i="41" s="1"/>
  <c r="S29" i="27"/>
  <c r="BQ32" i="41" s="1"/>
  <c r="S35" i="27"/>
  <c r="BQ40" i="41" s="1"/>
  <c r="S34" i="27"/>
  <c r="BQ39" i="41" s="1"/>
  <c r="S37" i="27"/>
  <c r="BQ42" i="41" s="1"/>
  <c r="S30" i="27"/>
  <c r="BQ33" i="41" s="1"/>
  <c r="R48" i="86"/>
  <c r="Q49" i="86"/>
  <c r="Q54" i="86" s="1"/>
  <c r="Q55" i="86"/>
  <c r="C36" i="81"/>
  <c r="E36" i="81" s="1"/>
  <c r="G36" i="81" s="1"/>
  <c r="B37" i="81"/>
  <c r="C37" i="81" s="1"/>
  <c r="E37" i="81" s="1"/>
  <c r="G37" i="81" s="1"/>
  <c r="G39" i="81" s="1"/>
  <c r="G40" i="81" s="1"/>
  <c r="AI32" i="41"/>
  <c r="AH32" i="41"/>
  <c r="EY35" i="41"/>
  <c r="EX35" i="41"/>
  <c r="CY41" i="41"/>
  <c r="CX41" i="41"/>
  <c r="GU21" i="41"/>
  <c r="GT21" i="41"/>
  <c r="C36" i="25"/>
  <c r="E36" i="25" s="1"/>
  <c r="G36" i="25" s="1"/>
  <c r="B37" i="25"/>
  <c r="C37" i="25" s="1"/>
  <c r="E37" i="25" s="1"/>
  <c r="G37" i="25" s="1"/>
  <c r="AI29" i="41"/>
  <c r="AG36" i="41"/>
  <c r="AH29" i="41"/>
  <c r="R32" i="27"/>
  <c r="U35" i="41" s="1"/>
  <c r="HC14" i="41"/>
  <c r="HB14" i="41"/>
  <c r="CY38" i="41"/>
  <c r="CX38" i="41"/>
  <c r="CW44" i="41"/>
  <c r="I32" i="86"/>
  <c r="GT17" i="41"/>
  <c r="GU17" i="41"/>
  <c r="DO41" i="41"/>
  <c r="DN41" i="41"/>
  <c r="AQ43" i="41"/>
  <c r="AP43" i="41"/>
  <c r="U48" i="86"/>
  <c r="U49" i="86" s="1"/>
  <c r="U54" i="86" s="1"/>
  <c r="AI26" i="41"/>
  <c r="AH26" i="41"/>
  <c r="C36" i="117"/>
  <c r="E36" i="117" s="1"/>
  <c r="G36" i="117" s="1"/>
  <c r="B37" i="117"/>
  <c r="BE33" i="27"/>
  <c r="ES38" i="41" s="1"/>
  <c r="BE35" i="27"/>
  <c r="ES40" i="41" s="1"/>
  <c r="HC15" i="41"/>
  <c r="HB15" i="41"/>
  <c r="CX40" i="41"/>
  <c r="CY40" i="41"/>
  <c r="F25" i="86"/>
  <c r="F32" i="86" s="1"/>
  <c r="E32" i="86"/>
  <c r="GU16" i="41"/>
  <c r="GT16" i="41"/>
  <c r="B36" i="38"/>
  <c r="C35" i="38"/>
  <c r="E35" i="38" s="1"/>
  <c r="G35" i="38" s="1"/>
  <c r="V49" i="86"/>
  <c r="V54" i="86" s="1"/>
  <c r="V55" i="86"/>
  <c r="B36" i="73"/>
  <c r="C35" i="73"/>
  <c r="E35" i="73" s="1"/>
  <c r="G35" i="73" s="1"/>
  <c r="AH25" i="41"/>
  <c r="AI25" i="41"/>
  <c r="BN47" i="41"/>
  <c r="BS43" i="41"/>
  <c r="BR43" i="41"/>
  <c r="FO40" i="41"/>
  <c r="FN40" i="41"/>
  <c r="HB12" i="41"/>
  <c r="HC12" i="41"/>
  <c r="CX42" i="41"/>
  <c r="CY42" i="41"/>
  <c r="GU14" i="41"/>
  <c r="GT14" i="41"/>
  <c r="B37" i="21"/>
  <c r="C36" i="21"/>
  <c r="E36" i="21" s="1"/>
  <c r="G36" i="21" s="1"/>
  <c r="G36" i="44"/>
  <c r="X48" i="86"/>
  <c r="X55" i="86" s="1"/>
  <c r="W55" i="86"/>
  <c r="W49" i="86"/>
  <c r="W54" i="86" s="1"/>
  <c r="AH23" i="41"/>
  <c r="AI23" i="41"/>
  <c r="C36" i="104"/>
  <c r="E36" i="104" s="1"/>
  <c r="G36" i="104" s="1"/>
  <c r="B37" i="104"/>
  <c r="AM37" i="27" s="1"/>
  <c r="CO42" i="41" s="1"/>
  <c r="AE41" i="41"/>
  <c r="AD41" i="41"/>
  <c r="FN35" i="41"/>
  <c r="FO35" i="41"/>
  <c r="HC42" i="41"/>
  <c r="HB42" i="41"/>
  <c r="HC13" i="41"/>
  <c r="HB13" i="41"/>
  <c r="GU15" i="41"/>
  <c r="GT15" i="41"/>
  <c r="E37" i="11"/>
  <c r="G37" i="11" s="1"/>
  <c r="G40" i="11" s="1"/>
  <c r="G41" i="11" s="1"/>
  <c r="AR8" i="27"/>
  <c r="AR11" i="27"/>
  <c r="CW8" i="41" s="1"/>
  <c r="AR10" i="27"/>
  <c r="CW7" i="41" s="1"/>
  <c r="AR9" i="27"/>
  <c r="CW6" i="41" s="1"/>
  <c r="AR12" i="27"/>
  <c r="CW11" i="41" s="1"/>
  <c r="AR13" i="27"/>
  <c r="CW12" i="41" s="1"/>
  <c r="AR17" i="27"/>
  <c r="CW16" i="41" s="1"/>
  <c r="AR14" i="27"/>
  <c r="CW13" i="41" s="1"/>
  <c r="AR15" i="27"/>
  <c r="CW14" i="41" s="1"/>
  <c r="AR16" i="27"/>
  <c r="CW15" i="41" s="1"/>
  <c r="AR18" i="27"/>
  <c r="CW17" i="41" s="1"/>
  <c r="AR20" i="27"/>
  <c r="CW21" i="41" s="1"/>
  <c r="AR19" i="27"/>
  <c r="CW20" i="41" s="1"/>
  <c r="AR22" i="27"/>
  <c r="CW23" i="41" s="1"/>
  <c r="AR21" i="27"/>
  <c r="CW22" i="41" s="1"/>
  <c r="AR24" i="27"/>
  <c r="CW25" i="41" s="1"/>
  <c r="AR25" i="27"/>
  <c r="CW26" i="41" s="1"/>
  <c r="AR23" i="27"/>
  <c r="CW24" i="41" s="1"/>
  <c r="AR27" i="27"/>
  <c r="CW30" i="41" s="1"/>
  <c r="AR26" i="27"/>
  <c r="CW29" i="41" s="1"/>
  <c r="AR28" i="27"/>
  <c r="CW31" i="41" s="1"/>
  <c r="AR29" i="27"/>
  <c r="CW32" i="41" s="1"/>
  <c r="AR30" i="27"/>
  <c r="CW33" i="41" s="1"/>
  <c r="AR32" i="27"/>
  <c r="CW35" i="41" s="1"/>
  <c r="AR31" i="27"/>
  <c r="CW34" i="41" s="1"/>
  <c r="E37" i="44"/>
  <c r="C37" i="44"/>
  <c r="AV8" i="27"/>
  <c r="AV10" i="27"/>
  <c r="DM7" i="41" s="1"/>
  <c r="AV13" i="27"/>
  <c r="DM12" i="41" s="1"/>
  <c r="AV14" i="27"/>
  <c r="DM13" i="41" s="1"/>
  <c r="AV9" i="27"/>
  <c r="DM6" i="41" s="1"/>
  <c r="AV12" i="27"/>
  <c r="DM11" i="41" s="1"/>
  <c r="AV11" i="27"/>
  <c r="DM8" i="41" s="1"/>
  <c r="AV15" i="27"/>
  <c r="DM14" i="41" s="1"/>
  <c r="AV16" i="27"/>
  <c r="DM15" i="41" s="1"/>
  <c r="AV19" i="27"/>
  <c r="DM20" i="41" s="1"/>
  <c r="AV17" i="27"/>
  <c r="DM16" i="41" s="1"/>
  <c r="AV21" i="27"/>
  <c r="DM22" i="41" s="1"/>
  <c r="AV20" i="27"/>
  <c r="DM21" i="41" s="1"/>
  <c r="AV18" i="27"/>
  <c r="DM17" i="41" s="1"/>
  <c r="AV22" i="27"/>
  <c r="DM23" i="41" s="1"/>
  <c r="AV23" i="27"/>
  <c r="DM24" i="41" s="1"/>
  <c r="AV24" i="27"/>
  <c r="DM25" i="41" s="1"/>
  <c r="AV28" i="27"/>
  <c r="DM31" i="41" s="1"/>
  <c r="AV25" i="27"/>
  <c r="DM26" i="41" s="1"/>
  <c r="AV26" i="27"/>
  <c r="DM29" i="41" s="1"/>
  <c r="AV27" i="27"/>
  <c r="DM30" i="41" s="1"/>
  <c r="AV31" i="27"/>
  <c r="DM34" i="41" s="1"/>
  <c r="AV30" i="27"/>
  <c r="DM33" i="41" s="1"/>
  <c r="AV29" i="27"/>
  <c r="DM32" i="41" s="1"/>
  <c r="AV35" i="27"/>
  <c r="DM40" i="41" s="1"/>
  <c r="AV37" i="27"/>
  <c r="DM42" i="41" s="1"/>
  <c r="AV34" i="27"/>
  <c r="DM39" i="41" s="1"/>
  <c r="AV32" i="27"/>
  <c r="DM35" i="41" s="1"/>
  <c r="AV33" i="27"/>
  <c r="DM38" i="41" s="1"/>
  <c r="C36" i="53"/>
  <c r="E36" i="53" s="1"/>
  <c r="G36" i="53" s="1"/>
  <c r="B37" i="53"/>
  <c r="AT32" i="27"/>
  <c r="DE35" i="41" s="1"/>
  <c r="AH24" i="41"/>
  <c r="AI24" i="41"/>
  <c r="B37" i="90"/>
  <c r="C36" i="90"/>
  <c r="E36" i="90" s="1"/>
  <c r="G36" i="90" s="1"/>
  <c r="H40" i="60"/>
  <c r="H41" i="60" s="1"/>
  <c r="AI25" i="86"/>
  <c r="AH17" i="86"/>
  <c r="AE17" i="86" s="1"/>
  <c r="AI18" i="86"/>
  <c r="AI19" i="86"/>
  <c r="AH22" i="86"/>
  <c r="AE22" i="86" s="1"/>
  <c r="AI11" i="86"/>
  <c r="AI20" i="86"/>
  <c r="AH21" i="86"/>
  <c r="AE21" i="86" s="1"/>
  <c r="AH25" i="86"/>
  <c r="AH20" i="86"/>
  <c r="AE20" i="86" s="1"/>
  <c r="AI21" i="86"/>
  <c r="AH11" i="86"/>
  <c r="AE11" i="86" s="1"/>
  <c r="AI17" i="86"/>
  <c r="AI16" i="86"/>
  <c r="AI22" i="86"/>
  <c r="AH12" i="86"/>
  <c r="AE12" i="86" s="1"/>
  <c r="AH26" i="86"/>
  <c r="AE26" i="86" s="1"/>
  <c r="AH19" i="86"/>
  <c r="AE19" i="86" s="1"/>
  <c r="AH13" i="86"/>
  <c r="AI26" i="86"/>
  <c r="AJ26" i="86" s="1"/>
  <c r="AI12" i="86"/>
  <c r="AH18" i="86"/>
  <c r="AE18" i="86" s="1"/>
  <c r="AH16" i="86"/>
  <c r="AH10" i="86"/>
  <c r="AH36" i="86"/>
  <c r="AH27" i="86"/>
  <c r="AH28" i="86"/>
  <c r="AH34" i="86"/>
  <c r="AH29" i="86"/>
  <c r="FO42" i="41"/>
  <c r="FN42" i="41"/>
  <c r="C36" i="111"/>
  <c r="E36" i="111" s="1"/>
  <c r="G36" i="111" s="1"/>
  <c r="B37" i="111"/>
  <c r="BD37" i="27"/>
  <c r="EO42" i="41" s="1"/>
  <c r="BD38" i="27"/>
  <c r="EO43" i="41" s="1"/>
  <c r="HC41" i="41"/>
  <c r="HB41" i="41"/>
  <c r="HC11" i="41"/>
  <c r="HB11" i="41"/>
  <c r="HA18" i="41"/>
  <c r="B37" i="75"/>
  <c r="B38" i="75"/>
  <c r="AF38" i="27" s="1"/>
  <c r="BU43" i="41" s="1"/>
  <c r="C36" i="75"/>
  <c r="AO33" i="27"/>
  <c r="FE38" i="41" s="1"/>
  <c r="GT11" i="41"/>
  <c r="GT18" i="41" s="1"/>
  <c r="GS18" i="41"/>
  <c r="GU11" i="41"/>
  <c r="E36" i="11"/>
  <c r="G36" i="11" s="1"/>
  <c r="AR34" i="27"/>
  <c r="CW39" i="41" s="1"/>
  <c r="AR38" i="27"/>
  <c r="CW43" i="41" s="1"/>
  <c r="AI22" i="41"/>
  <c r="AH22" i="41"/>
  <c r="C37" i="66"/>
  <c r="E37" i="66" s="1"/>
  <c r="G37" i="66" s="1"/>
  <c r="B38" i="66"/>
  <c r="BU36" i="27" s="1"/>
  <c r="GO41" i="41" s="1"/>
  <c r="FO41" i="41"/>
  <c r="FN41" i="41"/>
  <c r="G21" i="92"/>
  <c r="C22" i="92"/>
  <c r="U33" i="27"/>
  <c r="AC38" i="41" s="1"/>
  <c r="B37" i="119"/>
  <c r="T34" i="27" s="1"/>
  <c r="Y39" i="41" s="1"/>
  <c r="C36" i="119"/>
  <c r="E36" i="119" s="1"/>
  <c r="G36" i="119" s="1"/>
  <c r="T35" i="27"/>
  <c r="Y40" i="41" s="1"/>
  <c r="T38" i="27"/>
  <c r="Y43" i="41" s="1"/>
  <c r="E41" i="86"/>
  <c r="F34" i="86"/>
  <c r="F41" i="86" s="1"/>
  <c r="C37" i="46"/>
  <c r="E37" i="46" s="1"/>
  <c r="G37" i="46" s="1"/>
  <c r="G39" i="46" s="1"/>
  <c r="G40" i="46" s="1"/>
  <c r="BK10" i="27"/>
  <c r="FM7" i="41" s="1"/>
  <c r="BK11" i="27"/>
  <c r="FM8" i="41" s="1"/>
  <c r="BK13" i="27"/>
  <c r="FM12" i="41" s="1"/>
  <c r="BK9" i="27"/>
  <c r="FM6" i="41" s="1"/>
  <c r="BK8" i="27"/>
  <c r="BK15" i="27"/>
  <c r="FM14" i="41" s="1"/>
  <c r="BK12" i="27"/>
  <c r="FM11" i="41" s="1"/>
  <c r="BK14" i="27"/>
  <c r="FM13" i="41" s="1"/>
  <c r="BK19" i="27"/>
  <c r="FM20" i="41" s="1"/>
  <c r="BK16" i="27"/>
  <c r="FM15" i="41" s="1"/>
  <c r="BK17" i="27"/>
  <c r="FM16" i="41" s="1"/>
  <c r="BK18" i="27"/>
  <c r="FM17" i="41" s="1"/>
  <c r="BK20" i="27"/>
  <c r="FM21" i="41" s="1"/>
  <c r="BK23" i="27"/>
  <c r="FM24" i="41" s="1"/>
  <c r="BK22" i="27"/>
  <c r="FM23" i="41" s="1"/>
  <c r="BK21" i="27"/>
  <c r="FM22" i="41" s="1"/>
  <c r="BK24" i="27"/>
  <c r="FM25" i="41" s="1"/>
  <c r="BK26" i="27"/>
  <c r="FM29" i="41" s="1"/>
  <c r="BK25" i="27"/>
  <c r="FM26" i="41" s="1"/>
  <c r="BK27" i="27"/>
  <c r="FM30" i="41" s="1"/>
  <c r="BK29" i="27"/>
  <c r="FM32" i="41" s="1"/>
  <c r="BK31" i="27"/>
  <c r="FM34" i="41" s="1"/>
  <c r="BK28" i="27"/>
  <c r="FM31" i="41" s="1"/>
  <c r="BK30" i="27"/>
  <c r="FM33" i="41" s="1"/>
  <c r="B37" i="51"/>
  <c r="C36" i="51"/>
  <c r="E36" i="51" s="1"/>
  <c r="G36" i="51" s="1"/>
  <c r="BL37" i="27"/>
  <c r="BL33" i="27"/>
  <c r="BL34" i="27"/>
  <c r="P32" i="27"/>
  <c r="M35" i="41" s="1"/>
  <c r="HB40" i="41"/>
  <c r="HC40" i="41"/>
  <c r="HB7" i="41"/>
  <c r="HC7" i="41"/>
  <c r="C36" i="88"/>
  <c r="E36" i="88" s="1"/>
  <c r="G36" i="88" s="1"/>
  <c r="B37" i="88"/>
  <c r="AY37" i="27"/>
  <c r="DU42" i="41" s="1"/>
  <c r="AY38" i="27"/>
  <c r="DU43" i="41" s="1"/>
  <c r="E36" i="75"/>
  <c r="G35" i="75"/>
  <c r="Y34" i="27"/>
  <c r="AS39" i="41" s="1"/>
  <c r="AQ9" i="41"/>
  <c r="AO31" i="27"/>
  <c r="FE34" i="41" s="1"/>
  <c r="GT13" i="41"/>
  <c r="GU13" i="41"/>
  <c r="D48" i="86"/>
  <c r="D49" i="86" s="1"/>
  <c r="D54" i="86" s="1"/>
  <c r="G55" i="86"/>
  <c r="G49" i="86"/>
  <c r="G54" i="86" s="1"/>
  <c r="AU36" i="27"/>
  <c r="DI41" i="41" s="1"/>
  <c r="AH21" i="41"/>
  <c r="AI21" i="41"/>
  <c r="AD34" i="41"/>
  <c r="AE34" i="41"/>
  <c r="C36" i="82"/>
  <c r="E36" i="82" s="1"/>
  <c r="G36" i="82" s="1"/>
  <c r="B37" i="82"/>
  <c r="C37" i="82" s="1"/>
  <c r="E37" i="82" s="1"/>
  <c r="G37" i="82" s="1"/>
  <c r="E14" i="86"/>
  <c r="F10" i="86"/>
  <c r="F14" i="86" s="1"/>
  <c r="C37" i="64"/>
  <c r="E37" i="64" s="1"/>
  <c r="G37" i="64" s="1"/>
  <c r="G39" i="64" s="1"/>
  <c r="G40" i="64" s="1"/>
  <c r="U12" i="27"/>
  <c r="AC11" i="41" s="1"/>
  <c r="U10" i="27"/>
  <c r="AC7" i="41" s="1"/>
  <c r="U8" i="27"/>
  <c r="U9" i="27"/>
  <c r="AC6" i="41" s="1"/>
  <c r="U11" i="27"/>
  <c r="AC8" i="41" s="1"/>
  <c r="U15" i="27"/>
  <c r="AC14" i="41" s="1"/>
  <c r="U16" i="27"/>
  <c r="AC15" i="41" s="1"/>
  <c r="U13" i="27"/>
  <c r="AC12" i="41" s="1"/>
  <c r="U14" i="27"/>
  <c r="AC13" i="41" s="1"/>
  <c r="U17" i="27"/>
  <c r="AC16" i="41" s="1"/>
  <c r="U20" i="27"/>
  <c r="AC21" i="41" s="1"/>
  <c r="U18" i="27"/>
  <c r="AC17" i="41" s="1"/>
  <c r="U19" i="27"/>
  <c r="AC20" i="41" s="1"/>
  <c r="U21" i="27"/>
  <c r="AC22" i="41" s="1"/>
  <c r="U22" i="27"/>
  <c r="AC23" i="41" s="1"/>
  <c r="U23" i="27"/>
  <c r="AC24" i="41" s="1"/>
  <c r="U25" i="27"/>
  <c r="AC26" i="41" s="1"/>
  <c r="U24" i="27"/>
  <c r="AC25" i="41" s="1"/>
  <c r="U30" i="27"/>
  <c r="AC33" i="41" s="1"/>
  <c r="U26" i="27"/>
  <c r="AC29" i="41" s="1"/>
  <c r="U32" i="27"/>
  <c r="AC35" i="41" s="1"/>
  <c r="U27" i="27"/>
  <c r="AC30" i="41" s="1"/>
  <c r="U28" i="27"/>
  <c r="AC31" i="41" s="1"/>
  <c r="U29" i="27"/>
  <c r="AC32" i="41" s="1"/>
  <c r="U34" i="27"/>
  <c r="AC39" i="41" s="1"/>
  <c r="U38" i="27"/>
  <c r="AC43" i="41" s="1"/>
  <c r="U35" i="27"/>
  <c r="AC40" i="41" s="1"/>
  <c r="I41" i="86"/>
  <c r="DO43" i="41"/>
  <c r="DN43" i="41"/>
  <c r="HB38" i="41"/>
  <c r="HC38" i="41"/>
  <c r="HA44" i="41"/>
  <c r="HC8" i="41"/>
  <c r="HB8" i="41"/>
  <c r="AP9" i="41"/>
  <c r="AO36" i="27"/>
  <c r="FE41" i="41" s="1"/>
  <c r="GU34" i="41"/>
  <c r="GT34" i="41"/>
  <c r="GT8" i="41"/>
  <c r="GU8" i="41"/>
  <c r="C37" i="17"/>
  <c r="E37" i="17" s="1"/>
  <c r="G37" i="17" s="1"/>
  <c r="O9" i="27"/>
  <c r="CS6" i="41" s="1"/>
  <c r="O12" i="27"/>
  <c r="CS11" i="41" s="1"/>
  <c r="O10" i="27"/>
  <c r="CS7" i="41" s="1"/>
  <c r="O8" i="27"/>
  <c r="O11" i="27"/>
  <c r="CS8" i="41" s="1"/>
  <c r="O16" i="27"/>
  <c r="CS15" i="41" s="1"/>
  <c r="O14" i="27"/>
  <c r="CS13" i="41" s="1"/>
  <c r="O13" i="27"/>
  <c r="CS12" i="41" s="1"/>
  <c r="O15" i="27"/>
  <c r="CS14" i="41" s="1"/>
  <c r="O17" i="27"/>
  <c r="CS16" i="41" s="1"/>
  <c r="O19" i="27"/>
  <c r="CS20" i="41" s="1"/>
  <c r="O18" i="27"/>
  <c r="CS17" i="41" s="1"/>
  <c r="O22" i="27"/>
  <c r="CS23" i="41" s="1"/>
  <c r="O24" i="27"/>
  <c r="CS25" i="41" s="1"/>
  <c r="O20" i="27"/>
  <c r="CS21" i="41" s="1"/>
  <c r="O21" i="27"/>
  <c r="CS22" i="41" s="1"/>
  <c r="O23" i="27"/>
  <c r="CS24" i="41" s="1"/>
  <c r="O25" i="27"/>
  <c r="CS26" i="41" s="1"/>
  <c r="O26" i="27"/>
  <c r="CS29" i="41" s="1"/>
  <c r="O27" i="27"/>
  <c r="CS30" i="41" s="1"/>
  <c r="O29" i="27"/>
  <c r="CS32" i="41" s="1"/>
  <c r="O28" i="27"/>
  <c r="CS31" i="41" s="1"/>
  <c r="O30" i="27"/>
  <c r="CS33" i="41" s="1"/>
  <c r="O38" i="27"/>
  <c r="CS43" i="41" s="1"/>
  <c r="O34" i="27"/>
  <c r="CS39" i="41" s="1"/>
  <c r="O37" i="27"/>
  <c r="CS42" i="41" s="1"/>
  <c r="O31" i="27"/>
  <c r="CS34" i="41" s="1"/>
  <c r="O33" i="27"/>
  <c r="CS38" i="41" s="1"/>
  <c r="O36" i="27"/>
  <c r="CS41" i="41" s="1"/>
  <c r="O35" i="27"/>
  <c r="CS40" i="41" s="1"/>
  <c r="O32" i="27"/>
  <c r="CS35" i="41" s="1"/>
  <c r="I48" i="86"/>
  <c r="I49" i="86" s="1"/>
  <c r="E48" i="86"/>
  <c r="DK35" i="41"/>
  <c r="DJ35" i="41"/>
  <c r="AI16" i="41"/>
  <c r="AH16" i="41"/>
  <c r="BJ43" i="41"/>
  <c r="BK43" i="41"/>
  <c r="BK44" i="41" s="1"/>
  <c r="BK46" i="41" s="1"/>
  <c r="BI47" i="41"/>
  <c r="BI44" i="41"/>
  <c r="BI46" i="41" s="1"/>
  <c r="GI43" i="41"/>
  <c r="GH43" i="41"/>
  <c r="GG47" i="41"/>
  <c r="GG44" i="41"/>
  <c r="GG46" i="41" s="1"/>
  <c r="O41" i="41"/>
  <c r="N41" i="41"/>
  <c r="HB32" i="41"/>
  <c r="HC32" i="41"/>
  <c r="HA5" i="41"/>
  <c r="BW40" i="27"/>
  <c r="B37" i="107"/>
  <c r="Y35" i="27" s="1"/>
  <c r="AS40" i="41" s="1"/>
  <c r="C36" i="107"/>
  <c r="E36" i="107" s="1"/>
  <c r="G36" i="107" s="1"/>
  <c r="AO37" i="27"/>
  <c r="FE42" i="41" s="1"/>
  <c r="GS44" i="41"/>
  <c r="GT38" i="41"/>
  <c r="GT44" i="41" s="1"/>
  <c r="GU38" i="41"/>
  <c r="GU44" i="41" s="1"/>
  <c r="GU5" i="41"/>
  <c r="GS47" i="41"/>
  <c r="GT5" i="41"/>
  <c r="GS9" i="41"/>
  <c r="B37" i="61"/>
  <c r="C36" i="61"/>
  <c r="E36" i="61" s="1"/>
  <c r="G36" i="61" s="1"/>
  <c r="AW33" i="27"/>
  <c r="DQ38" i="41" s="1"/>
  <c r="AW32" i="27"/>
  <c r="DQ35" i="41" s="1"/>
  <c r="AW34" i="27"/>
  <c r="DQ39" i="41" s="1"/>
  <c r="C36" i="57"/>
  <c r="E36" i="57" s="1"/>
  <c r="G36" i="57" s="1"/>
  <c r="B37" i="57"/>
  <c r="Q35" i="27" s="1"/>
  <c r="Q40" i="41" s="1"/>
  <c r="Q34" i="27"/>
  <c r="Q39" i="41" s="1"/>
  <c r="AY41" i="41"/>
  <c r="AX41" i="41"/>
  <c r="DK42" i="41"/>
  <c r="DJ42" i="41"/>
  <c r="AH20" i="41"/>
  <c r="AI20" i="41"/>
  <c r="AG27" i="41"/>
  <c r="Z55" i="86"/>
  <c r="C36" i="94"/>
  <c r="E36" i="94" s="1"/>
  <c r="G36" i="94" s="1"/>
  <c r="B37" i="94"/>
  <c r="BA38" i="27" s="1"/>
  <c r="EC43" i="41" s="1"/>
  <c r="W33" i="27"/>
  <c r="AK38" i="41" s="1"/>
  <c r="V42" i="41"/>
  <c r="W42" i="41"/>
  <c r="I14" i="86"/>
  <c r="HC31" i="41"/>
  <c r="HB31" i="41"/>
  <c r="HB6" i="41"/>
  <c r="HC6" i="41"/>
  <c r="GU32" i="41"/>
  <c r="GT32" i="41"/>
  <c r="GU12" i="41"/>
  <c r="GT12" i="41"/>
  <c r="AX42" i="41"/>
  <c r="AY42" i="41"/>
  <c r="AH13" i="41"/>
  <c r="AI13" i="41"/>
  <c r="AB49" i="86"/>
  <c r="AB54" i="86" s="1"/>
  <c r="C36" i="112"/>
  <c r="E36" i="112" s="1"/>
  <c r="G36" i="112" s="1"/>
  <c r="B37" i="112"/>
  <c r="C36" i="83"/>
  <c r="E36" i="83" s="1"/>
  <c r="G36" i="83" s="1"/>
  <c r="B37" i="83"/>
  <c r="C37" i="83" s="1"/>
  <c r="E37" i="83" s="1"/>
  <c r="G37" i="83" s="1"/>
  <c r="G39" i="83" s="1"/>
  <c r="G40" i="83" s="1"/>
  <c r="AI35" i="41"/>
  <c r="AH35" i="41"/>
  <c r="HB30" i="41"/>
  <c r="HC30" i="41"/>
  <c r="C36" i="65"/>
  <c r="E36" i="65" s="1"/>
  <c r="G36" i="65" s="1"/>
  <c r="G40" i="65" s="1"/>
  <c r="G41" i="65" s="1"/>
  <c r="AO10" i="27"/>
  <c r="FE7" i="41" s="1"/>
  <c r="AO8" i="27"/>
  <c r="AO9" i="27"/>
  <c r="FE6" i="41" s="1"/>
  <c r="AO11" i="27"/>
  <c r="FE8" i="41" s="1"/>
  <c r="AO13" i="27"/>
  <c r="FE12" i="41" s="1"/>
  <c r="AO12" i="27"/>
  <c r="FE11" i="41" s="1"/>
  <c r="AO14" i="27"/>
  <c r="FE13" i="41" s="1"/>
  <c r="AO16" i="27"/>
  <c r="FE15" i="41" s="1"/>
  <c r="AO15" i="27"/>
  <c r="FE14" i="41" s="1"/>
  <c r="AO17" i="27"/>
  <c r="FE16" i="41" s="1"/>
  <c r="AO18" i="27"/>
  <c r="FE17" i="41" s="1"/>
  <c r="AO20" i="27"/>
  <c r="FE21" i="41" s="1"/>
  <c r="AO22" i="27"/>
  <c r="FE23" i="41" s="1"/>
  <c r="AO19" i="27"/>
  <c r="FE20" i="41" s="1"/>
  <c r="AO24" i="27"/>
  <c r="FE25" i="41" s="1"/>
  <c r="AO25" i="27"/>
  <c r="FE26" i="41" s="1"/>
  <c r="AO21" i="27"/>
  <c r="FE22" i="41" s="1"/>
  <c r="AO23" i="27"/>
  <c r="FE24" i="41" s="1"/>
  <c r="AO28" i="27"/>
  <c r="FE31" i="41" s="1"/>
  <c r="AO26" i="27"/>
  <c r="FE29" i="41" s="1"/>
  <c r="AO27" i="27"/>
  <c r="FE30" i="41" s="1"/>
  <c r="AO32" i="27"/>
  <c r="FE35" i="41" s="1"/>
  <c r="AO29" i="27"/>
  <c r="FE32" i="41" s="1"/>
  <c r="AO30" i="27"/>
  <c r="FE33" i="41" s="1"/>
  <c r="AO34" i="27"/>
  <c r="FE39" i="41" s="1"/>
  <c r="AO38" i="27"/>
  <c r="FE43" i="41" s="1"/>
  <c r="GU30" i="41"/>
  <c r="GT30" i="41"/>
  <c r="GU7" i="41"/>
  <c r="GT7" i="41"/>
  <c r="AX39" i="41"/>
  <c r="AY39" i="41"/>
  <c r="C38" i="43"/>
  <c r="E38" i="43" s="1"/>
  <c r="G38" i="43" s="1"/>
  <c r="G42" i="43" s="1"/>
  <c r="G43" i="43" s="1"/>
  <c r="AU10" i="27"/>
  <c r="DI7" i="41" s="1"/>
  <c r="AU8" i="27"/>
  <c r="AU9" i="27"/>
  <c r="DI6" i="41" s="1"/>
  <c r="AU11" i="27"/>
  <c r="DI8" i="41" s="1"/>
  <c r="AU12" i="27"/>
  <c r="DI11" i="41" s="1"/>
  <c r="AU13" i="27"/>
  <c r="DI12" i="41" s="1"/>
  <c r="AU14" i="27"/>
  <c r="DI13" i="41" s="1"/>
  <c r="AU15" i="27"/>
  <c r="DI14" i="41" s="1"/>
  <c r="AU17" i="27"/>
  <c r="DI16" i="41" s="1"/>
  <c r="AU20" i="27"/>
  <c r="DI21" i="41" s="1"/>
  <c r="AU19" i="27"/>
  <c r="DI20" i="41" s="1"/>
  <c r="AU16" i="27"/>
  <c r="DI15" i="41" s="1"/>
  <c r="AU18" i="27"/>
  <c r="DI17" i="41" s="1"/>
  <c r="AU22" i="27"/>
  <c r="DI23" i="41" s="1"/>
  <c r="AU25" i="27"/>
  <c r="DI26" i="41" s="1"/>
  <c r="AU24" i="27"/>
  <c r="DI25" i="41" s="1"/>
  <c r="AU21" i="27"/>
  <c r="DI22" i="41" s="1"/>
  <c r="AU23" i="27"/>
  <c r="DI24" i="41" s="1"/>
  <c r="AU26" i="27"/>
  <c r="DI29" i="41" s="1"/>
  <c r="AU28" i="27"/>
  <c r="DI31" i="41" s="1"/>
  <c r="AU27" i="27"/>
  <c r="DI30" i="41" s="1"/>
  <c r="AU31" i="27"/>
  <c r="DI34" i="41" s="1"/>
  <c r="AU29" i="27"/>
  <c r="DI32" i="41" s="1"/>
  <c r="AU30" i="27"/>
  <c r="DI33" i="41" s="1"/>
  <c r="AU35" i="27"/>
  <c r="DI40" i="41" s="1"/>
  <c r="AU34" i="27"/>
  <c r="DI39" i="41" s="1"/>
  <c r="Z49" i="86"/>
  <c r="Z54" i="86" s="1"/>
  <c r="AH15" i="41"/>
  <c r="AI15" i="41"/>
  <c r="BK38" i="27"/>
  <c r="FM43" i="41" s="1"/>
  <c r="B37" i="96"/>
  <c r="C37" i="96" s="1"/>
  <c r="E37" i="96" s="1"/>
  <c r="G37" i="96" s="1"/>
  <c r="C36" i="96"/>
  <c r="E36" i="96" s="1"/>
  <c r="G36" i="96" s="1"/>
  <c r="K54" i="86"/>
  <c r="C37" i="14"/>
  <c r="E37" i="14" s="1"/>
  <c r="G37" i="14" s="1"/>
  <c r="G39" i="14" s="1"/>
  <c r="G40" i="14" s="1"/>
  <c r="P8" i="27"/>
  <c r="P9" i="27"/>
  <c r="M6" i="41" s="1"/>
  <c r="P10" i="27"/>
  <c r="M7" i="41" s="1"/>
  <c r="P11" i="27"/>
  <c r="M8" i="41" s="1"/>
  <c r="P13" i="27"/>
  <c r="M12" i="41" s="1"/>
  <c r="P12" i="27"/>
  <c r="M11" i="41" s="1"/>
  <c r="P15" i="27"/>
  <c r="M14" i="41" s="1"/>
  <c r="P14" i="27"/>
  <c r="M13" i="41" s="1"/>
  <c r="P20" i="27"/>
  <c r="M21" i="41" s="1"/>
  <c r="P16" i="27"/>
  <c r="M15" i="41" s="1"/>
  <c r="P17" i="27"/>
  <c r="M16" i="41" s="1"/>
  <c r="P22" i="27"/>
  <c r="M23" i="41" s="1"/>
  <c r="P19" i="27"/>
  <c r="M20" i="41" s="1"/>
  <c r="P21" i="27"/>
  <c r="M22" i="41" s="1"/>
  <c r="P18" i="27"/>
  <c r="M17" i="41" s="1"/>
  <c r="P24" i="27"/>
  <c r="M25" i="41" s="1"/>
  <c r="P27" i="27"/>
  <c r="M30" i="41" s="1"/>
  <c r="P26" i="27"/>
  <c r="M29" i="41" s="1"/>
  <c r="P23" i="27"/>
  <c r="M24" i="41" s="1"/>
  <c r="P25" i="27"/>
  <c r="M26" i="41" s="1"/>
  <c r="P28" i="27"/>
  <c r="M31" i="41" s="1"/>
  <c r="P29" i="27"/>
  <c r="M32" i="41" s="1"/>
  <c r="P30" i="27"/>
  <c r="M33" i="41" s="1"/>
  <c r="P31" i="27"/>
  <c r="M34" i="41" s="1"/>
  <c r="P33" i="27"/>
  <c r="M38" i="41" s="1"/>
  <c r="P38" i="27"/>
  <c r="M43" i="41" s="1"/>
  <c r="HC29" i="41"/>
  <c r="HA36" i="41"/>
  <c r="HB29" i="41"/>
  <c r="AL41" i="41"/>
  <c r="AM41" i="41"/>
  <c r="GU33" i="41"/>
  <c r="GT33" i="41"/>
  <c r="GU6" i="41"/>
  <c r="GT6" i="41"/>
  <c r="FS39" i="41"/>
  <c r="FR39" i="41"/>
  <c r="AY40" i="41"/>
  <c r="AX40" i="41"/>
  <c r="AH17" i="41"/>
  <c r="AI17" i="41"/>
  <c r="HB21" i="41"/>
  <c r="HC21" i="41"/>
  <c r="C37" i="22"/>
  <c r="E37" i="22" s="1"/>
  <c r="G37" i="22" s="1"/>
  <c r="G39" i="22" s="1"/>
  <c r="G40" i="22" s="1"/>
  <c r="R11" i="27"/>
  <c r="U8" i="41" s="1"/>
  <c r="R9" i="27"/>
  <c r="U6" i="41" s="1"/>
  <c r="R8" i="27"/>
  <c r="R10" i="27"/>
  <c r="U7" i="41" s="1"/>
  <c r="R12" i="27"/>
  <c r="U11" i="41" s="1"/>
  <c r="R13" i="27"/>
  <c r="U12" i="41" s="1"/>
  <c r="R17" i="27"/>
  <c r="U16" i="41" s="1"/>
  <c r="R16" i="27"/>
  <c r="U15" i="41" s="1"/>
  <c r="R18" i="27"/>
  <c r="U17" i="41" s="1"/>
  <c r="R14" i="27"/>
  <c r="U13" i="41" s="1"/>
  <c r="R15" i="27"/>
  <c r="U14" i="41" s="1"/>
  <c r="R20" i="27"/>
  <c r="U21" i="41" s="1"/>
  <c r="R21" i="27"/>
  <c r="U22" i="41" s="1"/>
  <c r="R19" i="27"/>
  <c r="U20" i="41" s="1"/>
  <c r="R25" i="27"/>
  <c r="U26" i="41" s="1"/>
  <c r="R24" i="27"/>
  <c r="U25" i="41" s="1"/>
  <c r="R22" i="27"/>
  <c r="U23" i="41" s="1"/>
  <c r="R23" i="27"/>
  <c r="U24" i="41" s="1"/>
  <c r="R26" i="27"/>
  <c r="U29" i="41" s="1"/>
  <c r="R27" i="27"/>
  <c r="U30" i="41" s="1"/>
  <c r="R29" i="27"/>
  <c r="U32" i="41" s="1"/>
  <c r="R30" i="27"/>
  <c r="U33" i="41" s="1"/>
  <c r="R28" i="27"/>
  <c r="U31" i="41" s="1"/>
  <c r="R34" i="27"/>
  <c r="U39" i="41" s="1"/>
  <c r="R31" i="27"/>
  <c r="U34" i="41" s="1"/>
  <c r="CE43" i="41"/>
  <c r="CE44" i="41" s="1"/>
  <c r="CE46" i="41" s="1"/>
  <c r="CD43" i="41"/>
  <c r="CC44" i="41"/>
  <c r="CC46" i="41" s="1"/>
  <c r="CC47" i="41"/>
  <c r="DJ43" i="41"/>
  <c r="DK43" i="41"/>
  <c r="C37" i="16"/>
  <c r="E37" i="16" s="1"/>
  <c r="G37" i="16" s="1"/>
  <c r="G39" i="16" s="1"/>
  <c r="G40" i="16" s="1"/>
  <c r="W9" i="27"/>
  <c r="AK6" i="41" s="1"/>
  <c r="W13" i="27"/>
  <c r="AK12" i="41" s="1"/>
  <c r="W10" i="27"/>
  <c r="AK7" i="41" s="1"/>
  <c r="W8" i="27"/>
  <c r="W14" i="27"/>
  <c r="AK13" i="41" s="1"/>
  <c r="W11" i="27"/>
  <c r="AK8" i="41" s="1"/>
  <c r="W12" i="27"/>
  <c r="AK11" i="41" s="1"/>
  <c r="W19" i="27"/>
  <c r="AK20" i="41" s="1"/>
  <c r="W20" i="27"/>
  <c r="AK21" i="41" s="1"/>
  <c r="W15" i="27"/>
  <c r="AK14" i="41" s="1"/>
  <c r="W16" i="27"/>
  <c r="AK15" i="41" s="1"/>
  <c r="W17" i="27"/>
  <c r="AK16" i="41" s="1"/>
  <c r="W18" i="27"/>
  <c r="AK17" i="41" s="1"/>
  <c r="W21" i="27"/>
  <c r="AK22" i="41" s="1"/>
  <c r="W23" i="27"/>
  <c r="AK24" i="41" s="1"/>
  <c r="W22" i="27"/>
  <c r="AK23" i="41" s="1"/>
  <c r="W26" i="27"/>
  <c r="AK29" i="41" s="1"/>
  <c r="W24" i="27"/>
  <c r="AK25" i="41" s="1"/>
  <c r="W25" i="27"/>
  <c r="AK26" i="41" s="1"/>
  <c r="W30" i="27"/>
  <c r="AK33" i="41" s="1"/>
  <c r="W28" i="27"/>
  <c r="AK31" i="41" s="1"/>
  <c r="W27" i="27"/>
  <c r="AK30" i="41" s="1"/>
  <c r="W29" i="27"/>
  <c r="AK32" i="41" s="1"/>
  <c r="W32" i="27"/>
  <c r="AK35" i="41" s="1"/>
  <c r="W31" i="27"/>
  <c r="AK34" i="41" s="1"/>
  <c r="GU31" i="41"/>
  <c r="GT31" i="41"/>
  <c r="C36" i="67"/>
  <c r="E36" i="67" s="1"/>
  <c r="G36" i="67" s="1"/>
  <c r="B37" i="67"/>
  <c r="BV37" i="27" s="1"/>
  <c r="GW42" i="41" s="1"/>
  <c r="BV38" i="27"/>
  <c r="GW43" i="41" s="1"/>
  <c r="BV36" i="27"/>
  <c r="GW41" i="41" s="1"/>
  <c r="FS35" i="41"/>
  <c r="FR35" i="41"/>
  <c r="AD48" i="86"/>
  <c r="AC55" i="86"/>
  <c r="AC49" i="86"/>
  <c r="AC54" i="86" s="1"/>
  <c r="BL38" i="27"/>
  <c r="AI14" i="41"/>
  <c r="AH14" i="41"/>
  <c r="C35" i="69"/>
  <c r="E35" i="69" s="1"/>
  <c r="G35" i="69" s="1"/>
  <c r="B36" i="69"/>
  <c r="BK33" i="27"/>
  <c r="FM38" i="41" s="1"/>
  <c r="FN39" i="41"/>
  <c r="FO39" i="41"/>
  <c r="B37" i="3"/>
  <c r="C37" i="3" s="1"/>
  <c r="E37" i="3" s="1"/>
  <c r="G37" i="3" s="1"/>
  <c r="G39" i="3" s="1"/>
  <c r="G40" i="3" s="1"/>
  <c r="C36" i="3"/>
  <c r="E36" i="3" s="1"/>
  <c r="G36" i="3" s="1"/>
  <c r="AY43" i="41"/>
  <c r="AX43" i="41"/>
  <c r="Z33" i="27"/>
  <c r="BA38" i="41" s="1"/>
  <c r="C36" i="85"/>
  <c r="E36" i="85" s="1"/>
  <c r="G36" i="85" s="1"/>
  <c r="B37" i="85"/>
  <c r="BB38" i="27"/>
  <c r="EG43" i="41" s="1"/>
  <c r="GL47" i="41"/>
  <c r="HC23" i="41"/>
  <c r="HB23" i="41"/>
  <c r="AQ34" i="27"/>
  <c r="CK39" i="41" s="1"/>
  <c r="X49" i="86"/>
  <c r="X54" i="86" s="1"/>
  <c r="GT29" i="41"/>
  <c r="GS36" i="41"/>
  <c r="GU29" i="41"/>
  <c r="E36" i="23"/>
  <c r="G36" i="23" s="1"/>
  <c r="N36" i="27"/>
  <c r="N34" i="27"/>
  <c r="N37" i="27"/>
  <c r="N33" i="27"/>
  <c r="AX35" i="27"/>
  <c r="FQ40" i="41" s="1"/>
  <c r="C37" i="125"/>
  <c r="E37" i="125" s="1"/>
  <c r="G37" i="125" s="1"/>
  <c r="G39" i="125" s="1"/>
  <c r="G40" i="125" s="1"/>
  <c r="BG9" i="27"/>
  <c r="AW6" i="41" s="1"/>
  <c r="BG10" i="27"/>
  <c r="AW7" i="41" s="1"/>
  <c r="BG8" i="27"/>
  <c r="BG11" i="27"/>
  <c r="AW8" i="41" s="1"/>
  <c r="BG12" i="27"/>
  <c r="AW11" i="41" s="1"/>
  <c r="BG13" i="27"/>
  <c r="AW12" i="41" s="1"/>
  <c r="BG14" i="27"/>
  <c r="AW13" i="41" s="1"/>
  <c r="BG18" i="27"/>
  <c r="AW17" i="41" s="1"/>
  <c r="BG16" i="27"/>
  <c r="AW15" i="41" s="1"/>
  <c r="BG19" i="27"/>
  <c r="AW20" i="41" s="1"/>
  <c r="BG15" i="27"/>
  <c r="AW14" i="41" s="1"/>
  <c r="BG17" i="27"/>
  <c r="AW16" i="41" s="1"/>
  <c r="BG20" i="27"/>
  <c r="AW21" i="41" s="1"/>
  <c r="BG21" i="27"/>
  <c r="AW22" i="41" s="1"/>
  <c r="BG22" i="27"/>
  <c r="AW23" i="41" s="1"/>
  <c r="BG24" i="27"/>
  <c r="AW25" i="41" s="1"/>
  <c r="BG25" i="27"/>
  <c r="AW26" i="41" s="1"/>
  <c r="BG26" i="27"/>
  <c r="AW29" i="41" s="1"/>
  <c r="BG23" i="27"/>
  <c r="AW24" i="41" s="1"/>
  <c r="BG28" i="27"/>
  <c r="AW31" i="41" s="1"/>
  <c r="BG27" i="27"/>
  <c r="AW30" i="41" s="1"/>
  <c r="BG29" i="27"/>
  <c r="AW32" i="41" s="1"/>
  <c r="BG30" i="27"/>
  <c r="AW33" i="41" s="1"/>
  <c r="BG31" i="27"/>
  <c r="AW34" i="41" s="1"/>
  <c r="BG33" i="27"/>
  <c r="AW38" i="41" s="1"/>
  <c r="BG32" i="27"/>
  <c r="AW35" i="41" s="1"/>
  <c r="N38" i="27"/>
  <c r="AH39" i="41"/>
  <c r="AI39" i="41"/>
  <c r="AG18" i="41"/>
  <c r="AI11" i="41"/>
  <c r="AH11" i="41"/>
  <c r="B37" i="76"/>
  <c r="C37" i="76" s="1"/>
  <c r="E37" i="76" s="1"/>
  <c r="G37" i="76" s="1"/>
  <c r="G39" i="76" s="1"/>
  <c r="G40" i="76" s="1"/>
  <c r="C36" i="76"/>
  <c r="E36" i="76" s="1"/>
  <c r="G36" i="76" s="1"/>
  <c r="HC24" i="41"/>
  <c r="HB24" i="41"/>
  <c r="C36" i="71"/>
  <c r="E36" i="71" s="1"/>
  <c r="G36" i="71" s="1"/>
  <c r="B37" i="71"/>
  <c r="BT33" i="27"/>
  <c r="F43" i="86"/>
  <c r="E55" i="86"/>
  <c r="E49" i="86"/>
  <c r="C36" i="77"/>
  <c r="E36" i="77" s="1"/>
  <c r="G36" i="77" s="1"/>
  <c r="B37" i="77"/>
  <c r="HB26" i="41"/>
  <c r="HC26" i="41"/>
  <c r="BF37" i="27"/>
  <c r="EW42" i="41" s="1"/>
  <c r="C37" i="48"/>
  <c r="E37" i="48" s="1"/>
  <c r="G37" i="48" s="1"/>
  <c r="X36" i="27"/>
  <c r="AQ35" i="27"/>
  <c r="CK40" i="41" s="1"/>
  <c r="GT25" i="41"/>
  <c r="GU25" i="41"/>
  <c r="E37" i="23"/>
  <c r="G37" i="23" s="1"/>
  <c r="G39" i="23" s="1"/>
  <c r="G40" i="23" s="1"/>
  <c r="N9" i="27"/>
  <c r="N12" i="27"/>
  <c r="N10" i="27"/>
  <c r="N11" i="27"/>
  <c r="N8" i="27"/>
  <c r="N13" i="27"/>
  <c r="N14" i="27"/>
  <c r="N15" i="27"/>
  <c r="N16" i="27"/>
  <c r="N20" i="27"/>
  <c r="N18" i="27"/>
  <c r="N22" i="27"/>
  <c r="N17" i="27"/>
  <c r="N19" i="27"/>
  <c r="N21" i="27"/>
  <c r="N23" i="27"/>
  <c r="N24" i="27"/>
  <c r="N25" i="27"/>
  <c r="N28" i="27"/>
  <c r="N26" i="27"/>
  <c r="N29" i="27"/>
  <c r="N27" i="27"/>
  <c r="N30" i="27"/>
  <c r="N35" i="27"/>
  <c r="N31" i="27"/>
  <c r="N32" i="27"/>
  <c r="C37" i="8"/>
  <c r="E37" i="8" s="1"/>
  <c r="E36" i="8"/>
  <c r="BC38" i="27"/>
  <c r="EK43" i="41" s="1"/>
  <c r="AI42" i="41"/>
  <c r="AH42" i="41"/>
  <c r="AH12" i="41"/>
  <c r="AI12" i="41"/>
  <c r="I23" i="86"/>
  <c r="P34" i="27"/>
  <c r="M39" i="41" s="1"/>
  <c r="O40" i="41"/>
  <c r="N40" i="41"/>
  <c r="AL42" i="41"/>
  <c r="AM42" i="41"/>
  <c r="FS43" i="41"/>
  <c r="FR43" i="41"/>
  <c r="B38" i="50"/>
  <c r="BH38" i="27" s="1"/>
  <c r="FA43" i="41" s="1"/>
  <c r="C37" i="50"/>
  <c r="E37" i="50" s="1"/>
  <c r="G37" i="50" s="1"/>
  <c r="BC36" i="27"/>
  <c r="EK41" i="41" s="1"/>
  <c r="HB25" i="41"/>
  <c r="HC25" i="41"/>
  <c r="C36" i="95"/>
  <c r="E36" i="95" s="1"/>
  <c r="G36" i="95" s="1"/>
  <c r="B37" i="95"/>
  <c r="AZ37" i="27" s="1"/>
  <c r="DY42" i="41" s="1"/>
  <c r="AQ33" i="27"/>
  <c r="CK38" i="41" s="1"/>
  <c r="AW38" i="27"/>
  <c r="DQ43" i="41" s="1"/>
  <c r="GU26" i="41"/>
  <c r="GT26" i="41"/>
  <c r="AS35" i="27"/>
  <c r="DA40" i="41" s="1"/>
  <c r="L48" i="86"/>
  <c r="L55" i="86" s="1"/>
  <c r="AI41" i="41"/>
  <c r="AH41" i="41"/>
  <c r="AG5" i="41"/>
  <c r="V40" i="27"/>
  <c r="AM40" i="41"/>
  <c r="AL40" i="41"/>
  <c r="B37" i="109"/>
  <c r="Z38" i="27" s="1"/>
  <c r="BA43" i="41" s="1"/>
  <c r="C36" i="109"/>
  <c r="E36" i="109" s="1"/>
  <c r="G36" i="109" s="1"/>
  <c r="BC37" i="27"/>
  <c r="EK42" i="41" s="1"/>
  <c r="Z36" i="27"/>
  <c r="BA41" i="41" s="1"/>
  <c r="BO44" i="41"/>
  <c r="BO46" i="41" s="1"/>
  <c r="BO47" i="41"/>
  <c r="C36" i="84"/>
  <c r="E36" i="84" s="1"/>
  <c r="G36" i="84" s="1"/>
  <c r="B37" i="84"/>
  <c r="C37" i="84" s="1"/>
  <c r="E37" i="84" s="1"/>
  <c r="G37" i="84" s="1"/>
  <c r="G39" i="84" s="1"/>
  <c r="G40" i="84" s="1"/>
  <c r="HC22" i="41"/>
  <c r="HB22" i="41"/>
  <c r="C37" i="121"/>
  <c r="E37" i="121" s="1"/>
  <c r="G37" i="121" s="1"/>
  <c r="G41" i="121" s="1"/>
  <c r="G42" i="121" s="1"/>
  <c r="BF12" i="27"/>
  <c r="EW11" i="41" s="1"/>
  <c r="BF9" i="27"/>
  <c r="EW6" i="41" s="1"/>
  <c r="BF13" i="27"/>
  <c r="EW12" i="41" s="1"/>
  <c r="BF8" i="27"/>
  <c r="BF10" i="27"/>
  <c r="EW7" i="41" s="1"/>
  <c r="BF11" i="27"/>
  <c r="EW8" i="41" s="1"/>
  <c r="BF15" i="27"/>
  <c r="EW14" i="41" s="1"/>
  <c r="BF14" i="27"/>
  <c r="EW13" i="41" s="1"/>
  <c r="BF16" i="27"/>
  <c r="EW15" i="41" s="1"/>
  <c r="BF20" i="27"/>
  <c r="EW21" i="41" s="1"/>
  <c r="BF17" i="27"/>
  <c r="EW16" i="41" s="1"/>
  <c r="BF18" i="27"/>
  <c r="EW17" i="41" s="1"/>
  <c r="BF19" i="27"/>
  <c r="EW20" i="41" s="1"/>
  <c r="BF21" i="27"/>
  <c r="EW22" i="41" s="1"/>
  <c r="BF22" i="27"/>
  <c r="EW23" i="41" s="1"/>
  <c r="BF26" i="27"/>
  <c r="EW29" i="41" s="1"/>
  <c r="BF24" i="27"/>
  <c r="EW25" i="41" s="1"/>
  <c r="BF23" i="27"/>
  <c r="EW24" i="41" s="1"/>
  <c r="BF28" i="27"/>
  <c r="EW31" i="41" s="1"/>
  <c r="BF29" i="27"/>
  <c r="EW32" i="41" s="1"/>
  <c r="BF25" i="27"/>
  <c r="EW26" i="41" s="1"/>
  <c r="BF27" i="27"/>
  <c r="EW30" i="41" s="1"/>
  <c r="BF30" i="27"/>
  <c r="EW33" i="41" s="1"/>
  <c r="BF34" i="27"/>
  <c r="EW39" i="41" s="1"/>
  <c r="BF36" i="27"/>
  <c r="EW41" i="41" s="1"/>
  <c r="BF38" i="27"/>
  <c r="EW43" i="41" s="1"/>
  <c r="BF33" i="27"/>
  <c r="EW38" i="41" s="1"/>
  <c r="BF31" i="27"/>
  <c r="EW34" i="41" s="1"/>
  <c r="AP37" i="27"/>
  <c r="FI42" i="41" s="1"/>
  <c r="GT22" i="41"/>
  <c r="GU22" i="41"/>
  <c r="B37" i="80"/>
  <c r="C36" i="80"/>
  <c r="E36" i="80" s="1"/>
  <c r="G36" i="80" s="1"/>
  <c r="AI38" i="27"/>
  <c r="CG43" i="41" s="1"/>
  <c r="AI36" i="27"/>
  <c r="CG41" i="41" s="1"/>
  <c r="C37" i="128"/>
  <c r="E37" i="128" s="1"/>
  <c r="G37" i="128" s="1"/>
  <c r="AX8" i="27"/>
  <c r="AX9" i="27"/>
  <c r="FQ6" i="41" s="1"/>
  <c r="AX11" i="27"/>
  <c r="FQ8" i="41" s="1"/>
  <c r="AX10" i="27"/>
  <c r="FQ7" i="41" s="1"/>
  <c r="AX16" i="27"/>
  <c r="FQ15" i="41" s="1"/>
  <c r="AX12" i="27"/>
  <c r="FQ11" i="41" s="1"/>
  <c r="AX13" i="27"/>
  <c r="FQ12" i="41" s="1"/>
  <c r="AX14" i="27"/>
  <c r="FQ13" i="41" s="1"/>
  <c r="AX15" i="27"/>
  <c r="FQ14" i="41" s="1"/>
  <c r="AX17" i="27"/>
  <c r="FQ16" i="41" s="1"/>
  <c r="AX18" i="27"/>
  <c r="FQ17" i="41" s="1"/>
  <c r="AX20" i="27"/>
  <c r="FQ21" i="41" s="1"/>
  <c r="AX21" i="27"/>
  <c r="FQ22" i="41" s="1"/>
  <c r="AX19" i="27"/>
  <c r="FQ20" i="41" s="1"/>
  <c r="AX24" i="27"/>
  <c r="FQ25" i="41" s="1"/>
  <c r="AX22" i="27"/>
  <c r="FQ23" i="41" s="1"/>
  <c r="AX23" i="27"/>
  <c r="FQ24" i="41" s="1"/>
  <c r="AX25" i="27"/>
  <c r="FQ26" i="41" s="1"/>
  <c r="AX26" i="27"/>
  <c r="FQ29" i="41" s="1"/>
  <c r="AX28" i="27"/>
  <c r="FQ31" i="41" s="1"/>
  <c r="AX31" i="27"/>
  <c r="FQ34" i="41" s="1"/>
  <c r="AX27" i="27"/>
  <c r="FQ30" i="41" s="1"/>
  <c r="AX29" i="27"/>
  <c r="FQ32" i="41" s="1"/>
  <c r="AX30" i="27"/>
  <c r="FQ33" i="41" s="1"/>
  <c r="AX37" i="27"/>
  <c r="FQ42" i="41" s="1"/>
  <c r="AX36" i="27"/>
  <c r="FQ41" i="41" s="1"/>
  <c r="AI30" i="41"/>
  <c r="AH30" i="41"/>
  <c r="AI8" i="41"/>
  <c r="AH8" i="41"/>
  <c r="F16" i="86"/>
  <c r="F23" i="86" s="1"/>
  <c r="E23" i="86"/>
  <c r="I55" i="86" l="1"/>
  <c r="U55" i="86"/>
  <c r="D55" i="86"/>
  <c r="AA49" i="86"/>
  <c r="AA54" i="86" s="1"/>
  <c r="AA55" i="86"/>
  <c r="HB44" i="41"/>
  <c r="CE47" i="41"/>
  <c r="HC44" i="41"/>
  <c r="GQ41" i="41"/>
  <c r="GP41" i="41"/>
  <c r="S40" i="41"/>
  <c r="R40" i="41"/>
  <c r="EA42" i="41"/>
  <c r="DZ42" i="41"/>
  <c r="ED43" i="41"/>
  <c r="EE43" i="41"/>
  <c r="CQ42" i="41"/>
  <c r="CP42" i="41"/>
  <c r="GY42" i="41"/>
  <c r="GX42" i="41"/>
  <c r="BW43" i="41"/>
  <c r="BV43" i="41"/>
  <c r="FC43" i="41"/>
  <c r="FB43" i="41"/>
  <c r="Z39" i="41"/>
  <c r="AA39" i="41"/>
  <c r="BC43" i="41"/>
  <c r="BB43" i="41"/>
  <c r="AU40" i="41"/>
  <c r="AT40" i="41"/>
  <c r="GA43" i="41"/>
  <c r="FZ43" i="41"/>
  <c r="I6" i="41"/>
  <c r="FO26" i="41"/>
  <c r="FN26" i="41"/>
  <c r="N17" i="41"/>
  <c r="O17" i="41"/>
  <c r="AJ20" i="86"/>
  <c r="I31" i="41"/>
  <c r="W13" i="41"/>
  <c r="V13" i="41"/>
  <c r="O22" i="41"/>
  <c r="N22" i="41"/>
  <c r="DK14" i="41"/>
  <c r="DJ14" i="41"/>
  <c r="FG30" i="41"/>
  <c r="FF30" i="41"/>
  <c r="FG7" i="41"/>
  <c r="FF7" i="41"/>
  <c r="CT41" i="41"/>
  <c r="CU41" i="41"/>
  <c r="CU14" i="41"/>
  <c r="CT14" i="41"/>
  <c r="AE17" i="41"/>
  <c r="AD17" i="41"/>
  <c r="C37" i="88"/>
  <c r="E37" i="88" s="1"/>
  <c r="G37" i="88" s="1"/>
  <c r="G43" i="88" s="1"/>
  <c r="G44" i="88" s="1"/>
  <c r="AY9" i="27"/>
  <c r="DU6" i="41" s="1"/>
  <c r="AY13" i="27"/>
  <c r="DU12" i="41" s="1"/>
  <c r="AY10" i="27"/>
  <c r="DU7" i="41" s="1"/>
  <c r="AY11" i="27"/>
  <c r="DU8" i="41" s="1"/>
  <c r="AY17" i="27"/>
  <c r="DU16" i="41" s="1"/>
  <c r="AY8" i="27"/>
  <c r="AY12" i="27"/>
  <c r="DU11" i="41" s="1"/>
  <c r="AY14" i="27"/>
  <c r="DU13" i="41" s="1"/>
  <c r="AY18" i="27"/>
  <c r="DU17" i="41" s="1"/>
  <c r="AY15" i="27"/>
  <c r="DU14" i="41" s="1"/>
  <c r="AY16" i="27"/>
  <c r="DU15" i="41" s="1"/>
  <c r="AY21" i="27"/>
  <c r="DU22" i="41" s="1"/>
  <c r="AY20" i="27"/>
  <c r="DU21" i="41" s="1"/>
  <c r="AY19" i="27"/>
  <c r="DU20" i="41" s="1"/>
  <c r="AY24" i="27"/>
  <c r="DU25" i="41" s="1"/>
  <c r="AY22" i="27"/>
  <c r="DU23" i="41" s="1"/>
  <c r="AY27" i="27"/>
  <c r="DU30" i="41" s="1"/>
  <c r="AY23" i="27"/>
  <c r="DU24" i="41" s="1"/>
  <c r="AY25" i="27"/>
  <c r="DU26" i="41" s="1"/>
  <c r="AY26" i="27"/>
  <c r="DU29" i="41" s="1"/>
  <c r="AY28" i="27"/>
  <c r="DU31" i="41" s="1"/>
  <c r="AY29" i="27"/>
  <c r="DU32" i="41" s="1"/>
  <c r="AY30" i="27"/>
  <c r="DU33" i="41" s="1"/>
  <c r="AY31" i="27"/>
  <c r="DU34" i="41" s="1"/>
  <c r="AY35" i="27"/>
  <c r="DU40" i="41" s="1"/>
  <c r="FN25" i="41"/>
  <c r="FO25" i="41"/>
  <c r="AA43" i="41"/>
  <c r="Z43" i="41"/>
  <c r="FG38" i="41"/>
  <c r="FE44" i="41"/>
  <c r="FF38" i="41"/>
  <c r="AE27" i="86"/>
  <c r="AJ27" i="86"/>
  <c r="AJ11" i="86"/>
  <c r="AI14" i="86"/>
  <c r="DO32" i="41"/>
  <c r="DN32" i="41"/>
  <c r="DN13" i="41"/>
  <c r="DO13" i="41"/>
  <c r="CY17" i="41"/>
  <c r="CX17" i="41"/>
  <c r="BS17" i="41"/>
  <c r="BR17" i="41"/>
  <c r="C37" i="110"/>
  <c r="E37" i="110" s="1"/>
  <c r="G37" i="110" s="1"/>
  <c r="G39" i="110" s="1"/>
  <c r="G40" i="110" s="1"/>
  <c r="AP10" i="27"/>
  <c r="FI7" i="41" s="1"/>
  <c r="AP9" i="27"/>
  <c r="FI6" i="41" s="1"/>
  <c r="AP8" i="27"/>
  <c r="AP16" i="27"/>
  <c r="FI15" i="41" s="1"/>
  <c r="AP13" i="27"/>
  <c r="FI12" i="41" s="1"/>
  <c r="AP11" i="27"/>
  <c r="FI8" i="41" s="1"/>
  <c r="AP12" i="27"/>
  <c r="FI11" i="41" s="1"/>
  <c r="AP14" i="27"/>
  <c r="FI13" i="41" s="1"/>
  <c r="AP15" i="27"/>
  <c r="FI14" i="41" s="1"/>
  <c r="AP17" i="27"/>
  <c r="FI16" i="41" s="1"/>
  <c r="AP18" i="27"/>
  <c r="FI17" i="41" s="1"/>
  <c r="AP21" i="27"/>
  <c r="FI22" i="41" s="1"/>
  <c r="AP20" i="27"/>
  <c r="FI21" i="41" s="1"/>
  <c r="AP22" i="27"/>
  <c r="FI23" i="41" s="1"/>
  <c r="AP19" i="27"/>
  <c r="FI20" i="41" s="1"/>
  <c r="AP23" i="27"/>
  <c r="FI24" i="41" s="1"/>
  <c r="AP25" i="27"/>
  <c r="FI26" i="41" s="1"/>
  <c r="AP24" i="27"/>
  <c r="FI25" i="41" s="1"/>
  <c r="AP26" i="27"/>
  <c r="FI29" i="41" s="1"/>
  <c r="AP27" i="27"/>
  <c r="FI30" i="41" s="1"/>
  <c r="AP28" i="27"/>
  <c r="FI31" i="41" s="1"/>
  <c r="AP30" i="27"/>
  <c r="FI33" i="41" s="1"/>
  <c r="AP29" i="27"/>
  <c r="FI32" i="41" s="1"/>
  <c r="AP33" i="27"/>
  <c r="FI38" i="41" s="1"/>
  <c r="AP34" i="27"/>
  <c r="FI39" i="41" s="1"/>
  <c r="AP38" i="27"/>
  <c r="FI43" i="41" s="1"/>
  <c r="AP31" i="27"/>
  <c r="FI34" i="41" s="1"/>
  <c r="DC41" i="41"/>
  <c r="DB41" i="41"/>
  <c r="DC16" i="41"/>
  <c r="DB16" i="41"/>
  <c r="BV35" i="27"/>
  <c r="GW40" i="41" s="1"/>
  <c r="CY20" i="41"/>
  <c r="CW27" i="41"/>
  <c r="CX20" i="41"/>
  <c r="EY39" i="41"/>
  <c r="EX39" i="41"/>
  <c r="DV42" i="41"/>
  <c r="DW42" i="41"/>
  <c r="FS42" i="41"/>
  <c r="FS44" i="41" s="1"/>
  <c r="FR42" i="41"/>
  <c r="AM29" i="41"/>
  <c r="AL29" i="41"/>
  <c r="AK36" i="41"/>
  <c r="W17" i="41"/>
  <c r="V17" i="41"/>
  <c r="O20" i="41"/>
  <c r="N20" i="41"/>
  <c r="M27" i="41"/>
  <c r="DJ13" i="41"/>
  <c r="DK13" i="41"/>
  <c r="FG29" i="41"/>
  <c r="FF29" i="41"/>
  <c r="FE36" i="41"/>
  <c r="DS39" i="41"/>
  <c r="DR39" i="41"/>
  <c r="CU38" i="41"/>
  <c r="CT38" i="41"/>
  <c r="CS44" i="41"/>
  <c r="CU12" i="41"/>
  <c r="CT12" i="41"/>
  <c r="AE21" i="41"/>
  <c r="AD21" i="41"/>
  <c r="DK41" i="41"/>
  <c r="DJ41" i="41"/>
  <c r="FN22" i="41"/>
  <c r="FO22" i="41"/>
  <c r="AA40" i="41"/>
  <c r="Z40" i="41"/>
  <c r="AE36" i="86"/>
  <c r="AJ36" i="86"/>
  <c r="DN33" i="41"/>
  <c r="DO33" i="41"/>
  <c r="DN12" i="41"/>
  <c r="DO12" i="41"/>
  <c r="CY15" i="41"/>
  <c r="CX15" i="41"/>
  <c r="BS16" i="41"/>
  <c r="BR16" i="41"/>
  <c r="DC39" i="41"/>
  <c r="DB39" i="41"/>
  <c r="DC14" i="41"/>
  <c r="DB14" i="41"/>
  <c r="AZ35" i="27"/>
  <c r="DY40" i="41" s="1"/>
  <c r="CU35" i="41"/>
  <c r="CT35" i="41"/>
  <c r="I29" i="41"/>
  <c r="DO6" i="41"/>
  <c r="DN6" i="41"/>
  <c r="FS11" i="41"/>
  <c r="FQ18" i="41"/>
  <c r="FR11" i="41"/>
  <c r="EY11" i="41"/>
  <c r="EW18" i="41"/>
  <c r="EX11" i="41"/>
  <c r="DC40" i="41"/>
  <c r="DB40" i="41"/>
  <c r="O39" i="41"/>
  <c r="N39" i="41"/>
  <c r="I25" i="41"/>
  <c r="AX33" i="41"/>
  <c r="AY33" i="41"/>
  <c r="AW5" i="41"/>
  <c r="BG40" i="27"/>
  <c r="AM23" i="41"/>
  <c r="AL23" i="41"/>
  <c r="V15" i="41"/>
  <c r="W15" i="41"/>
  <c r="N23" i="41"/>
  <c r="O23" i="41"/>
  <c r="DK39" i="41"/>
  <c r="DJ39" i="41"/>
  <c r="DK12" i="41"/>
  <c r="DJ12" i="41"/>
  <c r="FG31" i="41"/>
  <c r="FF31" i="41"/>
  <c r="DR35" i="41"/>
  <c r="DS35" i="41"/>
  <c r="CT34" i="41"/>
  <c r="CU34" i="41"/>
  <c r="CU13" i="41"/>
  <c r="CT13" i="41"/>
  <c r="AD16" i="41"/>
  <c r="AE16" i="41"/>
  <c r="FO23" i="41"/>
  <c r="FN23" i="41"/>
  <c r="AH14" i="86"/>
  <c r="AE10" i="86"/>
  <c r="AJ10" i="86"/>
  <c r="AJ19" i="86"/>
  <c r="DO34" i="41"/>
  <c r="DN34" i="41"/>
  <c r="DN7" i="41"/>
  <c r="DO7" i="41"/>
  <c r="CY14" i="41"/>
  <c r="CX14" i="41"/>
  <c r="R55" i="86"/>
  <c r="R49" i="86"/>
  <c r="R54" i="86" s="1"/>
  <c r="BR14" i="41"/>
  <c r="BS14" i="41"/>
  <c r="DC43" i="41"/>
  <c r="DB43" i="41"/>
  <c r="DC13" i="41"/>
  <c r="DB13" i="41"/>
  <c r="AL33" i="41"/>
  <c r="AM33" i="41"/>
  <c r="AE22" i="41"/>
  <c r="AD22" i="41"/>
  <c r="AE34" i="86"/>
  <c r="AJ34" i="86"/>
  <c r="C37" i="91"/>
  <c r="E37" i="91" s="1"/>
  <c r="G37" i="91" s="1"/>
  <c r="G39" i="91" s="1"/>
  <c r="G40" i="91" s="1"/>
  <c r="BO8" i="27"/>
  <c r="BO9" i="27"/>
  <c r="FY6" i="41" s="1"/>
  <c r="BO12" i="27"/>
  <c r="FY11" i="41" s="1"/>
  <c r="BO10" i="27"/>
  <c r="FY7" i="41" s="1"/>
  <c r="BO11" i="27"/>
  <c r="FY8" i="41" s="1"/>
  <c r="BO14" i="27"/>
  <c r="FY13" i="41" s="1"/>
  <c r="BO16" i="27"/>
  <c r="FY15" i="41" s="1"/>
  <c r="BO15" i="27"/>
  <c r="FY14" i="41" s="1"/>
  <c r="BO13" i="27"/>
  <c r="FY12" i="41" s="1"/>
  <c r="BO17" i="27"/>
  <c r="FY16" i="41" s="1"/>
  <c r="BO19" i="27"/>
  <c r="FY20" i="41" s="1"/>
  <c r="BO21" i="27"/>
  <c r="FY22" i="41" s="1"/>
  <c r="BO18" i="27"/>
  <c r="FY17" i="41" s="1"/>
  <c r="BO22" i="27"/>
  <c r="FY23" i="41" s="1"/>
  <c r="BO23" i="27"/>
  <c r="FY24" i="41" s="1"/>
  <c r="BO20" i="27"/>
  <c r="FY21" i="41" s="1"/>
  <c r="BO25" i="27"/>
  <c r="FY26" i="41" s="1"/>
  <c r="BO24" i="27"/>
  <c r="FY25" i="41" s="1"/>
  <c r="BO28" i="27"/>
  <c r="FY31" i="41" s="1"/>
  <c r="BO27" i="27"/>
  <c r="FY30" i="41" s="1"/>
  <c r="BO26" i="27"/>
  <c r="FY29" i="41" s="1"/>
  <c r="BO29" i="27"/>
  <c r="FY32" i="41" s="1"/>
  <c r="BO31" i="27"/>
  <c r="FY34" i="41" s="1"/>
  <c r="BO30" i="27"/>
  <c r="FY33" i="41" s="1"/>
  <c r="BO34" i="27"/>
  <c r="FY39" i="41" s="1"/>
  <c r="BO36" i="27"/>
  <c r="FY41" i="41" s="1"/>
  <c r="BO32" i="27"/>
  <c r="FY35" i="41" s="1"/>
  <c r="FK35" i="41"/>
  <c r="FJ35" i="41"/>
  <c r="AY34" i="41"/>
  <c r="AX34" i="41"/>
  <c r="EI43" i="41"/>
  <c r="EH43" i="41"/>
  <c r="AL24" i="41"/>
  <c r="AM24" i="41"/>
  <c r="CD47" i="41"/>
  <c r="CD44" i="41"/>
  <c r="CD46" i="41" s="1"/>
  <c r="V16" i="41"/>
  <c r="W16" i="41"/>
  <c r="N16" i="41"/>
  <c r="O16" i="41"/>
  <c r="DK40" i="41"/>
  <c r="DJ40" i="41"/>
  <c r="DJ11" i="41"/>
  <c r="DI18" i="41"/>
  <c r="DK11" i="41"/>
  <c r="FF24" i="41"/>
  <c r="FG24" i="41"/>
  <c r="I54" i="86"/>
  <c r="DR38" i="41"/>
  <c r="DS38" i="41"/>
  <c r="CT42" i="41"/>
  <c r="CU42" i="41"/>
  <c r="CT15" i="41"/>
  <c r="CU15" i="41"/>
  <c r="AD13" i="41"/>
  <c r="AE13" i="41"/>
  <c r="FO24" i="41"/>
  <c r="FN24" i="41"/>
  <c r="AH23" i="86"/>
  <c r="AE16" i="86"/>
  <c r="AE23" i="86" s="1"/>
  <c r="AJ18" i="86"/>
  <c r="DO30" i="41"/>
  <c r="DN30" i="41"/>
  <c r="DM5" i="41"/>
  <c r="AV40" i="27"/>
  <c r="CX13" i="41"/>
  <c r="CY13" i="41"/>
  <c r="C37" i="104"/>
  <c r="E37" i="104" s="1"/>
  <c r="G37" i="104" s="1"/>
  <c r="G40" i="104" s="1"/>
  <c r="G41" i="104" s="1"/>
  <c r="AM9" i="27"/>
  <c r="CO6" i="41" s="1"/>
  <c r="AM10" i="27"/>
  <c r="CO7" i="41" s="1"/>
  <c r="AM12" i="27"/>
  <c r="CO11" i="41" s="1"/>
  <c r="AM14" i="27"/>
  <c r="CO13" i="41" s="1"/>
  <c r="AM13" i="27"/>
  <c r="CO12" i="41" s="1"/>
  <c r="AM8" i="27"/>
  <c r="AM11" i="27"/>
  <c r="CO8" i="41" s="1"/>
  <c r="AM15" i="27"/>
  <c r="CO14" i="41" s="1"/>
  <c r="AM17" i="27"/>
  <c r="CO16" i="41" s="1"/>
  <c r="AM16" i="27"/>
  <c r="CO15" i="41" s="1"/>
  <c r="AM18" i="27"/>
  <c r="CO17" i="41" s="1"/>
  <c r="AM19" i="27"/>
  <c r="CO20" i="41" s="1"/>
  <c r="AM20" i="27"/>
  <c r="CO21" i="41" s="1"/>
  <c r="AM21" i="27"/>
  <c r="CO22" i="41" s="1"/>
  <c r="AM22" i="27"/>
  <c r="CO23" i="41" s="1"/>
  <c r="AM23" i="27"/>
  <c r="CO24" i="41" s="1"/>
  <c r="AM24" i="27"/>
  <c r="CO25" i="41" s="1"/>
  <c r="AM26" i="27"/>
  <c r="CO29" i="41" s="1"/>
  <c r="AM25" i="27"/>
  <c r="CO26" i="41" s="1"/>
  <c r="AM28" i="27"/>
  <c r="CO31" i="41" s="1"/>
  <c r="AM31" i="27"/>
  <c r="CO34" i="41" s="1"/>
  <c r="AM27" i="27"/>
  <c r="CO30" i="41" s="1"/>
  <c r="AM30" i="27"/>
  <c r="CO33" i="41" s="1"/>
  <c r="AM29" i="27"/>
  <c r="CO32" i="41" s="1"/>
  <c r="AM32" i="27"/>
  <c r="CO35" i="41" s="1"/>
  <c r="AM34" i="27"/>
  <c r="CO39" i="41" s="1"/>
  <c r="AM33" i="27"/>
  <c r="CO38" i="41" s="1"/>
  <c r="AM35" i="27"/>
  <c r="CO40" i="41" s="1"/>
  <c r="AM38" i="27"/>
  <c r="CO43" i="41" s="1"/>
  <c r="AM36" i="27"/>
  <c r="CO41" i="41" s="1"/>
  <c r="BS33" i="41"/>
  <c r="BR33" i="41"/>
  <c r="BR20" i="41"/>
  <c r="BS20" i="41"/>
  <c r="BQ27" i="41"/>
  <c r="D57" i="41"/>
  <c r="D46" i="41"/>
  <c r="DC33" i="41"/>
  <c r="DB33" i="41"/>
  <c r="DC12" i="41"/>
  <c r="DB12" i="41"/>
  <c r="O25" i="41"/>
  <c r="N25" i="41"/>
  <c r="BR23" i="41"/>
  <c r="BS23" i="41"/>
  <c r="FF35" i="41"/>
  <c r="FG35" i="41"/>
  <c r="FS15" i="41"/>
  <c r="FR15" i="41"/>
  <c r="EY32" i="41"/>
  <c r="EX32" i="41"/>
  <c r="EY31" i="41"/>
  <c r="EX31" i="41"/>
  <c r="I22" i="41"/>
  <c r="AO41" i="41"/>
  <c r="X40" i="27"/>
  <c r="AY30" i="41"/>
  <c r="AX30" i="41"/>
  <c r="AY6" i="41"/>
  <c r="AX6" i="41"/>
  <c r="C37" i="85"/>
  <c r="E37" i="85" s="1"/>
  <c r="G37" i="85" s="1"/>
  <c r="G39" i="85" s="1"/>
  <c r="G40" i="85" s="1"/>
  <c r="BB9" i="27"/>
  <c r="EG6" i="41" s="1"/>
  <c r="BB12" i="27"/>
  <c r="EG11" i="41" s="1"/>
  <c r="BB10" i="27"/>
  <c r="EG7" i="41" s="1"/>
  <c r="BB8" i="27"/>
  <c r="BB11" i="27"/>
  <c r="EG8" i="41" s="1"/>
  <c r="BB15" i="27"/>
  <c r="EG14" i="41" s="1"/>
  <c r="BB14" i="27"/>
  <c r="EG13" i="41" s="1"/>
  <c r="BB13" i="27"/>
  <c r="EG12" i="41" s="1"/>
  <c r="BB16" i="27"/>
  <c r="EG15" i="41" s="1"/>
  <c r="BB17" i="27"/>
  <c r="EG16" i="41" s="1"/>
  <c r="BB19" i="27"/>
  <c r="EG20" i="41" s="1"/>
  <c r="BB20" i="27"/>
  <c r="EG21" i="41" s="1"/>
  <c r="BB21" i="27"/>
  <c r="EG22" i="41" s="1"/>
  <c r="BB18" i="27"/>
  <c r="EG17" i="41" s="1"/>
  <c r="BB24" i="27"/>
  <c r="EG25" i="41" s="1"/>
  <c r="BB23" i="27"/>
  <c r="EG24" i="41" s="1"/>
  <c r="BB22" i="27"/>
  <c r="EG23" i="41" s="1"/>
  <c r="BB28" i="27"/>
  <c r="EG31" i="41" s="1"/>
  <c r="BB25" i="27"/>
  <c r="EG26" i="41" s="1"/>
  <c r="BB30" i="27"/>
  <c r="EG33" i="41" s="1"/>
  <c r="BB26" i="27"/>
  <c r="EG29" i="41" s="1"/>
  <c r="BB29" i="27"/>
  <c r="EG32" i="41" s="1"/>
  <c r="BB27" i="27"/>
  <c r="EG30" i="41" s="1"/>
  <c r="BB31" i="27"/>
  <c r="EG34" i="41" s="1"/>
  <c r="BB32" i="27"/>
  <c r="EG35" i="41" s="1"/>
  <c r="BB34" i="27"/>
  <c r="EG39" i="41" s="1"/>
  <c r="BB35" i="27"/>
  <c r="EG40" i="41" s="1"/>
  <c r="BB36" i="27"/>
  <c r="EG41" i="41" s="1"/>
  <c r="BB37" i="27"/>
  <c r="EG42" i="41" s="1"/>
  <c r="BB33" i="27"/>
  <c r="EG38" i="41" s="1"/>
  <c r="AD55" i="86"/>
  <c r="AD49" i="86"/>
  <c r="AD54" i="86" s="1"/>
  <c r="AM22" i="41"/>
  <c r="AL22" i="41"/>
  <c r="W12" i="41"/>
  <c r="V12" i="41"/>
  <c r="O15" i="41"/>
  <c r="N15" i="41"/>
  <c r="DK33" i="41"/>
  <c r="DJ33" i="41"/>
  <c r="DK8" i="41"/>
  <c r="DJ8" i="41"/>
  <c r="FF22" i="41"/>
  <c r="FG22" i="41"/>
  <c r="CU39" i="41"/>
  <c r="CT39" i="41"/>
  <c r="CT8" i="41"/>
  <c r="CU8" i="41"/>
  <c r="AE12" i="41"/>
  <c r="AD12" i="41"/>
  <c r="FN21" i="41"/>
  <c r="FO21" i="41"/>
  <c r="C37" i="119"/>
  <c r="E37" i="119" s="1"/>
  <c r="G37" i="119" s="1"/>
  <c r="T12" i="27"/>
  <c r="Y11" i="41" s="1"/>
  <c r="T13" i="27"/>
  <c r="Y12" i="41" s="1"/>
  <c r="T10" i="27"/>
  <c r="Y7" i="41" s="1"/>
  <c r="T9" i="27"/>
  <c r="Y6" i="41" s="1"/>
  <c r="T11" i="27"/>
  <c r="Y8" i="41" s="1"/>
  <c r="T8" i="27"/>
  <c r="T14" i="27"/>
  <c r="Y13" i="41" s="1"/>
  <c r="T15" i="27"/>
  <c r="Y14" i="41" s="1"/>
  <c r="T16" i="27"/>
  <c r="Y15" i="41" s="1"/>
  <c r="T18" i="27"/>
  <c r="Y17" i="41" s="1"/>
  <c r="T17" i="27"/>
  <c r="Y16" i="41" s="1"/>
  <c r="T22" i="27"/>
  <c r="Y23" i="41" s="1"/>
  <c r="T19" i="27"/>
  <c r="Y20" i="41" s="1"/>
  <c r="T20" i="27"/>
  <c r="Y21" i="41" s="1"/>
  <c r="T21" i="27"/>
  <c r="Y22" i="41" s="1"/>
  <c r="T24" i="27"/>
  <c r="Y25" i="41" s="1"/>
  <c r="T23" i="27"/>
  <c r="Y24" i="41" s="1"/>
  <c r="T25" i="27"/>
  <c r="Y26" i="41" s="1"/>
  <c r="T26" i="27"/>
  <c r="Y29" i="41" s="1"/>
  <c r="T28" i="27"/>
  <c r="Y31" i="41" s="1"/>
  <c r="T27" i="27"/>
  <c r="Y30" i="41" s="1"/>
  <c r="T29" i="27"/>
  <c r="Y32" i="41" s="1"/>
  <c r="T30" i="27"/>
  <c r="Y33" i="41" s="1"/>
  <c r="T31" i="27"/>
  <c r="Y34" i="41" s="1"/>
  <c r="T36" i="27"/>
  <c r="Y41" i="41" s="1"/>
  <c r="T37" i="27"/>
  <c r="Y42" i="41" s="1"/>
  <c r="T32" i="27"/>
  <c r="Y35" i="41" s="1"/>
  <c r="T33" i="27"/>
  <c r="Y38" i="41" s="1"/>
  <c r="AF10" i="27"/>
  <c r="BU7" i="41" s="1"/>
  <c r="AF12" i="27"/>
  <c r="BU11" i="41" s="1"/>
  <c r="AF9" i="27"/>
  <c r="BU6" i="41" s="1"/>
  <c r="AF8" i="27"/>
  <c r="AF14" i="27"/>
  <c r="BU13" i="41" s="1"/>
  <c r="AF11" i="27"/>
  <c r="BU8" i="41" s="1"/>
  <c r="AF13" i="27"/>
  <c r="BU12" i="41" s="1"/>
  <c r="AF16" i="27"/>
  <c r="BU15" i="41" s="1"/>
  <c r="AF15" i="27"/>
  <c r="BU14" i="41" s="1"/>
  <c r="AF17" i="27"/>
  <c r="BU16" i="41" s="1"/>
  <c r="AF18" i="27"/>
  <c r="BU17" i="41" s="1"/>
  <c r="AF20" i="27"/>
  <c r="BU21" i="41" s="1"/>
  <c r="AF21" i="27"/>
  <c r="BU22" i="41" s="1"/>
  <c r="AF19" i="27"/>
  <c r="BU20" i="41" s="1"/>
  <c r="AF22" i="27"/>
  <c r="BU23" i="41" s="1"/>
  <c r="AF23" i="27"/>
  <c r="BU24" i="41" s="1"/>
  <c r="AF26" i="27"/>
  <c r="BU29" i="41" s="1"/>
  <c r="AF25" i="27"/>
  <c r="BU26" i="41" s="1"/>
  <c r="AF24" i="27"/>
  <c r="BU25" i="41" s="1"/>
  <c r="AF27" i="27"/>
  <c r="BU30" i="41" s="1"/>
  <c r="AF29" i="27"/>
  <c r="BU32" i="41" s="1"/>
  <c r="AF28" i="27"/>
  <c r="BU31" i="41" s="1"/>
  <c r="AF30" i="27"/>
  <c r="BU33" i="41" s="1"/>
  <c r="AF31" i="27"/>
  <c r="BU34" i="41" s="1"/>
  <c r="AF32" i="27"/>
  <c r="BU35" i="41" s="1"/>
  <c r="AF33" i="27"/>
  <c r="BU38" i="41" s="1"/>
  <c r="AF35" i="27"/>
  <c r="BU40" i="41" s="1"/>
  <c r="DO29" i="41"/>
  <c r="DN29" i="41"/>
  <c r="DM36" i="41"/>
  <c r="CX16" i="41"/>
  <c r="CY16" i="41"/>
  <c r="V35" i="41"/>
  <c r="W35" i="41"/>
  <c r="BS42" i="41"/>
  <c r="BR42" i="41"/>
  <c r="BS15" i="41"/>
  <c r="BR15" i="41"/>
  <c r="AK49" i="86"/>
  <c r="AK54" i="86" s="1"/>
  <c r="AK55" i="86"/>
  <c r="DB34" i="41"/>
  <c r="DC34" i="41"/>
  <c r="DB8" i="41"/>
  <c r="DC8" i="41"/>
  <c r="AF36" i="27"/>
  <c r="BU41" i="41" s="1"/>
  <c r="AH5" i="41"/>
  <c r="AI5" i="41"/>
  <c r="AG47" i="41"/>
  <c r="AG9" i="41"/>
  <c r="AG46" i="41" s="1"/>
  <c r="DB17" i="41"/>
  <c r="DC17" i="41"/>
  <c r="FO29" i="41"/>
  <c r="FN29" i="41"/>
  <c r="FM36" i="41"/>
  <c r="BO35" i="27"/>
  <c r="FY40" i="41" s="1"/>
  <c r="FR34" i="41"/>
  <c r="FS34" i="41"/>
  <c r="FQ5" i="41"/>
  <c r="AX40" i="27"/>
  <c r="EX24" i="41"/>
  <c r="EY24" i="41"/>
  <c r="DS43" i="41"/>
  <c r="DR43" i="41"/>
  <c r="I20" i="41"/>
  <c r="AY31" i="41"/>
  <c r="AX31" i="41"/>
  <c r="AM17" i="41"/>
  <c r="AL17" i="41"/>
  <c r="W34" i="41"/>
  <c r="V34" i="41"/>
  <c r="W11" i="41"/>
  <c r="V11" i="41"/>
  <c r="U18" i="41"/>
  <c r="HB36" i="41"/>
  <c r="N21" i="41"/>
  <c r="O21" i="41"/>
  <c r="DK32" i="41"/>
  <c r="DJ32" i="41"/>
  <c r="DJ6" i="41"/>
  <c r="DK6" i="41"/>
  <c r="FF26" i="41"/>
  <c r="FG26" i="41"/>
  <c r="C37" i="61"/>
  <c r="E37" i="61" s="1"/>
  <c r="G37" i="61" s="1"/>
  <c r="G39" i="61" s="1"/>
  <c r="G40" i="61" s="1"/>
  <c r="AW10" i="27"/>
  <c r="DQ7" i="41" s="1"/>
  <c r="AW9" i="27"/>
  <c r="DQ6" i="41" s="1"/>
  <c r="AW8" i="27"/>
  <c r="AW13" i="27"/>
  <c r="DQ12" i="41" s="1"/>
  <c r="AW11" i="27"/>
  <c r="DQ8" i="41" s="1"/>
  <c r="AW12" i="27"/>
  <c r="DQ11" i="41" s="1"/>
  <c r="AW14" i="27"/>
  <c r="DQ13" i="41" s="1"/>
  <c r="AW16" i="27"/>
  <c r="DQ15" i="41" s="1"/>
  <c r="AW17" i="27"/>
  <c r="DQ16" i="41" s="1"/>
  <c r="AW18" i="27"/>
  <c r="DQ17" i="41" s="1"/>
  <c r="AW15" i="27"/>
  <c r="DQ14" i="41" s="1"/>
  <c r="AW20" i="27"/>
  <c r="DQ21" i="41" s="1"/>
  <c r="AW19" i="27"/>
  <c r="DQ20" i="41" s="1"/>
  <c r="AW21" i="27"/>
  <c r="DQ22" i="41" s="1"/>
  <c r="AW24" i="27"/>
  <c r="DQ25" i="41" s="1"/>
  <c r="AW22" i="27"/>
  <c r="DQ23" i="41" s="1"/>
  <c r="AW26" i="27"/>
  <c r="DQ29" i="41" s="1"/>
  <c r="AW23" i="27"/>
  <c r="DQ24" i="41" s="1"/>
  <c r="AW25" i="27"/>
  <c r="DQ26" i="41" s="1"/>
  <c r="AW27" i="27"/>
  <c r="DQ30" i="41" s="1"/>
  <c r="AW28" i="27"/>
  <c r="DQ31" i="41" s="1"/>
  <c r="AW30" i="27"/>
  <c r="DQ33" i="41" s="1"/>
  <c r="AW31" i="27"/>
  <c r="DQ34" i="41" s="1"/>
  <c r="AW29" i="27"/>
  <c r="DQ32" i="41" s="1"/>
  <c r="AW35" i="27"/>
  <c r="DQ40" i="41" s="1"/>
  <c r="DQ44" i="41" s="1"/>
  <c r="CT43" i="41"/>
  <c r="CU43" i="41"/>
  <c r="CS5" i="41"/>
  <c r="O40" i="27"/>
  <c r="AD40" i="41"/>
  <c r="AE40" i="41"/>
  <c r="AE15" i="41"/>
  <c r="AD15" i="41"/>
  <c r="AW37" i="27"/>
  <c r="DQ42" i="41" s="1"/>
  <c r="FN17" i="41"/>
  <c r="FO17" i="41"/>
  <c r="AC44" i="41"/>
  <c r="AD38" i="41"/>
  <c r="AE38" i="41"/>
  <c r="C37" i="75"/>
  <c r="AF37" i="27"/>
  <c r="BU42" i="41" s="1"/>
  <c r="AF34" i="27"/>
  <c r="BU39" i="41" s="1"/>
  <c r="AJ12" i="86"/>
  <c r="AI32" i="86"/>
  <c r="AJ25" i="86"/>
  <c r="AI55" i="86"/>
  <c r="DO26" i="41"/>
  <c r="DN26" i="41"/>
  <c r="G37" i="44"/>
  <c r="G40" i="44" s="1"/>
  <c r="G41" i="44" s="1"/>
  <c r="CY12" i="41"/>
  <c r="CX12" i="41"/>
  <c r="EU40" i="41"/>
  <c r="ET40" i="41"/>
  <c r="AH36" i="41"/>
  <c r="BS39" i="41"/>
  <c r="BR39" i="41"/>
  <c r="BQ18" i="41"/>
  <c r="BS11" i="41"/>
  <c r="BR11" i="41"/>
  <c r="DC38" i="41"/>
  <c r="DA44" i="41"/>
  <c r="DB38" i="41"/>
  <c r="DB11" i="41"/>
  <c r="DC11" i="41"/>
  <c r="DA18" i="41"/>
  <c r="AX13" i="41"/>
  <c r="AY13" i="41"/>
  <c r="DO11" i="41"/>
  <c r="DM18" i="41"/>
  <c r="DN11" i="41"/>
  <c r="W14" i="41"/>
  <c r="V14" i="41"/>
  <c r="BR21" i="41"/>
  <c r="BS21" i="41"/>
  <c r="EX6" i="41"/>
  <c r="EY6" i="41"/>
  <c r="CM40" i="41"/>
  <c r="CL40" i="41"/>
  <c r="AX24" i="41"/>
  <c r="AY24" i="41"/>
  <c r="L49" i="86"/>
  <c r="L54" i="86" s="1"/>
  <c r="BC38" i="41"/>
  <c r="BB38" i="41"/>
  <c r="AM16" i="41"/>
  <c r="AL16" i="41"/>
  <c r="W39" i="41"/>
  <c r="W44" i="41" s="1"/>
  <c r="V39" i="41"/>
  <c r="V44" i="41" s="1"/>
  <c r="W7" i="41"/>
  <c r="V7" i="41"/>
  <c r="N13" i="41"/>
  <c r="O13" i="41"/>
  <c r="DJ34" i="41"/>
  <c r="DK34" i="41"/>
  <c r="DI5" i="41"/>
  <c r="AU40" i="27"/>
  <c r="FF25" i="41"/>
  <c r="FG25" i="41"/>
  <c r="AM38" i="41"/>
  <c r="AM44" i="41" s="1"/>
  <c r="AK44" i="41"/>
  <c r="AL38" i="41"/>
  <c r="AL44" i="41" s="1"/>
  <c r="GH47" i="41"/>
  <c r="GH44" i="41"/>
  <c r="GH46" i="41" s="1"/>
  <c r="CT33" i="41"/>
  <c r="CU33" i="41"/>
  <c r="CT7" i="41"/>
  <c r="CU7" i="41"/>
  <c r="AE43" i="41"/>
  <c r="AD43" i="41"/>
  <c r="AD14" i="41"/>
  <c r="AE14" i="41"/>
  <c r="O35" i="41"/>
  <c r="N35" i="41"/>
  <c r="FO16" i="41"/>
  <c r="FN16" i="41"/>
  <c r="E22" i="92"/>
  <c r="B22" i="92"/>
  <c r="DN31" i="41"/>
  <c r="DO31" i="41"/>
  <c r="CY34" i="41"/>
  <c r="CX34" i="41"/>
  <c r="CY11" i="41"/>
  <c r="CY18" i="41" s="1"/>
  <c r="CX11" i="41"/>
  <c r="CX18" i="41" s="1"/>
  <c r="CW18" i="41"/>
  <c r="EU38" i="41"/>
  <c r="ET38" i="41"/>
  <c r="BS40" i="41"/>
  <c r="BR40" i="41"/>
  <c r="BS12" i="41"/>
  <c r="BR12" i="41"/>
  <c r="DC35" i="41"/>
  <c r="DB35" i="41"/>
  <c r="DA5" i="41"/>
  <c r="AS40" i="27"/>
  <c r="CU20" i="41"/>
  <c r="CS27" i="41"/>
  <c r="CT20" i="41"/>
  <c r="CY21" i="41"/>
  <c r="CX21" i="41"/>
  <c r="EY12" i="41"/>
  <c r="EX12" i="41"/>
  <c r="FS30" i="41"/>
  <c r="FR30" i="41"/>
  <c r="EW36" i="41"/>
  <c r="EY29" i="41"/>
  <c r="EX29" i="41"/>
  <c r="I23" i="41"/>
  <c r="EY42" i="41"/>
  <c r="EX42" i="41"/>
  <c r="AY29" i="41"/>
  <c r="AW36" i="41"/>
  <c r="AX29" i="41"/>
  <c r="FS40" i="41"/>
  <c r="FR40" i="41"/>
  <c r="FR44" i="41" s="1"/>
  <c r="GY41" i="41"/>
  <c r="GX41" i="41"/>
  <c r="AM15" i="41"/>
  <c r="AL15" i="41"/>
  <c r="W31" i="41"/>
  <c r="V31" i="41"/>
  <c r="U5" i="41"/>
  <c r="R40" i="27"/>
  <c r="HC36" i="41"/>
  <c r="N14" i="41"/>
  <c r="O14" i="41"/>
  <c r="DK30" i="41"/>
  <c r="DJ30" i="41"/>
  <c r="DK7" i="41"/>
  <c r="DJ7" i="41"/>
  <c r="FE27" i="41"/>
  <c r="FF20" i="41"/>
  <c r="FG20" i="41"/>
  <c r="GS46" i="41"/>
  <c r="GI47" i="41"/>
  <c r="GI44" i="41"/>
  <c r="GI46" i="41" s="1"/>
  <c r="CT31" i="41"/>
  <c r="CU31" i="41"/>
  <c r="CU11" i="41"/>
  <c r="CT11" i="41"/>
  <c r="CS18" i="41"/>
  <c r="AD39" i="41"/>
  <c r="AE39" i="41"/>
  <c r="AE8" i="41"/>
  <c r="AD8" i="41"/>
  <c r="FO15" i="41"/>
  <c r="FN15" i="41"/>
  <c r="HB18" i="41"/>
  <c r="AE13" i="86"/>
  <c r="AJ13" i="86"/>
  <c r="DO25" i="41"/>
  <c r="DN25" i="41"/>
  <c r="CX35" i="41"/>
  <c r="CY35" i="41"/>
  <c r="CX6" i="41"/>
  <c r="CY6" i="41"/>
  <c r="C37" i="117"/>
  <c r="E37" i="117" s="1"/>
  <c r="G37" i="117" s="1"/>
  <c r="G40" i="117" s="1"/>
  <c r="G41" i="117" s="1"/>
  <c r="BE10" i="27"/>
  <c r="ES7" i="41" s="1"/>
  <c r="BE9" i="27"/>
  <c r="ES6" i="41" s="1"/>
  <c r="BE13" i="27"/>
  <c r="ES12" i="41" s="1"/>
  <c r="BE12" i="27"/>
  <c r="ES11" i="41" s="1"/>
  <c r="BE11" i="27"/>
  <c r="ES8" i="41" s="1"/>
  <c r="BE8" i="27"/>
  <c r="BE16" i="27"/>
  <c r="ES15" i="41" s="1"/>
  <c r="BE17" i="27"/>
  <c r="ES16" i="41" s="1"/>
  <c r="BE14" i="27"/>
  <c r="ES13" i="41" s="1"/>
  <c r="BE15" i="27"/>
  <c r="ES14" i="41" s="1"/>
  <c r="BE20" i="27"/>
  <c r="ES21" i="41" s="1"/>
  <c r="BE18" i="27"/>
  <c r="ES17" i="41" s="1"/>
  <c r="BE19" i="27"/>
  <c r="ES20" i="41" s="1"/>
  <c r="BE21" i="27"/>
  <c r="ES22" i="41" s="1"/>
  <c r="BE22" i="27"/>
  <c r="ES23" i="41" s="1"/>
  <c r="BE24" i="27"/>
  <c r="ES25" i="41" s="1"/>
  <c r="BE25" i="27"/>
  <c r="ES26" i="41" s="1"/>
  <c r="BE23" i="27"/>
  <c r="ES24" i="41" s="1"/>
  <c r="BE28" i="27"/>
  <c r="ES31" i="41" s="1"/>
  <c r="BE26" i="27"/>
  <c r="ES29" i="41" s="1"/>
  <c r="BE27" i="27"/>
  <c r="ES30" i="41" s="1"/>
  <c r="BE31" i="27"/>
  <c r="ES34" i="41" s="1"/>
  <c r="BE30" i="27"/>
  <c r="ES33" i="41" s="1"/>
  <c r="BE29" i="27"/>
  <c r="ES32" i="41" s="1"/>
  <c r="BE34" i="27"/>
  <c r="ES39" i="41" s="1"/>
  <c r="ES44" i="41" s="1"/>
  <c r="BE32" i="27"/>
  <c r="ES35" i="41" s="1"/>
  <c r="BE36" i="27"/>
  <c r="ES41" i="41" s="1"/>
  <c r="BE37" i="27"/>
  <c r="ES42" i="41" s="1"/>
  <c r="BR32" i="41"/>
  <c r="BS32" i="41"/>
  <c r="BR13" i="41"/>
  <c r="BS13" i="41"/>
  <c r="DC26" i="41"/>
  <c r="DB26" i="41"/>
  <c r="DC6" i="41"/>
  <c r="DB6" i="41"/>
  <c r="I43" i="41"/>
  <c r="AM26" i="41"/>
  <c r="AL26" i="41"/>
  <c r="HB5" i="41"/>
  <c r="HB9" i="41" s="1"/>
  <c r="HC5" i="41"/>
  <c r="HA9" i="41"/>
  <c r="HA46" i="41" s="1"/>
  <c r="HA47" i="41"/>
  <c r="AE28" i="86"/>
  <c r="AJ28" i="86"/>
  <c r="AX11" i="41"/>
  <c r="AW18" i="41"/>
  <c r="AY11" i="41"/>
  <c r="EM43" i="41"/>
  <c r="EL43" i="41"/>
  <c r="I17" i="41"/>
  <c r="AX26" i="41"/>
  <c r="AY26" i="41"/>
  <c r="I38" i="41"/>
  <c r="GY43" i="41"/>
  <c r="GX43" i="41"/>
  <c r="AM14" i="41"/>
  <c r="AL14" i="41"/>
  <c r="W33" i="41"/>
  <c r="V33" i="41"/>
  <c r="W6" i="41"/>
  <c r="V6" i="41"/>
  <c r="O43" i="41"/>
  <c r="N43" i="41"/>
  <c r="O11" i="41"/>
  <c r="M18" i="41"/>
  <c r="N11" i="41"/>
  <c r="DJ31" i="41"/>
  <c r="DK31" i="41"/>
  <c r="FG23" i="41"/>
  <c r="FF23" i="41"/>
  <c r="C37" i="112"/>
  <c r="E37" i="112" s="1"/>
  <c r="G37" i="112" s="1"/>
  <c r="G41" i="112" s="1"/>
  <c r="G42" i="112" s="1"/>
  <c r="BC9" i="27"/>
  <c r="EK6" i="41" s="1"/>
  <c r="BC11" i="27"/>
  <c r="EK8" i="41" s="1"/>
  <c r="BC8" i="27"/>
  <c r="BC10" i="27"/>
  <c r="EK7" i="41" s="1"/>
  <c r="BC12" i="27"/>
  <c r="EK11" i="41" s="1"/>
  <c r="BC14" i="27"/>
  <c r="EK13" i="41" s="1"/>
  <c r="BC13" i="27"/>
  <c r="EK12" i="41" s="1"/>
  <c r="BC18" i="27"/>
  <c r="EK17" i="41" s="1"/>
  <c r="BC15" i="27"/>
  <c r="EK14" i="41" s="1"/>
  <c r="BC19" i="27"/>
  <c r="EK20" i="41" s="1"/>
  <c r="BC21" i="27"/>
  <c r="EK22" i="41" s="1"/>
  <c r="BC17" i="27"/>
  <c r="EK16" i="41" s="1"/>
  <c r="BC16" i="27"/>
  <c r="EK15" i="41" s="1"/>
  <c r="BC20" i="27"/>
  <c r="EK21" i="41" s="1"/>
  <c r="BC22" i="27"/>
  <c r="EK23" i="41" s="1"/>
  <c r="BC23" i="27"/>
  <c r="EK24" i="41" s="1"/>
  <c r="BC26" i="27"/>
  <c r="EK29" i="41" s="1"/>
  <c r="BC24" i="27"/>
  <c r="EK25" i="41" s="1"/>
  <c r="BC25" i="27"/>
  <c r="EK26" i="41" s="1"/>
  <c r="BC27" i="27"/>
  <c r="EK30" i="41" s="1"/>
  <c r="BC28" i="27"/>
  <c r="EK31" i="41" s="1"/>
  <c r="BC29" i="27"/>
  <c r="EK32" i="41" s="1"/>
  <c r="BC33" i="27"/>
  <c r="EK38" i="41" s="1"/>
  <c r="BC32" i="27"/>
  <c r="EK35" i="41" s="1"/>
  <c r="BC31" i="27"/>
  <c r="EK34" i="41" s="1"/>
  <c r="BC30" i="27"/>
  <c r="EK33" i="41" s="1"/>
  <c r="BC34" i="27"/>
  <c r="EK39" i="41" s="1"/>
  <c r="BC35" i="27"/>
  <c r="EK40" i="41" s="1"/>
  <c r="C37" i="94"/>
  <c r="E37" i="94" s="1"/>
  <c r="G37" i="94" s="1"/>
  <c r="G41" i="94" s="1"/>
  <c r="G42" i="94" s="1"/>
  <c r="BA8" i="27"/>
  <c r="BA10" i="27"/>
  <c r="EC7" i="41" s="1"/>
  <c r="BA9" i="27"/>
  <c r="EC6" i="41" s="1"/>
  <c r="BA11" i="27"/>
  <c r="EC8" i="41" s="1"/>
  <c r="BA12" i="27"/>
  <c r="EC11" i="41" s="1"/>
  <c r="BA13" i="27"/>
  <c r="EC12" i="41" s="1"/>
  <c r="BA14" i="27"/>
  <c r="EC13" i="41" s="1"/>
  <c r="BA17" i="27"/>
  <c r="EC16" i="41" s="1"/>
  <c r="BA16" i="27"/>
  <c r="EC15" i="41" s="1"/>
  <c r="BA15" i="27"/>
  <c r="EC14" i="41" s="1"/>
  <c r="BA19" i="27"/>
  <c r="EC20" i="41" s="1"/>
  <c r="BA18" i="27"/>
  <c r="EC17" i="41" s="1"/>
  <c r="BA21" i="27"/>
  <c r="EC22" i="41" s="1"/>
  <c r="BA23" i="27"/>
  <c r="EC24" i="41" s="1"/>
  <c r="BA20" i="27"/>
  <c r="EC21" i="41" s="1"/>
  <c r="BA22" i="27"/>
  <c r="EC23" i="41" s="1"/>
  <c r="BA27" i="27"/>
  <c r="EC30" i="41" s="1"/>
  <c r="BA25" i="27"/>
  <c r="EC26" i="41" s="1"/>
  <c r="BA24" i="27"/>
  <c r="EC25" i="41" s="1"/>
  <c r="BA26" i="27"/>
  <c r="EC29" i="41" s="1"/>
  <c r="BA28" i="27"/>
  <c r="EC31" i="41" s="1"/>
  <c r="BA33" i="27"/>
  <c r="EC38" i="41" s="1"/>
  <c r="BA29" i="27"/>
  <c r="EC32" i="41" s="1"/>
  <c r="BA31" i="27"/>
  <c r="EC34" i="41" s="1"/>
  <c r="BA34" i="27"/>
  <c r="EC39" i="41" s="1"/>
  <c r="BA30" i="27"/>
  <c r="EC33" i="41" s="1"/>
  <c r="BA37" i="27"/>
  <c r="EC42" i="41" s="1"/>
  <c r="BA36" i="27"/>
  <c r="EC41" i="41" s="1"/>
  <c r="BA35" i="27"/>
  <c r="EC40" i="41" s="1"/>
  <c r="BA32" i="27"/>
  <c r="EC35" i="41" s="1"/>
  <c r="GT47" i="41"/>
  <c r="GT9" i="41"/>
  <c r="GT46" i="41" s="1"/>
  <c r="CT32" i="41"/>
  <c r="CU32" i="41"/>
  <c r="CT6" i="41"/>
  <c r="CU6" i="41"/>
  <c r="AE32" i="41"/>
  <c r="AD32" i="41"/>
  <c r="AE6" i="41"/>
  <c r="AD6" i="41"/>
  <c r="FG34" i="41"/>
  <c r="FF34" i="41"/>
  <c r="FO20" i="41"/>
  <c r="FN20" i="41"/>
  <c r="FM27" i="41"/>
  <c r="HC18" i="41"/>
  <c r="C37" i="90"/>
  <c r="E37" i="90" s="1"/>
  <c r="G37" i="90" s="1"/>
  <c r="G39" i="90" s="1"/>
  <c r="G40" i="90" s="1"/>
  <c r="BJ10" i="27"/>
  <c r="BJ11" i="27"/>
  <c r="BJ9" i="27"/>
  <c r="BJ8" i="27"/>
  <c r="BJ13" i="27"/>
  <c r="BJ12" i="27"/>
  <c r="BJ16" i="27"/>
  <c r="BJ14" i="27"/>
  <c r="BJ15" i="27"/>
  <c r="BJ18" i="27"/>
  <c r="BJ17" i="27"/>
  <c r="BJ19" i="27"/>
  <c r="BJ20" i="27"/>
  <c r="BJ21" i="27"/>
  <c r="BJ22" i="27"/>
  <c r="BJ23" i="27"/>
  <c r="BJ24" i="27"/>
  <c r="BJ25" i="27"/>
  <c r="BJ27" i="27"/>
  <c r="BJ29" i="27"/>
  <c r="BJ28" i="27"/>
  <c r="BJ26" i="27"/>
  <c r="BJ31" i="27"/>
  <c r="BJ30" i="27"/>
  <c r="BJ33" i="27"/>
  <c r="BJ37" i="27"/>
  <c r="BJ34" i="27"/>
  <c r="BJ35" i="27"/>
  <c r="BJ38" i="27"/>
  <c r="BJ36" i="27"/>
  <c r="BJ32" i="27"/>
  <c r="DN24" i="41"/>
  <c r="DO24" i="41"/>
  <c r="CY33" i="41"/>
  <c r="CX33" i="41"/>
  <c r="CY7" i="41"/>
  <c r="CX7" i="41"/>
  <c r="G39" i="25"/>
  <c r="G40" i="25" s="1"/>
  <c r="BS34" i="41"/>
  <c r="BR34" i="41"/>
  <c r="BQ5" i="41"/>
  <c r="S40" i="27"/>
  <c r="DC32" i="41"/>
  <c r="DB32" i="41"/>
  <c r="DC7" i="41"/>
  <c r="DB7" i="41"/>
  <c r="FR13" i="41"/>
  <c r="FS13" i="41"/>
  <c r="DK21" i="41"/>
  <c r="DJ21" i="41"/>
  <c r="AY35" i="41"/>
  <c r="AX35" i="41"/>
  <c r="AE20" i="41"/>
  <c r="AD20" i="41"/>
  <c r="AC27" i="41"/>
  <c r="EY33" i="41"/>
  <c r="EX33" i="41"/>
  <c r="FS8" i="41"/>
  <c r="FR8" i="41"/>
  <c r="FR29" i="41"/>
  <c r="FQ36" i="41"/>
  <c r="FS29" i="41"/>
  <c r="CH43" i="41"/>
  <c r="CI43" i="41"/>
  <c r="EX22" i="41"/>
  <c r="EY22" i="41"/>
  <c r="I21" i="41"/>
  <c r="AY25" i="41"/>
  <c r="AX25" i="41"/>
  <c r="I42" i="41"/>
  <c r="C37" i="67"/>
  <c r="E37" i="67" s="1"/>
  <c r="G37" i="67" s="1"/>
  <c r="G39" i="67" s="1"/>
  <c r="G40" i="67" s="1"/>
  <c r="BV12" i="27"/>
  <c r="GW11" i="41" s="1"/>
  <c r="BV9" i="27"/>
  <c r="GW6" i="41" s="1"/>
  <c r="BV8" i="27"/>
  <c r="BV10" i="27"/>
  <c r="GW7" i="41" s="1"/>
  <c r="BV11" i="27"/>
  <c r="GW8" i="41" s="1"/>
  <c r="BV13" i="27"/>
  <c r="GW12" i="41" s="1"/>
  <c r="BV14" i="27"/>
  <c r="GW13" i="41" s="1"/>
  <c r="BV15" i="27"/>
  <c r="GW14" i="41" s="1"/>
  <c r="BV16" i="27"/>
  <c r="GW15" i="41" s="1"/>
  <c r="BV20" i="27"/>
  <c r="GW21" i="41" s="1"/>
  <c r="BV17" i="27"/>
  <c r="GW16" i="41" s="1"/>
  <c r="BV18" i="27"/>
  <c r="GW17" i="41" s="1"/>
  <c r="BV21" i="27"/>
  <c r="GW22" i="41" s="1"/>
  <c r="BV19" i="27"/>
  <c r="GW20" i="41" s="1"/>
  <c r="BV22" i="27"/>
  <c r="GW23" i="41" s="1"/>
  <c r="BV23" i="27"/>
  <c r="GW24" i="41" s="1"/>
  <c r="BV25" i="27"/>
  <c r="GW26" i="41" s="1"/>
  <c r="BV24" i="27"/>
  <c r="GW25" i="41" s="1"/>
  <c r="BV26" i="27"/>
  <c r="GW29" i="41" s="1"/>
  <c r="BV29" i="27"/>
  <c r="GW32" i="41" s="1"/>
  <c r="BV30" i="27"/>
  <c r="GW33" i="41" s="1"/>
  <c r="BV27" i="27"/>
  <c r="GW30" i="41" s="1"/>
  <c r="BV28" i="27"/>
  <c r="GW31" i="41" s="1"/>
  <c r="BV32" i="27"/>
  <c r="GW35" i="41" s="1"/>
  <c r="BV31" i="27"/>
  <c r="GW34" i="41" s="1"/>
  <c r="BV33" i="27"/>
  <c r="GW38" i="41" s="1"/>
  <c r="BV34" i="27"/>
  <c r="GW39" i="41" s="1"/>
  <c r="AM21" i="41"/>
  <c r="AL21" i="41"/>
  <c r="W32" i="41"/>
  <c r="V32" i="41"/>
  <c r="V8" i="41"/>
  <c r="W8" i="41"/>
  <c r="O38" i="41"/>
  <c r="M44" i="41"/>
  <c r="N38" i="41"/>
  <c r="N12" i="41"/>
  <c r="O12" i="41"/>
  <c r="DI36" i="41"/>
  <c r="DJ29" i="41"/>
  <c r="DK29" i="41"/>
  <c r="FG21" i="41"/>
  <c r="FF21" i="41"/>
  <c r="CU30" i="41"/>
  <c r="CT30" i="41"/>
  <c r="AE31" i="41"/>
  <c r="AD31" i="41"/>
  <c r="AC5" i="41"/>
  <c r="U40" i="27"/>
  <c r="FO13" i="41"/>
  <c r="FN13" i="41"/>
  <c r="DN23" i="41"/>
  <c r="DO23" i="41"/>
  <c r="CY32" i="41"/>
  <c r="CX32" i="41"/>
  <c r="CX8" i="41"/>
  <c r="CY8" i="41"/>
  <c r="BR35" i="41"/>
  <c r="BS35" i="41"/>
  <c r="BS7" i="41"/>
  <c r="BR7" i="41"/>
  <c r="U44" i="41"/>
  <c r="DC30" i="41"/>
  <c r="DB30" i="41"/>
  <c r="DR41" i="41"/>
  <c r="DS41" i="41"/>
  <c r="AY7" i="41"/>
  <c r="AX7" i="41"/>
  <c r="BO33" i="27"/>
  <c r="FY38" i="41" s="1"/>
  <c r="AK27" i="41"/>
  <c r="AM20" i="41"/>
  <c r="AL20" i="41"/>
  <c r="V30" i="41"/>
  <c r="W30" i="41"/>
  <c r="O34" i="41"/>
  <c r="N34" i="41"/>
  <c r="N8" i="41"/>
  <c r="O8" i="41"/>
  <c r="DK24" i="41"/>
  <c r="DJ24" i="41"/>
  <c r="FG17" i="41"/>
  <c r="FF17" i="41"/>
  <c r="GU47" i="41"/>
  <c r="CU29" i="41"/>
  <c r="CT29" i="41"/>
  <c r="CS36" i="41"/>
  <c r="GU9" i="41"/>
  <c r="AE30" i="41"/>
  <c r="AD30" i="41"/>
  <c r="AD7" i="41"/>
  <c r="AE7" i="41"/>
  <c r="FO11" i="41"/>
  <c r="FM18" i="41"/>
  <c r="FN11" i="41"/>
  <c r="C38" i="66"/>
  <c r="E38" i="66" s="1"/>
  <c r="G38" i="66" s="1"/>
  <c r="G40" i="66" s="1"/>
  <c r="G41" i="66" s="1"/>
  <c r="BU11" i="27"/>
  <c r="GO8" i="41" s="1"/>
  <c r="BU9" i="27"/>
  <c r="GO6" i="41" s="1"/>
  <c r="BU8" i="27"/>
  <c r="BU10" i="27"/>
  <c r="GO7" i="41" s="1"/>
  <c r="BU12" i="27"/>
  <c r="GO11" i="41" s="1"/>
  <c r="BU14" i="27"/>
  <c r="GO13" i="41" s="1"/>
  <c r="BU13" i="27"/>
  <c r="GO12" i="41" s="1"/>
  <c r="BU16" i="27"/>
  <c r="GO15" i="41" s="1"/>
  <c r="BU15" i="27"/>
  <c r="GO14" i="41" s="1"/>
  <c r="BU20" i="27"/>
  <c r="GO21" i="41" s="1"/>
  <c r="BU17" i="27"/>
  <c r="GO16" i="41" s="1"/>
  <c r="BU19" i="27"/>
  <c r="GO20" i="41" s="1"/>
  <c r="BU18" i="27"/>
  <c r="GO17" i="41" s="1"/>
  <c r="BU21" i="27"/>
  <c r="GO22" i="41" s="1"/>
  <c r="BU25" i="27"/>
  <c r="GO26" i="41" s="1"/>
  <c r="BU22" i="27"/>
  <c r="GO23" i="41" s="1"/>
  <c r="BU23" i="27"/>
  <c r="GO24" i="41" s="1"/>
  <c r="BU24" i="27"/>
  <c r="GO25" i="41" s="1"/>
  <c r="BU26" i="27"/>
  <c r="GO29" i="41" s="1"/>
  <c r="BU27" i="27"/>
  <c r="GO30" i="41" s="1"/>
  <c r="BU29" i="27"/>
  <c r="GO32" i="41" s="1"/>
  <c r="BU31" i="27"/>
  <c r="GO34" i="41" s="1"/>
  <c r="BU28" i="27"/>
  <c r="GO31" i="41" s="1"/>
  <c r="BU32" i="27"/>
  <c r="GO35" i="41" s="1"/>
  <c r="BU33" i="27"/>
  <c r="GO38" i="41" s="1"/>
  <c r="BU30" i="27"/>
  <c r="GO33" i="41" s="1"/>
  <c r="BU37" i="27"/>
  <c r="GO42" i="41" s="1"/>
  <c r="BU34" i="27"/>
  <c r="GO39" i="41" s="1"/>
  <c r="BU35" i="27"/>
  <c r="GO40" i="41" s="1"/>
  <c r="BU38" i="27"/>
  <c r="GO43" i="41" s="1"/>
  <c r="DO17" i="41"/>
  <c r="DN17" i="41"/>
  <c r="CY31" i="41"/>
  <c r="CX31" i="41"/>
  <c r="AR40" i="27"/>
  <c r="CW5" i="41"/>
  <c r="C36" i="73"/>
  <c r="E36" i="73" s="1"/>
  <c r="G36" i="73" s="1"/>
  <c r="B37" i="73"/>
  <c r="BI34" i="27" s="1"/>
  <c r="BS38" i="41"/>
  <c r="BR38" i="41"/>
  <c r="BQ44" i="41"/>
  <c r="BS8" i="41"/>
  <c r="BR8" i="41"/>
  <c r="DA36" i="41"/>
  <c r="DC29" i="41"/>
  <c r="DB29" i="41"/>
  <c r="BE38" i="27"/>
  <c r="ES43" i="41" s="1"/>
  <c r="DO42" i="41"/>
  <c r="DN42" i="41"/>
  <c r="FS12" i="41"/>
  <c r="FR12" i="41"/>
  <c r="AY38" i="41"/>
  <c r="AY44" i="41" s="1"/>
  <c r="AX38" i="41"/>
  <c r="AX44" i="41" s="1"/>
  <c r="AW44" i="41"/>
  <c r="FS7" i="41"/>
  <c r="FR7" i="41"/>
  <c r="EY25" i="41"/>
  <c r="EX25" i="41"/>
  <c r="EX23" i="41"/>
  <c r="EY23" i="41"/>
  <c r="C37" i="95"/>
  <c r="E37" i="95" s="1"/>
  <c r="G37" i="95" s="1"/>
  <c r="G40" i="95" s="1"/>
  <c r="G41" i="95" s="1"/>
  <c r="AZ9" i="27"/>
  <c r="DY6" i="41" s="1"/>
  <c r="AZ14" i="27"/>
  <c r="DY13" i="41" s="1"/>
  <c r="AZ12" i="27"/>
  <c r="DY11" i="41" s="1"/>
  <c r="AZ10" i="27"/>
  <c r="DY7" i="41" s="1"/>
  <c r="AZ13" i="27"/>
  <c r="DY12" i="41" s="1"/>
  <c r="AZ11" i="27"/>
  <c r="DY8" i="41" s="1"/>
  <c r="AZ8" i="27"/>
  <c r="AZ20" i="27"/>
  <c r="DY21" i="41" s="1"/>
  <c r="AZ15" i="27"/>
  <c r="DY14" i="41" s="1"/>
  <c r="AZ16" i="27"/>
  <c r="DY15" i="41" s="1"/>
  <c r="AZ17" i="27"/>
  <c r="DY16" i="41" s="1"/>
  <c r="AZ19" i="27"/>
  <c r="DY20" i="41" s="1"/>
  <c r="AZ22" i="27"/>
  <c r="DY23" i="41" s="1"/>
  <c r="AZ18" i="27"/>
  <c r="DY17" i="41" s="1"/>
  <c r="AZ21" i="27"/>
  <c r="DY22" i="41" s="1"/>
  <c r="AZ24" i="27"/>
  <c r="DY25" i="41" s="1"/>
  <c r="AZ26" i="27"/>
  <c r="DY29" i="41" s="1"/>
  <c r="AZ23" i="27"/>
  <c r="DY24" i="41" s="1"/>
  <c r="AZ25" i="27"/>
  <c r="DY26" i="41" s="1"/>
  <c r="AZ27" i="27"/>
  <c r="DY30" i="41" s="1"/>
  <c r="AZ29" i="27"/>
  <c r="DY32" i="41" s="1"/>
  <c r="AZ28" i="27"/>
  <c r="DY31" i="41" s="1"/>
  <c r="AZ32" i="27"/>
  <c r="DY35" i="41" s="1"/>
  <c r="AZ33" i="27"/>
  <c r="DY38" i="41" s="1"/>
  <c r="AZ31" i="27"/>
  <c r="DY34" i="41" s="1"/>
  <c r="AZ30" i="27"/>
  <c r="DY33" i="41" s="1"/>
  <c r="AZ34" i="27"/>
  <c r="DY39" i="41" s="1"/>
  <c r="AZ38" i="27"/>
  <c r="DY43" i="41" s="1"/>
  <c r="AZ36" i="27"/>
  <c r="DY41" i="41" s="1"/>
  <c r="FR25" i="41"/>
  <c r="FS25" i="41"/>
  <c r="C37" i="80"/>
  <c r="E37" i="80" s="1"/>
  <c r="G37" i="80" s="1"/>
  <c r="G42" i="80" s="1"/>
  <c r="G43" i="80" s="1"/>
  <c r="AI8" i="27"/>
  <c r="AI10" i="27"/>
  <c r="CG7" i="41" s="1"/>
  <c r="AI11" i="27"/>
  <c r="CG8" i="41" s="1"/>
  <c r="AI9" i="27"/>
  <c r="CG6" i="41" s="1"/>
  <c r="AI15" i="27"/>
  <c r="CG14" i="41" s="1"/>
  <c r="AI13" i="27"/>
  <c r="CG12" i="41" s="1"/>
  <c r="AI12" i="27"/>
  <c r="CG11" i="41" s="1"/>
  <c r="AI14" i="27"/>
  <c r="CG13" i="41" s="1"/>
  <c r="AI16" i="27"/>
  <c r="CG15" i="41" s="1"/>
  <c r="AI17" i="27"/>
  <c r="CG16" i="41" s="1"/>
  <c r="AI20" i="27"/>
  <c r="CG21" i="41" s="1"/>
  <c r="AI18" i="27"/>
  <c r="CG17" i="41" s="1"/>
  <c r="AI19" i="27"/>
  <c r="CG20" i="41" s="1"/>
  <c r="AI21" i="27"/>
  <c r="CG22" i="41" s="1"/>
  <c r="AI22" i="27"/>
  <c r="CG23" i="41" s="1"/>
  <c r="AI24" i="27"/>
  <c r="CG25" i="41" s="1"/>
  <c r="AI23" i="27"/>
  <c r="CG24" i="41" s="1"/>
  <c r="AI25" i="27"/>
  <c r="CG26" i="41" s="1"/>
  <c r="AI28" i="27"/>
  <c r="CG31" i="41" s="1"/>
  <c r="AI27" i="27"/>
  <c r="CG30" i="41" s="1"/>
  <c r="AI26" i="27"/>
  <c r="CG29" i="41" s="1"/>
  <c r="AI29" i="27"/>
  <c r="CG32" i="41" s="1"/>
  <c r="AI31" i="27"/>
  <c r="CG34" i="41" s="1"/>
  <c r="AI30" i="27"/>
  <c r="CG33" i="41" s="1"/>
  <c r="AI34" i="27"/>
  <c r="CG39" i="41" s="1"/>
  <c r="AI32" i="27"/>
  <c r="CG35" i="41" s="1"/>
  <c r="AI33" i="27"/>
  <c r="CG38" i="41" s="1"/>
  <c r="AM11" i="41"/>
  <c r="AK18" i="41"/>
  <c r="AL11" i="41"/>
  <c r="V29" i="41"/>
  <c r="U36" i="41"/>
  <c r="W29" i="41"/>
  <c r="O7" i="41"/>
  <c r="N7" i="41"/>
  <c r="DK22" i="41"/>
  <c r="DJ22" i="41"/>
  <c r="FF16" i="41"/>
  <c r="FG16" i="41"/>
  <c r="BJ47" i="41"/>
  <c r="BJ44" i="41"/>
  <c r="BJ46" i="41" s="1"/>
  <c r="CU26" i="41"/>
  <c r="CT26" i="41"/>
  <c r="AE35" i="41"/>
  <c r="AD35" i="41"/>
  <c r="AD11" i="41"/>
  <c r="AE11" i="41"/>
  <c r="AC18" i="41"/>
  <c r="AT39" i="41"/>
  <c r="AU39" i="41"/>
  <c r="FN14" i="41"/>
  <c r="FO14" i="41"/>
  <c r="EQ43" i="41"/>
  <c r="EP43" i="41"/>
  <c r="AJ22" i="86"/>
  <c r="DF35" i="41"/>
  <c r="DG35" i="41"/>
  <c r="DN21" i="41"/>
  <c r="DO21" i="41"/>
  <c r="CY29" i="41"/>
  <c r="CY36" i="41" s="1"/>
  <c r="CW36" i="41"/>
  <c r="CX29" i="41"/>
  <c r="BS26" i="41"/>
  <c r="BR26" i="41"/>
  <c r="BR6" i="41"/>
  <c r="BS6" i="41"/>
  <c r="DC23" i="41"/>
  <c r="DB23" i="41"/>
  <c r="Z37" i="27"/>
  <c r="BA42" i="41" s="1"/>
  <c r="I32" i="41"/>
  <c r="FG6" i="41"/>
  <c r="FF6" i="41"/>
  <c r="AX12" i="41"/>
  <c r="AY12" i="41"/>
  <c r="FE5" i="41"/>
  <c r="AO40" i="27"/>
  <c r="C37" i="57"/>
  <c r="E37" i="57" s="1"/>
  <c r="G37" i="57" s="1"/>
  <c r="G40" i="57" s="1"/>
  <c r="G41" i="57" s="1"/>
  <c r="Q10" i="27"/>
  <c r="Q7" i="41" s="1"/>
  <c r="Q9" i="27"/>
  <c r="Q6" i="41" s="1"/>
  <c r="Q12" i="27"/>
  <c r="Q11" i="41" s="1"/>
  <c r="Q8" i="27"/>
  <c r="Q11" i="27"/>
  <c r="Q8" i="41" s="1"/>
  <c r="Q15" i="27"/>
  <c r="Q14" i="41" s="1"/>
  <c r="Q13" i="27"/>
  <c r="Q12" i="41" s="1"/>
  <c r="Q16" i="27"/>
  <c r="Q15" i="41" s="1"/>
  <c r="Q14" i="27"/>
  <c r="Q13" i="41" s="1"/>
  <c r="Q18" i="27"/>
  <c r="Q17" i="41" s="1"/>
  <c r="Q17" i="27"/>
  <c r="Q16" i="41" s="1"/>
  <c r="Q19" i="27"/>
  <c r="Q20" i="41" s="1"/>
  <c r="Q20" i="27"/>
  <c r="Q21" i="41" s="1"/>
  <c r="Q25" i="27"/>
  <c r="Q26" i="41" s="1"/>
  <c r="Q24" i="27"/>
  <c r="Q25" i="41" s="1"/>
  <c r="Q21" i="27"/>
  <c r="Q22" i="41" s="1"/>
  <c r="Q22" i="27"/>
  <c r="Q23" i="41" s="1"/>
  <c r="Q28" i="27"/>
  <c r="Q31" i="41" s="1"/>
  <c r="Q23" i="27"/>
  <c r="Q24" i="41" s="1"/>
  <c r="Q26" i="27"/>
  <c r="Q29" i="41" s="1"/>
  <c r="Q29" i="27"/>
  <c r="Q32" i="41" s="1"/>
  <c r="Q27" i="27"/>
  <c r="Q30" i="41" s="1"/>
  <c r="Q31" i="27"/>
  <c r="Q34" i="41" s="1"/>
  <c r="Q32" i="27"/>
  <c r="Q35" i="41" s="1"/>
  <c r="Q30" i="27"/>
  <c r="Q33" i="41" s="1"/>
  <c r="Q36" i="27"/>
  <c r="Q41" i="41" s="1"/>
  <c r="Q33" i="27"/>
  <c r="Q38" i="41" s="1"/>
  <c r="Q38" i="27"/>
  <c r="Q43" i="41" s="1"/>
  <c r="Q37" i="27"/>
  <c r="Q42" i="41" s="1"/>
  <c r="AL25" i="41"/>
  <c r="AM25" i="41"/>
  <c r="FS32" i="41"/>
  <c r="FR32" i="41"/>
  <c r="CL38" i="41"/>
  <c r="CM38" i="41"/>
  <c r="BB41" i="41"/>
  <c r="BC41" i="41"/>
  <c r="I39" i="41"/>
  <c r="EX17" i="41"/>
  <c r="EY17" i="41"/>
  <c r="I14" i="41"/>
  <c r="I41" i="41"/>
  <c r="O33" i="41"/>
  <c r="N33" i="41"/>
  <c r="FS20" i="41"/>
  <c r="FS27" i="41" s="1"/>
  <c r="FQ27" i="41"/>
  <c r="FR20" i="41"/>
  <c r="EY16" i="41"/>
  <c r="EX16" i="41"/>
  <c r="I13" i="41"/>
  <c r="AX21" i="41"/>
  <c r="AY21" i="41"/>
  <c r="AM8" i="41"/>
  <c r="AL8" i="41"/>
  <c r="V24" i="41"/>
  <c r="W24" i="41"/>
  <c r="N32" i="41"/>
  <c r="O32" i="41"/>
  <c r="N6" i="41"/>
  <c r="O6" i="41"/>
  <c r="DK25" i="41"/>
  <c r="DJ25" i="41"/>
  <c r="FG14" i="41"/>
  <c r="FF14" i="41"/>
  <c r="AI27" i="41"/>
  <c r="CU24" i="41"/>
  <c r="CT24" i="41"/>
  <c r="AC36" i="41"/>
  <c r="AD29" i="41"/>
  <c r="AE29" i="41"/>
  <c r="C37" i="51"/>
  <c r="E37" i="51" s="1"/>
  <c r="G37" i="51" s="1"/>
  <c r="G39" i="51" s="1"/>
  <c r="G40" i="51" s="1"/>
  <c r="BL10" i="27"/>
  <c r="BL9" i="27"/>
  <c r="BL12" i="27"/>
  <c r="BL11" i="27"/>
  <c r="BL8" i="27"/>
  <c r="BL15" i="27"/>
  <c r="BL13" i="27"/>
  <c r="BL14" i="27"/>
  <c r="BL17" i="27"/>
  <c r="BL16" i="27"/>
  <c r="BL19" i="27"/>
  <c r="BL18" i="27"/>
  <c r="BL21" i="27"/>
  <c r="BL20" i="27"/>
  <c r="BL24" i="27"/>
  <c r="BL22" i="27"/>
  <c r="BL23" i="27"/>
  <c r="BL25" i="27"/>
  <c r="BL26" i="27"/>
  <c r="BL29" i="27"/>
  <c r="BL27" i="27"/>
  <c r="BL28" i="27"/>
  <c r="BL30" i="27"/>
  <c r="BL35" i="27"/>
  <c r="BL32" i="27"/>
  <c r="BL36" i="27"/>
  <c r="BL31" i="27"/>
  <c r="FM5" i="41"/>
  <c r="BK40" i="27"/>
  <c r="EQ42" i="41"/>
  <c r="EP42" i="41"/>
  <c r="AJ16" i="86"/>
  <c r="AI23" i="86"/>
  <c r="C37" i="53"/>
  <c r="E37" i="53" s="1"/>
  <c r="G37" i="53" s="1"/>
  <c r="G40" i="53" s="1"/>
  <c r="G41" i="53" s="1"/>
  <c r="AT8" i="27"/>
  <c r="AT9" i="27"/>
  <c r="DE6" i="41" s="1"/>
  <c r="AT12" i="27"/>
  <c r="DE11" i="41" s="1"/>
  <c r="AT10" i="27"/>
  <c r="DE7" i="41" s="1"/>
  <c r="AT11" i="27"/>
  <c r="DE8" i="41" s="1"/>
  <c r="AT17" i="27"/>
  <c r="DE16" i="41" s="1"/>
  <c r="AT13" i="27"/>
  <c r="DE12" i="41" s="1"/>
  <c r="AT18" i="27"/>
  <c r="DE17" i="41" s="1"/>
  <c r="AT14" i="27"/>
  <c r="DE13" i="41" s="1"/>
  <c r="AT15" i="27"/>
  <c r="DE14" i="41" s="1"/>
  <c r="AT16" i="27"/>
  <c r="DE15" i="41" s="1"/>
  <c r="AT19" i="27"/>
  <c r="DE20" i="41" s="1"/>
  <c r="AT20" i="27"/>
  <c r="DE21" i="41" s="1"/>
  <c r="AT21" i="27"/>
  <c r="DE22" i="41" s="1"/>
  <c r="AT22" i="27"/>
  <c r="DE23" i="41" s="1"/>
  <c r="AT23" i="27"/>
  <c r="DE24" i="41" s="1"/>
  <c r="AT25" i="27"/>
  <c r="DE26" i="41" s="1"/>
  <c r="AT24" i="27"/>
  <c r="DE25" i="41" s="1"/>
  <c r="AT26" i="27"/>
  <c r="DE29" i="41" s="1"/>
  <c r="AT27" i="27"/>
  <c r="DE30" i="41" s="1"/>
  <c r="AT30" i="27"/>
  <c r="DE33" i="41" s="1"/>
  <c r="AT28" i="27"/>
  <c r="DE31" i="41" s="1"/>
  <c r="AT29" i="27"/>
  <c r="DE32" i="41" s="1"/>
  <c r="AT33" i="27"/>
  <c r="DE38" i="41" s="1"/>
  <c r="AT34" i="27"/>
  <c r="DE39" i="41" s="1"/>
  <c r="AT31" i="27"/>
  <c r="DE34" i="41" s="1"/>
  <c r="AT38" i="27"/>
  <c r="DE43" i="41" s="1"/>
  <c r="AT35" i="27"/>
  <c r="DE40" i="41" s="1"/>
  <c r="AT36" i="27"/>
  <c r="DE41" i="41" s="1"/>
  <c r="AT37" i="27"/>
  <c r="DE42" i="41" s="1"/>
  <c r="DO22" i="41"/>
  <c r="DN22" i="41"/>
  <c r="CY30" i="41"/>
  <c r="CX30" i="41"/>
  <c r="C37" i="21"/>
  <c r="E37" i="21" s="1"/>
  <c r="G37" i="21" s="1"/>
  <c r="G39" i="21" s="1"/>
  <c r="G40" i="21" s="1"/>
  <c r="BM9" i="27"/>
  <c r="FU6" i="41" s="1"/>
  <c r="BM11" i="27"/>
  <c r="FU8" i="41" s="1"/>
  <c r="BM10" i="27"/>
  <c r="FU7" i="41" s="1"/>
  <c r="BM8" i="27"/>
  <c r="BM13" i="27"/>
  <c r="FU12" i="41" s="1"/>
  <c r="BM12" i="27"/>
  <c r="FU11" i="41" s="1"/>
  <c r="BM16" i="27"/>
  <c r="FU15" i="41" s="1"/>
  <c r="BM14" i="27"/>
  <c r="FU13" i="41" s="1"/>
  <c r="BM15" i="27"/>
  <c r="FU14" i="41" s="1"/>
  <c r="BM19" i="27"/>
  <c r="FU20" i="41" s="1"/>
  <c r="BM18" i="27"/>
  <c r="FU17" i="41" s="1"/>
  <c r="BM17" i="27"/>
  <c r="FU16" i="41" s="1"/>
  <c r="BM20" i="27"/>
  <c r="FU21" i="41" s="1"/>
  <c r="BM21" i="27"/>
  <c r="FU22" i="41" s="1"/>
  <c r="BM24" i="27"/>
  <c r="FU25" i="41" s="1"/>
  <c r="BM25" i="27"/>
  <c r="FU26" i="41" s="1"/>
  <c r="BM22" i="27"/>
  <c r="FU23" i="41" s="1"/>
  <c r="BM23" i="27"/>
  <c r="FU24" i="41" s="1"/>
  <c r="BM29" i="27"/>
  <c r="FU32" i="41" s="1"/>
  <c r="BM26" i="27"/>
  <c r="FU29" i="41" s="1"/>
  <c r="BM27" i="27"/>
  <c r="FU30" i="41" s="1"/>
  <c r="BM30" i="27"/>
  <c r="FU33" i="41" s="1"/>
  <c r="BM28" i="27"/>
  <c r="FU31" i="41" s="1"/>
  <c r="BM33" i="27"/>
  <c r="FU38" i="41" s="1"/>
  <c r="BM31" i="27"/>
  <c r="FU34" i="41" s="1"/>
  <c r="BM34" i="27"/>
  <c r="FU39" i="41" s="1"/>
  <c r="BM35" i="27"/>
  <c r="FU40" i="41" s="1"/>
  <c r="BM32" i="27"/>
  <c r="FU35" i="41" s="1"/>
  <c r="BM36" i="27"/>
  <c r="FU41" i="41" s="1"/>
  <c r="BM37" i="27"/>
  <c r="FU42" i="41" s="1"/>
  <c r="BM38" i="27"/>
  <c r="FU43" i="41" s="1"/>
  <c r="BR31" i="41"/>
  <c r="BS31" i="41"/>
  <c r="DB31" i="41"/>
  <c r="DC31" i="41"/>
  <c r="CM43" i="41"/>
  <c r="CL43" i="41"/>
  <c r="FQ44" i="41"/>
  <c r="DI44" i="41"/>
  <c r="EX41" i="41"/>
  <c r="EY41" i="41"/>
  <c r="FO43" i="41"/>
  <c r="FN43" i="41"/>
  <c r="E22" i="93"/>
  <c r="B22" i="93"/>
  <c r="DO40" i="41"/>
  <c r="DN40" i="41"/>
  <c r="FR41" i="41"/>
  <c r="FS41" i="41"/>
  <c r="I26" i="41"/>
  <c r="EX20" i="41"/>
  <c r="EW27" i="41"/>
  <c r="EY20" i="41"/>
  <c r="I15" i="41"/>
  <c r="C37" i="77"/>
  <c r="E37" i="77" s="1"/>
  <c r="G37" i="77" s="1"/>
  <c r="G39" i="77" s="1"/>
  <c r="G40" i="77" s="1"/>
  <c r="AG8" i="27"/>
  <c r="AG10" i="27"/>
  <c r="BY7" i="41" s="1"/>
  <c r="AG9" i="27"/>
  <c r="BY6" i="41" s="1"/>
  <c r="AG11" i="27"/>
  <c r="BY8" i="41" s="1"/>
  <c r="AG12" i="27"/>
  <c r="BY11" i="41" s="1"/>
  <c r="AG14" i="27"/>
  <c r="BY13" i="41" s="1"/>
  <c r="AG16" i="27"/>
  <c r="BY15" i="41" s="1"/>
  <c r="AG13" i="27"/>
  <c r="BY12" i="41" s="1"/>
  <c r="AG15" i="27"/>
  <c r="BY14" i="41" s="1"/>
  <c r="AG17" i="27"/>
  <c r="BY16" i="41" s="1"/>
  <c r="AG20" i="27"/>
  <c r="BY21" i="41" s="1"/>
  <c r="AG19" i="27"/>
  <c r="BY20" i="41" s="1"/>
  <c r="AG18" i="27"/>
  <c r="BY17" i="41" s="1"/>
  <c r="AG23" i="27"/>
  <c r="BY24" i="41" s="1"/>
  <c r="AG21" i="27"/>
  <c r="BY22" i="41" s="1"/>
  <c r="AG22" i="27"/>
  <c r="BY23" i="41" s="1"/>
  <c r="AG25" i="27"/>
  <c r="BY26" i="41" s="1"/>
  <c r="AG24" i="27"/>
  <c r="BY25" i="41" s="1"/>
  <c r="AG26" i="27"/>
  <c r="BY29" i="41" s="1"/>
  <c r="AG27" i="27"/>
  <c r="BY30" i="41" s="1"/>
  <c r="AG29" i="27"/>
  <c r="BY32" i="41" s="1"/>
  <c r="AG31" i="27"/>
  <c r="BY34" i="41" s="1"/>
  <c r="AG28" i="27"/>
  <c r="BY31" i="41" s="1"/>
  <c r="AG35" i="27"/>
  <c r="BY40" i="41" s="1"/>
  <c r="AG30" i="27"/>
  <c r="BY33" i="41" s="1"/>
  <c r="AG36" i="27"/>
  <c r="BY41" i="41" s="1"/>
  <c r="AG33" i="27"/>
  <c r="BY38" i="41" s="1"/>
  <c r="AG32" i="27"/>
  <c r="BY35" i="41" s="1"/>
  <c r="AG37" i="27"/>
  <c r="BY42" i="41" s="1"/>
  <c r="AG38" i="27"/>
  <c r="BY43" i="41" s="1"/>
  <c r="AG34" i="27"/>
  <c r="BY39" i="41" s="1"/>
  <c r="EL42" i="41"/>
  <c r="EM42" i="41"/>
  <c r="AY22" i="41"/>
  <c r="AX22" i="41"/>
  <c r="FS22" i="41"/>
  <c r="FR22" i="41"/>
  <c r="EX21" i="41"/>
  <c r="EY21" i="41"/>
  <c r="EL41" i="41"/>
  <c r="EM41" i="41"/>
  <c r="I35" i="41"/>
  <c r="I12" i="41"/>
  <c r="AH18" i="41"/>
  <c r="AX16" i="41"/>
  <c r="AY16" i="41"/>
  <c r="AI37" i="27"/>
  <c r="CG42" i="41" s="1"/>
  <c r="FO38" i="41"/>
  <c r="FM44" i="41"/>
  <c r="FN38" i="41"/>
  <c r="AL34" i="41"/>
  <c r="AM34" i="41"/>
  <c r="AM13" i="41"/>
  <c r="AL13" i="41"/>
  <c r="W23" i="41"/>
  <c r="V23" i="41"/>
  <c r="N31" i="41"/>
  <c r="O31" i="41"/>
  <c r="M5" i="41"/>
  <c r="P40" i="27"/>
  <c r="DK26" i="41"/>
  <c r="DJ26" i="41"/>
  <c r="FG15" i="41"/>
  <c r="FF15" i="41"/>
  <c r="AH27" i="41"/>
  <c r="CU22" i="41"/>
  <c r="CT22" i="41"/>
  <c r="AE33" i="41"/>
  <c r="AD33" i="41"/>
  <c r="E37" i="75"/>
  <c r="G37" i="75" s="1"/>
  <c r="G39" i="75" s="1"/>
  <c r="G40" i="75" s="1"/>
  <c r="G36" i="75"/>
  <c r="FN33" i="41"/>
  <c r="FO33" i="41"/>
  <c r="FO6" i="41"/>
  <c r="FN6" i="41"/>
  <c r="C37" i="111"/>
  <c r="E37" i="111" s="1"/>
  <c r="G37" i="111" s="1"/>
  <c r="BD9" i="27"/>
  <c r="EO6" i="41" s="1"/>
  <c r="BD10" i="27"/>
  <c r="EO7" i="41" s="1"/>
  <c r="BD13" i="27"/>
  <c r="EO12" i="41" s="1"/>
  <c r="BD11" i="27"/>
  <c r="EO8" i="41" s="1"/>
  <c r="BD14" i="27"/>
  <c r="EO13" i="41" s="1"/>
  <c r="BD12" i="27"/>
  <c r="EO11" i="41" s="1"/>
  <c r="BD8" i="27"/>
  <c r="BD18" i="27"/>
  <c r="EO17" i="41" s="1"/>
  <c r="BD17" i="27"/>
  <c r="EO16" i="41" s="1"/>
  <c r="BD15" i="27"/>
  <c r="EO14" i="41" s="1"/>
  <c r="BD16" i="27"/>
  <c r="EO15" i="41" s="1"/>
  <c r="BD20" i="27"/>
  <c r="EO21" i="41" s="1"/>
  <c r="BD19" i="27"/>
  <c r="EO20" i="41" s="1"/>
  <c r="BD22" i="27"/>
  <c r="EO23" i="41" s="1"/>
  <c r="BD21" i="27"/>
  <c r="EO22" i="41" s="1"/>
  <c r="BD25" i="27"/>
  <c r="EO26" i="41" s="1"/>
  <c r="BD24" i="27"/>
  <c r="EO25" i="41" s="1"/>
  <c r="BD23" i="27"/>
  <c r="EO24" i="41" s="1"/>
  <c r="BD27" i="27"/>
  <c r="EO30" i="41" s="1"/>
  <c r="BD26" i="27"/>
  <c r="EO29" i="41" s="1"/>
  <c r="BD30" i="27"/>
  <c r="EO33" i="41" s="1"/>
  <c r="BD31" i="27"/>
  <c r="EO34" i="41" s="1"/>
  <c r="BD28" i="27"/>
  <c r="EO31" i="41" s="1"/>
  <c r="BD29" i="27"/>
  <c r="EO32" i="41" s="1"/>
  <c r="BD33" i="27"/>
  <c r="EO38" i="41" s="1"/>
  <c r="BD32" i="27"/>
  <c r="EO35" i="41" s="1"/>
  <c r="BD35" i="27"/>
  <c r="EO40" i="41" s="1"/>
  <c r="BD36" i="27"/>
  <c r="EO41" i="41" s="1"/>
  <c r="BD34" i="27"/>
  <c r="EO39" i="41" s="1"/>
  <c r="AJ17" i="86"/>
  <c r="DO16" i="41"/>
  <c r="DN16" i="41"/>
  <c r="CX24" i="41"/>
  <c r="CY24" i="41"/>
  <c r="BR29" i="41"/>
  <c r="BS29" i="41"/>
  <c r="BQ36" i="41"/>
  <c r="DB42" i="41"/>
  <c r="DC42" i="41"/>
  <c r="AH44" i="41"/>
  <c r="DB25" i="41"/>
  <c r="DC25" i="41"/>
  <c r="CL39" i="41"/>
  <c r="CM39" i="41"/>
  <c r="DW43" i="41"/>
  <c r="DV43" i="41"/>
  <c r="EW5" i="41"/>
  <c r="BF40" i="27"/>
  <c r="CU40" i="41"/>
  <c r="CT40" i="41"/>
  <c r="AX8" i="41"/>
  <c r="AY8" i="41"/>
  <c r="I24" i="41"/>
  <c r="BO37" i="27"/>
  <c r="FY42" i="41" s="1"/>
  <c r="FS24" i="41"/>
  <c r="FR24" i="41"/>
  <c r="FS21" i="41"/>
  <c r="FR21" i="41"/>
  <c r="FJ42" i="41"/>
  <c r="FK42" i="41"/>
  <c r="EY15" i="41"/>
  <c r="EX15" i="41"/>
  <c r="C37" i="109"/>
  <c r="E37" i="109" s="1"/>
  <c r="G37" i="109" s="1"/>
  <c r="Z10" i="27"/>
  <c r="BA7" i="41" s="1"/>
  <c r="Z9" i="27"/>
  <c r="BA6" i="41" s="1"/>
  <c r="Z8" i="27"/>
  <c r="Z11" i="27"/>
  <c r="BA8" i="41" s="1"/>
  <c r="Z15" i="27"/>
  <c r="BA14" i="41" s="1"/>
  <c r="Z13" i="27"/>
  <c r="BA12" i="41" s="1"/>
  <c r="Z14" i="27"/>
  <c r="BA13" i="41" s="1"/>
  <c r="Z12" i="27"/>
  <c r="BA11" i="41" s="1"/>
  <c r="Z17" i="27"/>
  <c r="BA16" i="41" s="1"/>
  <c r="Z18" i="27"/>
  <c r="BA17" i="41" s="1"/>
  <c r="Z16" i="27"/>
  <c r="BA15" i="41" s="1"/>
  <c r="Z22" i="27"/>
  <c r="BA23" i="41" s="1"/>
  <c r="Z20" i="27"/>
  <c r="BA21" i="41" s="1"/>
  <c r="Z21" i="27"/>
  <c r="BA22" i="41" s="1"/>
  <c r="Z19" i="27"/>
  <c r="BA20" i="41" s="1"/>
  <c r="Z23" i="27"/>
  <c r="BA24" i="41" s="1"/>
  <c r="Z25" i="27"/>
  <c r="BA26" i="41" s="1"/>
  <c r="Z24" i="27"/>
  <c r="BA25" i="41" s="1"/>
  <c r="Z26" i="27"/>
  <c r="BA29" i="41" s="1"/>
  <c r="Z28" i="27"/>
  <c r="BA31" i="41" s="1"/>
  <c r="Z27" i="27"/>
  <c r="BA30" i="41" s="1"/>
  <c r="Z31" i="27"/>
  <c r="BA34" i="41" s="1"/>
  <c r="Z29" i="27"/>
  <c r="BA32" i="41" s="1"/>
  <c r="Z32" i="27"/>
  <c r="BA35" i="41" s="1"/>
  <c r="Z35" i="27"/>
  <c r="BA40" i="41" s="1"/>
  <c r="Z30" i="27"/>
  <c r="BA33" i="41" s="1"/>
  <c r="Z34" i="27"/>
  <c r="BA39" i="41" s="1"/>
  <c r="I34" i="41"/>
  <c r="I5" i="41"/>
  <c r="N40" i="27"/>
  <c r="AI18" i="41"/>
  <c r="AX14" i="41"/>
  <c r="AY14" i="41"/>
  <c r="GU36" i="41"/>
  <c r="AM35" i="41"/>
  <c r="AL35" i="41"/>
  <c r="AK5" i="41"/>
  <c r="AK47" i="41" s="1"/>
  <c r="W40" i="27"/>
  <c r="V25" i="41"/>
  <c r="W25" i="41"/>
  <c r="N26" i="41"/>
  <c r="O26" i="41"/>
  <c r="DJ23" i="41"/>
  <c r="DK23" i="41"/>
  <c r="FF13" i="41"/>
  <c r="FG13" i="41"/>
  <c r="FF42" i="41"/>
  <c r="FG42" i="41"/>
  <c r="CU21" i="41"/>
  <c r="CT21" i="41"/>
  <c r="FF41" i="41"/>
  <c r="FG41" i="41"/>
  <c r="AE25" i="41"/>
  <c r="AD25" i="41"/>
  <c r="E54" i="86"/>
  <c r="AY33" i="27"/>
  <c r="DU38" i="41" s="1"/>
  <c r="FO31" i="41"/>
  <c r="FN31" i="41"/>
  <c r="FO12" i="41"/>
  <c r="FN12" i="41"/>
  <c r="CX43" i="41"/>
  <c r="CY43" i="41"/>
  <c r="DN20" i="41"/>
  <c r="DO20" i="41"/>
  <c r="DM27" i="41"/>
  <c r="CX26" i="41"/>
  <c r="CY26" i="41"/>
  <c r="BR30" i="41"/>
  <c r="BS30" i="41"/>
  <c r="DC24" i="41"/>
  <c r="DB24" i="41"/>
  <c r="C37" i="124"/>
  <c r="E37" i="124" s="1"/>
  <c r="G37" i="124" s="1"/>
  <c r="AQ10" i="27"/>
  <c r="CK7" i="41" s="1"/>
  <c r="AQ12" i="27"/>
  <c r="CK11" i="41" s="1"/>
  <c r="AQ9" i="27"/>
  <c r="CK6" i="41" s="1"/>
  <c r="AQ11" i="27"/>
  <c r="CK8" i="41" s="1"/>
  <c r="AQ8" i="27"/>
  <c r="AQ13" i="27"/>
  <c r="CK12" i="41" s="1"/>
  <c r="AQ14" i="27"/>
  <c r="CK13" i="41" s="1"/>
  <c r="AQ15" i="27"/>
  <c r="CK14" i="41" s="1"/>
  <c r="AQ16" i="27"/>
  <c r="CK15" i="41" s="1"/>
  <c r="AQ17" i="27"/>
  <c r="CK16" i="41" s="1"/>
  <c r="AQ21" i="27"/>
  <c r="CK22" i="41" s="1"/>
  <c r="AQ18" i="27"/>
  <c r="CK17" i="41" s="1"/>
  <c r="AQ19" i="27"/>
  <c r="CK20" i="41" s="1"/>
  <c r="AQ22" i="27"/>
  <c r="CK23" i="41" s="1"/>
  <c r="AQ20" i="27"/>
  <c r="CK21" i="41" s="1"/>
  <c r="AQ23" i="27"/>
  <c r="CK24" i="41" s="1"/>
  <c r="AQ29" i="27"/>
  <c r="CK32" i="41" s="1"/>
  <c r="AQ24" i="27"/>
  <c r="CK25" i="41" s="1"/>
  <c r="AQ25" i="27"/>
  <c r="CK26" i="41" s="1"/>
  <c r="AQ26" i="27"/>
  <c r="CK29" i="41" s="1"/>
  <c r="AQ28" i="27"/>
  <c r="CK31" i="41" s="1"/>
  <c r="AQ27" i="27"/>
  <c r="CK30" i="41" s="1"/>
  <c r="AQ30" i="27"/>
  <c r="CK33" i="41" s="1"/>
  <c r="AQ31" i="27"/>
  <c r="CK34" i="41" s="1"/>
  <c r="AQ36" i="27"/>
  <c r="CK41" i="41" s="1"/>
  <c r="CK44" i="41" s="1"/>
  <c r="AQ32" i="27"/>
  <c r="CK35" i="41" s="1"/>
  <c r="AQ37" i="27"/>
  <c r="CK42" i="41" s="1"/>
  <c r="W21" i="41"/>
  <c r="V21" i="41"/>
  <c r="FK40" i="41"/>
  <c r="FJ40" i="41"/>
  <c r="DJ16" i="41"/>
  <c r="DK16" i="41"/>
  <c r="EY26" i="41"/>
  <c r="EX26" i="41"/>
  <c r="FR31" i="41"/>
  <c r="FS31" i="41"/>
  <c r="CI41" i="41"/>
  <c r="CH41" i="41"/>
  <c r="EX34" i="41"/>
  <c r="EY34" i="41"/>
  <c r="I40" i="41"/>
  <c r="I8" i="41"/>
  <c r="AY20" i="41"/>
  <c r="AX20" i="41"/>
  <c r="AW27" i="41"/>
  <c r="AM32" i="41"/>
  <c r="AL32" i="41"/>
  <c r="AL7" i="41"/>
  <c r="AM7" i="41"/>
  <c r="V26" i="41"/>
  <c r="W26" i="41"/>
  <c r="O24" i="41"/>
  <c r="N24" i="41"/>
  <c r="DJ17" i="41"/>
  <c r="DK17" i="41"/>
  <c r="FF43" i="41"/>
  <c r="FG43" i="41"/>
  <c r="FF11" i="41"/>
  <c r="FE18" i="41"/>
  <c r="FG11" i="41"/>
  <c r="FG18" i="41" s="1"/>
  <c r="CU25" i="41"/>
  <c r="CT25" i="41"/>
  <c r="AE26" i="41"/>
  <c r="AD26" i="41"/>
  <c r="G39" i="82"/>
  <c r="G40" i="82" s="1"/>
  <c r="AY32" i="27"/>
  <c r="DU35" i="41" s="1"/>
  <c r="FN34" i="41"/>
  <c r="FO34" i="41"/>
  <c r="FO8" i="41"/>
  <c r="FN8" i="41"/>
  <c r="CY39" i="41"/>
  <c r="CY44" i="41" s="1"/>
  <c r="CX39" i="41"/>
  <c r="CX44" i="41" s="1"/>
  <c r="AJ21" i="86"/>
  <c r="DO38" i="41"/>
  <c r="DN38" i="41"/>
  <c r="DM44" i="41"/>
  <c r="DN15" i="41"/>
  <c r="DO15" i="41"/>
  <c r="CX25" i="41"/>
  <c r="CY25" i="41"/>
  <c r="BR25" i="41"/>
  <c r="BS25" i="41"/>
  <c r="GT27" i="41"/>
  <c r="AI44" i="41"/>
  <c r="DC21" i="41"/>
  <c r="DB21" i="41"/>
  <c r="EX7" i="41"/>
  <c r="EY7" i="41"/>
  <c r="FG32" i="41"/>
  <c r="FF32" i="41"/>
  <c r="C37" i="71"/>
  <c r="E37" i="71" s="1"/>
  <c r="G37" i="71" s="1"/>
  <c r="G39" i="71" s="1"/>
  <c r="G40" i="71" s="1"/>
  <c r="BT11" i="27"/>
  <c r="BT10" i="27"/>
  <c r="BT9" i="27"/>
  <c r="BT13" i="27"/>
  <c r="BT8" i="27"/>
  <c r="BT12" i="27"/>
  <c r="BT16" i="27"/>
  <c r="BT14" i="27"/>
  <c r="BT19" i="27"/>
  <c r="BT15" i="27"/>
  <c r="BT18" i="27"/>
  <c r="BT17" i="27"/>
  <c r="BT20" i="27"/>
  <c r="BT21" i="27"/>
  <c r="BT24" i="27"/>
  <c r="BT25" i="27"/>
  <c r="BT23" i="27"/>
  <c r="BT22" i="27"/>
  <c r="BT28" i="27"/>
  <c r="BT31" i="27"/>
  <c r="BT26" i="27"/>
  <c r="BT27" i="27"/>
  <c r="BT29" i="27"/>
  <c r="BT35" i="27"/>
  <c r="BT30" i="27"/>
  <c r="BT36" i="27"/>
  <c r="BT32" i="27"/>
  <c r="BT37" i="27"/>
  <c r="CT16" i="41"/>
  <c r="CU16" i="41"/>
  <c r="O49" i="86"/>
  <c r="O54" i="86" s="1"/>
  <c r="O55" i="86"/>
  <c r="EY30" i="41"/>
  <c r="EX30" i="41"/>
  <c r="AY32" i="41"/>
  <c r="AX32" i="41"/>
  <c r="I16" i="41"/>
  <c r="FS23" i="41"/>
  <c r="FR23" i="41"/>
  <c r="FR17" i="41"/>
  <c r="FS17" i="41"/>
  <c r="FR16" i="41"/>
  <c r="FS16" i="41"/>
  <c r="EX38" i="41"/>
  <c r="EX44" i="41" s="1"/>
  <c r="EW44" i="41"/>
  <c r="EY38" i="41"/>
  <c r="EY44" i="41" s="1"/>
  <c r="EX14" i="41"/>
  <c r="EY14" i="41"/>
  <c r="I33" i="41"/>
  <c r="I7" i="41"/>
  <c r="BT38" i="27"/>
  <c r="AX15" i="41"/>
  <c r="AY15" i="41"/>
  <c r="GT36" i="41"/>
  <c r="AL30" i="41"/>
  <c r="AM30" i="41"/>
  <c r="AM12" i="41"/>
  <c r="AL12" i="41"/>
  <c r="W20" i="41"/>
  <c r="U27" i="41"/>
  <c r="V20" i="41"/>
  <c r="O29" i="41"/>
  <c r="M36" i="41"/>
  <c r="N29" i="41"/>
  <c r="DJ15" i="41"/>
  <c r="DK15" i="41"/>
  <c r="FF39" i="41"/>
  <c r="FG39" i="41"/>
  <c r="FG12" i="41"/>
  <c r="FF12" i="41"/>
  <c r="F48" i="86"/>
  <c r="F49" i="86" s="1"/>
  <c r="F54" i="86" s="1"/>
  <c r="CT23" i="41"/>
  <c r="CU23" i="41"/>
  <c r="AD24" i="41"/>
  <c r="AE24" i="41"/>
  <c r="AY34" i="27"/>
  <c r="DU39" i="41" s="1"/>
  <c r="FO32" i="41"/>
  <c r="FN32" i="41"/>
  <c r="FN7" i="41"/>
  <c r="FO7" i="41"/>
  <c r="DN35" i="41"/>
  <c r="DO35" i="41"/>
  <c r="DO14" i="41"/>
  <c r="DN14" i="41"/>
  <c r="CY22" i="41"/>
  <c r="CX22" i="41"/>
  <c r="C36" i="38"/>
  <c r="E36" i="38" s="1"/>
  <c r="G36" i="38" s="1"/>
  <c r="B37" i="38"/>
  <c r="AA38" i="27"/>
  <c r="BE43" i="41" s="1"/>
  <c r="AA36" i="27"/>
  <c r="BE41" i="41" s="1"/>
  <c r="BR24" i="41"/>
  <c r="BS24" i="41"/>
  <c r="GU27" i="41"/>
  <c r="DB22" i="41"/>
  <c r="DC22" i="41"/>
  <c r="HC27" i="41"/>
  <c r="R39" i="41"/>
  <c r="S39" i="41"/>
  <c r="DC20" i="41"/>
  <c r="DB20" i="41"/>
  <c r="DA27" i="41"/>
  <c r="FS33" i="41"/>
  <c r="FR33" i="41"/>
  <c r="FR6" i="41"/>
  <c r="FS6" i="41"/>
  <c r="FS26" i="41"/>
  <c r="FR26" i="41"/>
  <c r="AX23" i="41"/>
  <c r="AY23" i="41"/>
  <c r="EX13" i="41"/>
  <c r="EY13" i="41"/>
  <c r="C38" i="50"/>
  <c r="E38" i="50" s="1"/>
  <c r="G38" i="50" s="1"/>
  <c r="G41" i="50" s="1"/>
  <c r="G42" i="50" s="1"/>
  <c r="BH11" i="27"/>
  <c r="FA8" i="41" s="1"/>
  <c r="BH9" i="27"/>
  <c r="FA6" i="41" s="1"/>
  <c r="BH10" i="27"/>
  <c r="FA7" i="41" s="1"/>
  <c r="BH12" i="27"/>
  <c r="FA11" i="41" s="1"/>
  <c r="BH8" i="27"/>
  <c r="BH13" i="27"/>
  <c r="FA12" i="41" s="1"/>
  <c r="BH16" i="27"/>
  <c r="FA15" i="41" s="1"/>
  <c r="BH14" i="27"/>
  <c r="FA13" i="41" s="1"/>
  <c r="BH15" i="27"/>
  <c r="FA14" i="41" s="1"/>
  <c r="BH17" i="27"/>
  <c r="FA16" i="41" s="1"/>
  <c r="BH18" i="27"/>
  <c r="FA17" i="41" s="1"/>
  <c r="BH20" i="27"/>
  <c r="FA21" i="41" s="1"/>
  <c r="BH22" i="27"/>
  <c r="FA23" i="41" s="1"/>
  <c r="BH19" i="27"/>
  <c r="FA20" i="41" s="1"/>
  <c r="BH21" i="27"/>
  <c r="FA22" i="41" s="1"/>
  <c r="BH24" i="27"/>
  <c r="FA25" i="41" s="1"/>
  <c r="BH23" i="27"/>
  <c r="FA24" i="41" s="1"/>
  <c r="BH26" i="27"/>
  <c r="FA29" i="41" s="1"/>
  <c r="BH25" i="27"/>
  <c r="FA26" i="41" s="1"/>
  <c r="BH27" i="27"/>
  <c r="FA30" i="41" s="1"/>
  <c r="BH28" i="27"/>
  <c r="FA31" i="41" s="1"/>
  <c r="BH30" i="27"/>
  <c r="FA33" i="41" s="1"/>
  <c r="BH29" i="27"/>
  <c r="FA32" i="41" s="1"/>
  <c r="BH31" i="27"/>
  <c r="FA34" i="41" s="1"/>
  <c r="BH32" i="27"/>
  <c r="FA35" i="41" s="1"/>
  <c r="BH35" i="27"/>
  <c r="FA40" i="41" s="1"/>
  <c r="BH34" i="27"/>
  <c r="FA39" i="41" s="1"/>
  <c r="BH33" i="27"/>
  <c r="FA38" i="41" s="1"/>
  <c r="BH37" i="27"/>
  <c r="FA42" i="41" s="1"/>
  <c r="BH36" i="27"/>
  <c r="FA41" i="41" s="1"/>
  <c r="FS14" i="41"/>
  <c r="FR14" i="41"/>
  <c r="EX43" i="41"/>
  <c r="EY43" i="41"/>
  <c r="EY8" i="41"/>
  <c r="EX8" i="41"/>
  <c r="I30" i="41"/>
  <c r="I11" i="41"/>
  <c r="BT34" i="27"/>
  <c r="AX17" i="41"/>
  <c r="AY17" i="41"/>
  <c r="B37" i="69"/>
  <c r="AE38" i="27" s="1"/>
  <c r="C36" i="69"/>
  <c r="E36" i="69" s="1"/>
  <c r="G36" i="69" s="1"/>
  <c r="AM31" i="41"/>
  <c r="AL31" i="41"/>
  <c r="AM6" i="41"/>
  <c r="AL6" i="41"/>
  <c r="V22" i="41"/>
  <c r="W22" i="41"/>
  <c r="O30" i="41"/>
  <c r="N30" i="41"/>
  <c r="G39" i="96"/>
  <c r="G40" i="96" s="1"/>
  <c r="DK20" i="41"/>
  <c r="DJ20" i="41"/>
  <c r="DI27" i="41"/>
  <c r="FG33" i="41"/>
  <c r="FF33" i="41"/>
  <c r="FF8" i="41"/>
  <c r="FG8" i="41"/>
  <c r="C37" i="107"/>
  <c r="E37" i="107" s="1"/>
  <c r="G37" i="107" s="1"/>
  <c r="G40" i="107" s="1"/>
  <c r="G41" i="107" s="1"/>
  <c r="Y8" i="27"/>
  <c r="Y10" i="27"/>
  <c r="AS7" i="41" s="1"/>
  <c r="Y12" i="27"/>
  <c r="AS11" i="41" s="1"/>
  <c r="Y9" i="27"/>
  <c r="AS6" i="41" s="1"/>
  <c r="Y13" i="27"/>
  <c r="AS12" i="41" s="1"/>
  <c r="Y11" i="27"/>
  <c r="AS8" i="41" s="1"/>
  <c r="Y16" i="27"/>
  <c r="AS15" i="41" s="1"/>
  <c r="Y15" i="27"/>
  <c r="AS14" i="41" s="1"/>
  <c r="Y14" i="27"/>
  <c r="AS13" i="41" s="1"/>
  <c r="Y17" i="27"/>
  <c r="AS16" i="41" s="1"/>
  <c r="Y18" i="27"/>
  <c r="AS17" i="41" s="1"/>
  <c r="Y19" i="27"/>
  <c r="AS20" i="41" s="1"/>
  <c r="Y20" i="27"/>
  <c r="AS21" i="41" s="1"/>
  <c r="Y22" i="27"/>
  <c r="AS23" i="41" s="1"/>
  <c r="Y21" i="27"/>
  <c r="AS22" i="41" s="1"/>
  <c r="Y25" i="27"/>
  <c r="AS26" i="41" s="1"/>
  <c r="Y24" i="27"/>
  <c r="AS25" i="41" s="1"/>
  <c r="Y23" i="27"/>
  <c r="AS24" i="41" s="1"/>
  <c r="Y26" i="27"/>
  <c r="AS29" i="41" s="1"/>
  <c r="Y28" i="27"/>
  <c r="AS31" i="41" s="1"/>
  <c r="Y29" i="27"/>
  <c r="AS32" i="41" s="1"/>
  <c r="Y27" i="27"/>
  <c r="AS30" i="41" s="1"/>
  <c r="Y31" i="27"/>
  <c r="AS34" i="41" s="1"/>
  <c r="Y30" i="27"/>
  <c r="AS33" i="41" s="1"/>
  <c r="Y38" i="27"/>
  <c r="AS43" i="41" s="1"/>
  <c r="Y32" i="27"/>
  <c r="AS35" i="41" s="1"/>
  <c r="Y33" i="27"/>
  <c r="AS38" i="41" s="1"/>
  <c r="Y36" i="27"/>
  <c r="AS41" i="41" s="1"/>
  <c r="Y37" i="27"/>
  <c r="AS42" i="41" s="1"/>
  <c r="CT17" i="41"/>
  <c r="CU17" i="41"/>
  <c r="AE23" i="41"/>
  <c r="AD23" i="41"/>
  <c r="AY36" i="27"/>
  <c r="DU41" i="41" s="1"/>
  <c r="FN30" i="41"/>
  <c r="FO30" i="41"/>
  <c r="GU18" i="41"/>
  <c r="AE29" i="86"/>
  <c r="AJ29" i="86"/>
  <c r="AH32" i="86"/>
  <c r="AE25" i="86"/>
  <c r="DO39" i="41"/>
  <c r="DN39" i="41"/>
  <c r="DO8" i="41"/>
  <c r="DN8" i="41"/>
  <c r="CX23" i="41"/>
  <c r="CY23" i="41"/>
  <c r="AI36" i="41"/>
  <c r="BS22" i="41"/>
  <c r="BR22" i="41"/>
  <c r="AP36" i="27"/>
  <c r="FI41" i="41" s="1"/>
  <c r="G39" i="36"/>
  <c r="G40" i="36" s="1"/>
  <c r="E37" i="60"/>
  <c r="E40" i="60" s="1"/>
  <c r="E41" i="60" s="1"/>
  <c r="C40" i="60"/>
  <c r="C41" i="60" s="1"/>
  <c r="AH40" i="86"/>
  <c r="AH35" i="86"/>
  <c r="AH37" i="86"/>
  <c r="AH30" i="86"/>
  <c r="AH31" i="86"/>
  <c r="AH44" i="86"/>
  <c r="AH43" i="86"/>
  <c r="AH39" i="86"/>
  <c r="AH46" i="86"/>
  <c r="AH45" i="86"/>
  <c r="AH38" i="86"/>
  <c r="AH47" i="86"/>
  <c r="AJ47" i="86" s="1"/>
  <c r="AH48" i="86"/>
  <c r="DB15" i="41"/>
  <c r="DC15" i="41"/>
  <c r="HB27" i="41"/>
  <c r="AI35" i="27"/>
  <c r="CG40" i="41" s="1"/>
  <c r="F55" i="86" l="1"/>
  <c r="DK44" i="41"/>
  <c r="DK36" i="41"/>
  <c r="BR44" i="41"/>
  <c r="AE44" i="41"/>
  <c r="BS18" i="41"/>
  <c r="DJ44" i="41"/>
  <c r="DJ36" i="41"/>
  <c r="HB47" i="41"/>
  <c r="N44" i="41"/>
  <c r="DJ27" i="41"/>
  <c r="AX18" i="41"/>
  <c r="BR27" i="41"/>
  <c r="AM27" i="41"/>
  <c r="DJ18" i="41"/>
  <c r="AE18" i="41"/>
  <c r="O36" i="41"/>
  <c r="BS44" i="41"/>
  <c r="DN44" i="41"/>
  <c r="DB18" i="41"/>
  <c r="W27" i="41"/>
  <c r="HB46" i="41"/>
  <c r="CT36" i="41"/>
  <c r="DW38" i="41"/>
  <c r="DV38" i="41"/>
  <c r="DU44" i="41"/>
  <c r="GY25" i="41"/>
  <c r="GX25" i="41"/>
  <c r="ET11" i="41"/>
  <c r="EU11" i="41"/>
  <c r="ES18" i="41"/>
  <c r="FZ7" i="41"/>
  <c r="GA7" i="41"/>
  <c r="AT8" i="41"/>
  <c r="AU8" i="41"/>
  <c r="FC14" i="41"/>
  <c r="FB14" i="41"/>
  <c r="DA46" i="41"/>
  <c r="BT40" i="27"/>
  <c r="FF18" i="41"/>
  <c r="CM33" i="41"/>
  <c r="CL33" i="41"/>
  <c r="CM6" i="41"/>
  <c r="CL6" i="41"/>
  <c r="BA36" i="41"/>
  <c r="BC29" i="41"/>
  <c r="BB29" i="41"/>
  <c r="EQ35" i="41"/>
  <c r="EP35" i="41"/>
  <c r="EQ11" i="41"/>
  <c r="EP11" i="41"/>
  <c r="EO18" i="41"/>
  <c r="K12" i="41"/>
  <c r="J12" i="41"/>
  <c r="CA40" i="41"/>
  <c r="BZ40" i="41"/>
  <c r="CA8" i="41"/>
  <c r="BZ8" i="41"/>
  <c r="FW33" i="41"/>
  <c r="FV33" i="41"/>
  <c r="FW8" i="41"/>
  <c r="FV8" i="41"/>
  <c r="DG26" i="41"/>
  <c r="DF26" i="41"/>
  <c r="AJ23" i="86"/>
  <c r="R43" i="41"/>
  <c r="S43" i="41"/>
  <c r="R15" i="41"/>
  <c r="S15" i="41"/>
  <c r="AD18" i="41"/>
  <c r="CI35" i="41"/>
  <c r="CH35" i="41"/>
  <c r="CI12" i="41"/>
  <c r="CH12" i="41"/>
  <c r="DZ24" i="41"/>
  <c r="EA24" i="41"/>
  <c r="GQ30" i="41"/>
  <c r="GP30" i="41"/>
  <c r="GY26" i="41"/>
  <c r="GX26" i="41"/>
  <c r="ED26" i="41"/>
  <c r="EE26" i="41"/>
  <c r="EM39" i="41"/>
  <c r="EL39" i="41"/>
  <c r="EM12" i="41"/>
  <c r="EL12" i="41"/>
  <c r="HC9" i="41"/>
  <c r="HC46" i="41" s="1"/>
  <c r="HC47" i="41"/>
  <c r="EU33" i="41"/>
  <c r="ET33" i="41"/>
  <c r="ET12" i="41"/>
  <c r="EU12" i="41"/>
  <c r="DB44" i="41"/>
  <c r="DS32" i="41"/>
  <c r="DR32" i="41"/>
  <c r="DS12" i="41"/>
  <c r="DR12" i="41"/>
  <c r="DN36" i="41"/>
  <c r="BW14" i="41"/>
  <c r="BV14" i="41"/>
  <c r="AA24" i="41"/>
  <c r="Z24" i="41"/>
  <c r="EI38" i="41"/>
  <c r="EH38" i="41"/>
  <c r="EG44" i="41"/>
  <c r="EI16" i="41"/>
  <c r="EH16" i="41"/>
  <c r="CQ20" i="41"/>
  <c r="CQ27" i="41" s="1"/>
  <c r="CP20" i="41"/>
  <c r="CO27" i="41"/>
  <c r="GA34" i="41"/>
  <c r="FZ34" i="41"/>
  <c r="GA11" i="41"/>
  <c r="FZ11" i="41"/>
  <c r="FY18" i="41"/>
  <c r="FK29" i="41"/>
  <c r="FI36" i="41"/>
  <c r="FJ29" i="41"/>
  <c r="DU5" i="41"/>
  <c r="AY40" i="27"/>
  <c r="S42" i="41"/>
  <c r="R42" i="41"/>
  <c r="EU32" i="41"/>
  <c r="ET32" i="41"/>
  <c r="W5" i="41"/>
  <c r="W47" i="41" s="1"/>
  <c r="U47" i="41"/>
  <c r="V5" i="41"/>
  <c r="U9" i="41"/>
  <c r="U46" i="41" s="1"/>
  <c r="AU35" i="41"/>
  <c r="AT35" i="41"/>
  <c r="FC42" i="41"/>
  <c r="FB42" i="41"/>
  <c r="AE38" i="86"/>
  <c r="AJ38" i="86"/>
  <c r="AT43" i="41"/>
  <c r="AU43" i="41"/>
  <c r="AU12" i="41"/>
  <c r="AT12" i="41"/>
  <c r="FA44" i="41"/>
  <c r="FC38" i="41"/>
  <c r="FB38" i="41"/>
  <c r="FC13" i="41"/>
  <c r="FB13" i="41"/>
  <c r="DB27" i="41"/>
  <c r="V27" i="41"/>
  <c r="CM30" i="41"/>
  <c r="CL30" i="41"/>
  <c r="CM11" i="41"/>
  <c r="CM18" i="41" s="1"/>
  <c r="CL11" i="41"/>
  <c r="CK18" i="41"/>
  <c r="BB25" i="41"/>
  <c r="BC25" i="41"/>
  <c r="EQ38" i="41"/>
  <c r="EP38" i="41"/>
  <c r="EO44" i="41"/>
  <c r="EQ13" i="41"/>
  <c r="EP13" i="41"/>
  <c r="J35" i="41"/>
  <c r="K35" i="41"/>
  <c r="CA31" i="41"/>
  <c r="BZ31" i="41"/>
  <c r="CA6" i="41"/>
  <c r="BZ6" i="41"/>
  <c r="FW30" i="41"/>
  <c r="FV30" i="41"/>
  <c r="FW6" i="41"/>
  <c r="FV6" i="41"/>
  <c r="DG24" i="41"/>
  <c r="DF24" i="41"/>
  <c r="R38" i="41"/>
  <c r="S38" i="41"/>
  <c r="Q44" i="41"/>
  <c r="R12" i="41"/>
  <c r="S12" i="41"/>
  <c r="CI39" i="41"/>
  <c r="CH39" i="41"/>
  <c r="CI14" i="41"/>
  <c r="CH14" i="41"/>
  <c r="DY36" i="41"/>
  <c r="EA29" i="41"/>
  <c r="DZ29" i="41"/>
  <c r="GO36" i="41"/>
  <c r="GQ29" i="41"/>
  <c r="GP29" i="41"/>
  <c r="FN18" i="41"/>
  <c r="GY24" i="41"/>
  <c r="GX24" i="41"/>
  <c r="EE30" i="41"/>
  <c r="ED30" i="41"/>
  <c r="EM33" i="41"/>
  <c r="EL33" i="41"/>
  <c r="EM13" i="41"/>
  <c r="EL13" i="41"/>
  <c r="EU34" i="41"/>
  <c r="ET34" i="41"/>
  <c r="EU6" i="41"/>
  <c r="ET6" i="41"/>
  <c r="CT18" i="41"/>
  <c r="DS34" i="41"/>
  <c r="DR34" i="41"/>
  <c r="DQ5" i="41"/>
  <c r="AW40" i="27"/>
  <c r="AI9" i="41"/>
  <c r="AI46" i="41" s="1"/>
  <c r="AI47" i="41"/>
  <c r="DO36" i="41"/>
  <c r="BV15" i="41"/>
  <c r="BW15" i="41"/>
  <c r="AA25" i="41"/>
  <c r="Z25" i="41"/>
  <c r="EI42" i="41"/>
  <c r="EH42" i="41"/>
  <c r="EH15" i="41"/>
  <c r="EI15" i="41"/>
  <c r="CP17" i="41"/>
  <c r="CQ17" i="41"/>
  <c r="GA32" i="41"/>
  <c r="FZ32" i="41"/>
  <c r="FZ6" i="41"/>
  <c r="GA6" i="41"/>
  <c r="CT44" i="41"/>
  <c r="FK25" i="41"/>
  <c r="FJ25" i="41"/>
  <c r="DW40" i="41"/>
  <c r="DV40" i="41"/>
  <c r="DW16" i="41"/>
  <c r="DV16" i="41"/>
  <c r="BZ33" i="41"/>
  <c r="CA33" i="41"/>
  <c r="AU6" i="41"/>
  <c r="AT6" i="41"/>
  <c r="FB15" i="41"/>
  <c r="FC15" i="41"/>
  <c r="CM31" i="41"/>
  <c r="CL31" i="41"/>
  <c r="CM7" i="41"/>
  <c r="CL7" i="41"/>
  <c r="BC26" i="41"/>
  <c r="BB26" i="41"/>
  <c r="EP32" i="41"/>
  <c r="EQ32" i="41"/>
  <c r="EQ8" i="41"/>
  <c r="EP8" i="41"/>
  <c r="BZ34" i="41"/>
  <c r="CA34" i="41"/>
  <c r="BZ7" i="41"/>
  <c r="CA7" i="41"/>
  <c r="FV29" i="41"/>
  <c r="FU36" i="41"/>
  <c r="FW29" i="41"/>
  <c r="DF23" i="41"/>
  <c r="DG23" i="41"/>
  <c r="K41" i="41"/>
  <c r="J41" i="41"/>
  <c r="S41" i="41"/>
  <c r="R41" i="41"/>
  <c r="S14" i="41"/>
  <c r="R14" i="41"/>
  <c r="CH33" i="41"/>
  <c r="CI33" i="41"/>
  <c r="CH6" i="41"/>
  <c r="CI6" i="41"/>
  <c r="EA25" i="41"/>
  <c r="DZ25" i="41"/>
  <c r="C37" i="73"/>
  <c r="E37" i="73" s="1"/>
  <c r="G37" i="73" s="1"/>
  <c r="G39" i="73" s="1"/>
  <c r="G40" i="73" s="1"/>
  <c r="BI8" i="27"/>
  <c r="BI9" i="27"/>
  <c r="BI14" i="27"/>
  <c r="BI12" i="27"/>
  <c r="BI11" i="27"/>
  <c r="BI10" i="27"/>
  <c r="BI16" i="27"/>
  <c r="BI15" i="27"/>
  <c r="BI18" i="27"/>
  <c r="BI13" i="27"/>
  <c r="BI17" i="27"/>
  <c r="BI19" i="27"/>
  <c r="BI25" i="27"/>
  <c r="BI20" i="27"/>
  <c r="BI21" i="27"/>
  <c r="BI22" i="27"/>
  <c r="BI23" i="27"/>
  <c r="BI24" i="27"/>
  <c r="BI27" i="27"/>
  <c r="BI29" i="27"/>
  <c r="BI28" i="27"/>
  <c r="BI26" i="27"/>
  <c r="BI32" i="27"/>
  <c r="BI31" i="27"/>
  <c r="BI36" i="27"/>
  <c r="BI30" i="27"/>
  <c r="BI35" i="27"/>
  <c r="BI33" i="27"/>
  <c r="GP25" i="41"/>
  <c r="GQ25" i="41"/>
  <c r="GY23" i="41"/>
  <c r="GX23" i="41"/>
  <c r="ED23" i="41"/>
  <c r="EE23" i="41"/>
  <c r="EM34" i="41"/>
  <c r="EL34" i="41"/>
  <c r="EL11" i="41"/>
  <c r="EK18" i="41"/>
  <c r="EM11" i="41"/>
  <c r="ET30" i="41"/>
  <c r="EU30" i="41"/>
  <c r="EU7" i="41"/>
  <c r="ET7" i="41"/>
  <c r="CU18" i="41"/>
  <c r="DC44" i="41"/>
  <c r="BW39" i="41"/>
  <c r="BV39" i="41"/>
  <c r="DR33" i="41"/>
  <c r="DS33" i="41"/>
  <c r="DS6" i="41"/>
  <c r="DR6" i="41"/>
  <c r="AH9" i="41"/>
  <c r="AH46" i="41" s="1"/>
  <c r="AH47" i="41"/>
  <c r="BV40" i="41"/>
  <c r="BW40" i="41"/>
  <c r="BV12" i="41"/>
  <c r="BW12" i="41"/>
  <c r="AA22" i="41"/>
  <c r="Z22" i="41"/>
  <c r="EH41" i="41"/>
  <c r="EI41" i="41"/>
  <c r="EH12" i="41"/>
  <c r="EI12" i="41"/>
  <c r="CQ41" i="41"/>
  <c r="CP41" i="41"/>
  <c r="CQ15" i="41"/>
  <c r="CP15" i="41"/>
  <c r="GA29" i="41"/>
  <c r="FZ29" i="41"/>
  <c r="FY36" i="41"/>
  <c r="FY5" i="41"/>
  <c r="BO40" i="27"/>
  <c r="EX18" i="41"/>
  <c r="CU44" i="41"/>
  <c r="FJ26" i="41"/>
  <c r="FK26" i="41"/>
  <c r="DW34" i="41"/>
  <c r="DV34" i="41"/>
  <c r="DV8" i="41"/>
  <c r="DW8" i="41"/>
  <c r="CL34" i="41"/>
  <c r="CM34" i="41"/>
  <c r="EM17" i="41"/>
  <c r="EL17" i="41"/>
  <c r="DR8" i="41"/>
  <c r="DS8" i="41"/>
  <c r="FC39" i="41"/>
  <c r="FB39" i="41"/>
  <c r="DC27" i="41"/>
  <c r="AE46" i="86"/>
  <c r="AJ46" i="86"/>
  <c r="AT34" i="41"/>
  <c r="AU34" i="41"/>
  <c r="AU11" i="41"/>
  <c r="AT11" i="41"/>
  <c r="AS18" i="41"/>
  <c r="FB40" i="41"/>
  <c r="FC40" i="41"/>
  <c r="FC12" i="41"/>
  <c r="FB12" i="41"/>
  <c r="CM29" i="41"/>
  <c r="CK36" i="41"/>
  <c r="CL29" i="41"/>
  <c r="BC24" i="41"/>
  <c r="BB24" i="41"/>
  <c r="EP31" i="41"/>
  <c r="EQ31" i="41"/>
  <c r="EP12" i="41"/>
  <c r="EQ12" i="41"/>
  <c r="O5" i="41"/>
  <c r="M47" i="41"/>
  <c r="N5" i="41"/>
  <c r="M9" i="41"/>
  <c r="M46" i="41" s="1"/>
  <c r="CA32" i="41"/>
  <c r="BZ32" i="41"/>
  <c r="AG40" i="27"/>
  <c r="BY5" i="41"/>
  <c r="FW32" i="41"/>
  <c r="FV32" i="41"/>
  <c r="DG22" i="41"/>
  <c r="DF22" i="41"/>
  <c r="S33" i="41"/>
  <c r="R33" i="41"/>
  <c r="S8" i="41"/>
  <c r="R8" i="41"/>
  <c r="CH34" i="41"/>
  <c r="CI34" i="41"/>
  <c r="CI8" i="41"/>
  <c r="CH8" i="41"/>
  <c r="EA22" i="41"/>
  <c r="DZ22" i="41"/>
  <c r="GP24" i="41"/>
  <c r="GQ24" i="41"/>
  <c r="FO18" i="41"/>
  <c r="O44" i="41"/>
  <c r="GY20" i="41"/>
  <c r="GX20" i="41"/>
  <c r="GW27" i="41"/>
  <c r="K21" i="41"/>
  <c r="J21" i="41"/>
  <c r="EE21" i="41"/>
  <c r="ED21" i="41"/>
  <c r="EL35" i="41"/>
  <c r="EM35" i="41"/>
  <c r="EL7" i="41"/>
  <c r="EM7" i="41"/>
  <c r="EU29" i="41"/>
  <c r="EU36" i="41" s="1"/>
  <c r="ET29" i="41"/>
  <c r="ET36" i="41" s="1"/>
  <c r="ES36" i="41"/>
  <c r="AM18" i="41"/>
  <c r="BR18" i="41"/>
  <c r="BW42" i="41"/>
  <c r="BV42" i="41"/>
  <c r="DS31" i="41"/>
  <c r="DR31" i="41"/>
  <c r="DR7" i="41"/>
  <c r="DS7" i="41"/>
  <c r="J20" i="41"/>
  <c r="K20" i="41"/>
  <c r="I27" i="41"/>
  <c r="BW41" i="41"/>
  <c r="BV41" i="41"/>
  <c r="BU44" i="41"/>
  <c r="BV38" i="41"/>
  <c r="BW38" i="41"/>
  <c r="BV8" i="41"/>
  <c r="BW8" i="41"/>
  <c r="Z21" i="41"/>
  <c r="AA21" i="41"/>
  <c r="EH40" i="41"/>
  <c r="EI40" i="41"/>
  <c r="EI13" i="41"/>
  <c r="EH13" i="41"/>
  <c r="CP43" i="41"/>
  <c r="CQ43" i="41"/>
  <c r="CP16" i="41"/>
  <c r="CQ16" i="41"/>
  <c r="FZ30" i="41"/>
  <c r="GA30" i="41"/>
  <c r="FK24" i="41"/>
  <c r="FJ24" i="41"/>
  <c r="DV33" i="41"/>
  <c r="DW33" i="41"/>
  <c r="DW7" i="41"/>
  <c r="DV7" i="41"/>
  <c r="DZ26" i="41"/>
  <c r="EA26" i="41"/>
  <c r="FJ30" i="41"/>
  <c r="FK30" i="41"/>
  <c r="AU33" i="41"/>
  <c r="AT33" i="41"/>
  <c r="AE39" i="86"/>
  <c r="AJ39" i="86"/>
  <c r="AT7" i="41"/>
  <c r="AU7" i="41"/>
  <c r="FC35" i="41"/>
  <c r="FB35" i="41"/>
  <c r="BH40" i="27"/>
  <c r="FA5" i="41"/>
  <c r="CM26" i="41"/>
  <c r="CL26" i="41"/>
  <c r="BC20" i="41"/>
  <c r="BA27" i="41"/>
  <c r="BB20" i="41"/>
  <c r="EQ34" i="41"/>
  <c r="EP34" i="41"/>
  <c r="EP7" i="41"/>
  <c r="EQ7" i="41"/>
  <c r="CA30" i="41"/>
  <c r="BZ30" i="41"/>
  <c r="FW24" i="41"/>
  <c r="FV24" i="41"/>
  <c r="DF21" i="41"/>
  <c r="DG21" i="41"/>
  <c r="FN5" i="41"/>
  <c r="FO5" i="41"/>
  <c r="FM47" i="41"/>
  <c r="FM9" i="41"/>
  <c r="FM46" i="41" s="1"/>
  <c r="S35" i="41"/>
  <c r="R35" i="41"/>
  <c r="Q5" i="41"/>
  <c r="Q40" i="27"/>
  <c r="CX36" i="41"/>
  <c r="CH32" i="41"/>
  <c r="CI32" i="41"/>
  <c r="CH7" i="41"/>
  <c r="CI7" i="41"/>
  <c r="DZ17" i="41"/>
  <c r="EA17" i="41"/>
  <c r="CY5" i="41"/>
  <c r="CX5" i="41"/>
  <c r="CW9" i="41"/>
  <c r="CW46" i="41" s="1"/>
  <c r="CW47" i="41"/>
  <c r="GP23" i="41"/>
  <c r="GQ23" i="41"/>
  <c r="AL27" i="41"/>
  <c r="GX22" i="41"/>
  <c r="GY22" i="41"/>
  <c r="EE24" i="41"/>
  <c r="ED24" i="41"/>
  <c r="EL38" i="41"/>
  <c r="EL44" i="41" s="1"/>
  <c r="EK44" i="41"/>
  <c r="EM38" i="41"/>
  <c r="EM44" i="41" s="1"/>
  <c r="BC40" i="27"/>
  <c r="EK5" i="41"/>
  <c r="EU31" i="41"/>
  <c r="ET31" i="41"/>
  <c r="BI37" i="27"/>
  <c r="CT27" i="41"/>
  <c r="DR30" i="41"/>
  <c r="DS30" i="41"/>
  <c r="BW35" i="41"/>
  <c r="BV35" i="41"/>
  <c r="BV13" i="41"/>
  <c r="BW13" i="41"/>
  <c r="AA20" i="41"/>
  <c r="Z20" i="41"/>
  <c r="Y27" i="41"/>
  <c r="EH39" i="41"/>
  <c r="EI39" i="41"/>
  <c r="EI14" i="41"/>
  <c r="EH14" i="41"/>
  <c r="CP40" i="41"/>
  <c r="CQ40" i="41"/>
  <c r="CQ14" i="41"/>
  <c r="CP14" i="41"/>
  <c r="FZ31" i="41"/>
  <c r="GA31" i="41"/>
  <c r="EY18" i="41"/>
  <c r="CX27" i="41"/>
  <c r="FJ20" i="41"/>
  <c r="FI27" i="41"/>
  <c r="FK20" i="41"/>
  <c r="DW32" i="41"/>
  <c r="DV32" i="41"/>
  <c r="DW12" i="41"/>
  <c r="DV12" i="41"/>
  <c r="J31" i="41"/>
  <c r="K31" i="41"/>
  <c r="BI38" i="27"/>
  <c r="FC41" i="41"/>
  <c r="FB41" i="41"/>
  <c r="GP32" i="41"/>
  <c r="GQ32" i="41"/>
  <c r="DW11" i="41"/>
  <c r="DV11" i="41"/>
  <c r="DU18" i="41"/>
  <c r="AE45" i="86"/>
  <c r="AJ45" i="86"/>
  <c r="AU30" i="41"/>
  <c r="AT30" i="41"/>
  <c r="AH55" i="86"/>
  <c r="AH49" i="86"/>
  <c r="AE43" i="86"/>
  <c r="AJ43" i="86"/>
  <c r="AU32" i="41"/>
  <c r="AT32" i="41"/>
  <c r="AS5" i="41"/>
  <c r="Y40" i="27"/>
  <c r="C37" i="69"/>
  <c r="E37" i="69" s="1"/>
  <c r="G37" i="69" s="1"/>
  <c r="G39" i="69" s="1"/>
  <c r="G40" i="69" s="1"/>
  <c r="AE10" i="27"/>
  <c r="AE8" i="27"/>
  <c r="AE12" i="27"/>
  <c r="AE9" i="27"/>
  <c r="AE11" i="27"/>
  <c r="AE14" i="27"/>
  <c r="AE15" i="27"/>
  <c r="AE13" i="27"/>
  <c r="AE16" i="27"/>
  <c r="AE17" i="27"/>
  <c r="AE18" i="27"/>
  <c r="AE20" i="27"/>
  <c r="AE21" i="27"/>
  <c r="AE19" i="27"/>
  <c r="AE22" i="27"/>
  <c r="AE26" i="27"/>
  <c r="AE24" i="27"/>
  <c r="AE23" i="27"/>
  <c r="AE30" i="27"/>
  <c r="AE29" i="27"/>
  <c r="AE25" i="27"/>
  <c r="AE27" i="27"/>
  <c r="AE31" i="27"/>
  <c r="AE28" i="27"/>
  <c r="AE32" i="27"/>
  <c r="AE33" i="27"/>
  <c r="AE34" i="27"/>
  <c r="AE36" i="27"/>
  <c r="AE35" i="27"/>
  <c r="AE37" i="27"/>
  <c r="FB34" i="41"/>
  <c r="FC34" i="41"/>
  <c r="FC11" i="41"/>
  <c r="FB11" i="41"/>
  <c r="FA18" i="41"/>
  <c r="DV39" i="41"/>
  <c r="DW39" i="41"/>
  <c r="CL25" i="41"/>
  <c r="CM25" i="41"/>
  <c r="BB22" i="41"/>
  <c r="BC22" i="41"/>
  <c r="EQ33" i="41"/>
  <c r="EP33" i="41"/>
  <c r="EP6" i="41"/>
  <c r="EQ6" i="41"/>
  <c r="CA29" i="41"/>
  <c r="BY36" i="41"/>
  <c r="BZ29" i="41"/>
  <c r="FW23" i="41"/>
  <c r="FV23" i="41"/>
  <c r="DN27" i="41"/>
  <c r="DE27" i="41"/>
  <c r="DF20" i="41"/>
  <c r="DG20" i="41"/>
  <c r="J14" i="41"/>
  <c r="K14" i="41"/>
  <c r="R34" i="41"/>
  <c r="S34" i="41"/>
  <c r="S11" i="41"/>
  <c r="R11" i="41"/>
  <c r="Q18" i="41"/>
  <c r="CI29" i="41"/>
  <c r="CH29" i="41"/>
  <c r="CG36" i="41"/>
  <c r="AI40" i="27"/>
  <c r="CG5" i="41"/>
  <c r="EA23" i="41"/>
  <c r="DZ23" i="41"/>
  <c r="GP26" i="41"/>
  <c r="GQ26" i="41"/>
  <c r="GY17" i="41"/>
  <c r="GX17" i="41"/>
  <c r="ED22" i="41"/>
  <c r="EE22" i="41"/>
  <c r="EL32" i="41"/>
  <c r="EM32" i="41"/>
  <c r="EL8" i="41"/>
  <c r="EM8" i="41"/>
  <c r="K43" i="41"/>
  <c r="J43" i="41"/>
  <c r="ET24" i="41"/>
  <c r="EU24" i="41"/>
  <c r="DS26" i="41"/>
  <c r="DR26" i="41"/>
  <c r="BW34" i="41"/>
  <c r="BV34" i="41"/>
  <c r="BU5" i="41"/>
  <c r="AF40" i="27"/>
  <c r="Z23" i="41"/>
  <c r="AA23" i="41"/>
  <c r="EH35" i="41"/>
  <c r="EI35" i="41"/>
  <c r="EI8" i="41"/>
  <c r="EH8" i="41"/>
  <c r="CQ38" i="41"/>
  <c r="CQ44" i="41" s="1"/>
  <c r="CP38" i="41"/>
  <c r="CO44" i="41"/>
  <c r="CQ8" i="41"/>
  <c r="CP8" i="41"/>
  <c r="FZ25" i="41"/>
  <c r="GA25" i="41"/>
  <c r="FR18" i="41"/>
  <c r="FJ23" i="41"/>
  <c r="FK23" i="41"/>
  <c r="DV31" i="41"/>
  <c r="DW31" i="41"/>
  <c r="DW6" i="41"/>
  <c r="DV6" i="41"/>
  <c r="CM8" i="41"/>
  <c r="CL8" i="41"/>
  <c r="FW26" i="41"/>
  <c r="FV26" i="41"/>
  <c r="EM6" i="41"/>
  <c r="EL6" i="41"/>
  <c r="EI34" i="41"/>
  <c r="EH34" i="41"/>
  <c r="FF36" i="41"/>
  <c r="FV31" i="41"/>
  <c r="FW31" i="41"/>
  <c r="AA26" i="41"/>
  <c r="Z26" i="41"/>
  <c r="CP39" i="41"/>
  <c r="CQ39" i="41"/>
  <c r="GA26" i="41"/>
  <c r="FZ26" i="41"/>
  <c r="AH41" i="86"/>
  <c r="AE31" i="86"/>
  <c r="AJ31" i="86"/>
  <c r="AJ32" i="86" s="1"/>
  <c r="AS36" i="41"/>
  <c r="AT29" i="41"/>
  <c r="AU29" i="41"/>
  <c r="FB33" i="41"/>
  <c r="FC33" i="41"/>
  <c r="FB6" i="41"/>
  <c r="FC6" i="41"/>
  <c r="CL24" i="41"/>
  <c r="CM24" i="41"/>
  <c r="BC23" i="41"/>
  <c r="BB23" i="41"/>
  <c r="EQ30" i="41"/>
  <c r="EP30" i="41"/>
  <c r="CA26" i="41"/>
  <c r="BZ26" i="41"/>
  <c r="EY27" i="41"/>
  <c r="FV25" i="41"/>
  <c r="FW25" i="41"/>
  <c r="DG42" i="41"/>
  <c r="DF42" i="41"/>
  <c r="DG14" i="41"/>
  <c r="DF14" i="41"/>
  <c r="BL40" i="27"/>
  <c r="R32" i="41"/>
  <c r="S32" i="41"/>
  <c r="R7" i="41"/>
  <c r="S7" i="41"/>
  <c r="CH31" i="41"/>
  <c r="CI31" i="41"/>
  <c r="EA16" i="41"/>
  <c r="DZ16" i="41"/>
  <c r="GQ17" i="41"/>
  <c r="GP17" i="41"/>
  <c r="GX21" i="41"/>
  <c r="GY21" i="41"/>
  <c r="BJ40" i="27"/>
  <c r="ED20" i="41"/>
  <c r="EC27" i="41"/>
  <c r="EE20" i="41"/>
  <c r="EM30" i="41"/>
  <c r="EL30" i="41"/>
  <c r="EU25" i="41"/>
  <c r="ET25" i="41"/>
  <c r="DK5" i="41"/>
  <c r="DJ5" i="41"/>
  <c r="DI9" i="41"/>
  <c r="DI46" i="41" s="1"/>
  <c r="DI47" i="41"/>
  <c r="DR29" i="41"/>
  <c r="DS29" i="41"/>
  <c r="DQ36" i="41"/>
  <c r="BV31" i="41"/>
  <c r="BW31" i="41"/>
  <c r="BW11" i="41"/>
  <c r="BV11" i="41"/>
  <c r="BU18" i="41"/>
  <c r="AA17" i="41"/>
  <c r="Z17" i="41"/>
  <c r="EI30" i="41"/>
  <c r="EH30" i="41"/>
  <c r="EH7" i="41"/>
  <c r="EI7" i="41"/>
  <c r="CQ35" i="41"/>
  <c r="CP35" i="41"/>
  <c r="CQ12" i="41"/>
  <c r="CP12" i="41"/>
  <c r="GA21" i="41"/>
  <c r="FZ21" i="41"/>
  <c r="AJ14" i="86"/>
  <c r="FS18" i="41"/>
  <c r="FG36" i="41"/>
  <c r="GX40" i="41"/>
  <c r="GY40" i="41"/>
  <c r="FJ22" i="41"/>
  <c r="FK22" i="41"/>
  <c r="DW26" i="41"/>
  <c r="DV26" i="41"/>
  <c r="AU15" i="41"/>
  <c r="AT15" i="41"/>
  <c r="DF25" i="41"/>
  <c r="DG25" i="41"/>
  <c r="EL40" i="41"/>
  <c r="EM40" i="41"/>
  <c r="FC32" i="41"/>
  <c r="FB32" i="41"/>
  <c r="ET26" i="41"/>
  <c r="EU26" i="41"/>
  <c r="C23" i="92"/>
  <c r="G22" i="92"/>
  <c r="AD44" i="41"/>
  <c r="BV33" i="41"/>
  <c r="BW33" i="41"/>
  <c r="EG5" i="41"/>
  <c r="BB40" i="27"/>
  <c r="CO5" i="41"/>
  <c r="AM40" i="27"/>
  <c r="FC8" i="41"/>
  <c r="FB8" i="41"/>
  <c r="BB15" i="41"/>
  <c r="BC15" i="41"/>
  <c r="FZ42" i="41"/>
  <c r="GA42" i="41"/>
  <c r="EP24" i="41"/>
  <c r="EQ24" i="41"/>
  <c r="CA23" i="41"/>
  <c r="BZ23" i="41"/>
  <c r="FW22" i="41"/>
  <c r="FV22" i="41"/>
  <c r="DG41" i="41"/>
  <c r="DF41" i="41"/>
  <c r="DG13" i="41"/>
  <c r="DF13" i="41"/>
  <c r="R29" i="41"/>
  <c r="S29" i="41"/>
  <c r="Q36" i="41"/>
  <c r="CH26" i="41"/>
  <c r="CI26" i="41"/>
  <c r="DZ15" i="41"/>
  <c r="EA15" i="41"/>
  <c r="GQ20" i="41"/>
  <c r="GO27" i="41"/>
  <c r="GP20" i="41"/>
  <c r="FZ38" i="41"/>
  <c r="GA38" i="41"/>
  <c r="FY44" i="41"/>
  <c r="GX15" i="41"/>
  <c r="GY15" i="41"/>
  <c r="FS36" i="41"/>
  <c r="EE35" i="41"/>
  <c r="ED35" i="41"/>
  <c r="EE14" i="41"/>
  <c r="ED14" i="41"/>
  <c r="EM26" i="41"/>
  <c r="EL26" i="41"/>
  <c r="EU23" i="41"/>
  <c r="ET23" i="41"/>
  <c r="FG27" i="41"/>
  <c r="AX36" i="41"/>
  <c r="DA9" i="41"/>
  <c r="DC5" i="41"/>
  <c r="DB5" i="41"/>
  <c r="DB9" i="41" s="1"/>
  <c r="DA47" i="41"/>
  <c r="DR23" i="41"/>
  <c r="DS23" i="41"/>
  <c r="BV32" i="41"/>
  <c r="BW32" i="41"/>
  <c r="BW7" i="41"/>
  <c r="BV7" i="41"/>
  <c r="AA15" i="41"/>
  <c r="Z15" i="41"/>
  <c r="EI32" i="41"/>
  <c r="EH32" i="41"/>
  <c r="EI11" i="41"/>
  <c r="EG18" i="41"/>
  <c r="EH11" i="41"/>
  <c r="EH18" i="41" s="1"/>
  <c r="CQ32" i="41"/>
  <c r="CP32" i="41"/>
  <c r="CP13" i="41"/>
  <c r="CQ13" i="41"/>
  <c r="FZ24" i="41"/>
  <c r="GA24" i="41"/>
  <c r="AE14" i="86"/>
  <c r="FJ17" i="41"/>
  <c r="FK17" i="41"/>
  <c r="DW24" i="41"/>
  <c r="DV24" i="41"/>
  <c r="FB16" i="41"/>
  <c r="FC16" i="41"/>
  <c r="EO5" i="41"/>
  <c r="BD40" i="27"/>
  <c r="BW16" i="41"/>
  <c r="BV16" i="41"/>
  <c r="FB7" i="41"/>
  <c r="FC7" i="41"/>
  <c r="S6" i="41"/>
  <c r="R6" i="41"/>
  <c r="Z16" i="41"/>
  <c r="AA16" i="41"/>
  <c r="AE30" i="86"/>
  <c r="AJ30" i="86"/>
  <c r="AT24" i="41"/>
  <c r="AU24" i="41"/>
  <c r="FC31" i="41"/>
  <c r="FB31" i="41"/>
  <c r="J16" i="41"/>
  <c r="K16" i="41"/>
  <c r="CL21" i="41"/>
  <c r="CM21" i="41"/>
  <c r="AE37" i="86"/>
  <c r="AJ37" i="86"/>
  <c r="AU25" i="41"/>
  <c r="AT25" i="41"/>
  <c r="FC30" i="41"/>
  <c r="FB30" i="41"/>
  <c r="CU27" i="41"/>
  <c r="CM23" i="41"/>
  <c r="CL23" i="41"/>
  <c r="K5" i="41"/>
  <c r="I9" i="41"/>
  <c r="J5" i="41"/>
  <c r="I47" i="41"/>
  <c r="BB17" i="41"/>
  <c r="BC17" i="41"/>
  <c r="K24" i="41"/>
  <c r="J24" i="41"/>
  <c r="BS36" i="41"/>
  <c r="EQ25" i="41"/>
  <c r="EP25" i="41"/>
  <c r="AX27" i="41"/>
  <c r="CA22" i="41"/>
  <c r="BZ22" i="41"/>
  <c r="EX27" i="41"/>
  <c r="FW21" i="41"/>
  <c r="FV21" i="41"/>
  <c r="DF40" i="41"/>
  <c r="DG40" i="41"/>
  <c r="DF17" i="41"/>
  <c r="DG17" i="41"/>
  <c r="K39" i="41"/>
  <c r="J39" i="41"/>
  <c r="R24" i="41"/>
  <c r="S24" i="41"/>
  <c r="CH24" i="41"/>
  <c r="CI24" i="41"/>
  <c r="EA41" i="41"/>
  <c r="DZ41" i="41"/>
  <c r="DZ14" i="41"/>
  <c r="EA14" i="41"/>
  <c r="GQ16" i="41"/>
  <c r="GP16" i="41"/>
  <c r="GU46" i="41"/>
  <c r="AD5" i="41"/>
  <c r="AE5" i="41"/>
  <c r="AC47" i="41"/>
  <c r="AC9" i="41"/>
  <c r="AC46" i="41" s="1"/>
  <c r="GX14" i="41"/>
  <c r="GY14" i="41"/>
  <c r="EE40" i="41"/>
  <c r="ED40" i="41"/>
  <c r="EE15" i="41"/>
  <c r="ED15" i="41"/>
  <c r="EM25" i="41"/>
  <c r="EL25" i="41"/>
  <c r="ET22" i="41"/>
  <c r="EU22" i="41"/>
  <c r="FF27" i="41"/>
  <c r="DS25" i="41"/>
  <c r="DR25" i="41"/>
  <c r="BW30" i="41"/>
  <c r="BV30" i="41"/>
  <c r="Z38" i="41"/>
  <c r="Y44" i="41"/>
  <c r="AA38" i="41"/>
  <c r="AA14" i="41"/>
  <c r="Z14" i="41"/>
  <c r="EH29" i="41"/>
  <c r="EG36" i="41"/>
  <c r="EI29" i="41"/>
  <c r="EH6" i="41"/>
  <c r="EI6" i="41"/>
  <c r="CQ33" i="41"/>
  <c r="CP33" i="41"/>
  <c r="CQ11" i="41"/>
  <c r="CQ18" i="41" s="1"/>
  <c r="CP11" i="41"/>
  <c r="CO18" i="41"/>
  <c r="GA23" i="41"/>
  <c r="FZ23" i="41"/>
  <c r="AH54" i="86"/>
  <c r="FK16" i="41"/>
  <c r="FJ16" i="41"/>
  <c r="AI54" i="86"/>
  <c r="DW30" i="41"/>
  <c r="DV30" i="41"/>
  <c r="AS44" i="41"/>
  <c r="AU38" i="41"/>
  <c r="AT38" i="41"/>
  <c r="S13" i="41"/>
  <c r="R13" i="41"/>
  <c r="J42" i="41"/>
  <c r="K42" i="41"/>
  <c r="AE44" i="86"/>
  <c r="AJ44" i="86"/>
  <c r="BB21" i="41"/>
  <c r="BC21" i="41"/>
  <c r="CI30" i="41"/>
  <c r="CH30" i="41"/>
  <c r="EL31" i="41"/>
  <c r="EM31" i="41"/>
  <c r="BV6" i="41"/>
  <c r="BW6" i="41"/>
  <c r="DW29" i="41"/>
  <c r="DU36" i="41"/>
  <c r="DV29" i="41"/>
  <c r="AE35" i="86"/>
  <c r="AJ35" i="86"/>
  <c r="AJ41" i="86" s="1"/>
  <c r="AU26" i="41"/>
  <c r="AT26" i="41"/>
  <c r="I18" i="41"/>
  <c r="J11" i="41"/>
  <c r="K11" i="41"/>
  <c r="FC26" i="41"/>
  <c r="FB26" i="41"/>
  <c r="CL20" i="41"/>
  <c r="CK27" i="41"/>
  <c r="CM20" i="41"/>
  <c r="CM27" i="41" s="1"/>
  <c r="K34" i="41"/>
  <c r="J34" i="41"/>
  <c r="BB16" i="41"/>
  <c r="BC16" i="41"/>
  <c r="BR36" i="41"/>
  <c r="EQ26" i="41"/>
  <c r="EP26" i="41"/>
  <c r="BZ24" i="41"/>
  <c r="CA24" i="41"/>
  <c r="FW16" i="41"/>
  <c r="FV16" i="41"/>
  <c r="DG43" i="41"/>
  <c r="DF43" i="41"/>
  <c r="DF12" i="41"/>
  <c r="DG12" i="41"/>
  <c r="R31" i="41"/>
  <c r="S31" i="41"/>
  <c r="FE47" i="41"/>
  <c r="FF5" i="41"/>
  <c r="FE9" i="41"/>
  <c r="FE46" i="41" s="1"/>
  <c r="FG5" i="41"/>
  <c r="CI25" i="41"/>
  <c r="CH25" i="41"/>
  <c r="EA43" i="41"/>
  <c r="DZ43" i="41"/>
  <c r="EA21" i="41"/>
  <c r="DZ21" i="41"/>
  <c r="GQ43" i="41"/>
  <c r="GP43" i="41"/>
  <c r="GP21" i="41"/>
  <c r="GQ21" i="41"/>
  <c r="GY39" i="41"/>
  <c r="GX39" i="41"/>
  <c r="GX13" i="41"/>
  <c r="GY13" i="41"/>
  <c r="FR36" i="41"/>
  <c r="BS5" i="41"/>
  <c r="BS47" i="41" s="1"/>
  <c r="BR5" i="41"/>
  <c r="BQ9" i="41"/>
  <c r="BQ46" i="41" s="1"/>
  <c r="BQ47" i="41"/>
  <c r="ED41" i="41"/>
  <c r="EE41" i="41"/>
  <c r="EE16" i="41"/>
  <c r="ED16" i="41"/>
  <c r="EL29" i="41"/>
  <c r="EK36" i="41"/>
  <c r="EM29" i="41"/>
  <c r="K17" i="41"/>
  <c r="J17" i="41"/>
  <c r="EU20" i="41"/>
  <c r="ET20" i="41"/>
  <c r="ES27" i="41"/>
  <c r="AY36" i="41"/>
  <c r="DR42" i="41"/>
  <c r="DS42" i="41"/>
  <c r="DS44" i="41" s="1"/>
  <c r="DR22" i="41"/>
  <c r="DS22" i="41"/>
  <c r="FS5" i="41"/>
  <c r="FS47" i="41" s="1"/>
  <c r="FR5" i="41"/>
  <c r="FQ9" i="41"/>
  <c r="FQ46" i="41" s="1"/>
  <c r="FQ47" i="41"/>
  <c r="AE47" i="86"/>
  <c r="BW25" i="41"/>
  <c r="BV25" i="41"/>
  <c r="Z35" i="41"/>
  <c r="AA35" i="41"/>
  <c r="AA13" i="41"/>
  <c r="Z13" i="41"/>
  <c r="EH33" i="41"/>
  <c r="EI33" i="41"/>
  <c r="CP30" i="41"/>
  <c r="CQ30" i="41"/>
  <c r="CP7" i="41"/>
  <c r="CQ7" i="41"/>
  <c r="FZ17" i="41"/>
  <c r="GA17" i="41"/>
  <c r="FJ14" i="41"/>
  <c r="FK14" i="41"/>
  <c r="DV23" i="41"/>
  <c r="DW23" i="41"/>
  <c r="CI38" i="41"/>
  <c r="CH38" i="41"/>
  <c r="CG44" i="41"/>
  <c r="DG15" i="41"/>
  <c r="DF15" i="41"/>
  <c r="ED17" i="41"/>
  <c r="EE17" i="41"/>
  <c r="AU22" i="41"/>
  <c r="AT22" i="41"/>
  <c r="BG41" i="41"/>
  <c r="BF41" i="41"/>
  <c r="CL17" i="41"/>
  <c r="CM17" i="41"/>
  <c r="DO27" i="41"/>
  <c r="BC11" i="41"/>
  <c r="BA18" i="41"/>
  <c r="BB11" i="41"/>
  <c r="BB18" i="41" s="1"/>
  <c r="EP22" i="41"/>
  <c r="EQ22" i="41"/>
  <c r="BZ17" i="41"/>
  <c r="CA17" i="41"/>
  <c r="FV43" i="41"/>
  <c r="FW43" i="41"/>
  <c r="FW17" i="41"/>
  <c r="FV17" i="41"/>
  <c r="DG34" i="41"/>
  <c r="DF34" i="41"/>
  <c r="DG16" i="41"/>
  <c r="DF16" i="41"/>
  <c r="S23" i="41"/>
  <c r="R23" i="41"/>
  <c r="CH23" i="41"/>
  <c r="CI23" i="41"/>
  <c r="DZ39" i="41"/>
  <c r="EA39" i="41"/>
  <c r="DY5" i="41"/>
  <c r="AZ40" i="27"/>
  <c r="GQ40" i="41"/>
  <c r="GP40" i="41"/>
  <c r="GQ14" i="41"/>
  <c r="GP14" i="41"/>
  <c r="GX38" i="41"/>
  <c r="GW44" i="41"/>
  <c r="GY38" i="41"/>
  <c r="GY12" i="41"/>
  <c r="GX12" i="41"/>
  <c r="EE42" i="41"/>
  <c r="ED42" i="41"/>
  <c r="ED13" i="41"/>
  <c r="EE13" i="41"/>
  <c r="EL24" i="41"/>
  <c r="EM24" i="41"/>
  <c r="EU17" i="41"/>
  <c r="ET17" i="41"/>
  <c r="DS20" i="41"/>
  <c r="DS27" i="41" s="1"/>
  <c r="DR20" i="41"/>
  <c r="DR27" i="41" s="1"/>
  <c r="DQ27" i="41"/>
  <c r="BW26" i="41"/>
  <c r="BV26" i="41"/>
  <c r="AA42" i="41"/>
  <c r="Z42" i="41"/>
  <c r="Y5" i="41"/>
  <c r="T40" i="27"/>
  <c r="EI26" i="41"/>
  <c r="EH26" i="41"/>
  <c r="CP34" i="41"/>
  <c r="CQ34" i="41"/>
  <c r="CP6" i="41"/>
  <c r="CQ6" i="41"/>
  <c r="GA22" i="41"/>
  <c r="FZ22" i="41"/>
  <c r="K29" i="41"/>
  <c r="J29" i="41"/>
  <c r="I36" i="41"/>
  <c r="N27" i="41"/>
  <c r="FJ13" i="41"/>
  <c r="FK13" i="41"/>
  <c r="DW25" i="41"/>
  <c r="DV25" i="41"/>
  <c r="EQ40" i="41"/>
  <c r="EP40" i="41"/>
  <c r="S30" i="41"/>
  <c r="R30" i="41"/>
  <c r="CY27" i="41"/>
  <c r="AE40" i="86"/>
  <c r="AJ40" i="86"/>
  <c r="J30" i="41"/>
  <c r="K30" i="41"/>
  <c r="CL22" i="41"/>
  <c r="CM22" i="41"/>
  <c r="BB13" i="41"/>
  <c r="BC13" i="41"/>
  <c r="EQ23" i="41"/>
  <c r="EP23" i="41"/>
  <c r="FN44" i="41"/>
  <c r="CA20" i="41"/>
  <c r="BZ20" i="41"/>
  <c r="BY27" i="41"/>
  <c r="J26" i="41"/>
  <c r="K26" i="41"/>
  <c r="FW42" i="41"/>
  <c r="FV42" i="41"/>
  <c r="FV20" i="41"/>
  <c r="FW20" i="41"/>
  <c r="FU27" i="41"/>
  <c r="DF39" i="41"/>
  <c r="DG39" i="41"/>
  <c r="DG8" i="41"/>
  <c r="DF8" i="41"/>
  <c r="S22" i="41"/>
  <c r="R22" i="41"/>
  <c r="CI22" i="41"/>
  <c r="CH22" i="41"/>
  <c r="EA33" i="41"/>
  <c r="DZ33" i="41"/>
  <c r="EA8" i="41"/>
  <c r="DZ8" i="41"/>
  <c r="ET43" i="41"/>
  <c r="EU43" i="41"/>
  <c r="GP39" i="41"/>
  <c r="GQ39" i="41"/>
  <c r="GP15" i="41"/>
  <c r="GQ15" i="41"/>
  <c r="CU36" i="41"/>
  <c r="GY34" i="41"/>
  <c r="GX34" i="41"/>
  <c r="GY8" i="41"/>
  <c r="GX8" i="41"/>
  <c r="EE33" i="41"/>
  <c r="ED33" i="41"/>
  <c r="ED12" i="41"/>
  <c r="EE12" i="41"/>
  <c r="EL23" i="41"/>
  <c r="EM23" i="41"/>
  <c r="N18" i="41"/>
  <c r="ET21" i="41"/>
  <c r="EU21" i="41"/>
  <c r="DN18" i="41"/>
  <c r="DS21" i="41"/>
  <c r="DR21" i="41"/>
  <c r="BV29" i="41"/>
  <c r="BU36" i="41"/>
  <c r="BW29" i="41"/>
  <c r="AA41" i="41"/>
  <c r="Z41" i="41"/>
  <c r="Z8" i="41"/>
  <c r="AA8" i="41"/>
  <c r="EH31" i="41"/>
  <c r="EI31" i="41"/>
  <c r="CQ31" i="41"/>
  <c r="CP31" i="41"/>
  <c r="GA20" i="41"/>
  <c r="FZ20" i="41"/>
  <c r="FY27" i="41"/>
  <c r="O27" i="41"/>
  <c r="FK34" i="41"/>
  <c r="FJ34" i="41"/>
  <c r="FJ11" i="41"/>
  <c r="FK11" i="41"/>
  <c r="FI18" i="41"/>
  <c r="DW20" i="41"/>
  <c r="DU27" i="41"/>
  <c r="DV20" i="41"/>
  <c r="K6" i="41"/>
  <c r="J6" i="41"/>
  <c r="GQ8" i="41"/>
  <c r="GP8" i="41"/>
  <c r="EQ29" i="41"/>
  <c r="EO36" i="41"/>
  <c r="EP29" i="41"/>
  <c r="FB29" i="41"/>
  <c r="FA36" i="41"/>
  <c r="FC29" i="41"/>
  <c r="AT23" i="41"/>
  <c r="AU23" i="41"/>
  <c r="BG43" i="41"/>
  <c r="BF43" i="41"/>
  <c r="FC25" i="41"/>
  <c r="FB25" i="41"/>
  <c r="C37" i="38"/>
  <c r="E37" i="38" s="1"/>
  <c r="G37" i="38" s="1"/>
  <c r="G42" i="38" s="1"/>
  <c r="G43" i="38" s="1"/>
  <c r="AA11" i="27"/>
  <c r="BE8" i="41" s="1"/>
  <c r="AA10" i="27"/>
  <c r="BE7" i="41" s="1"/>
  <c r="AA8" i="27"/>
  <c r="AA9" i="27"/>
  <c r="BE6" i="41" s="1"/>
  <c r="AA14" i="27"/>
  <c r="BE13" i="41" s="1"/>
  <c r="AA12" i="27"/>
  <c r="BE11" i="41" s="1"/>
  <c r="AA16" i="27"/>
  <c r="BE15" i="41" s="1"/>
  <c r="AA13" i="27"/>
  <c r="AA15" i="27"/>
  <c r="BE14" i="41" s="1"/>
  <c r="AA20" i="27"/>
  <c r="BE21" i="41" s="1"/>
  <c r="AA17" i="27"/>
  <c r="BE16" i="41" s="1"/>
  <c r="AA21" i="27"/>
  <c r="BE22" i="41" s="1"/>
  <c r="AA19" i="27"/>
  <c r="BE20" i="41" s="1"/>
  <c r="AA18" i="27"/>
  <c r="BE17" i="41" s="1"/>
  <c r="AA22" i="27"/>
  <c r="BE23" i="41" s="1"/>
  <c r="AA23" i="27"/>
  <c r="BE24" i="41" s="1"/>
  <c r="AA28" i="27"/>
  <c r="BE31" i="41" s="1"/>
  <c r="AA24" i="27"/>
  <c r="BE25" i="41" s="1"/>
  <c r="AA25" i="27"/>
  <c r="BE26" i="41" s="1"/>
  <c r="AA29" i="27"/>
  <c r="BE32" i="41" s="1"/>
  <c r="AA26" i="27"/>
  <c r="BE29" i="41" s="1"/>
  <c r="AA30" i="27"/>
  <c r="BE33" i="41" s="1"/>
  <c r="AA27" i="27"/>
  <c r="BE30" i="41" s="1"/>
  <c r="AA33" i="27"/>
  <c r="BE38" i="41" s="1"/>
  <c r="AA31" i="27"/>
  <c r="BE34" i="41" s="1"/>
  <c r="AA32" i="27"/>
  <c r="BE35" i="41" s="1"/>
  <c r="AA35" i="27"/>
  <c r="AA37" i="27"/>
  <c r="BE42" i="41" s="1"/>
  <c r="K7" i="41"/>
  <c r="J7" i="41"/>
  <c r="CM16" i="41"/>
  <c r="CL16" i="41"/>
  <c r="CJ2" i="41"/>
  <c r="BB33" i="41"/>
  <c r="BC33" i="41"/>
  <c r="BB12" i="41"/>
  <c r="BC12" i="41"/>
  <c r="EP20" i="41"/>
  <c r="EO27" i="41"/>
  <c r="EQ20" i="41"/>
  <c r="BZ39" i="41"/>
  <c r="CA39" i="41"/>
  <c r="BZ21" i="41"/>
  <c r="CA21" i="41"/>
  <c r="FW41" i="41"/>
  <c r="FV41" i="41"/>
  <c r="FV14" i="41"/>
  <c r="FW14" i="41"/>
  <c r="DE44" i="41"/>
  <c r="DG38" i="41"/>
  <c r="DF38" i="41"/>
  <c r="DG7" i="41"/>
  <c r="DF7" i="41"/>
  <c r="AE36" i="41"/>
  <c r="S25" i="41"/>
  <c r="R25" i="41"/>
  <c r="W36" i="41"/>
  <c r="CH20" i="41"/>
  <c r="CI20" i="41"/>
  <c r="CG27" i="41"/>
  <c r="DZ34" i="41"/>
  <c r="EA34" i="41"/>
  <c r="EA12" i="41"/>
  <c r="DZ12" i="41"/>
  <c r="DB36" i="41"/>
  <c r="GP42" i="41"/>
  <c r="GQ42" i="41"/>
  <c r="GP12" i="41"/>
  <c r="GQ12" i="41"/>
  <c r="GY35" i="41"/>
  <c r="GX35" i="41"/>
  <c r="GY7" i="41"/>
  <c r="GX7" i="41"/>
  <c r="EE39" i="41"/>
  <c r="ED39" i="41"/>
  <c r="EE11" i="41"/>
  <c r="EC18" i="41"/>
  <c r="ED11" i="41"/>
  <c r="EM21" i="41"/>
  <c r="EL21" i="41"/>
  <c r="AY18" i="41"/>
  <c r="EU14" i="41"/>
  <c r="ET14" i="41"/>
  <c r="DR14" i="41"/>
  <c r="DS14" i="41"/>
  <c r="FZ40" i="41"/>
  <c r="GA40" i="41"/>
  <c r="BW24" i="41"/>
  <c r="BV24" i="41"/>
  <c r="AA34" i="41"/>
  <c r="Z34" i="41"/>
  <c r="AA6" i="41"/>
  <c r="Z6" i="41"/>
  <c r="EI23" i="41"/>
  <c r="EH23" i="41"/>
  <c r="CP26" i="41"/>
  <c r="CQ26" i="41"/>
  <c r="DR44" i="41"/>
  <c r="GA16" i="41"/>
  <c r="FZ16" i="41"/>
  <c r="AW9" i="41"/>
  <c r="AW46" i="41" s="1"/>
  <c r="AX5" i="41"/>
  <c r="AY5" i="41"/>
  <c r="AW47" i="41"/>
  <c r="FK43" i="41"/>
  <c r="FJ43" i="41"/>
  <c r="FK8" i="41"/>
  <c r="FJ8" i="41"/>
  <c r="DV21" i="41"/>
  <c r="DW21" i="41"/>
  <c r="BB31" i="41"/>
  <c r="BC31" i="41"/>
  <c r="DR40" i="41"/>
  <c r="DS40" i="41"/>
  <c r="J38" i="41"/>
  <c r="K38" i="41"/>
  <c r="I44" i="41"/>
  <c r="FK21" i="41"/>
  <c r="FJ21" i="41"/>
  <c r="FB24" i="41"/>
  <c r="FC24" i="41"/>
  <c r="BB39" i="41"/>
  <c r="BB44" i="41" s="1"/>
  <c r="BC39" i="41"/>
  <c r="BC44" i="41" s="1"/>
  <c r="AU21" i="41"/>
  <c r="AT21" i="41"/>
  <c r="DK27" i="41"/>
  <c r="AU20" i="41"/>
  <c r="AS27" i="41"/>
  <c r="AT20" i="41"/>
  <c r="AT27" i="41" s="1"/>
  <c r="FC22" i="41"/>
  <c r="FB22" i="41"/>
  <c r="CM15" i="41"/>
  <c r="CL15" i="41"/>
  <c r="BC40" i="41"/>
  <c r="BB40" i="41"/>
  <c r="BC14" i="41"/>
  <c r="BB14" i="41"/>
  <c r="EP21" i="41"/>
  <c r="EQ21" i="41"/>
  <c r="FO44" i="41"/>
  <c r="BZ43" i="41"/>
  <c r="CA43" i="41"/>
  <c r="CA16" i="41"/>
  <c r="BZ16" i="41"/>
  <c r="FV35" i="41"/>
  <c r="FW35" i="41"/>
  <c r="FW13" i="41"/>
  <c r="FV13" i="41"/>
  <c r="DG32" i="41"/>
  <c r="DF32" i="41"/>
  <c r="DF11" i="41"/>
  <c r="DE18" i="41"/>
  <c r="DG11" i="41"/>
  <c r="AD36" i="41"/>
  <c r="J13" i="41"/>
  <c r="K13" i="41"/>
  <c r="S26" i="41"/>
  <c r="R26" i="41"/>
  <c r="CI17" i="41"/>
  <c r="CH17" i="41"/>
  <c r="DZ38" i="41"/>
  <c r="DY44" i="41"/>
  <c r="EA38" i="41"/>
  <c r="DZ7" i="41"/>
  <c r="EA7" i="41"/>
  <c r="DC36" i="41"/>
  <c r="GP33" i="41"/>
  <c r="GQ33" i="41"/>
  <c r="GP13" i="41"/>
  <c r="GQ13" i="41"/>
  <c r="GX31" i="41"/>
  <c r="GY31" i="41"/>
  <c r="BV40" i="27"/>
  <c r="GW5" i="41"/>
  <c r="FN27" i="41"/>
  <c r="EE34" i="41"/>
  <c r="ED34" i="41"/>
  <c r="EE8" i="41"/>
  <c r="ED8" i="41"/>
  <c r="EL15" i="41"/>
  <c r="EM15" i="41"/>
  <c r="O18" i="41"/>
  <c r="EU13" i="41"/>
  <c r="ET13" i="41"/>
  <c r="K23" i="41"/>
  <c r="J23" i="41"/>
  <c r="DO18" i="41"/>
  <c r="DS17" i="41"/>
  <c r="DR17" i="41"/>
  <c r="BW23" i="41"/>
  <c r="BV23" i="41"/>
  <c r="AA33" i="41"/>
  <c r="Z33" i="41"/>
  <c r="Z7" i="41"/>
  <c r="AA7" i="41"/>
  <c r="EI24" i="41"/>
  <c r="EH24" i="41"/>
  <c r="CO36" i="41"/>
  <c r="CQ29" i="41"/>
  <c r="CQ36" i="41" s="1"/>
  <c r="CP29" i="41"/>
  <c r="GA12" i="41"/>
  <c r="FZ12" i="41"/>
  <c r="EA40" i="41"/>
  <c r="DZ40" i="41"/>
  <c r="FK39" i="41"/>
  <c r="FJ39" i="41"/>
  <c r="FK12" i="41"/>
  <c r="FJ12" i="41"/>
  <c r="FF44" i="41"/>
  <c r="DW22" i="41"/>
  <c r="DV22" i="41"/>
  <c r="AJ48" i="86"/>
  <c r="AE48" i="86"/>
  <c r="FV7" i="41"/>
  <c r="FW7" i="41"/>
  <c r="CP21" i="41"/>
  <c r="CQ21" i="41"/>
  <c r="CM32" i="41"/>
  <c r="CL32" i="41"/>
  <c r="GQ22" i="41"/>
  <c r="GP22" i="41"/>
  <c r="DR24" i="41"/>
  <c r="DS24" i="41"/>
  <c r="DW41" i="41"/>
  <c r="DV41" i="41"/>
  <c r="DV35" i="41"/>
  <c r="DW35" i="41"/>
  <c r="CH40" i="41"/>
  <c r="CI40" i="41"/>
  <c r="FK41" i="41"/>
  <c r="FJ41" i="41"/>
  <c r="AU17" i="41"/>
  <c r="AT17" i="41"/>
  <c r="FC20" i="41"/>
  <c r="FA27" i="41"/>
  <c r="FB20" i="41"/>
  <c r="K33" i="41"/>
  <c r="J33" i="41"/>
  <c r="AY27" i="41"/>
  <c r="CL14" i="41"/>
  <c r="CM14" i="41"/>
  <c r="BC35" i="41"/>
  <c r="BB35" i="41"/>
  <c r="BC8" i="41"/>
  <c r="BB8" i="41"/>
  <c r="EQ15" i="41"/>
  <c r="EP15" i="41"/>
  <c r="CI42" i="41"/>
  <c r="CH42" i="41"/>
  <c r="BZ42" i="41"/>
  <c r="CA42" i="41"/>
  <c r="CA14" i="41"/>
  <c r="BZ14" i="41"/>
  <c r="FW40" i="41"/>
  <c r="FV40" i="41"/>
  <c r="FV15" i="41"/>
  <c r="FW15" i="41"/>
  <c r="DF31" i="41"/>
  <c r="DG31" i="41"/>
  <c r="DG6" i="41"/>
  <c r="DF6" i="41"/>
  <c r="S21" i="41"/>
  <c r="R21" i="41"/>
  <c r="V36" i="41"/>
  <c r="CI21" i="41"/>
  <c r="CH21" i="41"/>
  <c r="EA35" i="41"/>
  <c r="DZ35" i="41"/>
  <c r="DY18" i="41"/>
  <c r="DZ11" i="41"/>
  <c r="EA11" i="41"/>
  <c r="GQ38" i="41"/>
  <c r="GP38" i="41"/>
  <c r="GO44" i="41"/>
  <c r="GP11" i="41"/>
  <c r="GO18" i="41"/>
  <c r="GQ11" i="41"/>
  <c r="GY30" i="41"/>
  <c r="GX30" i="41"/>
  <c r="GY6" i="41"/>
  <c r="GX6" i="41"/>
  <c r="EE32" i="41"/>
  <c r="ED32" i="41"/>
  <c r="ED6" i="41"/>
  <c r="EE6" i="41"/>
  <c r="EM16" i="41"/>
  <c r="EL16" i="41"/>
  <c r="ET42" i="41"/>
  <c r="EU42" i="41"/>
  <c r="ET16" i="41"/>
  <c r="EU16" i="41"/>
  <c r="EX36" i="41"/>
  <c r="DR16" i="41"/>
  <c r="DS16" i="41"/>
  <c r="V18" i="41"/>
  <c r="FN36" i="41"/>
  <c r="BW20" i="41"/>
  <c r="BV20" i="41"/>
  <c r="BU27" i="41"/>
  <c r="Z32" i="41"/>
  <c r="AA32" i="41"/>
  <c r="AA12" i="41"/>
  <c r="Z12" i="41"/>
  <c r="EH25" i="41"/>
  <c r="EI25" i="41"/>
  <c r="CQ25" i="41"/>
  <c r="CP25" i="41"/>
  <c r="GA14" i="41"/>
  <c r="FZ14" i="41"/>
  <c r="FJ38" i="41"/>
  <c r="FK38" i="41"/>
  <c r="FI44" i="41"/>
  <c r="FK15" i="41"/>
  <c r="FJ15" i="41"/>
  <c r="DW15" i="41"/>
  <c r="DV15" i="41"/>
  <c r="AA34" i="27"/>
  <c r="BE39" i="41" s="1"/>
  <c r="CH11" i="41"/>
  <c r="CG18" i="41"/>
  <c r="CI11" i="41"/>
  <c r="EH20" i="41"/>
  <c r="EI20" i="41"/>
  <c r="EG27" i="41"/>
  <c r="CA25" i="41"/>
  <c r="BZ25" i="41"/>
  <c r="FB23" i="41"/>
  <c r="FC23" i="41"/>
  <c r="CM42" i="41"/>
  <c r="CL42" i="41"/>
  <c r="BA5" i="41"/>
  <c r="Z40" i="27"/>
  <c r="EY5" i="41"/>
  <c r="EW9" i="41"/>
  <c r="EW46" i="41" s="1"/>
  <c r="EX5" i="41"/>
  <c r="EW47" i="41"/>
  <c r="EQ14" i="41"/>
  <c r="EP14" i="41"/>
  <c r="BZ35" i="41"/>
  <c r="CA35" i="41"/>
  <c r="BZ12" i="41"/>
  <c r="CA12" i="41"/>
  <c r="DO44" i="41"/>
  <c r="FV39" i="41"/>
  <c r="FW39" i="41"/>
  <c r="FW11" i="41"/>
  <c r="FU18" i="41"/>
  <c r="FV11" i="41"/>
  <c r="DG33" i="41"/>
  <c r="DF33" i="41"/>
  <c r="DE5" i="41"/>
  <c r="AT40" i="27"/>
  <c r="S20" i="41"/>
  <c r="Q27" i="41"/>
  <c r="R20" i="41"/>
  <c r="J32" i="41"/>
  <c r="K32" i="41"/>
  <c r="AL18" i="41"/>
  <c r="CI16" i="41"/>
  <c r="CH16" i="41"/>
  <c r="EA31" i="41"/>
  <c r="DZ31" i="41"/>
  <c r="EA13" i="41"/>
  <c r="DZ13" i="41"/>
  <c r="GQ35" i="41"/>
  <c r="GP35" i="41"/>
  <c r="GP7" i="41"/>
  <c r="GQ7" i="41"/>
  <c r="GX33" i="41"/>
  <c r="GY33" i="41"/>
  <c r="GX11" i="41"/>
  <c r="GW18" i="41"/>
  <c r="GY11" i="41"/>
  <c r="AD27" i="41"/>
  <c r="EE38" i="41"/>
  <c r="ED38" i="41"/>
  <c r="EC44" i="41"/>
  <c r="EE7" i="41"/>
  <c r="ED7" i="41"/>
  <c r="EM22" i="41"/>
  <c r="EL22" i="41"/>
  <c r="EU41" i="41"/>
  <c r="ET41" i="41"/>
  <c r="EU15" i="41"/>
  <c r="ET15" i="41"/>
  <c r="EY36" i="41"/>
  <c r="ET44" i="41"/>
  <c r="CU5" i="41"/>
  <c r="CS47" i="41"/>
  <c r="CT5" i="41"/>
  <c r="CS9" i="41"/>
  <c r="CS46" i="41" s="1"/>
  <c r="DS15" i="41"/>
  <c r="DR15" i="41"/>
  <c r="W18" i="41"/>
  <c r="FO36" i="41"/>
  <c r="BW22" i="41"/>
  <c r="BV22" i="41"/>
  <c r="Z30" i="41"/>
  <c r="AA30" i="41"/>
  <c r="Z11" i="41"/>
  <c r="AA11" i="41"/>
  <c r="Y18" i="41"/>
  <c r="EH17" i="41"/>
  <c r="EI17" i="41"/>
  <c r="AQ41" i="41"/>
  <c r="AP41" i="41"/>
  <c r="AO44" i="41"/>
  <c r="AO46" i="41" s="1"/>
  <c r="AO47" i="41"/>
  <c r="CP24" i="41"/>
  <c r="CQ24" i="41"/>
  <c r="DN5" i="41"/>
  <c r="DM9" i="41"/>
  <c r="DM46" i="41" s="1"/>
  <c r="DO5" i="41"/>
  <c r="DM47" i="41"/>
  <c r="FZ35" i="41"/>
  <c r="GA35" i="41"/>
  <c r="FZ15" i="41"/>
  <c r="GA15" i="41"/>
  <c r="AL36" i="41"/>
  <c r="FJ32" i="41"/>
  <c r="FK32" i="41"/>
  <c r="FI5" i="41"/>
  <c r="AP40" i="27"/>
  <c r="FG44" i="41"/>
  <c r="DW14" i="41"/>
  <c r="DV14" i="41"/>
  <c r="BZ11" i="41"/>
  <c r="CA11" i="41"/>
  <c r="BY18" i="41"/>
  <c r="GA33" i="41"/>
  <c r="FZ33" i="41"/>
  <c r="K15" i="41"/>
  <c r="J15" i="41"/>
  <c r="DZ20" i="41"/>
  <c r="DY27" i="41"/>
  <c r="EA20" i="41"/>
  <c r="BB32" i="41"/>
  <c r="BC32" i="41"/>
  <c r="AU42" i="41"/>
  <c r="AT42" i="41"/>
  <c r="AU13" i="41"/>
  <c r="AT13" i="41"/>
  <c r="FB21" i="41"/>
  <c r="FC21" i="41"/>
  <c r="CM35" i="41"/>
  <c r="CL35" i="41"/>
  <c r="CM12" i="41"/>
  <c r="CL12" i="41"/>
  <c r="BB34" i="41"/>
  <c r="BC34" i="41"/>
  <c r="BB6" i="41"/>
  <c r="BC6" i="41"/>
  <c r="EQ39" i="41"/>
  <c r="EP39" i="41"/>
  <c r="EP16" i="41"/>
  <c r="EQ16" i="41"/>
  <c r="BZ38" i="41"/>
  <c r="CA38" i="41"/>
  <c r="BY44" i="41"/>
  <c r="BZ15" i="41"/>
  <c r="CA15" i="41"/>
  <c r="FV34" i="41"/>
  <c r="FW34" i="41"/>
  <c r="FW12" i="41"/>
  <c r="FV12" i="41"/>
  <c r="DG30" i="41"/>
  <c r="DF30" i="41"/>
  <c r="FR27" i="41"/>
  <c r="S16" i="41"/>
  <c r="R16" i="41"/>
  <c r="BC42" i="41"/>
  <c r="BB42" i="41"/>
  <c r="CI15" i="41"/>
  <c r="CH15" i="41"/>
  <c r="EA32" i="41"/>
  <c r="DZ32" i="41"/>
  <c r="EA6" i="41"/>
  <c r="DZ6" i="41"/>
  <c r="GQ31" i="41"/>
  <c r="GP31" i="41"/>
  <c r="GO5" i="41"/>
  <c r="BU40" i="27"/>
  <c r="GX32" i="41"/>
  <c r="GY32" i="41"/>
  <c r="AE27" i="41"/>
  <c r="ED31" i="41"/>
  <c r="EE31" i="41"/>
  <c r="EC5" i="41"/>
  <c r="BA40" i="27"/>
  <c r="EM20" i="41"/>
  <c r="EL20" i="41"/>
  <c r="EL27" i="41" s="1"/>
  <c r="EK27" i="41"/>
  <c r="EU35" i="41"/>
  <c r="ET35" i="41"/>
  <c r="ES5" i="41"/>
  <c r="BE40" i="27"/>
  <c r="DS13" i="41"/>
  <c r="DR13" i="41"/>
  <c r="BV21" i="41"/>
  <c r="BW21" i="41"/>
  <c r="Z31" i="41"/>
  <c r="AA31" i="41"/>
  <c r="EI22" i="41"/>
  <c r="EH22" i="41"/>
  <c r="CQ23" i="41"/>
  <c r="CP23" i="41"/>
  <c r="DK18" i="41"/>
  <c r="FZ41" i="41"/>
  <c r="GA41" i="41"/>
  <c r="GA13" i="41"/>
  <c r="FZ13" i="41"/>
  <c r="J25" i="41"/>
  <c r="K25" i="41"/>
  <c r="AM36" i="41"/>
  <c r="FK33" i="41"/>
  <c r="FJ33" i="41"/>
  <c r="FK6" i="41"/>
  <c r="FJ6" i="41"/>
  <c r="DV17" i="41"/>
  <c r="DW17" i="41"/>
  <c r="K40" i="41"/>
  <c r="J40" i="41"/>
  <c r="ED25" i="41"/>
  <c r="EE25" i="41"/>
  <c r="AT31" i="41"/>
  <c r="AU31" i="41"/>
  <c r="GX16" i="41"/>
  <c r="GY16" i="41"/>
  <c r="AU16" i="41"/>
  <c r="AT16" i="41"/>
  <c r="J8" i="41"/>
  <c r="K8" i="41"/>
  <c r="CM13" i="41"/>
  <c r="CL13" i="41"/>
  <c r="AU41" i="41"/>
  <c r="AT41" i="41"/>
  <c r="AT14" i="41"/>
  <c r="AU14" i="41"/>
  <c r="FC17" i="41"/>
  <c r="FB17" i="41"/>
  <c r="N36" i="41"/>
  <c r="CM41" i="41"/>
  <c r="CL41" i="41"/>
  <c r="CL44" i="41" s="1"/>
  <c r="CK5" i="41"/>
  <c r="AQ40" i="27"/>
  <c r="AM5" i="41"/>
  <c r="AM9" i="41" s="1"/>
  <c r="AK9" i="41"/>
  <c r="AK46" i="41" s="1"/>
  <c r="AL5" i="41"/>
  <c r="AL9" i="41" s="1"/>
  <c r="BB30" i="41"/>
  <c r="BC30" i="41"/>
  <c r="BC7" i="41"/>
  <c r="BB7" i="41"/>
  <c r="EQ41" i="41"/>
  <c r="EP41" i="41"/>
  <c r="EQ17" i="41"/>
  <c r="EP17" i="41"/>
  <c r="CA41" i="41"/>
  <c r="BZ41" i="41"/>
  <c r="BZ13" i="41"/>
  <c r="CA13" i="41"/>
  <c r="G22" i="93"/>
  <c r="C23" i="93"/>
  <c r="FW38" i="41"/>
  <c r="FU44" i="41"/>
  <c r="FV38" i="41"/>
  <c r="BM40" i="27"/>
  <c r="FU5" i="41"/>
  <c r="DF29" i="41"/>
  <c r="DG29" i="41"/>
  <c r="DE36" i="41"/>
  <c r="S17" i="41"/>
  <c r="R17" i="41"/>
  <c r="CI13" i="41"/>
  <c r="CH13" i="41"/>
  <c r="EA30" i="41"/>
  <c r="DZ30" i="41"/>
  <c r="GP34" i="41"/>
  <c r="GQ34" i="41"/>
  <c r="GP6" i="41"/>
  <c r="GQ6" i="41"/>
  <c r="GY29" i="41"/>
  <c r="GW36" i="41"/>
  <c r="GX29" i="41"/>
  <c r="ED29" i="41"/>
  <c r="EC36" i="41"/>
  <c r="EE29" i="41"/>
  <c r="EL14" i="41"/>
  <c r="EM14" i="41"/>
  <c r="ET39" i="41"/>
  <c r="EU39" i="41"/>
  <c r="EU44" i="41" s="1"/>
  <c r="EU8" i="41"/>
  <c r="ET8" i="41"/>
  <c r="BA44" i="41"/>
  <c r="DC18" i="41"/>
  <c r="DR11" i="41"/>
  <c r="DQ18" i="41"/>
  <c r="DS11" i="41"/>
  <c r="BV17" i="41"/>
  <c r="BW17" i="41"/>
  <c r="Z29" i="41"/>
  <c r="AA29" i="41"/>
  <c r="Y36" i="41"/>
  <c r="FO27" i="41"/>
  <c r="EI21" i="41"/>
  <c r="EH21" i="41"/>
  <c r="K22" i="41"/>
  <c r="J22" i="41"/>
  <c r="BS27" i="41"/>
  <c r="CP22" i="41"/>
  <c r="CQ22" i="41"/>
  <c r="FZ39" i="41"/>
  <c r="GA39" i="41"/>
  <c r="FZ8" i="41"/>
  <c r="GA8" i="41"/>
  <c r="FJ31" i="41"/>
  <c r="FK31" i="41"/>
  <c r="FK7" i="41"/>
  <c r="FJ7" i="41"/>
  <c r="DV13" i="41"/>
  <c r="DW13" i="41"/>
  <c r="W9" i="41" l="1"/>
  <c r="AM46" i="41"/>
  <c r="GX36" i="41"/>
  <c r="FW44" i="41"/>
  <c r="FJ44" i="41"/>
  <c r="EP36" i="41"/>
  <c r="S36" i="41"/>
  <c r="FV44" i="41"/>
  <c r="AE41" i="86"/>
  <c r="ED36" i="41"/>
  <c r="GX44" i="41"/>
  <c r="DG27" i="41"/>
  <c r="CM44" i="41"/>
  <c r="AA36" i="41"/>
  <c r="AE32" i="86"/>
  <c r="FB27" i="41"/>
  <c r="FC27" i="41"/>
  <c r="GY36" i="41"/>
  <c r="GP44" i="41"/>
  <c r="DG18" i="41"/>
  <c r="GP18" i="41"/>
  <c r="GQ44" i="41"/>
  <c r="BW44" i="41"/>
  <c r="Z36" i="41"/>
  <c r="EE44" i="41"/>
  <c r="FK44" i="41"/>
  <c r="BV44" i="41"/>
  <c r="CK9" i="41"/>
  <c r="CM5" i="41"/>
  <c r="CL5" i="41"/>
  <c r="CK47" i="41"/>
  <c r="EM27" i="41"/>
  <c r="DO9" i="41"/>
  <c r="DO46" i="41" s="1"/>
  <c r="DO47" i="41"/>
  <c r="GY18" i="41"/>
  <c r="AX9" i="41"/>
  <c r="AX46" i="41" s="1"/>
  <c r="AX47" i="41"/>
  <c r="BE40" i="41"/>
  <c r="BF15" i="41"/>
  <c r="BG15" i="41"/>
  <c r="EQ36" i="41"/>
  <c r="J36" i="41"/>
  <c r="BC18" i="41"/>
  <c r="BR47" i="41"/>
  <c r="BR9" i="41"/>
  <c r="BR46" i="41" s="1"/>
  <c r="BW5" i="41"/>
  <c r="BV5" i="41"/>
  <c r="BU47" i="41"/>
  <c r="BU9" i="41"/>
  <c r="BU46" i="41" s="1"/>
  <c r="BB27" i="41"/>
  <c r="GA36" i="41"/>
  <c r="FJ36" i="41"/>
  <c r="AT5" i="41"/>
  <c r="AT47" i="41" s="1"/>
  <c r="AS47" i="41"/>
  <c r="AS9" i="41"/>
  <c r="AS46" i="41" s="1"/>
  <c r="AU5" i="41"/>
  <c r="BF35" i="41"/>
  <c r="BG35" i="41"/>
  <c r="K36" i="41"/>
  <c r="EA5" i="41"/>
  <c r="DZ5" i="41"/>
  <c r="DZ9" i="41" s="1"/>
  <c r="DY9" i="41"/>
  <c r="DY47" i="41"/>
  <c r="O47" i="41"/>
  <c r="O9" i="41"/>
  <c r="O46" i="41" s="1"/>
  <c r="BF34" i="41"/>
  <c r="BG34" i="41"/>
  <c r="BG13" i="41"/>
  <c r="BF13" i="41"/>
  <c r="CK46" i="41"/>
  <c r="EI18" i="41"/>
  <c r="R36" i="41"/>
  <c r="CQ5" i="41"/>
  <c r="CO9" i="41"/>
  <c r="CO46" i="41" s="1"/>
  <c r="CO47" i="41"/>
  <c r="CP5" i="41"/>
  <c r="BV18" i="41"/>
  <c r="DF27" i="41"/>
  <c r="FB18" i="41"/>
  <c r="AJ55" i="86"/>
  <c r="AJ49" i="86"/>
  <c r="AJ54" i="86" s="1"/>
  <c r="Z27" i="41"/>
  <c r="Q9" i="41"/>
  <c r="Q46" i="41" s="1"/>
  <c r="S5" i="41"/>
  <c r="R5" i="41"/>
  <c r="Q47" i="41"/>
  <c r="BC27" i="41"/>
  <c r="EP44" i="41"/>
  <c r="FK36" i="41"/>
  <c r="DG5" i="41"/>
  <c r="DG47" i="41" s="1"/>
  <c r="DF5" i="41"/>
  <c r="DF9" i="41" s="1"/>
  <c r="DE9" i="41"/>
  <c r="DE46" i="41" s="1"/>
  <c r="DE47" i="41"/>
  <c r="GW47" i="41"/>
  <c r="GW9" i="41"/>
  <c r="GW46" i="41" s="1"/>
  <c r="GY5" i="41"/>
  <c r="GX5" i="41"/>
  <c r="BG38" i="41"/>
  <c r="BE44" i="41"/>
  <c r="BF38" i="41"/>
  <c r="BF6" i="41"/>
  <c r="BG6" i="41"/>
  <c r="CL27" i="41"/>
  <c r="BW18" i="41"/>
  <c r="FC18" i="41"/>
  <c r="AE49" i="86"/>
  <c r="AE55" i="86"/>
  <c r="AA27" i="41"/>
  <c r="EQ44" i="41"/>
  <c r="BE12" i="41"/>
  <c r="CI27" i="41"/>
  <c r="BG30" i="41"/>
  <c r="BF30" i="41"/>
  <c r="BE5" i="41"/>
  <c r="AA40" i="27"/>
  <c r="CP18" i="41"/>
  <c r="EH5" i="41"/>
  <c r="EG47" i="41"/>
  <c r="EI5" i="41"/>
  <c r="EG9" i="41"/>
  <c r="EG46" i="41" s="1"/>
  <c r="S44" i="41"/>
  <c r="FZ18" i="41"/>
  <c r="DS18" i="41"/>
  <c r="BZ18" i="41"/>
  <c r="CU9" i="41"/>
  <c r="CU46" i="41" s="1"/>
  <c r="CU47" i="41"/>
  <c r="ED18" i="41"/>
  <c r="CH27" i="41"/>
  <c r="EQ27" i="41"/>
  <c r="BF33" i="41"/>
  <c r="BG33" i="41"/>
  <c r="BF7" i="41"/>
  <c r="BG7" i="41"/>
  <c r="FW27" i="41"/>
  <c r="FK27" i="41"/>
  <c r="W46" i="41"/>
  <c r="FA47" i="41"/>
  <c r="FB5" i="41"/>
  <c r="FA9" i="41"/>
  <c r="FA46" i="41" s="1"/>
  <c r="FC5" i="41"/>
  <c r="I46" i="41"/>
  <c r="CL36" i="41"/>
  <c r="FW36" i="41"/>
  <c r="R44" i="41"/>
  <c r="GA18" i="41"/>
  <c r="FR47" i="41"/>
  <c r="FR9" i="41"/>
  <c r="FR46" i="41" s="1"/>
  <c r="FF47" i="41"/>
  <c r="FF9" i="41"/>
  <c r="FF46" i="41" s="1"/>
  <c r="K44" i="41"/>
  <c r="BG8" i="41"/>
  <c r="BF8" i="41"/>
  <c r="DV27" i="41"/>
  <c r="BW36" i="41"/>
  <c r="FV27" i="41"/>
  <c r="ET27" i="41"/>
  <c r="EQ5" i="41"/>
  <c r="EP5" i="41"/>
  <c r="EO9" i="41"/>
  <c r="EO46" i="41" s="1"/>
  <c r="EO47" i="41"/>
  <c r="FI46" i="41"/>
  <c r="AL46" i="41"/>
  <c r="BG14" i="41"/>
  <c r="BF14" i="41"/>
  <c r="EX9" i="41"/>
  <c r="EX46" i="41" s="1"/>
  <c r="EX47" i="41"/>
  <c r="DN9" i="41"/>
  <c r="DN46" i="41" s="1"/>
  <c r="DN47" i="41"/>
  <c r="EA18" i="41"/>
  <c r="BG29" i="41"/>
  <c r="BF29" i="41"/>
  <c r="BE36" i="41"/>
  <c r="DR18" i="41"/>
  <c r="AP44" i="41"/>
  <c r="AP46" i="41" s="1"/>
  <c r="AP47" i="41"/>
  <c r="J44" i="41"/>
  <c r="EE18" i="41"/>
  <c r="EP27" i="41"/>
  <c r="BF32" i="41"/>
  <c r="BG32" i="41"/>
  <c r="EU27" i="41"/>
  <c r="K18" i="41"/>
  <c r="S27" i="41"/>
  <c r="DS36" i="41"/>
  <c r="FJ27" i="41"/>
  <c r="AL47" i="41"/>
  <c r="K27" i="41"/>
  <c r="CM36" i="41"/>
  <c r="FV36" i="41"/>
  <c r="CL18" i="41"/>
  <c r="CT47" i="41"/>
  <c r="CT9" i="41"/>
  <c r="CT46" i="41" s="1"/>
  <c r="AQ44" i="41"/>
  <c r="AQ46" i="41" s="1"/>
  <c r="AQ47" i="41"/>
  <c r="FW18" i="41"/>
  <c r="DF18" i="41"/>
  <c r="BG26" i="41"/>
  <c r="BF26" i="41"/>
  <c r="DW27" i="41"/>
  <c r="BV36" i="41"/>
  <c r="J18" i="41"/>
  <c r="DR36" i="41"/>
  <c r="CH5" i="41"/>
  <c r="CH47" i="41" s="1"/>
  <c r="CG9" i="41"/>
  <c r="CG46" i="41" s="1"/>
  <c r="CI5" i="41"/>
  <c r="CG47" i="41"/>
  <c r="BZ36" i="41"/>
  <c r="FO9" i="41"/>
  <c r="FO46" i="41" s="1"/>
  <c r="FO47" i="41"/>
  <c r="J27" i="41"/>
  <c r="BI40" i="27"/>
  <c r="BG11" i="41"/>
  <c r="BF11" i="41"/>
  <c r="BW27" i="41"/>
  <c r="BF25" i="41"/>
  <c r="BG25" i="41"/>
  <c r="E23" i="92"/>
  <c r="B23" i="92"/>
  <c r="FN47" i="41"/>
  <c r="FN9" i="41"/>
  <c r="FN46" i="41" s="1"/>
  <c r="EM18" i="41"/>
  <c r="CP27" i="41"/>
  <c r="GQ5" i="41"/>
  <c r="GO47" i="41"/>
  <c r="GO9" i="41"/>
  <c r="GO46" i="41" s="1"/>
  <c r="GP5" i="41"/>
  <c r="FJ5" i="41"/>
  <c r="FI9" i="41"/>
  <c r="FK5" i="41"/>
  <c r="FK9" i="41" s="1"/>
  <c r="FI47" i="41"/>
  <c r="BF31" i="41"/>
  <c r="BG31" i="41"/>
  <c r="FK18" i="41"/>
  <c r="GY44" i="41"/>
  <c r="EI36" i="41"/>
  <c r="CA36" i="41"/>
  <c r="GX27" i="41"/>
  <c r="BS9" i="41"/>
  <c r="BS46" i="41" s="1"/>
  <c r="EP18" i="41"/>
  <c r="FZ36" i="41"/>
  <c r="EY9" i="41"/>
  <c r="EY46" i="41" s="1"/>
  <c r="EY47" i="41"/>
  <c r="EI27" i="41"/>
  <c r="BF24" i="41"/>
  <c r="BG24" i="41"/>
  <c r="FJ18" i="41"/>
  <c r="EM36" i="41"/>
  <c r="GA44" i="41"/>
  <c r="DJ47" i="41"/>
  <c r="DJ9" i="41"/>
  <c r="DJ46" i="41" s="1"/>
  <c r="CP44" i="41"/>
  <c r="CH36" i="41"/>
  <c r="DV18" i="41"/>
  <c r="GY27" i="41"/>
  <c r="BZ5" i="41"/>
  <c r="BY47" i="41"/>
  <c r="BY9" i="41"/>
  <c r="BY46" i="41" s="1"/>
  <c r="CA5" i="41"/>
  <c r="EL18" i="41"/>
  <c r="GP36" i="41"/>
  <c r="V9" i="41"/>
  <c r="V46" i="41" s="1"/>
  <c r="V47" i="41"/>
  <c r="EQ18" i="41"/>
  <c r="EU18" i="41"/>
  <c r="BG23" i="41"/>
  <c r="BF23" i="41"/>
  <c r="AA5" i="41"/>
  <c r="Y9" i="41"/>
  <c r="Y46" i="41" s="1"/>
  <c r="Z5" i="41"/>
  <c r="Y47" i="41"/>
  <c r="AT44" i="41"/>
  <c r="EH36" i="41"/>
  <c r="J9" i="41"/>
  <c r="FZ44" i="41"/>
  <c r="DK47" i="41"/>
  <c r="DK9" i="41"/>
  <c r="DK46" i="41" s="1"/>
  <c r="CI36" i="41"/>
  <c r="DW18" i="41"/>
  <c r="CX9" i="41"/>
  <c r="CX46" i="41" s="1"/>
  <c r="CX47" i="41"/>
  <c r="GQ36" i="41"/>
  <c r="DB46" i="41"/>
  <c r="ET18" i="41"/>
  <c r="R27" i="41"/>
  <c r="AY47" i="41"/>
  <c r="AY9" i="41"/>
  <c r="AY46" i="41" s="1"/>
  <c r="AA18" i="41"/>
  <c r="EH27" i="41"/>
  <c r="BZ44" i="41"/>
  <c r="Z18" i="41"/>
  <c r="CI18" i="41"/>
  <c r="AU27" i="41"/>
  <c r="BG17" i="41"/>
  <c r="BF17" i="41"/>
  <c r="BZ27" i="41"/>
  <c r="EL36" i="41"/>
  <c r="AU44" i="41"/>
  <c r="GP27" i="41"/>
  <c r="CY9" i="41"/>
  <c r="CY46" i="41" s="1"/>
  <c r="CY47" i="41"/>
  <c r="AT18" i="41"/>
  <c r="DB47" i="41"/>
  <c r="FZ27" i="41"/>
  <c r="ED5" i="41"/>
  <c r="EC9" i="41"/>
  <c r="EC46" i="41" s="1"/>
  <c r="EC47" i="41"/>
  <c r="EE5" i="41"/>
  <c r="AU18" i="41"/>
  <c r="CA44" i="41"/>
  <c r="J47" i="41"/>
  <c r="EA44" i="41"/>
  <c r="DF44" i="41"/>
  <c r="BF20" i="41"/>
  <c r="BG20" i="41"/>
  <c r="BE27" i="41"/>
  <c r="FC36" i="41"/>
  <c r="CA27" i="41"/>
  <c r="CH44" i="41"/>
  <c r="DV36" i="41"/>
  <c r="K9" i="41"/>
  <c r="K47" i="41"/>
  <c r="R18" i="41"/>
  <c r="AE40" i="27"/>
  <c r="DS5" i="41"/>
  <c r="DQ9" i="41"/>
  <c r="DQ46" i="41" s="1"/>
  <c r="DR5" i="41"/>
  <c r="DQ47" i="41"/>
  <c r="DZ36" i="41"/>
  <c r="EH44" i="41"/>
  <c r="BB36" i="41"/>
  <c r="BG42" i="41"/>
  <c r="BF42" i="41"/>
  <c r="ED27" i="41"/>
  <c r="GX18" i="41"/>
  <c r="FS9" i="41"/>
  <c r="FS46" i="41" s="1"/>
  <c r="ES9" i="41"/>
  <c r="ES46" i="41" s="1"/>
  <c r="EU5" i="41"/>
  <c r="ET5" i="41"/>
  <c r="ES47" i="41"/>
  <c r="EA27" i="41"/>
  <c r="CH18" i="41"/>
  <c r="BV27" i="41"/>
  <c r="DG44" i="41"/>
  <c r="BG22" i="41"/>
  <c r="BF22" i="41"/>
  <c r="CI44" i="41"/>
  <c r="AA44" i="41"/>
  <c r="DC47" i="41"/>
  <c r="DC9" i="41"/>
  <c r="DC46" i="41" s="1"/>
  <c r="GQ27" i="41"/>
  <c r="AU36" i="41"/>
  <c r="S18" i="41"/>
  <c r="EA36" i="41"/>
  <c r="EI44" i="41"/>
  <c r="BC36" i="41"/>
  <c r="DU47" i="41"/>
  <c r="DU9" i="41"/>
  <c r="DU46" i="41" s="1"/>
  <c r="DW5" i="41"/>
  <c r="DV5" i="41"/>
  <c r="DG9" i="41"/>
  <c r="DZ18" i="41"/>
  <c r="FV18" i="41"/>
  <c r="BG39" i="41"/>
  <c r="BF39" i="41"/>
  <c r="GQ18" i="41"/>
  <c r="CP36" i="41"/>
  <c r="DZ44" i="41"/>
  <c r="BG16" i="41"/>
  <c r="BF16" i="41"/>
  <c r="FB36" i="41"/>
  <c r="DW36" i="41"/>
  <c r="AE47" i="41"/>
  <c r="AE9" i="41"/>
  <c r="AE46" i="41" s="1"/>
  <c r="AT36" i="41"/>
  <c r="EL5" i="41"/>
  <c r="EK9" i="41"/>
  <c r="EK46" i="41" s="1"/>
  <c r="EK47" i="41"/>
  <c r="EM5" i="41"/>
  <c r="N9" i="41"/>
  <c r="N46" i="41" s="1"/>
  <c r="N47" i="41"/>
  <c r="FB44" i="41"/>
  <c r="DV44" i="41"/>
  <c r="E23" i="93"/>
  <c r="B23" i="93"/>
  <c r="BA9" i="41"/>
  <c r="BA46" i="41" s="1"/>
  <c r="BB5" i="41"/>
  <c r="BC5" i="41"/>
  <c r="BA47" i="41"/>
  <c r="CA18" i="41"/>
  <c r="DG36" i="41"/>
  <c r="DF36" i="41"/>
  <c r="DY46" i="41"/>
  <c r="EE36" i="41"/>
  <c r="FW5" i="41"/>
  <c r="FU9" i="41"/>
  <c r="FU46" i="41" s="1"/>
  <c r="FU47" i="41"/>
  <c r="FV5" i="41"/>
  <c r="DZ27" i="41"/>
  <c r="ED44" i="41"/>
  <c r="BG21" i="41"/>
  <c r="BF21" i="41"/>
  <c r="GA27" i="41"/>
  <c r="FG9" i="41"/>
  <c r="FG46" i="41" s="1"/>
  <c r="FG47" i="41"/>
  <c r="Z44" i="41"/>
  <c r="AD47" i="41"/>
  <c r="AD9" i="41"/>
  <c r="AD46" i="41" s="1"/>
  <c r="AM47" i="41"/>
  <c r="EE27" i="41"/>
  <c r="FZ5" i="41"/>
  <c r="FY9" i="41"/>
  <c r="FY46" i="41" s="1"/>
  <c r="FY47" i="41"/>
  <c r="GA5" i="41"/>
  <c r="FC44" i="41"/>
  <c r="DW44" i="41"/>
  <c r="AE54" i="86" l="1"/>
  <c r="DZ47" i="41"/>
  <c r="DZ46" i="41"/>
  <c r="BF12" i="41"/>
  <c r="BG12" i="41"/>
  <c r="Z9" i="41"/>
  <c r="Z46" i="41" s="1"/>
  <c r="Z47" i="41"/>
  <c r="EE47" i="41"/>
  <c r="EE9" i="41"/>
  <c r="EE46" i="41" s="1"/>
  <c r="EM47" i="41"/>
  <c r="EM9" i="41"/>
  <c r="EM46" i="41" s="1"/>
  <c r="GA9" i="41"/>
  <c r="GA46" i="41" s="1"/>
  <c r="GA47" i="41"/>
  <c r="ED47" i="41"/>
  <c r="ED9" i="41"/>
  <c r="ED46" i="41" s="1"/>
  <c r="R9" i="41"/>
  <c r="R46" i="41" s="1"/>
  <c r="R47" i="41"/>
  <c r="FB47" i="41"/>
  <c r="FB9" i="41"/>
  <c r="FB46" i="41" s="1"/>
  <c r="S9" i="41"/>
  <c r="S46" i="41" s="1"/>
  <c r="S47" i="41"/>
  <c r="AA9" i="41"/>
  <c r="AA46" i="41" s="1"/>
  <c r="AA47" i="41"/>
  <c r="ET9" i="41"/>
  <c r="ET46" i="41" s="1"/>
  <c r="ET47" i="41"/>
  <c r="CQ47" i="41"/>
  <c r="CQ9" i="41"/>
  <c r="CQ46" i="41" s="1"/>
  <c r="AT9" i="41"/>
  <c r="AT46" i="41" s="1"/>
  <c r="BE18" i="41"/>
  <c r="FJ47" i="41"/>
  <c r="FJ9" i="41"/>
  <c r="FJ46" i="41" s="1"/>
  <c r="EI47" i="41"/>
  <c r="EI9" i="41"/>
  <c r="EI46" i="41" s="1"/>
  <c r="DG46" i="41"/>
  <c r="DV9" i="41"/>
  <c r="DV46" i="41" s="1"/>
  <c r="DV47" i="41"/>
  <c r="EP47" i="41"/>
  <c r="EP9" i="41"/>
  <c r="EP46" i="41" s="1"/>
  <c r="GP47" i="41"/>
  <c r="GP9" i="41"/>
  <c r="GP46" i="41" s="1"/>
  <c r="C24" i="92"/>
  <c r="G23" i="92"/>
  <c r="EH9" i="41"/>
  <c r="EH46" i="41" s="1"/>
  <c r="EH47" i="41"/>
  <c r="K46" i="41"/>
  <c r="BG18" i="41"/>
  <c r="BF27" i="41"/>
  <c r="BF36" i="41"/>
  <c r="FK47" i="41"/>
  <c r="EA9" i="41"/>
  <c r="EA46" i="41" s="1"/>
  <c r="EA47" i="41"/>
  <c r="FV47" i="41"/>
  <c r="FV9" i="41"/>
  <c r="FV46" i="41" s="1"/>
  <c r="BW47" i="41"/>
  <c r="BW9" i="41"/>
  <c r="BW46" i="41" s="1"/>
  <c r="BG27" i="41"/>
  <c r="FK46" i="41"/>
  <c r="BB47" i="41"/>
  <c r="BB9" i="41"/>
  <c r="BB46" i="41" s="1"/>
  <c r="CA47" i="41"/>
  <c r="CA9" i="41"/>
  <c r="CA46" i="41" s="1"/>
  <c r="GQ47" i="41"/>
  <c r="GQ9" i="41"/>
  <c r="GQ46" i="41" s="1"/>
  <c r="BG36" i="41"/>
  <c r="BG44" i="41"/>
  <c r="DF46" i="41"/>
  <c r="DW47" i="41"/>
  <c r="DW9" i="41"/>
  <c r="DW46" i="41" s="1"/>
  <c r="EL9" i="41"/>
  <c r="EL46" i="41" s="1"/>
  <c r="EL47" i="41"/>
  <c r="BV9" i="41"/>
  <c r="BV46" i="41" s="1"/>
  <c r="BV47" i="41"/>
  <c r="CI47" i="41"/>
  <c r="CI9" i="41"/>
  <c r="CI46" i="41" s="1"/>
  <c r="BF5" i="41"/>
  <c r="BE9" i="41"/>
  <c r="BE46" i="41" s="1"/>
  <c r="BE47" i="41"/>
  <c r="BG5" i="41"/>
  <c r="GX9" i="41"/>
  <c r="GX46" i="41" s="1"/>
  <c r="GX47" i="41"/>
  <c r="DF47" i="41"/>
  <c r="CL9" i="41"/>
  <c r="CL46" i="41" s="1"/>
  <c r="CL47" i="41"/>
  <c r="G23" i="93"/>
  <c r="C24" i="93"/>
  <c r="GY47" i="41"/>
  <c r="GY9" i="41"/>
  <c r="GY46" i="41" s="1"/>
  <c r="DS47" i="41"/>
  <c r="DS9" i="41"/>
  <c r="DS46" i="41" s="1"/>
  <c r="FC47" i="41"/>
  <c r="FC9" i="41"/>
  <c r="FC46" i="41" s="1"/>
  <c r="EU47" i="41"/>
  <c r="EU9" i="41"/>
  <c r="EU46" i="41" s="1"/>
  <c r="BZ9" i="41"/>
  <c r="BZ46" i="41" s="1"/>
  <c r="BZ47" i="41"/>
  <c r="CH9" i="41"/>
  <c r="CH46" i="41" s="1"/>
  <c r="CP9" i="41"/>
  <c r="CP46" i="41" s="1"/>
  <c r="CP47" i="41"/>
  <c r="AU47" i="41"/>
  <c r="AU9" i="41"/>
  <c r="AU46" i="41" s="1"/>
  <c r="BF40" i="41"/>
  <c r="BF44" i="41" s="1"/>
  <c r="BG40" i="41"/>
  <c r="BF18" i="41"/>
  <c r="CM47" i="41"/>
  <c r="CM9" i="41"/>
  <c r="CM46" i="41" s="1"/>
  <c r="FZ9" i="41"/>
  <c r="FZ46" i="41" s="1"/>
  <c r="FZ47" i="41"/>
  <c r="FW47" i="41"/>
  <c r="FW9" i="41"/>
  <c r="FW46" i="41" s="1"/>
  <c r="EQ9" i="41"/>
  <c r="EQ46" i="41" s="1"/>
  <c r="EQ47" i="41"/>
  <c r="BC9" i="41"/>
  <c r="BC46" i="41" s="1"/>
  <c r="BC47" i="41"/>
  <c r="DR47" i="41"/>
  <c r="DR9" i="41"/>
  <c r="DR46" i="41" s="1"/>
  <c r="J46" i="41"/>
  <c r="BF9" i="41" l="1"/>
  <c r="BF46" i="41" s="1"/>
  <c r="BF47" i="41"/>
  <c r="BG47" i="41"/>
  <c r="BG9" i="41"/>
  <c r="BG46" i="41" s="1"/>
  <c r="E24" i="93"/>
  <c r="B24" i="93"/>
  <c r="E24" i="92"/>
  <c r="B24" i="92"/>
  <c r="G24" i="92" l="1"/>
  <c r="C25" i="92"/>
  <c r="G24" i="93"/>
  <c r="C25" i="93"/>
  <c r="E25" i="93" l="1"/>
  <c r="B25" i="93"/>
  <c r="B25" i="92"/>
  <c r="E25" i="92"/>
  <c r="G25" i="92" l="1"/>
  <c r="C26" i="92"/>
  <c r="C26" i="93"/>
  <c r="G25" i="93"/>
  <c r="E26" i="92" l="1"/>
  <c r="B26" i="92"/>
  <c r="B26" i="93"/>
  <c r="E26" i="93"/>
  <c r="C27" i="93" l="1"/>
  <c r="G26" i="93"/>
  <c r="C27" i="92"/>
  <c r="G26" i="92"/>
  <c r="E27" i="92" l="1"/>
  <c r="B27" i="92"/>
  <c r="E27" i="93"/>
  <c r="B27" i="93"/>
  <c r="G27" i="93" l="1"/>
  <c r="C28" i="93"/>
  <c r="G27" i="92"/>
  <c r="C28" i="92"/>
  <c r="E28" i="92" l="1"/>
  <c r="B28" i="92"/>
  <c r="E28" i="93"/>
  <c r="B28" i="93"/>
  <c r="C29" i="93" l="1"/>
  <c r="G28" i="93"/>
  <c r="C29" i="92"/>
  <c r="G28" i="92"/>
  <c r="E29" i="92" l="1"/>
  <c r="B29" i="92"/>
  <c r="E29" i="93"/>
  <c r="B29" i="93"/>
  <c r="C30" i="93" l="1"/>
  <c r="G29" i="93"/>
  <c r="C30" i="92"/>
  <c r="G29" i="92"/>
  <c r="E30" i="92" l="1"/>
  <c r="B30" i="92"/>
  <c r="E30" i="93"/>
  <c r="B30" i="93"/>
  <c r="G30" i="93" l="1"/>
  <c r="C31" i="93"/>
  <c r="G30" i="92"/>
  <c r="C31" i="92"/>
  <c r="E31" i="92" l="1"/>
  <c r="B31" i="92"/>
  <c r="B31" i="93"/>
  <c r="E31" i="93"/>
  <c r="C32" i="93" l="1"/>
  <c r="G31" i="93"/>
  <c r="G31" i="92"/>
  <c r="C32" i="92"/>
  <c r="B32" i="92" l="1"/>
  <c r="E32" i="92"/>
  <c r="E32" i="93"/>
  <c r="B32" i="93"/>
  <c r="C33" i="93" l="1"/>
  <c r="G32" i="93"/>
  <c r="C33" i="92"/>
  <c r="G32" i="92"/>
  <c r="E33" i="92" l="1"/>
  <c r="B33" i="92"/>
  <c r="E33" i="93"/>
  <c r="B33" i="93"/>
  <c r="C34" i="93" l="1"/>
  <c r="G33" i="93"/>
  <c r="G33" i="92"/>
  <c r="C34" i="92"/>
  <c r="E34" i="92" l="1"/>
  <c r="B34" i="92"/>
  <c r="B34" i="93"/>
  <c r="E34" i="93"/>
  <c r="G34" i="93" s="1"/>
  <c r="G36" i="93" s="1"/>
  <c r="G37" i="93" s="1"/>
  <c r="G34" i="92" l="1"/>
  <c r="C35" i="92"/>
  <c r="E35" i="92" l="1"/>
  <c r="B35" i="92"/>
  <c r="C36" i="92" l="1"/>
  <c r="G35" i="92"/>
  <c r="B36" i="92" l="1"/>
  <c r="E36" i="92"/>
  <c r="G36" i="92" s="1"/>
  <c r="G39" i="92" s="1"/>
  <c r="G40" i="92" s="1"/>
  <c r="BP9" i="27" l="1"/>
  <c r="BP10" i="27"/>
  <c r="BP13" i="27"/>
  <c r="BP12" i="27"/>
  <c r="BP11" i="27"/>
  <c r="BP8" i="27"/>
  <c r="BP14" i="27"/>
  <c r="BP19" i="27"/>
  <c r="BP16" i="27"/>
  <c r="BP15" i="27"/>
  <c r="BP17" i="27"/>
  <c r="BP20" i="27"/>
  <c r="BP18" i="27"/>
  <c r="BP22" i="27"/>
  <c r="BP21" i="27"/>
  <c r="BP25" i="27"/>
  <c r="BP24" i="27"/>
  <c r="BP23" i="27"/>
  <c r="BP27" i="27"/>
  <c r="BP26" i="27"/>
  <c r="BP28" i="27"/>
  <c r="BP30" i="27"/>
  <c r="BP33" i="27"/>
  <c r="BP31" i="27"/>
  <c r="BP29" i="27"/>
  <c r="BP32" i="27"/>
  <c r="BP37" i="27"/>
  <c r="BP34" i="27"/>
  <c r="BP36" i="27"/>
  <c r="BP35" i="27"/>
  <c r="BP38" i="27"/>
  <c r="GC21" i="41" l="1"/>
  <c r="M20" i="27"/>
  <c r="B20" i="27" s="1"/>
  <c r="GC15" i="41"/>
  <c r="M16" i="27"/>
  <c r="B16" i="27" s="1"/>
  <c r="GC39" i="41"/>
  <c r="M34" i="27"/>
  <c r="B34" i="27" s="1"/>
  <c r="GC13" i="41"/>
  <c r="M14" i="27"/>
  <c r="B14" i="27" s="1"/>
  <c r="GC5" i="41"/>
  <c r="BP40" i="27"/>
  <c r="M8" i="27"/>
  <c r="GC22" i="41"/>
  <c r="M21" i="27"/>
  <c r="B21" i="27" s="1"/>
  <c r="GC41" i="41"/>
  <c r="M36" i="27"/>
  <c r="B36" i="27" s="1"/>
  <c r="GC8" i="41"/>
  <c r="M11" i="27"/>
  <c r="B11" i="27" s="1"/>
  <c r="GC29" i="41"/>
  <c r="M26" i="27"/>
  <c r="B26" i="27" s="1"/>
  <c r="GC26" i="41"/>
  <c r="M25" i="27"/>
  <c r="B25" i="27" s="1"/>
  <c r="GC16" i="41"/>
  <c r="M17" i="27"/>
  <c r="B17" i="27" s="1"/>
  <c r="GC42" i="41"/>
  <c r="M37" i="27"/>
  <c r="B37" i="27" s="1"/>
  <c r="GC11" i="41"/>
  <c r="M12" i="27"/>
  <c r="B12" i="27" s="1"/>
  <c r="GC30" i="41"/>
  <c r="M27" i="27"/>
  <c r="B27" i="27" s="1"/>
  <c r="GC17" i="41"/>
  <c r="M18" i="27"/>
  <c r="B18" i="27" s="1"/>
  <c r="GC40" i="41"/>
  <c r="M35" i="27"/>
  <c r="B35" i="27" s="1"/>
  <c r="GC35" i="41"/>
  <c r="M32" i="27"/>
  <c r="B32" i="27" s="1"/>
  <c r="GC38" i="41"/>
  <c r="M33" i="27"/>
  <c r="B33" i="27" s="1"/>
  <c r="GC12" i="41"/>
  <c r="M13" i="27"/>
  <c r="B13" i="27" s="1"/>
  <c r="GC24" i="41"/>
  <c r="M23" i="27"/>
  <c r="B23" i="27" s="1"/>
  <c r="GC23" i="41"/>
  <c r="M22" i="27"/>
  <c r="B22" i="27" s="1"/>
  <c r="GC14" i="41"/>
  <c r="M15" i="27"/>
  <c r="B15" i="27" s="1"/>
  <c r="GC32" i="41"/>
  <c r="M29" i="27"/>
  <c r="B29" i="27" s="1"/>
  <c r="GC33" i="41"/>
  <c r="M30" i="27"/>
  <c r="B30" i="27" s="1"/>
  <c r="GC7" i="41"/>
  <c r="M10" i="27"/>
  <c r="B10" i="27" s="1"/>
  <c r="GC25" i="41"/>
  <c r="M24" i="27"/>
  <c r="B24" i="27" s="1"/>
  <c r="GC43" i="41"/>
  <c r="M38" i="27"/>
  <c r="B38" i="27" s="1"/>
  <c r="GC20" i="41"/>
  <c r="M19" i="27"/>
  <c r="B19" i="27" s="1"/>
  <c r="GC34" i="41"/>
  <c r="M31" i="27"/>
  <c r="B31" i="27" s="1"/>
  <c r="GC31" i="41"/>
  <c r="M28" i="27"/>
  <c r="B28" i="27" s="1"/>
  <c r="GC6" i="41"/>
  <c r="M9" i="27"/>
  <c r="B9" i="27" s="1"/>
  <c r="GE24" i="41" l="1"/>
  <c r="GD24" i="41"/>
  <c r="E24" i="41"/>
  <c r="GE41" i="41"/>
  <c r="GD41" i="41"/>
  <c r="E41" i="41"/>
  <c r="GC47" i="41"/>
  <c r="GE5" i="41"/>
  <c r="GC9" i="41"/>
  <c r="GD5" i="41"/>
  <c r="E5" i="41"/>
  <c r="GE29" i="41"/>
  <c r="GC36" i="41"/>
  <c r="GD29" i="41"/>
  <c r="E29" i="41"/>
  <c r="GD17" i="41"/>
  <c r="GE17" i="41"/>
  <c r="E17" i="41"/>
  <c r="GE30" i="41"/>
  <c r="GD30" i="41"/>
  <c r="E30" i="41"/>
  <c r="GD38" i="41"/>
  <c r="GE38" i="41"/>
  <c r="GC44" i="41"/>
  <c r="E38" i="41"/>
  <c r="GD25" i="41"/>
  <c r="GE25" i="41"/>
  <c r="E25" i="41"/>
  <c r="GD13" i="41"/>
  <c r="GE13" i="41"/>
  <c r="E13" i="41"/>
  <c r="GD8" i="41"/>
  <c r="GE8" i="41"/>
  <c r="E8" i="41"/>
  <c r="GD32" i="41"/>
  <c r="GE32" i="41"/>
  <c r="E32" i="41"/>
  <c r="GE12" i="41"/>
  <c r="GD12" i="41"/>
  <c r="E12" i="41"/>
  <c r="GE35" i="41"/>
  <c r="GD35" i="41"/>
  <c r="E35" i="41"/>
  <c r="B8" i="27"/>
  <c r="M40" i="27"/>
  <c r="B40" i="27" s="1"/>
  <c r="GD39" i="41"/>
  <c r="GE39" i="41"/>
  <c r="E39" i="41"/>
  <c r="GD31" i="41"/>
  <c r="GE31" i="41"/>
  <c r="E31" i="41"/>
  <c r="GC27" i="41"/>
  <c r="GE20" i="41"/>
  <c r="GD20" i="41"/>
  <c r="E20" i="41"/>
  <c r="GE43" i="41"/>
  <c r="GD43" i="41"/>
  <c r="E43" i="41"/>
  <c r="GE22" i="41"/>
  <c r="GD22" i="41"/>
  <c r="E22" i="41"/>
  <c r="GE7" i="41"/>
  <c r="GD7" i="41"/>
  <c r="E7" i="41"/>
  <c r="GD11" i="41"/>
  <c r="GE11" i="41"/>
  <c r="GC18" i="41"/>
  <c r="E11" i="41"/>
  <c r="GE14" i="41"/>
  <c r="GD14" i="41"/>
  <c r="E14" i="41"/>
  <c r="GD42" i="41"/>
  <c r="GE42" i="41"/>
  <c r="E42" i="41"/>
  <c r="GD26" i="41"/>
  <c r="GE26" i="41"/>
  <c r="E26" i="41"/>
  <c r="GD15" i="41"/>
  <c r="GE15" i="41"/>
  <c r="E15" i="41"/>
  <c r="GD34" i="41"/>
  <c r="GE34" i="41"/>
  <c r="E34" i="41"/>
  <c r="GD40" i="41"/>
  <c r="GE40" i="41"/>
  <c r="E40" i="41"/>
  <c r="GE6" i="41"/>
  <c r="GD6" i="41"/>
  <c r="E6" i="41"/>
  <c r="GE23" i="41"/>
  <c r="GD23" i="41"/>
  <c r="E23" i="41"/>
  <c r="GD16" i="41"/>
  <c r="GE16" i="41"/>
  <c r="E16" i="41"/>
  <c r="GE33" i="41"/>
  <c r="GD33" i="41"/>
  <c r="E33" i="41"/>
  <c r="GD21" i="41"/>
  <c r="GE21" i="41"/>
  <c r="E21" i="41"/>
  <c r="AL31" i="86" l="1"/>
  <c r="G26" i="41"/>
  <c r="F26" i="41"/>
  <c r="GD36" i="41"/>
  <c r="F33" i="41"/>
  <c r="G33" i="41"/>
  <c r="AL38" i="86"/>
  <c r="G5" i="41"/>
  <c r="F5" i="41"/>
  <c r="E9" i="41"/>
  <c r="I53" i="41" s="1"/>
  <c r="E47" i="41"/>
  <c r="AL10" i="86"/>
  <c r="G17" i="41"/>
  <c r="F17" i="41"/>
  <c r="AL22" i="86"/>
  <c r="G13" i="41"/>
  <c r="F13" i="41"/>
  <c r="AL18" i="86"/>
  <c r="GD47" i="41"/>
  <c r="GD9" i="41"/>
  <c r="GD46" i="41" s="1"/>
  <c r="G42" i="41"/>
  <c r="F42" i="41"/>
  <c r="AL47" i="86"/>
  <c r="GE36" i="41"/>
  <c r="GC46" i="41"/>
  <c r="E44" i="41"/>
  <c r="G43" i="41"/>
  <c r="F43" i="41"/>
  <c r="AL48" i="86"/>
  <c r="E27" i="41"/>
  <c r="F25" i="41"/>
  <c r="G25" i="41"/>
  <c r="AL30" i="86"/>
  <c r="GE9" i="41"/>
  <c r="GE47" i="41"/>
  <c r="G23" i="41"/>
  <c r="F23" i="41"/>
  <c r="AL28" i="86"/>
  <c r="G39" i="41"/>
  <c r="F39" i="41"/>
  <c r="AL44" i="86"/>
  <c r="AL34" i="86"/>
  <c r="F29" i="41"/>
  <c r="G29" i="41"/>
  <c r="E36" i="41"/>
  <c r="AL45" i="86"/>
  <c r="G40" i="41"/>
  <c r="F40" i="41"/>
  <c r="GE18" i="41"/>
  <c r="F41" i="41"/>
  <c r="G41" i="41"/>
  <c r="AL46" i="86"/>
  <c r="G15" i="41"/>
  <c r="F15" i="41"/>
  <c r="AL20" i="86"/>
  <c r="G16" i="41"/>
  <c r="F16" i="41"/>
  <c r="AL21" i="86"/>
  <c r="GE27" i="41"/>
  <c r="G6" i="41"/>
  <c r="F6" i="41"/>
  <c r="AL11" i="86"/>
  <c r="GD18" i="41"/>
  <c r="AL43" i="86"/>
  <c r="G38" i="41"/>
  <c r="F38" i="41"/>
  <c r="F12" i="41"/>
  <c r="G12" i="41"/>
  <c r="AL17" i="86"/>
  <c r="AL25" i="86"/>
  <c r="F20" i="41"/>
  <c r="G20" i="41"/>
  <c r="G11" i="41"/>
  <c r="E18" i="41"/>
  <c r="F11" i="41"/>
  <c r="AL16" i="86"/>
  <c r="G7" i="41"/>
  <c r="F7" i="41"/>
  <c r="E53" i="41"/>
  <c r="AL12" i="86"/>
  <c r="F32" i="41"/>
  <c r="G32" i="41"/>
  <c r="AL37" i="86"/>
  <c r="GD27" i="41"/>
  <c r="G31" i="41"/>
  <c r="F31" i="41"/>
  <c r="AL36" i="86"/>
  <c r="G35" i="41"/>
  <c r="F35" i="41"/>
  <c r="AL40" i="86"/>
  <c r="AL29" i="86"/>
  <c r="F24" i="41"/>
  <c r="G24" i="41"/>
  <c r="F8" i="41"/>
  <c r="G8" i="41"/>
  <c r="AL13" i="86"/>
  <c r="AL19" i="86"/>
  <c r="G14" i="41"/>
  <c r="F14" i="41"/>
  <c r="AL39" i="86"/>
  <c r="G34" i="41"/>
  <c r="F34" i="41"/>
  <c r="GE44" i="41"/>
  <c r="GD44" i="41"/>
  <c r="F21" i="41"/>
  <c r="G21" i="41"/>
  <c r="AL26" i="86"/>
  <c r="AL27" i="86"/>
  <c r="F22" i="41"/>
  <c r="G22" i="41"/>
  <c r="AL35" i="86"/>
  <c r="G30" i="41"/>
  <c r="G36" i="41" s="1"/>
  <c r="F30" i="41"/>
  <c r="F36" i="41" s="1"/>
  <c r="AM12" i="86" l="1"/>
  <c r="AF12" i="86"/>
  <c r="AG12" i="86" s="1"/>
  <c r="F53" i="41"/>
  <c r="G53" i="41"/>
  <c r="E54" i="41"/>
  <c r="GE46" i="41"/>
  <c r="G27" i="41"/>
  <c r="K53" i="41"/>
  <c r="J53" i="41"/>
  <c r="I54" i="41"/>
  <c r="AM39" i="86"/>
  <c r="AF39" i="86"/>
  <c r="AG39" i="86" s="1"/>
  <c r="F9" i="41"/>
  <c r="F47" i="41"/>
  <c r="G9" i="41"/>
  <c r="G46" i="41" s="1"/>
  <c r="G47" i="41"/>
  <c r="AM21" i="86"/>
  <c r="AF21" i="86"/>
  <c r="AG21" i="86" s="1"/>
  <c r="AM16" i="86"/>
  <c r="AL23" i="86"/>
  <c r="AF16" i="86"/>
  <c r="AM29" i="86"/>
  <c r="AF29" i="86"/>
  <c r="AG29" i="86" s="1"/>
  <c r="G44" i="41"/>
  <c r="AF38" i="86"/>
  <c r="AG38" i="86" s="1"/>
  <c r="AM38" i="86"/>
  <c r="AM18" i="86"/>
  <c r="AF18" i="86"/>
  <c r="AG18" i="86" s="1"/>
  <c r="AF22" i="86"/>
  <c r="AG22" i="86" s="1"/>
  <c r="AM22" i="86"/>
  <c r="AL32" i="86"/>
  <c r="AM30" i="86"/>
  <c r="AF30" i="86"/>
  <c r="AG30" i="86" s="1"/>
  <c r="F27" i="41"/>
  <c r="AM27" i="86"/>
  <c r="AF27" i="86"/>
  <c r="AG27" i="86" s="1"/>
  <c r="AM45" i="86"/>
  <c r="AF45" i="86"/>
  <c r="AG45" i="86" s="1"/>
  <c r="AF46" i="86"/>
  <c r="AG46" i="86" s="1"/>
  <c r="AM46" i="86"/>
  <c r="AM17" i="86"/>
  <c r="AF17" i="86"/>
  <c r="AG17" i="86" s="1"/>
  <c r="E46" i="41"/>
  <c r="AM20" i="86"/>
  <c r="AF20" i="86"/>
  <c r="AG20" i="86" s="1"/>
  <c r="AM48" i="86"/>
  <c r="AF48" i="86"/>
  <c r="AG48" i="86" s="1"/>
  <c r="AF36" i="86"/>
  <c r="AG36" i="86" s="1"/>
  <c r="AM36" i="86"/>
  <c r="AM43" i="86"/>
  <c r="AL55" i="86"/>
  <c r="AL49" i="86"/>
  <c r="AF43" i="86"/>
  <c r="AM28" i="86"/>
  <c r="AF28" i="86"/>
  <c r="AG28" i="86" s="1"/>
  <c r="AM13" i="86"/>
  <c r="AF13" i="86"/>
  <c r="AG13" i="86" s="1"/>
  <c r="AM10" i="86"/>
  <c r="AM14" i="86" s="1"/>
  <c r="AL14" i="86"/>
  <c r="AF10" i="86"/>
  <c r="AM40" i="86"/>
  <c r="AF40" i="86"/>
  <c r="AG40" i="86" s="1"/>
  <c r="AM37" i="86"/>
  <c r="AF37" i="86"/>
  <c r="AG37" i="86" s="1"/>
  <c r="AM47" i="86"/>
  <c r="AF47" i="86"/>
  <c r="AG47" i="86" s="1"/>
  <c r="AM19" i="86"/>
  <c r="AF19" i="86"/>
  <c r="AG19" i="86" s="1"/>
  <c r="AM35" i="86"/>
  <c r="AF35" i="86"/>
  <c r="AG35" i="86" s="1"/>
  <c r="AM25" i="86"/>
  <c r="AF25" i="86"/>
  <c r="AF26" i="86"/>
  <c r="AG26" i="86" s="1"/>
  <c r="AM26" i="86"/>
  <c r="AM11" i="86"/>
  <c r="AF11" i="86"/>
  <c r="AG11" i="86" s="1"/>
  <c r="AM34" i="86"/>
  <c r="AL41" i="86"/>
  <c r="AF34" i="86"/>
  <c r="F18" i="41"/>
  <c r="G18" i="41"/>
  <c r="F44" i="41"/>
  <c r="AF44" i="86"/>
  <c r="AG44" i="86" s="1"/>
  <c r="AM44" i="86"/>
  <c r="AM31" i="86"/>
  <c r="AF31" i="86"/>
  <c r="AG31" i="86" s="1"/>
  <c r="AM41" i="86" l="1"/>
  <c r="AM23" i="86"/>
  <c r="I55" i="41"/>
  <c r="K54" i="41"/>
  <c r="J54" i="41"/>
  <c r="AG10" i="86"/>
  <c r="AG14" i="86" s="1"/>
  <c r="AF14" i="86"/>
  <c r="AM32" i="86"/>
  <c r="AG43" i="86"/>
  <c r="AG49" i="86" s="1"/>
  <c r="AF49" i="86"/>
  <c r="AF55" i="86"/>
  <c r="G54" i="41"/>
  <c r="F54" i="41"/>
  <c r="E55" i="41"/>
  <c r="AL54" i="86"/>
  <c r="AM54" i="86"/>
  <c r="AG25" i="86"/>
  <c r="AF32" i="86"/>
  <c r="AG32" i="86"/>
  <c r="AG34" i="86"/>
  <c r="AG41" i="86" s="1"/>
  <c r="AF41" i="86"/>
  <c r="F46" i="41"/>
  <c r="AM49" i="86"/>
  <c r="AM55" i="86"/>
  <c r="AF23" i="86"/>
  <c r="AG16" i="86"/>
  <c r="AG23" i="86" s="1"/>
  <c r="E56" i="41" l="1"/>
  <c r="F55" i="41"/>
  <c r="G55" i="41"/>
  <c r="AF54" i="86"/>
  <c r="AG55" i="86"/>
  <c r="J55" i="41"/>
  <c r="K55" i="41"/>
  <c r="AG54" i="86"/>
  <c r="F56" i="41" l="1"/>
  <c r="E57" i="41"/>
  <c r="G56" i="41"/>
  <c r="G57" i="41" l="1"/>
  <c r="F57" i="41"/>
</calcChain>
</file>

<file path=xl/comments1.xml><?xml version="1.0" encoding="utf-8"?>
<comments xmlns="http://schemas.openxmlformats.org/spreadsheetml/2006/main">
  <authors>
    <author>Wandaliza</author>
    <author>Rizwanda Noerhalizah</author>
  </authors>
  <commentList>
    <comment ref="AB5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consider untuk dihapus</t>
        </r>
      </text>
    </comment>
    <comment ref="BA5" authorId="1" shapeId="0">
      <text>
        <r>
          <rPr>
            <b/>
            <sz val="9"/>
            <rFont val="Tahoma"/>
            <family val="2"/>
          </rPr>
          <t>Rizwanda Noerhalizah:</t>
        </r>
        <r>
          <rPr>
            <sz val="9"/>
            <rFont val="Tahoma"/>
            <family val="2"/>
          </rPr>
          <t xml:space="preserve">
MS ZEBRA</t>
        </r>
      </text>
    </comment>
    <comment ref="BC5" authorId="1" shapeId="0">
      <text>
        <r>
          <rPr>
            <b/>
            <sz val="9"/>
            <rFont val="Tahoma"/>
            <family val="2"/>
          </rPr>
          <t>Rizwanda Noerhalizah:</t>
        </r>
        <r>
          <rPr>
            <sz val="9"/>
            <rFont val="Tahoma"/>
            <family val="2"/>
          </rPr>
          <t xml:space="preserve">
Non PRS, MS REN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<sst xmlns="http://schemas.openxmlformats.org/spreadsheetml/2006/main" count="2967" uniqueCount="412">
  <si>
    <t>SALES ORDER</t>
  </si>
  <si>
    <t>Week</t>
  </si>
  <si>
    <t>DATE</t>
  </si>
  <si>
    <t>TOTAL</t>
  </si>
  <si>
    <t>FOB SETU-AAE</t>
  </si>
  <si>
    <t>FOB SETU- SIDO</t>
  </si>
  <si>
    <t>FOB SETU - GIG</t>
  </si>
  <si>
    <t>FOB SETU - SALMAH</t>
  </si>
  <si>
    <t>FOB SETU - NNE</t>
  </si>
  <si>
    <t>FOB SETU - GAS</t>
  </si>
  <si>
    <t>FOB SETU -SBE</t>
  </si>
  <si>
    <t>FOB SETU -DAMASINDO</t>
  </si>
  <si>
    <t>FOB SETU-LARAS</t>
  </si>
  <si>
    <t>FOB SETU-KIRANA</t>
  </si>
  <si>
    <t>FOB KHT-APE</t>
  </si>
  <si>
    <t>FOB KHT - JPEN</t>
  </si>
  <si>
    <t>FOB KHT - Laras</t>
  </si>
  <si>
    <t>FOB KHT - ANAGATA</t>
  </si>
  <si>
    <t>Sun</t>
  </si>
  <si>
    <t>Sub Total</t>
  </si>
  <si>
    <t>Mon</t>
  </si>
  <si>
    <t>Tue</t>
  </si>
  <si>
    <t>Wed</t>
  </si>
  <si>
    <t>Thu</t>
  </si>
  <si>
    <t>Fri</t>
  </si>
  <si>
    <t>Sat</t>
  </si>
  <si>
    <t>Total</t>
  </si>
  <si>
    <t>Difference</t>
  </si>
  <si>
    <t>CLIN</t>
  </si>
  <si>
    <t>MKG</t>
  </si>
  <si>
    <t>STM</t>
  </si>
  <si>
    <t>OAJ</t>
  </si>
  <si>
    <t>SHB</t>
  </si>
  <si>
    <t>GTL</t>
  </si>
  <si>
    <t>TWK</t>
  </si>
  <si>
    <t>BYC</t>
  </si>
  <si>
    <t>GF RANCA</t>
  </si>
  <si>
    <t>SMA</t>
  </si>
  <si>
    <t>UMI</t>
  </si>
  <si>
    <t>HLI</t>
  </si>
  <si>
    <t>ASAHIMAS</t>
  </si>
  <si>
    <t>DIC</t>
  </si>
  <si>
    <t>HCI</t>
  </si>
  <si>
    <t>KSN</t>
  </si>
  <si>
    <t>ADP</t>
  </si>
  <si>
    <t>KSN RANCA</t>
  </si>
  <si>
    <t>NNI</t>
  </si>
  <si>
    <t>Greenpulse</t>
  </si>
  <si>
    <t>Concord</t>
  </si>
  <si>
    <t>ALT (KSO MASAMI)</t>
  </si>
  <si>
    <t>IDP (KSO AAE)</t>
  </si>
  <si>
    <t>WINGLOK (KSO EBM)</t>
  </si>
  <si>
    <t>CISF (KSO RRS)</t>
  </si>
  <si>
    <t>KGM (KSO RRS)</t>
  </si>
  <si>
    <t>PUJ - LUBRICANT</t>
  </si>
  <si>
    <t>CALBEE (KSO BMI)</t>
  </si>
  <si>
    <t>KF</t>
  </si>
  <si>
    <t>IP</t>
  </si>
  <si>
    <t>BEM</t>
  </si>
  <si>
    <t>AMI</t>
  </si>
  <si>
    <t>KA</t>
  </si>
  <si>
    <t>KTN</t>
  </si>
  <si>
    <t>NIAGA GARAM</t>
  </si>
  <si>
    <t>PCI 84</t>
  </si>
  <si>
    <t>PCI MENGGER</t>
  </si>
  <si>
    <t>INDOFOOD</t>
  </si>
  <si>
    <t>CERES</t>
  </si>
  <si>
    <t>ABC KOGEN</t>
  </si>
  <si>
    <t>TONGJI ( KSO GAS)</t>
  </si>
  <si>
    <t>PA</t>
  </si>
  <si>
    <t>RB</t>
  </si>
  <si>
    <t>GF ATOM</t>
  </si>
  <si>
    <t>GF KULIT</t>
  </si>
  <si>
    <t>SDM</t>
  </si>
  <si>
    <t>JARGAS</t>
  </si>
  <si>
    <t>SBI</t>
  </si>
  <si>
    <t>DJARUM</t>
  </si>
  <si>
    <t>SP GLOBAL</t>
  </si>
  <si>
    <t>PENTAWIRA (KSO REN)</t>
  </si>
  <si>
    <t>5. Penyesuaian volume MS SETU, kuota Torabika IC di tambahkan ke Torabika Cikupa mulai April 2025</t>
  </si>
  <si>
    <t>6. Pengurangan volume MS SETU PT Ceres, customer off mulai 22 April 2025</t>
  </si>
  <si>
    <t xml:space="preserve">KEBUTUHAN GAS </t>
  </si>
  <si>
    <t>KEBUTUHAN GAS</t>
  </si>
  <si>
    <t>KUOTA GAS</t>
  </si>
  <si>
    <t>SELISIH GAS JABAR</t>
  </si>
  <si>
    <t>SELISIH GAS TOTAL</t>
  </si>
  <si>
    <t>JABAR</t>
  </si>
  <si>
    <t>JATENG</t>
  </si>
  <si>
    <t>JATIM</t>
  </si>
  <si>
    <t>MS SETU</t>
  </si>
  <si>
    <t>MS KHT</t>
  </si>
  <si>
    <t>MS BLORA</t>
  </si>
  <si>
    <t>MS BITUNG</t>
  </si>
  <si>
    <t>MS ZEBRA</t>
  </si>
  <si>
    <t>MS TAMBAKLOROK</t>
  </si>
  <si>
    <t>MS BaGS</t>
  </si>
  <si>
    <t>MS WUNUT</t>
  </si>
  <si>
    <t>SALES ORDER GAS</t>
  </si>
  <si>
    <t>Daily Sales</t>
  </si>
  <si>
    <t>DAY</t>
  </si>
  <si>
    <t>GREENPULSE</t>
  </si>
  <si>
    <t>CONCORD</t>
  </si>
  <si>
    <t>TARGET</t>
  </si>
  <si>
    <t>ACTUAL</t>
  </si>
  <si>
    <t>SELISIH</t>
  </si>
  <si>
    <t>PERSENTASE</t>
  </si>
  <si>
    <t>WEEKLY SALES</t>
  </si>
  <si>
    <t>MONTHLY  SALES</t>
  </si>
  <si>
    <t>Target</t>
  </si>
  <si>
    <t>Actual</t>
  </si>
  <si>
    <t>Selisih</t>
  </si>
  <si>
    <t>Persentase</t>
  </si>
  <si>
    <t>Summary Gas</t>
  </si>
  <si>
    <t>SO MS</t>
  </si>
  <si>
    <t>SUMMARY FOB</t>
  </si>
  <si>
    <t>SUMMARY SALES</t>
  </si>
  <si>
    <t>SERAPAN GAS MS</t>
  </si>
  <si>
    <t>SALES</t>
  </si>
  <si>
    <t>Total Serapan Gas</t>
  </si>
  <si>
    <t>MS BAGS</t>
  </si>
  <si>
    <t>Total sales</t>
  </si>
  <si>
    <t>SALES FOB</t>
  </si>
  <si>
    <t>SALES NON FOB</t>
  </si>
  <si>
    <t>FOB</t>
  </si>
  <si>
    <t>No</t>
  </si>
  <si>
    <t>Tanggal</t>
  </si>
  <si>
    <t xml:space="preserve"> SELISIH TOTAL Volume SM3</t>
  </si>
  <si>
    <t>TOTAL SETU</t>
  </si>
  <si>
    <t>TOTAL KHT</t>
  </si>
  <si>
    <t>TOTAL BLORA</t>
  </si>
  <si>
    <t>Rata-rata perhari</t>
  </si>
  <si>
    <t>Summary Sales</t>
  </si>
  <si>
    <t>TANGGAL</t>
  </si>
  <si>
    <t>% SALES/GAS</t>
  </si>
  <si>
    <t>PENGAMBILAN GAS SM3</t>
  </si>
  <si>
    <t>SALES OKTOBER 2026</t>
  </si>
  <si>
    <t>Total GAS</t>
  </si>
  <si>
    <t>SETU</t>
  </si>
  <si>
    <t>KHT</t>
  </si>
  <si>
    <t>BLORA</t>
  </si>
  <si>
    <t>MS TAMBAK LOROK</t>
  </si>
  <si>
    <t>MS RCE WUNUT</t>
  </si>
  <si>
    <t>BAGS</t>
  </si>
  <si>
    <t>GAGAS SADANG</t>
  </si>
  <si>
    <t>TOTAL SALES</t>
  </si>
  <si>
    <t>UJL (KSO CIPTA)</t>
  </si>
  <si>
    <t>PSD (KSO WIRA)</t>
  </si>
  <si>
    <t>TORA 1  (KSO EKA)</t>
  </si>
  <si>
    <t>TORA 2 HF (KSO EKA)</t>
  </si>
  <si>
    <t>TORA 3 IC (KSO EKA)</t>
  </si>
  <si>
    <t>TOYOBO (KSO INEKO)</t>
  </si>
  <si>
    <t>CITYMALL GARUT</t>
  </si>
  <si>
    <t>PERHUTANI (KSO PTGN)</t>
  </si>
  <si>
    <t>RPI</t>
  </si>
  <si>
    <t>HSK (KSO GAS)</t>
  </si>
  <si>
    <t>CCS</t>
  </si>
  <si>
    <t>Pemakaian Gas</t>
  </si>
  <si>
    <t>Aliya Digital</t>
  </si>
  <si>
    <t>SUMMARY</t>
  </si>
  <si>
    <t>Maks. Flow</t>
  </si>
  <si>
    <t>Start</t>
  </si>
  <si>
    <t>Finish</t>
  </si>
  <si>
    <t>Lama Pemakaian</t>
  </si>
  <si>
    <t>EVC</t>
  </si>
  <si>
    <t>Volume SM3</t>
  </si>
  <si>
    <t>Flow perjam</t>
  </si>
  <si>
    <t>Keterangan</t>
  </si>
  <si>
    <t>Jam</t>
  </si>
  <si>
    <t>PT PENTAWIRA</t>
  </si>
  <si>
    <t>Bulan June 2026</t>
  </si>
  <si>
    <t>NO TS</t>
  </si>
  <si>
    <t>NO.DO</t>
  </si>
  <si>
    <t>Tanggal DO</t>
  </si>
  <si>
    <t>MS</t>
  </si>
  <si>
    <t>Pemakaian</t>
  </si>
  <si>
    <t>KETERANGAN</t>
  </si>
  <si>
    <t>press</t>
  </si>
  <si>
    <t>temp</t>
  </si>
  <si>
    <t>TS-0059</t>
  </si>
  <si>
    <t>TS-0019</t>
  </si>
  <si>
    <t>TS-0056</t>
  </si>
  <si>
    <t>TS-0055</t>
  </si>
  <si>
    <t>TS-0022</t>
  </si>
  <si>
    <t>PT. DJARUM</t>
  </si>
  <si>
    <t>OFF (RUNNING JES)</t>
  </si>
  <si>
    <t>ALIYA DIGITAL PRINTING</t>
  </si>
  <si>
    <t>OFF</t>
  </si>
  <si>
    <t>Kalbio Global Medika</t>
  </si>
  <si>
    <t>NO DO</t>
  </si>
  <si>
    <t>NO.TS</t>
  </si>
  <si>
    <t>PRESS</t>
  </si>
  <si>
    <t>TEMP</t>
  </si>
  <si>
    <t>AWAL</t>
  </si>
  <si>
    <t>AKHIR</t>
  </si>
  <si>
    <t>RCE-2026-102076</t>
  </si>
  <si>
    <t>TS-8</t>
  </si>
  <si>
    <t>RCE-2026-102112</t>
  </si>
  <si>
    <t>TS-4</t>
  </si>
  <si>
    <t>RCE-2026-102121</t>
  </si>
  <si>
    <t>RCE-2026-102149</t>
  </si>
  <si>
    <t>TS-7</t>
  </si>
  <si>
    <t>RCE-2026-102158</t>
  </si>
  <si>
    <t>TS-14</t>
  </si>
  <si>
    <t>RCE-2026-102188</t>
  </si>
  <si>
    <t>RCE-2026-102157</t>
  </si>
  <si>
    <t>RCE-2026-102232</t>
  </si>
  <si>
    <t>RCE-2026-102255</t>
  </si>
  <si>
    <t>TS-11</t>
  </si>
  <si>
    <t>RCE-2026-102270B</t>
  </si>
  <si>
    <t>TS-3</t>
  </si>
  <si>
    <t>RCE-2026-102297</t>
  </si>
  <si>
    <t>TS-2</t>
  </si>
  <si>
    <t>RCE-2026-102319A</t>
  </si>
  <si>
    <t>RCE-2026-102336</t>
  </si>
  <si>
    <t>TS-1</t>
  </si>
  <si>
    <t>RCE-2026-102353</t>
  </si>
  <si>
    <t>RCE-2026-102378</t>
  </si>
  <si>
    <t>PT CIPTA LESTARI IDEA NUSA (BATIK)</t>
  </si>
  <si>
    <t>PT. HLI</t>
  </si>
  <si>
    <t>PT. DIC</t>
  </si>
  <si>
    <t>TAWAKAL CATTERING</t>
  </si>
  <si>
    <t>PT STM</t>
  </si>
  <si>
    <t>PT. ATEJA</t>
  </si>
  <si>
    <t>PT KIMIA FARMA</t>
  </si>
  <si>
    <t>PT GREENPULSE</t>
  </si>
  <si>
    <t>PT. CONCORD</t>
  </si>
  <si>
    <t>PT. ULTRAJAYA MILK INDUSTRIES</t>
  </si>
  <si>
    <t>PT. PCI MENGGER</t>
  </si>
  <si>
    <t>PT. PCI 84</t>
  </si>
  <si>
    <t>PT. TOMIMOTO</t>
  </si>
  <si>
    <t>PT. KTN</t>
  </si>
  <si>
    <t>PT BYC INDONESIA</t>
  </si>
  <si>
    <t>PT. SARI MURNI (MOMOGI)</t>
  </si>
  <si>
    <t>PT.ALUMINIUM</t>
  </si>
  <si>
    <t>Bulan December 2023</t>
  </si>
  <si>
    <t>KALBEE WINGS FOOS</t>
  </si>
  <si>
    <t>PT CEDEA</t>
  </si>
  <si>
    <t>NO.DO RCE</t>
  </si>
  <si>
    <t>Pressure</t>
  </si>
  <si>
    <t>PT INDO PACIFIC TEXTILE</t>
  </si>
  <si>
    <t>PT. Tongtji</t>
  </si>
  <si>
    <t>CIBADAK INDAH SARI FARM</t>
  </si>
  <si>
    <t>EBM</t>
  </si>
  <si>
    <t>PT. HCI (HONG CHUAN Indonesia)</t>
  </si>
  <si>
    <t>KSN MAJALENGKA</t>
  </si>
  <si>
    <t>ANUGERAH BOGA PRIMA</t>
  </si>
  <si>
    <t>FAKTOR KONVERSI</t>
  </si>
  <si>
    <t>Off</t>
  </si>
  <si>
    <t>PT. KSN RANCAEKEK</t>
  </si>
  <si>
    <t>NIAGAGARAM</t>
  </si>
  <si>
    <t>PT NEWTREND</t>
  </si>
  <si>
    <t>TURBIN METER</t>
  </si>
  <si>
    <t>koefisien</t>
  </si>
  <si>
    <t>Volume SM3 (volume konversi)</t>
  </si>
  <si>
    <t>PT. SHB</t>
  </si>
  <si>
    <t>PT MKG</t>
  </si>
  <si>
    <t>PT GALVANIS TRI LESTARI</t>
  </si>
  <si>
    <t>PT OPTIMA ADHI JAYA</t>
  </si>
  <si>
    <t>PT. PERKASA ALOY</t>
  </si>
  <si>
    <t>PT. KSN-M</t>
  </si>
  <si>
    <t>CITYMALL</t>
  </si>
  <si>
    <r>
      <rPr>
        <b/>
        <sz val="12"/>
        <color rgb="FF0070C0"/>
        <rFont val="Calibri"/>
        <family val="2"/>
      </rPr>
      <t>Konversi Nm</t>
    </r>
    <r>
      <rPr>
        <b/>
        <vertAlign val="superscript"/>
        <sz val="12"/>
        <color rgb="FF0070C0"/>
        <rFont val="Calibri"/>
        <family val="2"/>
      </rPr>
      <t>3</t>
    </r>
    <r>
      <rPr>
        <b/>
        <sz val="12"/>
        <color rgb="FF0070C0"/>
        <rFont val="Calibri"/>
        <family val="2"/>
      </rPr>
      <t xml:space="preserve"> 
ke Sm</t>
    </r>
    <r>
      <rPr>
        <b/>
        <vertAlign val="superscript"/>
        <sz val="12"/>
        <color rgb="FF0070C0"/>
        <rFont val="Calibri"/>
        <family val="2"/>
      </rPr>
      <t>3</t>
    </r>
  </si>
  <si>
    <t>PESONA SQUARE DEPOK</t>
  </si>
  <si>
    <t>PT KARISMA</t>
  </si>
  <si>
    <t>PT, PERTAMINALUBRICANT</t>
  </si>
  <si>
    <t>PT KBRU</t>
  </si>
  <si>
    <t>PT. SIDO MUNCUL</t>
  </si>
  <si>
    <t>.</t>
  </si>
  <si>
    <t>PT. BRTK</t>
  </si>
  <si>
    <t>PT. Sango Ceramic Indonesia</t>
  </si>
  <si>
    <t>PT. JARGAS</t>
  </si>
  <si>
    <t>PT. SBI</t>
  </si>
  <si>
    <t>HSK</t>
  </si>
  <si>
    <t>PT. CCS</t>
  </si>
  <si>
    <t>PT. RAJA BESI</t>
  </si>
  <si>
    <t>PT IAMI</t>
  </si>
  <si>
    <t>PT INDONEPTUNE</t>
  </si>
  <si>
    <t>TS-018</t>
  </si>
  <si>
    <t>RCE-2026-101972B</t>
  </si>
  <si>
    <t>KARISMA</t>
  </si>
  <si>
    <t>TS-034</t>
  </si>
  <si>
    <t>RCE-2026-102023</t>
  </si>
  <si>
    <t>PCIM</t>
  </si>
  <si>
    <t>TS-017</t>
  </si>
  <si>
    <t>RCE-2026-102033</t>
  </si>
  <si>
    <t>TS-052</t>
  </si>
  <si>
    <t>RCE-2026-102022A</t>
  </si>
  <si>
    <t>RCE-2026-102058</t>
  </si>
  <si>
    <t>TS-012</t>
  </si>
  <si>
    <t>RCE-2026-102070</t>
  </si>
  <si>
    <t>TS-024</t>
  </si>
  <si>
    <t>RCE-2026-102086</t>
  </si>
  <si>
    <t>TS-011</t>
  </si>
  <si>
    <t>RCE-2026-102102</t>
  </si>
  <si>
    <t>TS-029</t>
  </si>
  <si>
    <t>RCE-2026-102123</t>
  </si>
  <si>
    <t>RCE-2026-102141</t>
  </si>
  <si>
    <t>TS-033</t>
  </si>
  <si>
    <t>RCE-2026-102167</t>
  </si>
  <si>
    <t>TS-013</t>
  </si>
  <si>
    <t>RCE-2026-102190</t>
  </si>
  <si>
    <t>TS-050</t>
  </si>
  <si>
    <t>RCE-2026-102208</t>
  </si>
  <si>
    <t>TS-03</t>
  </si>
  <si>
    <t>RCE-2026-102219</t>
  </si>
  <si>
    <t>RCE-2026-102223</t>
  </si>
  <si>
    <t>TS-046</t>
  </si>
  <si>
    <t>RCE-2026-102239A</t>
  </si>
  <si>
    <t>TS-045</t>
  </si>
  <si>
    <t>RCE-2026-102252</t>
  </si>
  <si>
    <t>RCE-2026-102256</t>
  </si>
  <si>
    <t>TS-028</t>
  </si>
  <si>
    <t>RCE-2026-102264A</t>
  </si>
  <si>
    <t>RCE-2026-102277A</t>
  </si>
  <si>
    <t>TS-051</t>
  </si>
  <si>
    <t>RCE-2026-200891A</t>
  </si>
  <si>
    <t>TS-08</t>
  </si>
  <si>
    <t>RCE-2026-102296A</t>
  </si>
  <si>
    <t>RCE-2026-102205</t>
  </si>
  <si>
    <t>RCE-2026-102315</t>
  </si>
  <si>
    <t>TS-016</t>
  </si>
  <si>
    <t>RCE-2026-102308A</t>
  </si>
  <si>
    <t>RCE-2026-102343</t>
  </si>
  <si>
    <t>TS-014</t>
  </si>
  <si>
    <t>RCE-2026-102369</t>
  </si>
  <si>
    <t>PT CIPTA - Unitama Jaya Lestari</t>
  </si>
  <si>
    <t>Press</t>
  </si>
  <si>
    <t>Temp</t>
  </si>
  <si>
    <t>Pemakaian GTM</t>
  </si>
  <si>
    <t>PT. ALTINEX</t>
  </si>
  <si>
    <t>Total pemakaian</t>
  </si>
  <si>
    <t>NO</t>
  </si>
  <si>
    <t xml:space="preserve">TGL </t>
  </si>
  <si>
    <t>No. TS</t>
  </si>
  <si>
    <t>Volume</t>
  </si>
  <si>
    <t>Flow per jam</t>
  </si>
  <si>
    <t>start</t>
  </si>
  <si>
    <t>Stop</t>
  </si>
  <si>
    <t>RCE-2026-101973A</t>
  </si>
  <si>
    <t>RCE-2026-102005</t>
  </si>
  <si>
    <t>RCE-2026-102019</t>
  </si>
  <si>
    <t>RCE-2026-102039A</t>
  </si>
  <si>
    <t>RCE-2026-102075</t>
  </si>
  <si>
    <t>RCE-2026-102079</t>
  </si>
  <si>
    <t>TS-6</t>
  </si>
  <si>
    <t>RCE-2026-102101A</t>
  </si>
  <si>
    <t>RCE-2026-102131A</t>
  </si>
  <si>
    <t>RCE-2026-102174</t>
  </si>
  <si>
    <t>RCE-2026-102185</t>
  </si>
  <si>
    <t>TS-13</t>
  </si>
  <si>
    <t>RCE-2026-102197A</t>
  </si>
  <si>
    <t>RCE-2026-102224</t>
  </si>
  <si>
    <t>RCE-2026-102237</t>
  </si>
  <si>
    <t>RCE-2026-102245</t>
  </si>
  <si>
    <t>RCE-2026-102262A</t>
  </si>
  <si>
    <t>RCE-2026-102237A</t>
  </si>
  <si>
    <t>RCE-2026-102291</t>
  </si>
  <si>
    <t>RCE-2026-102307A</t>
  </si>
  <si>
    <t>RCE-2026-102333</t>
  </si>
  <si>
    <t>RCE-2026-102347</t>
  </si>
  <si>
    <t>RCE-2026-102364A</t>
  </si>
  <si>
    <t>RCE-2026-102391</t>
  </si>
  <si>
    <t>Awal</t>
  </si>
  <si>
    <t>Ahhir (v disp filling)</t>
  </si>
  <si>
    <t>PT. GFI ATOM (JES)</t>
  </si>
  <si>
    <t>No DO</t>
  </si>
  <si>
    <t>VOLUME DISPENSER</t>
  </si>
  <si>
    <t>selisih volume (dispenser VS EVC)</t>
  </si>
  <si>
    <t>persentase</t>
  </si>
  <si>
    <t>PT. SURYA PAMENANG (GGE)</t>
  </si>
  <si>
    <t>PT. SURYA PAMENANG (JES)</t>
  </si>
  <si>
    <t>PT. GARUDA FOOD ATOM</t>
  </si>
  <si>
    <t>PT. GARUDA FOOD KULIT</t>
  </si>
  <si>
    <t>Tidak Ada Pemakaian</t>
  </si>
  <si>
    <t>PT. GARUDA FOOD ATOM (JES)</t>
  </si>
  <si>
    <t>PT. GFI RANCAEKEK</t>
  </si>
  <si>
    <t>PT BUMI DUTA PERSADA</t>
  </si>
  <si>
    <t>AMP BDP</t>
  </si>
  <si>
    <t>PERHUTANI</t>
  </si>
  <si>
    <t>PT. GFI RANCAEKEK 2</t>
  </si>
  <si>
    <t>PT TORABIKA HF</t>
  </si>
  <si>
    <t>Asal MS</t>
  </si>
  <si>
    <t>PT TORABIKA IC</t>
  </si>
  <si>
    <t>PT TORABIKA CIKUPA</t>
  </si>
  <si>
    <t>PT SWS</t>
  </si>
  <si>
    <t>ASAL MS</t>
  </si>
  <si>
    <t>PT TOYOBO</t>
  </si>
  <si>
    <t>PT. SIDOGAS</t>
  </si>
  <si>
    <t>PT, MADUSARI</t>
  </si>
  <si>
    <t>PAI</t>
  </si>
  <si>
    <t>RCE-2026-102387</t>
  </si>
  <si>
    <t>RCE-2026-102402</t>
  </si>
  <si>
    <t>RCE-2026-102421</t>
  </si>
  <si>
    <t>TS-026</t>
  </si>
  <si>
    <t>TS-020</t>
  </si>
  <si>
    <t>RCE-2026-102415A</t>
  </si>
  <si>
    <t>COMPRESSOR KHT TROUBLE</t>
  </si>
  <si>
    <t>RCE-2026-102433</t>
  </si>
  <si>
    <t>TS-021</t>
  </si>
  <si>
    <t>RCE-2026-102424A</t>
  </si>
  <si>
    <t>RCE-2026-102445</t>
  </si>
  <si>
    <t>RCE-2026-102439</t>
  </si>
  <si>
    <t>RCE-2026-102449</t>
  </si>
  <si>
    <t>TS-022</t>
  </si>
  <si>
    <t>RCE-2026-102434</t>
  </si>
  <si>
    <t>RCE-2026-102443</t>
  </si>
  <si>
    <t>RCE-2026-102458</t>
  </si>
  <si>
    <t>RCE-2026-102469</t>
  </si>
  <si>
    <t>TS-9</t>
  </si>
  <si>
    <t>RCE-2026-102463B</t>
  </si>
  <si>
    <t>RCE-2026-102477</t>
  </si>
  <si>
    <t>TS-05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</si>
</sst>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000000"/>
    <numFmt numFmtId="172" formatCode="_ * #,##0_ ;_ * \-#,##0_ ;_ * &quot;-&quot;_ ;_ @_ "/>
    <numFmt numFmtId="173" formatCode="_(* #,##0_);_(* \(#,##0\);_(* \-_);_(@_)"/>
    <numFmt numFmtId="174" formatCode="_-* #,##0\ _k_r_._-;\-* #,##0\ _k_r_._-;_-* &quot;-&quot;\ _k_r_._-;_-@_-"/>
    <numFmt numFmtId="175" formatCode="_(* #,##0_);_(* \(#,##0\);_(* \-??_);_(@_)"/>
    <numFmt numFmtId="176" formatCode="[$-409]dddd\.\ mmmm\ dd\.\ yyyy"/>
    <numFmt numFmtId="177" formatCode="_(* #,##0.00_);_(* \(#,##0.00\);_(* \-??_);_(@_)"/>
    <numFmt numFmtId="178" formatCode="#,##0.0"/>
    <numFmt numFmtId="179" formatCode="_ * #,##0.00_ ;_ * \-#,##0.00_ ;_ * &quot;-&quot;??_ ;_ @_ "/>
    <numFmt numFmtId="180" formatCode="_(&quot;Rp&quot;* #,##0_);_(&quot;Rp&quot;* \(#,##0\);_(&quot;Rp&quot;* &quot;-&quot;_);_(@_)"/>
    <numFmt numFmtId="181" formatCode="_(* #,##0_);_(* \(#,##0\);_(* &quot;-&quot;??_);_(@_)"/>
    <numFmt numFmtId="182" formatCode="&quot;$&quot;#,##0.00_);&quot;($&quot;#,##0.00\)"/>
    <numFmt numFmtId="183" formatCode="[$-409]d\-mmm\-yy;@"/>
    <numFmt numFmtId="184" formatCode="_-* #,##0\ _F_-;\-* #,##0\ _F_-;_-* &quot;-&quot;\ _F_-;_-@_-"/>
    <numFmt numFmtId="185" formatCode="d&quot;. &quot;mmm&quot;. &quot;yyyy"/>
    <numFmt numFmtId="186" formatCode="&quot;$&quot;#,##0.00;[Red]\-&quot;$&quot;#,##0.00"/>
    <numFmt numFmtId="187" formatCode="[$-409]h:mm:ss\ AM/PM"/>
    <numFmt numFmtId="188" formatCode="&quot;Yes&quot;;&quot;Yes&quot;;&quot;No&quot;"/>
    <numFmt numFmtId="189" formatCode="_(* #.##0.00_);_(* \(#.##0.00\);_(* &quot;-&quot;??_);_(@_)"/>
    <numFmt numFmtId="190" formatCode="_(* #,##0.0000_);_(* \(#,##0.0000\);_(* \-??_);_(@_)"/>
    <numFmt numFmtId="191" formatCode="_(&quot;Rp&quot;* #,##0.00_);_(&quot;Rp&quot;* \(#,##0.00\);_(&quot;Rp&quot;* &quot;-&quot;??_);_(@_)"/>
    <numFmt numFmtId="192" formatCode="&quot;$&quot;#,##0\ ;\(&quot;$&quot;#,##0\)"/>
    <numFmt numFmtId="193" formatCode="_-* #,##0.00\ _F_-;\-* #,##0.00\ _F_-;_-* &quot;-&quot;??\ _F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0.00_)"/>
    <numFmt numFmtId="197" formatCode="[h]:mm"/>
    <numFmt numFmtId="198" formatCode="#,##0.000"/>
    <numFmt numFmtId="199" formatCode="[$-409]d\-mmm;@"/>
    <numFmt numFmtId="200" formatCode="0.000"/>
    <numFmt numFmtId="201" formatCode="h:mm;@"/>
    <numFmt numFmtId="202" formatCode="#,##0.000_ ;\-#,##0.000\ "/>
    <numFmt numFmtId="203" formatCode="[$-409]mmm\-yy;@"/>
    <numFmt numFmtId="204" formatCode="d\-mmm\-yy;@"/>
    <numFmt numFmtId="205" formatCode="#,##0.000000000000"/>
    <numFmt numFmtId="206" formatCode="[$-409]mmmm\-yy;@"/>
    <numFmt numFmtId="207" formatCode="[$-409]d\-mmm\-yyyy;@"/>
  </numFmts>
  <fonts count="103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sto MT"/>
      <family val="1"/>
    </font>
    <font>
      <u/>
      <sz val="11"/>
      <color rgb="FF800080"/>
      <name val="Calibri"/>
      <family val="2"/>
      <scheme val="minor"/>
    </font>
    <font>
      <b/>
      <sz val="12"/>
      <color rgb="FF0070C0"/>
      <name val="Calibri"/>
      <family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6" tint="0.79989013336588644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b/>
      <sz val="12"/>
      <color rgb="FF0070C0"/>
      <name val="Arial"/>
      <family val="2"/>
    </font>
    <font>
      <sz val="12"/>
      <color theme="4" tint="-0.249977111117893"/>
      <name val="Arial"/>
      <family val="2"/>
    </font>
    <font>
      <sz val="12"/>
      <color rgb="FF00B0F0"/>
      <name val="Arial"/>
      <family val="2"/>
    </font>
    <font>
      <sz val="12"/>
      <color rgb="FF0070C0"/>
      <name val="Arial"/>
      <family val="2"/>
    </font>
    <font>
      <sz val="12"/>
      <color rgb="FFFF0000"/>
      <name val="Arial"/>
      <family val="2"/>
    </font>
    <font>
      <b/>
      <sz val="12"/>
      <color rgb="FF00B0F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2"/>
      <color theme="4"/>
      <name val="Arial"/>
      <family val="2"/>
    </font>
    <font>
      <b/>
      <sz val="12"/>
      <color rgb="FFFF0000"/>
      <name val="Arial"/>
      <family val="2"/>
    </font>
    <font>
      <sz val="12"/>
      <color theme="8" tint="-0.249977111117893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18"/>
      <name val="Arial"/>
      <family val="2"/>
    </font>
    <font>
      <sz val="2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  <charset val="134"/>
    </font>
    <font>
      <sz val="12"/>
      <color theme="1"/>
      <name val="Times New Roman"/>
      <family val="1"/>
    </font>
    <font>
      <sz val="10"/>
      <name val="Arial Unicode MS"/>
      <family val="2"/>
    </font>
    <font>
      <sz val="6"/>
      <color indexed="24"/>
      <name val="Times New Roman"/>
      <family val="1"/>
    </font>
    <font>
      <b/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charset val="134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u/>
      <sz val="7.7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charset val="134"/>
    </font>
    <font>
      <sz val="11"/>
      <color rgb="FF333333"/>
      <name val="Calibri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MS Sans Serif"/>
      <charset val="134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sz val="8"/>
      <color indexed="8"/>
      <name val="Tahoma"/>
      <family val="2"/>
    </font>
    <font>
      <sz val="1"/>
      <color indexed="8"/>
      <name val="Arial"/>
      <family val="2"/>
    </font>
    <font>
      <sz val="8"/>
      <color indexed="10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2"/>
      <name val="Helv"/>
      <charset val="134"/>
    </font>
    <font>
      <b/>
      <vertAlign val="superscript"/>
      <sz val="12"/>
      <color rgb="FF0070C0"/>
      <name val="Calibri"/>
      <family val="2"/>
    </font>
    <font>
      <b/>
      <sz val="9"/>
      <name val="Tahoma"/>
      <family val="2"/>
    </font>
    <font>
      <sz val="9"/>
      <name val="Tahoma"/>
      <family val="2"/>
    </font>
  </fonts>
  <fills count="8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rgb="FF92D050"/>
        <bgColor indexed="9"/>
      </patternFill>
    </fill>
    <fill>
      <patternFill patternType="solid">
        <fgColor theme="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2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9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dash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double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 style="thick">
        <color auto="1"/>
      </bottom>
      <diagonal/>
    </border>
    <border>
      <left/>
      <right/>
      <top style="hair">
        <color indexed="8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indexed="8"/>
      </right>
      <top style="thick">
        <color auto="1"/>
      </top>
      <bottom/>
      <diagonal/>
    </border>
    <border>
      <left style="thin">
        <color indexed="8"/>
      </left>
      <right/>
      <top style="thick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double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ck">
        <color auto="1"/>
      </left>
      <right style="thin">
        <color indexed="8"/>
      </right>
      <top style="thick">
        <color auto="1"/>
      </top>
      <bottom style="thick">
        <color auto="1"/>
      </bottom>
      <diagonal/>
    </border>
    <border>
      <left style="thin">
        <color indexed="8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ck">
        <color auto="1"/>
      </left>
      <right style="dashed">
        <color auto="1"/>
      </right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indexed="8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210">
    <xf numFmtId="0" fontId="0" fillId="0" borderId="0"/>
    <xf numFmtId="17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4" fillId="0" borderId="0" applyNumberFormat="0" applyFill="0" applyBorder="0" applyAlignment="0" applyProtection="0"/>
    <xf numFmtId="171" fontId="49" fillId="0" borderId="0">
      <protection locked="0"/>
    </xf>
    <xf numFmtId="9" fontId="51" fillId="0" borderId="0" applyFont="0" applyFill="0" applyBorder="0" applyAlignment="0" applyProtection="0"/>
    <xf numFmtId="0" fontId="52" fillId="29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  <xf numFmtId="0" fontId="52" fillId="33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52" fillId="37" borderId="0" applyNumberFormat="0" applyBorder="0" applyAlignment="0" applyProtection="0"/>
    <xf numFmtId="0" fontId="52" fillId="38" borderId="0" applyNumberFormat="0" applyBorder="0" applyAlignment="0" applyProtection="0"/>
    <xf numFmtId="0" fontId="52" fillId="39" borderId="0" applyNumberFormat="0" applyBorder="0" applyAlignment="0" applyProtection="0"/>
    <xf numFmtId="0" fontId="52" fillId="40" borderId="0" applyNumberFormat="0" applyBorder="0" applyAlignment="0" applyProtection="0"/>
    <xf numFmtId="0" fontId="52" fillId="41" borderId="0" applyNumberFormat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4" borderId="0" applyNumberFormat="0" applyBorder="0" applyAlignment="0" applyProtection="0"/>
    <xf numFmtId="0" fontId="52" fillId="45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8" borderId="0" applyNumberFormat="0" applyBorder="0" applyAlignment="0" applyProtection="0"/>
    <xf numFmtId="0" fontId="52" fillId="49" borderId="0" applyNumberFormat="0" applyBorder="0" applyAlignment="0" applyProtection="0"/>
    <xf numFmtId="0" fontId="52" fillId="50" borderId="0" applyNumberFormat="0" applyBorder="0" applyAlignment="0" applyProtection="0"/>
    <xf numFmtId="0" fontId="52" fillId="51" borderId="0" applyNumberFormat="0" applyBorder="0" applyAlignment="0" applyProtection="0"/>
    <xf numFmtId="0" fontId="52" fillId="52" borderId="0" applyNumberFormat="0" applyBorder="0" applyAlignment="0" applyProtection="0"/>
    <xf numFmtId="0" fontId="53" fillId="53" borderId="0" applyNumberFormat="0" applyBorder="0" applyAlignment="0" applyProtection="0"/>
    <xf numFmtId="0" fontId="53" fillId="54" borderId="0" applyNumberFormat="0" applyBorder="0" applyAlignment="0" applyProtection="0"/>
    <xf numFmtId="0" fontId="53" fillId="55" borderId="0" applyNumberFormat="0" applyBorder="0" applyAlignment="0" applyProtection="0"/>
    <xf numFmtId="0" fontId="53" fillId="56" borderId="0" applyNumberFormat="0" applyBorder="0" applyAlignment="0" applyProtection="0"/>
    <xf numFmtId="0" fontId="53" fillId="46" borderId="0" applyNumberFormat="0" applyBorder="0" applyAlignment="0" applyProtection="0"/>
    <xf numFmtId="0" fontId="53" fillId="47" borderId="0" applyNumberFormat="0" applyBorder="0" applyAlignment="0" applyProtection="0"/>
    <xf numFmtId="0" fontId="53" fillId="48" borderId="0" applyNumberFormat="0" applyBorder="0" applyAlignment="0" applyProtection="0"/>
    <xf numFmtId="0" fontId="53" fillId="57" borderId="0" applyNumberFormat="0" applyBorder="0" applyAlignment="0" applyProtection="0"/>
    <xf numFmtId="0" fontId="53" fillId="49" borderId="0" applyNumberFormat="0" applyBorder="0" applyAlignment="0" applyProtection="0"/>
    <xf numFmtId="0" fontId="53" fillId="50" borderId="0" applyNumberFormat="0" applyBorder="0" applyAlignment="0" applyProtection="0"/>
    <xf numFmtId="0" fontId="53" fillId="58" borderId="0" applyNumberFormat="0" applyBorder="0" applyAlignment="0" applyProtection="0"/>
    <xf numFmtId="0" fontId="53" fillId="44" borderId="0" applyNumberFormat="0" applyBorder="0" applyAlignment="0" applyProtection="0"/>
    <xf numFmtId="0" fontId="53" fillId="59" borderId="0" applyNumberFormat="0" applyBorder="0" applyAlignment="0" applyProtection="0"/>
    <xf numFmtId="0" fontId="53" fillId="60" borderId="0" applyNumberFormat="0" applyBorder="0" applyAlignment="0" applyProtection="0"/>
    <xf numFmtId="0" fontId="53" fillId="61" borderId="0" applyNumberFormat="0" applyBorder="0" applyAlignment="0" applyProtection="0"/>
    <xf numFmtId="0" fontId="53" fillId="33" borderId="0" applyNumberFormat="0" applyBorder="0" applyAlignment="0" applyProtection="0"/>
    <xf numFmtId="0" fontId="53" fillId="62" borderId="0" applyNumberFormat="0" applyBorder="0" applyAlignment="0" applyProtection="0"/>
    <xf numFmtId="0" fontId="53" fillId="63" borderId="0" applyNumberFormat="0" applyBorder="0" applyAlignment="0" applyProtection="0"/>
    <xf numFmtId="0" fontId="53" fillId="64" borderId="0" applyNumberFormat="0" applyBorder="0" applyAlignment="0" applyProtection="0"/>
    <xf numFmtId="0" fontId="53" fillId="65" borderId="0" applyNumberFormat="0" applyBorder="0" applyAlignment="0" applyProtection="0"/>
    <xf numFmtId="0" fontId="53" fillId="66" borderId="0" applyNumberFormat="0" applyBorder="0" applyAlignment="0" applyProtection="0"/>
    <xf numFmtId="0" fontId="53" fillId="67" borderId="0" applyNumberFormat="0" applyBorder="0" applyAlignment="0" applyProtection="0"/>
    <xf numFmtId="0" fontId="53" fillId="68" borderId="0" applyNumberFormat="0" applyBorder="0" applyAlignment="0" applyProtection="0"/>
    <xf numFmtId="0" fontId="53" fillId="69" borderId="0" applyNumberFormat="0" applyBorder="0" applyAlignment="0" applyProtection="0"/>
    <xf numFmtId="0" fontId="53" fillId="70" borderId="0" applyNumberFormat="0" applyBorder="0" applyAlignment="0" applyProtection="0"/>
    <xf numFmtId="0" fontId="53" fillId="71" borderId="0" applyNumberFormat="0" applyBorder="0" applyAlignment="0" applyProtection="0"/>
    <xf numFmtId="0" fontId="53" fillId="72" borderId="0" applyNumberFormat="0" applyBorder="0" applyAlignment="0" applyProtection="0"/>
    <xf numFmtId="0" fontId="53" fillId="73" borderId="0" applyNumberFormat="0" applyBorder="0" applyAlignment="0" applyProtection="0"/>
    <xf numFmtId="0" fontId="53" fillId="74" borderId="0" applyNumberFormat="0" applyBorder="0" applyAlignment="0" applyProtection="0"/>
    <xf numFmtId="0" fontId="49" fillId="0" borderId="0" applyFont="0" applyFill="0" applyBorder="0" applyAlignment="0" applyProtection="0"/>
    <xf numFmtId="0" fontId="54" fillId="32" borderId="0" applyNumberFormat="0" applyBorder="0" applyAlignment="0" applyProtection="0"/>
    <xf numFmtId="0" fontId="54" fillId="34" borderId="0" applyNumberFormat="0" applyBorder="0" applyAlignment="0" applyProtection="0"/>
    <xf numFmtId="0" fontId="51" fillId="0" borderId="0"/>
    <xf numFmtId="0" fontId="55" fillId="75" borderId="179" applyNumberFormat="0" applyAlignment="0" applyProtection="0"/>
    <xf numFmtId="0" fontId="55" fillId="30" borderId="179" applyNumberFormat="0" applyAlignment="0" applyProtection="0"/>
    <xf numFmtId="0" fontId="55" fillId="76" borderId="179" applyNumberFormat="0" applyAlignment="0" applyProtection="0"/>
    <xf numFmtId="0" fontId="56" fillId="77" borderId="180" applyNumberFormat="0" applyAlignment="0" applyProtection="0"/>
    <xf numFmtId="0" fontId="56" fillId="44" borderId="180" applyNumberFormat="0" applyAlignment="0" applyProtection="0"/>
    <xf numFmtId="0" fontId="56" fillId="78" borderId="180" applyNumberFormat="0" applyAlignment="0" applyProtection="0"/>
    <xf numFmtId="0" fontId="57" fillId="0" borderId="0"/>
    <xf numFmtId="168" fontId="49" fillId="0" borderId="0" applyFill="0" applyBorder="0" applyAlignment="0" applyProtection="0"/>
    <xf numFmtId="41" fontId="52" fillId="0" borderId="0" applyFont="0" applyFill="0" applyBorder="0" applyAlignment="0" applyProtection="0"/>
    <xf numFmtId="172" fontId="49" fillId="0" borderId="0" applyFont="0" applyFill="0" applyBorder="0" applyAlignment="0" applyProtection="0"/>
    <xf numFmtId="168" fontId="49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49" fillId="0" borderId="0" applyFill="0" applyBorder="0" applyAlignment="0" applyProtection="0"/>
    <xf numFmtId="172" fontId="52" fillId="0" borderId="0" applyFont="0" applyFill="0" applyBorder="0" applyAlignment="0" applyProtection="0"/>
    <xf numFmtId="173" fontId="52" fillId="0" borderId="0" applyFill="0" applyBorder="0" applyAlignment="0" applyProtection="0"/>
    <xf numFmtId="43" fontId="52" fillId="0" borderId="0" applyFill="0" applyBorder="0" applyAlignment="0" applyProtection="0"/>
    <xf numFmtId="174" fontId="49" fillId="0" borderId="0" applyFont="0" applyFill="0" applyBorder="0" applyAlignment="0" applyProtection="0"/>
    <xf numFmtId="41" fontId="5" fillId="0" borderId="0" applyFont="0" applyFill="0" applyBorder="0" applyAlignment="0" applyProtection="0"/>
    <xf numFmtId="175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170" fontId="49" fillId="0" borderId="0" applyFont="0" applyFill="0" applyBorder="0" applyAlignment="0" applyProtection="0"/>
    <xf numFmtId="176" fontId="52" fillId="0" borderId="0" applyFill="0" applyBorder="0" applyAlignment="0" applyProtection="0"/>
    <xf numFmtId="177" fontId="52" fillId="0" borderId="0" applyFill="0" applyBorder="0" applyAlignment="0" applyProtection="0"/>
    <xf numFmtId="164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49" fillId="0" borderId="0" applyFont="0" applyFill="0" applyBorder="0" applyAlignment="0" applyProtection="0"/>
    <xf numFmtId="170" fontId="52" fillId="0" borderId="0" applyFont="0" applyFill="0" applyBorder="0" applyAlignment="0" applyProtection="0"/>
    <xf numFmtId="179" fontId="49" fillId="0" borderId="0" applyFont="0" applyFill="0" applyBorder="0" applyAlignment="0" applyProtection="0"/>
    <xf numFmtId="170" fontId="58" fillId="0" borderId="0" applyFont="0" applyFill="0" applyBorder="0" applyAlignment="0" applyProtection="0"/>
    <xf numFmtId="170" fontId="5" fillId="0" borderId="0" applyFont="0" applyFill="0" applyBorder="0" applyAlignment="0" applyProtection="0"/>
    <xf numFmtId="180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77" fontId="49" fillId="0" borderId="0" applyFill="0" applyBorder="0" applyAlignment="0" applyProtection="0"/>
    <xf numFmtId="166" fontId="52" fillId="0" borderId="0" applyFill="0" applyBorder="0" applyAlignment="0" applyProtection="0"/>
    <xf numFmtId="182" fontId="52" fillId="0" borderId="0" applyFill="0" applyBorder="0" applyAlignment="0" applyProtection="0"/>
    <xf numFmtId="44" fontId="59" fillId="0" borderId="0" applyFill="0" applyBorder="0" applyAlignment="0" applyProtection="0"/>
    <xf numFmtId="179" fontId="52" fillId="0" borderId="0" applyFont="0" applyFill="0" applyBorder="0" applyAlignment="0" applyProtection="0"/>
    <xf numFmtId="43" fontId="5" fillId="0" borderId="0" applyFont="0" applyFill="0" applyBorder="0" applyAlignment="0" applyProtection="0"/>
    <xf numFmtId="183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5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186" fontId="49" fillId="0" borderId="0" applyFont="0" applyFill="0" applyBorder="0" applyAlignment="0" applyProtection="0"/>
    <xf numFmtId="183" fontId="52" fillId="0" borderId="0" applyFont="0" applyFill="0" applyBorder="0" applyAlignment="0" applyProtection="0"/>
    <xf numFmtId="44" fontId="52" fillId="0" borderId="0" applyFill="0" applyBorder="0" applyAlignment="0" applyProtection="0"/>
    <xf numFmtId="187" fontId="52" fillId="0" borderId="0" applyFill="0" applyBorder="0" applyAlignment="0" applyProtection="0"/>
    <xf numFmtId="188" fontId="52" fillId="0" borderId="0" applyFill="0" applyBorder="0" applyAlignment="0" applyProtection="0"/>
    <xf numFmtId="189" fontId="52" fillId="0" borderId="0" applyFont="0" applyFill="0" applyBorder="0" applyAlignment="0" applyProtection="0"/>
    <xf numFmtId="0" fontId="52" fillId="0" borderId="0" applyFill="0" applyBorder="0" applyAlignment="0" applyProtection="0"/>
    <xf numFmtId="190" fontId="52" fillId="0" borderId="0" applyFill="0" applyBorder="0" applyAlignment="0" applyProtection="0"/>
    <xf numFmtId="41" fontId="52" fillId="0" borderId="0" applyFill="0" applyBorder="0" applyAlignment="0" applyProtection="0"/>
    <xf numFmtId="3" fontId="60" fillId="0" borderId="0" applyFont="0" applyFill="0" applyBorder="0" applyAlignment="0" applyProtection="0"/>
    <xf numFmtId="169" fontId="52" fillId="0" borderId="0" applyFont="0" applyFill="0" applyBorder="0" applyAlignment="0" applyProtection="0"/>
    <xf numFmtId="191" fontId="49" fillId="0" borderId="0" applyFont="0" applyFill="0" applyBorder="0" applyAlignment="0" applyProtection="0"/>
    <xf numFmtId="169" fontId="5" fillId="0" borderId="0" applyFont="0" applyFill="0" applyBorder="0" applyAlignment="0" applyProtection="0"/>
    <xf numFmtId="19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73" fontId="59" fillId="0" borderId="0" applyFill="0" applyBorder="0" applyAlignment="0" applyProtection="0"/>
    <xf numFmtId="0" fontId="61" fillId="0" borderId="181" applyNumberFormat="0" applyFill="0" applyAlignment="0" applyProtection="0"/>
    <xf numFmtId="0" fontId="62" fillId="0" borderId="0" applyNumberFormat="0" applyFill="0" applyBorder="0" applyAlignment="0" applyProtection="0"/>
    <xf numFmtId="2" fontId="60" fillId="0" borderId="0" applyFont="0" applyFill="0" applyBorder="0" applyAlignment="0" applyProtection="0"/>
    <xf numFmtId="0" fontId="63" fillId="35" borderId="0" applyNumberFormat="0" applyBorder="0" applyAlignment="0" applyProtection="0"/>
    <xf numFmtId="0" fontId="63" fillId="37" borderId="0" applyNumberFormat="0" applyBorder="0" applyAlignment="0" applyProtection="0"/>
    <xf numFmtId="38" fontId="64" fillId="76" borderId="0" applyNumberFormat="0" applyBorder="0" applyAlignment="0" applyProtection="0"/>
    <xf numFmtId="0" fontId="65" fillId="79" borderId="182"/>
    <xf numFmtId="0" fontId="20" fillId="0" borderId="183" applyNumberFormat="0" applyAlignment="0" applyProtection="0">
      <alignment horizontal="left" vertical="center"/>
    </xf>
    <xf numFmtId="0" fontId="20" fillId="0" borderId="30">
      <alignment horizontal="left" vertical="center"/>
    </xf>
    <xf numFmtId="0" fontId="66" fillId="80" borderId="184">
      <alignment vertical="center" wrapText="1"/>
    </xf>
    <xf numFmtId="0" fontId="67" fillId="0" borderId="185" applyNumberFormat="0" applyFill="0" applyAlignment="0" applyProtection="0"/>
    <xf numFmtId="0" fontId="68" fillId="0" borderId="186" applyNumberFormat="0" applyFill="0" applyAlignment="0" applyProtection="0"/>
    <xf numFmtId="0" fontId="69" fillId="0" borderId="187" applyNumberFormat="0" applyFill="0" applyAlignment="0" applyProtection="0"/>
    <xf numFmtId="0" fontId="70" fillId="0" borderId="188" applyNumberFormat="0" applyFill="0" applyAlignment="0" applyProtection="0"/>
    <xf numFmtId="0" fontId="71" fillId="0" borderId="189" applyNumberFormat="0" applyFill="0" applyAlignment="0" applyProtection="0"/>
    <xf numFmtId="0" fontId="61" fillId="0" borderId="190" applyNumberFormat="0" applyFill="0" applyAlignment="0" applyProtection="0"/>
    <xf numFmtId="0" fontId="7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10" fontId="64" fillId="81" borderId="45" applyNumberFormat="0" applyBorder="0" applyAlignment="0" applyProtection="0"/>
    <xf numFmtId="0" fontId="75" fillId="33" borderId="179" applyNumberFormat="0" applyAlignment="0" applyProtection="0"/>
    <xf numFmtId="0" fontId="75" fillId="42" borderId="179" applyNumberFormat="0" applyAlignment="0" applyProtection="0"/>
    <xf numFmtId="0" fontId="76" fillId="0" borderId="191" applyNumberFormat="0" applyFill="0" applyAlignment="0" applyProtection="0"/>
    <xf numFmtId="184" fontId="77" fillId="0" borderId="0" applyFont="0" applyFill="0" applyBorder="0" applyAlignment="0" applyProtection="0"/>
    <xf numFmtId="193" fontId="77" fillId="0" borderId="0" applyFont="0" applyFill="0" applyBorder="0" applyAlignment="0" applyProtection="0"/>
    <xf numFmtId="194" fontId="77" fillId="0" borderId="0" applyFont="0" applyFill="0" applyBorder="0" applyAlignment="0" applyProtection="0"/>
    <xf numFmtId="195" fontId="77" fillId="0" borderId="0" applyFont="0" applyFill="0" applyBorder="0" applyAlignment="0" applyProtection="0"/>
    <xf numFmtId="0" fontId="78" fillId="49" borderId="0" applyNumberFormat="0" applyBorder="0" applyAlignment="0" applyProtection="0"/>
    <xf numFmtId="0" fontId="78" fillId="80" borderId="0" applyNumberFormat="0" applyBorder="0" applyAlignment="0" applyProtection="0"/>
    <xf numFmtId="196" fontId="79" fillId="0" borderId="0"/>
    <xf numFmtId="0" fontId="5" fillId="0" borderId="0"/>
    <xf numFmtId="0" fontId="5" fillId="0" borderId="0"/>
    <xf numFmtId="0" fontId="80" fillId="0" borderId="0">
      <alignment vertical="center"/>
    </xf>
    <xf numFmtId="0" fontId="49" fillId="0" borderId="0"/>
    <xf numFmtId="0" fontId="52" fillId="0" borderId="0"/>
    <xf numFmtId="0" fontId="52" fillId="0" borderId="0">
      <protection locked="0"/>
    </xf>
    <xf numFmtId="0" fontId="49" fillId="0" borderId="0"/>
    <xf numFmtId="0" fontId="52" fillId="0" borderId="0"/>
    <xf numFmtId="0" fontId="5" fillId="0" borderId="0"/>
    <xf numFmtId="0" fontId="52" fillId="36" borderId="192" applyNumberFormat="0" applyAlignment="0" applyProtection="0"/>
    <xf numFmtId="0" fontId="49" fillId="36" borderId="193" applyNumberFormat="0" applyAlignment="0" applyProtection="0"/>
    <xf numFmtId="0" fontId="52" fillId="81" borderId="192" applyNumberFormat="0" applyFont="0" applyAlignment="0" applyProtection="0"/>
    <xf numFmtId="0" fontId="49" fillId="36" borderId="192" applyNumberFormat="0" applyAlignment="0" applyProtection="0"/>
    <xf numFmtId="0" fontId="49" fillId="81" borderId="192" applyNumberFormat="0" applyFont="0" applyAlignment="0" applyProtection="0"/>
    <xf numFmtId="0" fontId="81" fillId="75" borderId="194" applyNumberFormat="0" applyAlignment="0" applyProtection="0"/>
    <xf numFmtId="0" fontId="81" fillId="30" borderId="194" applyNumberFormat="0" applyAlignment="0" applyProtection="0"/>
    <xf numFmtId="0" fontId="81" fillId="76" borderId="194" applyNumberFormat="0" applyAlignment="0" applyProtection="0"/>
    <xf numFmtId="10" fontId="49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ill="0" applyBorder="0" applyAlignment="0" applyProtection="0"/>
    <xf numFmtId="9" fontId="52" fillId="0" borderId="0" applyFill="0" applyBorder="0" applyAlignment="0" applyProtection="0"/>
    <xf numFmtId="9" fontId="82" fillId="0" borderId="0" applyFont="0" applyFill="0" applyBorder="0" applyAlignment="0" applyProtection="0"/>
    <xf numFmtId="9" fontId="83" fillId="0" borderId="195" applyNumberFormat="0" applyBorder="0"/>
    <xf numFmtId="0" fontId="84" fillId="0" borderId="0">
      <alignment horizontal="center" vertical="top"/>
    </xf>
    <xf numFmtId="4" fontId="84" fillId="0" borderId="0">
      <alignment horizontal="center" vertical="top"/>
    </xf>
    <xf numFmtId="0" fontId="85" fillId="0" borderId="0">
      <alignment horizontal="center" vertical="top"/>
    </xf>
    <xf numFmtId="4" fontId="85" fillId="0" borderId="0">
      <alignment horizontal="center" vertical="top"/>
    </xf>
    <xf numFmtId="0" fontId="86" fillId="0" borderId="0">
      <alignment horizontal="center" vertical="top"/>
    </xf>
    <xf numFmtId="0" fontId="87" fillId="0" borderId="0">
      <alignment horizontal="left" vertical="top"/>
    </xf>
    <xf numFmtId="0" fontId="86" fillId="0" borderId="0">
      <alignment horizontal="left" vertical="top"/>
    </xf>
    <xf numFmtId="4" fontId="86" fillId="0" borderId="0">
      <alignment horizontal="right" vertical="top"/>
    </xf>
    <xf numFmtId="4" fontId="88" fillId="0" borderId="0">
      <alignment horizontal="right" vertical="top"/>
    </xf>
    <xf numFmtId="0" fontId="89" fillId="0" borderId="0">
      <alignment horizontal="center" vertical="top"/>
    </xf>
    <xf numFmtId="4" fontId="89" fillId="0" borderId="0">
      <alignment horizontal="center" vertical="top"/>
    </xf>
    <xf numFmtId="4" fontId="90" fillId="0" borderId="0">
      <alignment horizontal="right" vertical="top"/>
    </xf>
    <xf numFmtId="0" fontId="91" fillId="0" borderId="0">
      <alignment horizontal="center" vertical="top"/>
    </xf>
    <xf numFmtId="4" fontId="91" fillId="0" borderId="0">
      <alignment horizontal="center" vertical="top"/>
    </xf>
    <xf numFmtId="0" fontId="92" fillId="0" borderId="0">
      <alignment horizontal="left" vertical="top"/>
    </xf>
    <xf numFmtId="0" fontId="93" fillId="0" borderId="0">
      <alignment horizontal="left" vertical="top"/>
    </xf>
    <xf numFmtId="4" fontId="86" fillId="0" borderId="0">
      <alignment horizontal="center" vertical="top"/>
    </xf>
    <xf numFmtId="4" fontId="93" fillId="0" borderId="0">
      <alignment horizontal="right" vertical="top"/>
    </xf>
    <xf numFmtId="4" fontId="86" fillId="0" borderId="0">
      <alignment horizontal="left" vertical="top"/>
    </xf>
    <xf numFmtId="0" fontId="90" fillId="0" borderId="0">
      <alignment horizontal="left" vertical="top"/>
    </xf>
    <xf numFmtId="3" fontId="49" fillId="0" borderId="45" applyNumberFormat="0" applyFont="0" applyFill="0" applyAlignment="0" applyProtection="0">
      <alignment vertical="center"/>
    </xf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196" applyNumberFormat="0" applyFill="0" applyAlignment="0" applyProtection="0"/>
    <xf numFmtId="0" fontId="96" fillId="0" borderId="197" applyNumberFormat="0" applyFill="0" applyAlignment="0" applyProtection="0"/>
    <xf numFmtId="4" fontId="97" fillId="0" borderId="0" applyFont="0" applyFill="0" applyBorder="0" applyAlignment="0" applyProtection="0"/>
    <xf numFmtId="167" fontId="97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198"/>
  </cellStyleXfs>
  <cellXfs count="102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4" applyFill="1" applyBorder="1" applyAlignment="1">
      <alignment horizontal="center" vertical="center"/>
    </xf>
    <xf numFmtId="16" fontId="2" fillId="0" borderId="2" xfId="0" applyNumberFormat="1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20" fontId="0" fillId="0" borderId="11" xfId="0" applyNumberFormat="1" applyBorder="1" applyAlignment="1">
      <alignment vertical="center"/>
    </xf>
    <xf numFmtId="197" fontId="0" fillId="0" borderId="11" xfId="0" applyNumberFormat="1" applyBorder="1" applyAlignment="1">
      <alignment horizontal="center" vertical="center"/>
    </xf>
    <xf numFmtId="4" fontId="0" fillId="0" borderId="11" xfId="0" applyNumberFormat="1" applyBorder="1" applyAlignment="1">
      <alignment vertical="center"/>
    </xf>
    <xf numFmtId="4" fontId="0" fillId="0" borderId="12" xfId="0" applyNumberForma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15" xfId="0" applyBorder="1" applyAlignment="1">
      <alignment horizontal="center" vertical="center"/>
    </xf>
    <xf numFmtId="16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vertical="center"/>
    </xf>
    <xf numFmtId="4" fontId="0" fillId="0" borderId="16" xfId="0" applyNumberFormat="1" applyBorder="1" applyAlignment="1">
      <alignment vertical="center"/>
    </xf>
    <xf numFmtId="4" fontId="0" fillId="0" borderId="17" xfId="0" applyNumberFormat="1" applyBorder="1" applyAlignment="1">
      <alignment vertical="center"/>
    </xf>
    <xf numFmtId="0" fontId="0" fillId="0" borderId="18" xfId="0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197" fontId="6" fillId="3" borderId="10" xfId="0" applyNumberFormat="1" applyFont="1" applyFill="1" applyBorder="1" applyAlignment="1">
      <alignment horizontal="center" vertical="center"/>
    </xf>
    <xf numFmtId="4" fontId="6" fillId="3" borderId="10" xfId="0" applyNumberFormat="1" applyFont="1" applyFill="1" applyBorder="1" applyAlignment="1">
      <alignment horizontal="right" vertical="center"/>
    </xf>
    <xf numFmtId="4" fontId="6" fillId="3" borderId="10" xfId="3" applyNumberFormat="1" applyFont="1" applyFill="1" applyBorder="1" applyAlignment="1">
      <alignment horizontal="right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vertical="center"/>
    </xf>
    <xf numFmtId="0" fontId="6" fillId="3" borderId="21" xfId="0" applyFont="1" applyFill="1" applyBorder="1" applyAlignment="1">
      <alignment horizontal="center" vertical="center"/>
    </xf>
    <xf numFmtId="197" fontId="6" fillId="3" borderId="21" xfId="0" applyNumberFormat="1" applyFont="1" applyFill="1" applyBorder="1" applyAlignment="1">
      <alignment horizontal="center" vertical="center"/>
    </xf>
    <xf numFmtId="4" fontId="6" fillId="3" borderId="21" xfId="0" applyNumberFormat="1" applyFont="1" applyFill="1" applyBorder="1" applyAlignment="1">
      <alignment horizontal="right" vertical="center"/>
    </xf>
    <xf numFmtId="0" fontId="0" fillId="3" borderId="22" xfId="0" applyFill="1" applyBorder="1" applyAlignment="1">
      <alignment horizontal="center" vertical="center"/>
    </xf>
    <xf numFmtId="198" fontId="0" fillId="0" borderId="0" xfId="0" applyNumberFormat="1" applyAlignment="1">
      <alignment vertical="center"/>
    </xf>
    <xf numFmtId="198" fontId="2" fillId="0" borderId="0" xfId="0" applyNumberFormat="1" applyFont="1" applyAlignment="1">
      <alignment vertical="center"/>
    </xf>
    <xf numFmtId="198" fontId="3" fillId="0" borderId="7" xfId="0" applyNumberFormat="1" applyFont="1" applyBorder="1" applyAlignment="1">
      <alignment horizontal="center" vertical="center"/>
    </xf>
    <xf numFmtId="198" fontId="0" fillId="0" borderId="11" xfId="0" applyNumberFormat="1" applyBorder="1" applyAlignment="1">
      <alignment vertical="center"/>
    </xf>
    <xf numFmtId="198" fontId="0" fillId="0" borderId="16" xfId="0" applyNumberFormat="1" applyBorder="1" applyAlignment="1">
      <alignment vertical="center"/>
    </xf>
    <xf numFmtId="0" fontId="5" fillId="0" borderId="23" xfId="0" applyFont="1" applyBorder="1" applyAlignment="1">
      <alignment vertical="center"/>
    </xf>
    <xf numFmtId="19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99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4" fontId="4" fillId="2" borderId="1" xfId="4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99" fontId="3" fillId="0" borderId="7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4" fontId="3" fillId="0" borderId="33" xfId="0" applyNumberFormat="1" applyFont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1" fontId="7" fillId="4" borderId="16" xfId="0" applyNumberFormat="1" applyFont="1" applyFill="1" applyBorder="1" applyAlignment="1">
      <alignment horizontal="center" vertical="center"/>
    </xf>
    <xf numFmtId="199" fontId="7" fillId="4" borderId="16" xfId="0" applyNumberFormat="1" applyFont="1" applyFill="1" applyBorder="1" applyAlignment="1">
      <alignment horizontal="center" vertical="center"/>
    </xf>
    <xf numFmtId="20" fontId="7" fillId="4" borderId="17" xfId="0" applyNumberFormat="1" applyFont="1" applyFill="1" applyBorder="1" applyAlignment="1">
      <alignment horizontal="center" vertical="center"/>
    </xf>
    <xf numFmtId="199" fontId="7" fillId="4" borderId="17" xfId="0" applyNumberFormat="1" applyFont="1" applyFill="1" applyBorder="1" applyAlignment="1">
      <alignment horizontal="center" vertical="center"/>
    </xf>
    <xf numFmtId="1" fontId="7" fillId="4" borderId="17" xfId="0" applyNumberFormat="1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4" fontId="7" fillId="4" borderId="17" xfId="0" applyNumberFormat="1" applyFont="1" applyFill="1" applyBorder="1" applyAlignment="1">
      <alignment vertical="center"/>
    </xf>
    <xf numFmtId="4" fontId="5" fillId="0" borderId="0" xfId="0" applyNumberFormat="1" applyFont="1" applyAlignment="1">
      <alignment vertical="center"/>
    </xf>
    <xf numFmtId="0" fontId="7" fillId="4" borderId="16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2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99" fontId="0" fillId="0" borderId="16" xfId="0" applyNumberFormat="1" applyBorder="1" applyAlignment="1">
      <alignment horizontal="center" vertical="center"/>
    </xf>
    <xf numFmtId="20" fontId="0" fillId="0" borderId="17" xfId="0" applyNumberFormat="1" applyBorder="1" applyAlignment="1">
      <alignment vertical="center"/>
    </xf>
    <xf numFmtId="1" fontId="0" fillId="0" borderId="17" xfId="0" applyNumberFormat="1" applyBorder="1" applyAlignment="1">
      <alignment vertical="center"/>
    </xf>
    <xf numFmtId="0" fontId="6" fillId="3" borderId="34" xfId="0" applyFont="1" applyFill="1" applyBorder="1" applyAlignment="1">
      <alignment vertical="center"/>
    </xf>
    <xf numFmtId="0" fontId="0" fillId="3" borderId="35" xfId="0" applyFill="1" applyBorder="1" applyAlignment="1">
      <alignment vertical="center"/>
    </xf>
    <xf numFmtId="199" fontId="0" fillId="3" borderId="35" xfId="0" applyNumberFormat="1" applyFill="1" applyBorder="1" applyAlignment="1">
      <alignment horizontal="center" vertical="center"/>
    </xf>
    <xf numFmtId="20" fontId="0" fillId="3" borderId="36" xfId="0" applyNumberFormat="1" applyFill="1" applyBorder="1" applyAlignment="1">
      <alignment vertical="center"/>
    </xf>
    <xf numFmtId="1" fontId="0" fillId="3" borderId="36" xfId="0" applyNumberFormat="1" applyFill="1" applyBorder="1" applyAlignment="1">
      <alignment vertical="center"/>
    </xf>
    <xf numFmtId="4" fontId="6" fillId="3" borderId="36" xfId="3" applyNumberFormat="1" applyFont="1" applyFill="1" applyBorder="1" applyAlignment="1">
      <alignment horizontal="right" vertical="center"/>
    </xf>
    <xf numFmtId="0" fontId="0" fillId="3" borderId="37" xfId="0" applyFill="1" applyBorder="1" applyAlignment="1">
      <alignment vertical="center"/>
    </xf>
    <xf numFmtId="16" fontId="2" fillId="0" borderId="0" xfId="0" applyNumberFormat="1" applyFont="1" applyAlignment="1">
      <alignment vertical="center"/>
    </xf>
    <xf numFmtId="0" fontId="3" fillId="0" borderId="3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9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20" fontId="7" fillId="4" borderId="17" xfId="0" applyNumberFormat="1" applyFont="1" applyFill="1" applyBorder="1" applyAlignment="1">
      <alignment horizontal="right" vertical="center"/>
    </xf>
    <xf numFmtId="0" fontId="7" fillId="4" borderId="17" xfId="0" applyFont="1" applyFill="1" applyBorder="1" applyAlignment="1">
      <alignment horizontal="right" vertical="center"/>
    </xf>
    <xf numFmtId="20" fontId="7" fillId="4" borderId="12" xfId="0" applyNumberFormat="1" applyFont="1" applyFill="1" applyBorder="1" applyAlignment="1">
      <alignment vertical="center"/>
    </xf>
    <xf numFmtId="20" fontId="7" fillId="4" borderId="17" xfId="0" applyNumberFormat="1" applyFont="1" applyFill="1" applyBorder="1" applyAlignment="1">
      <alignment vertical="center"/>
    </xf>
    <xf numFmtId="0" fontId="7" fillId="4" borderId="17" xfId="0" applyFont="1" applyFill="1" applyBorder="1" applyAlignment="1">
      <alignment vertical="center"/>
    </xf>
    <xf numFmtId="1" fontId="7" fillId="4" borderId="17" xfId="0" applyNumberFormat="1" applyFont="1" applyFill="1" applyBorder="1" applyAlignment="1">
      <alignment horizontal="right" vertical="center"/>
    </xf>
    <xf numFmtId="16" fontId="0" fillId="4" borderId="16" xfId="0" applyNumberFormat="1" applyFill="1" applyBorder="1" applyAlignment="1">
      <alignment horizontal="center" vertical="center"/>
    </xf>
    <xf numFmtId="199" fontId="0" fillId="0" borderId="0" xfId="0" applyNumberFormat="1" applyAlignment="1">
      <alignment vertical="center"/>
    </xf>
    <xf numFmtId="199" fontId="2" fillId="0" borderId="0" xfId="0" applyNumberFormat="1" applyFont="1" applyAlignment="1">
      <alignment vertical="center"/>
    </xf>
    <xf numFmtId="4" fontId="7" fillId="4" borderId="17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4" fontId="7" fillId="4" borderId="16" xfId="0" applyNumberFormat="1" applyFont="1" applyFill="1" applyBorder="1" applyAlignment="1">
      <alignment horizontal="center" vertical="center"/>
    </xf>
    <xf numFmtId="199" fontId="0" fillId="3" borderId="35" xfId="0" applyNumberFormat="1" applyFill="1" applyBorder="1" applyAlignment="1">
      <alignment vertical="center"/>
    </xf>
    <xf numFmtId="16" fontId="7" fillId="4" borderId="11" xfId="0" applyNumberFormat="1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9" fillId="2" borderId="1" xfId="4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4" fontId="0" fillId="5" borderId="11" xfId="0" applyNumberFormat="1" applyFill="1" applyBorder="1" applyAlignment="1">
      <alignment vertical="center"/>
    </xf>
    <xf numFmtId="4" fontId="0" fillId="6" borderId="11" xfId="0" applyNumberFormat="1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13" xfId="0" applyBorder="1" applyAlignment="1">
      <alignment vertical="center"/>
    </xf>
    <xf numFmtId="4" fontId="5" fillId="5" borderId="11" xfId="0" applyNumberFormat="1" applyFont="1" applyFill="1" applyBorder="1" applyAlignment="1">
      <alignment vertical="center"/>
    </xf>
    <xf numFmtId="198" fontId="5" fillId="0" borderId="11" xfId="0" applyNumberFormat="1" applyFont="1" applyBorder="1" applyAlignment="1">
      <alignment vertical="center"/>
    </xf>
    <xf numFmtId="183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83" fontId="3" fillId="0" borderId="0" xfId="0" applyNumberFormat="1" applyFont="1" applyAlignment="1">
      <alignment horizontal="left" vertical="top"/>
    </xf>
    <xf numFmtId="18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3" fillId="0" borderId="0" xfId="3" applyNumberFormat="1" applyFont="1" applyAlignment="1">
      <alignment horizontal="right" vertical="center"/>
    </xf>
    <xf numFmtId="183" fontId="3" fillId="7" borderId="7" xfId="0" applyNumberFormat="1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4" fontId="3" fillId="7" borderId="7" xfId="0" applyNumberFormat="1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16" fontId="0" fillId="0" borderId="52" xfId="0" applyNumberFormat="1" applyBorder="1" applyAlignment="1">
      <alignment horizontal="center" vertical="center"/>
    </xf>
    <xf numFmtId="1" fontId="5" fillId="4" borderId="51" xfId="0" applyNumberFormat="1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183" fontId="0" fillId="0" borderId="16" xfId="0" applyNumberFormat="1" applyBorder="1" applyAlignment="1">
      <alignment horizontal="center" vertical="center"/>
    </xf>
    <xf numFmtId="20" fontId="0" fillId="0" borderId="52" xfId="0" applyNumberFormat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4" fontId="0" fillId="0" borderId="52" xfId="0" applyNumberFormat="1" applyBorder="1" applyAlignment="1">
      <alignment horizontal="right" vertical="center"/>
    </xf>
    <xf numFmtId="4" fontId="0" fillId="0" borderId="11" xfId="0" applyNumberFormat="1" applyBorder="1" applyAlignment="1">
      <alignment horizontal="right" vertical="center"/>
    </xf>
    <xf numFmtId="4" fontId="0" fillId="4" borderId="52" xfId="3" applyNumberFormat="1" applyFont="1" applyFill="1" applyBorder="1" applyAlignment="1">
      <alignment horizontal="right" vertical="center"/>
    </xf>
    <xf numFmtId="4" fontId="0" fillId="0" borderId="52" xfId="3" applyNumberFormat="1" applyFont="1" applyFill="1" applyBorder="1" applyAlignment="1">
      <alignment horizontal="right" vertical="center"/>
    </xf>
    <xf numFmtId="9" fontId="0" fillId="4" borderId="52" xfId="3" applyNumberFormat="1" applyFont="1" applyFill="1" applyBorder="1" applyAlignment="1">
      <alignment horizontal="right" vertical="center"/>
    </xf>
    <xf numFmtId="197" fontId="0" fillId="4" borderId="52" xfId="0" applyNumberFormat="1" applyFill="1" applyBorder="1" applyAlignment="1">
      <alignment horizontal="center" vertical="center"/>
    </xf>
    <xf numFmtId="4" fontId="0" fillId="4" borderId="53" xfId="0" applyNumberFormat="1" applyFill="1" applyBorder="1" applyAlignment="1">
      <alignment vertical="center"/>
    </xf>
    <xf numFmtId="0" fontId="5" fillId="0" borderId="54" xfId="0" applyFont="1" applyBorder="1" applyAlignment="1">
      <alignment vertical="center"/>
    </xf>
    <xf numFmtId="20" fontId="0" fillId="0" borderId="16" xfId="0" applyNumberFormat="1" applyBorder="1" applyAlignment="1">
      <alignment horizontal="center" vertical="center"/>
    </xf>
    <xf numFmtId="1" fontId="5" fillId="4" borderId="55" xfId="0" applyNumberFormat="1" applyFont="1" applyFill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0" fillId="0" borderId="52" xfId="0" applyBorder="1" applyAlignment="1">
      <alignment horizontal="right" vertical="center"/>
    </xf>
    <xf numFmtId="1" fontId="5" fillId="0" borderId="55" xfId="0" applyNumberFormat="1" applyFont="1" applyBorder="1" applyAlignment="1">
      <alignment vertical="center"/>
    </xf>
    <xf numFmtId="200" fontId="0" fillId="0" borderId="52" xfId="0" applyNumberFormat="1" applyBorder="1" applyAlignment="1">
      <alignment horizontal="right" vertical="center"/>
    </xf>
    <xf numFmtId="0" fontId="0" fillId="0" borderId="55" xfId="0" applyBorder="1" applyAlignment="1">
      <alignment vertical="center"/>
    </xf>
    <xf numFmtId="183" fontId="0" fillId="0" borderId="16" xfId="0" applyNumberFormat="1" applyBorder="1" applyAlignment="1">
      <alignment vertical="center"/>
    </xf>
    <xf numFmtId="4" fontId="0" fillId="0" borderId="16" xfId="0" applyNumberFormat="1" applyBorder="1" applyAlignment="1">
      <alignment horizontal="right" vertical="center"/>
    </xf>
    <xf numFmtId="0" fontId="0" fillId="0" borderId="56" xfId="0" applyBorder="1" applyAlignment="1">
      <alignment vertical="center"/>
    </xf>
    <xf numFmtId="0" fontId="6" fillId="3" borderId="57" xfId="0" applyFont="1" applyFill="1" applyBorder="1" applyAlignment="1">
      <alignment vertical="center"/>
    </xf>
    <xf numFmtId="183" fontId="0" fillId="3" borderId="35" xfId="0" applyNumberFormat="1" applyFill="1" applyBorder="1" applyAlignment="1">
      <alignment vertical="center"/>
    </xf>
    <xf numFmtId="4" fontId="0" fillId="3" borderId="35" xfId="0" applyNumberFormat="1" applyFill="1" applyBorder="1" applyAlignment="1">
      <alignment horizontal="right" vertical="center"/>
    </xf>
    <xf numFmtId="4" fontId="6" fillId="3" borderId="35" xfId="0" applyNumberFormat="1" applyFont="1" applyFill="1" applyBorder="1" applyAlignment="1">
      <alignment horizontal="right" vertical="center"/>
    </xf>
    <xf numFmtId="9" fontId="6" fillId="3" borderId="35" xfId="0" applyNumberFormat="1" applyFont="1" applyFill="1" applyBorder="1" applyAlignment="1">
      <alignment horizontal="right" vertical="center"/>
    </xf>
    <xf numFmtId="201" fontId="6" fillId="3" borderId="35" xfId="0" applyNumberFormat="1" applyFont="1" applyFill="1" applyBorder="1" applyAlignment="1">
      <alignment horizontal="right" vertical="center"/>
    </xf>
    <xf numFmtId="0" fontId="0" fillId="3" borderId="36" xfId="0" applyFill="1" applyBorder="1" applyAlignment="1">
      <alignment vertical="center"/>
    </xf>
    <xf numFmtId="198" fontId="0" fillId="4" borderId="11" xfId="0" applyNumberFormat="1" applyFill="1" applyBorder="1" applyAlignment="1">
      <alignment vertical="center"/>
    </xf>
    <xf numFmtId="4" fontId="0" fillId="4" borderId="11" xfId="0" applyNumberFormat="1" applyFill="1" applyBorder="1" applyAlignment="1">
      <alignment vertical="center"/>
    </xf>
    <xf numFmtId="4" fontId="0" fillId="4" borderId="12" xfId="0" applyNumberFormat="1" applyFill="1" applyBorder="1" applyAlignment="1">
      <alignment vertical="center"/>
    </xf>
    <xf numFmtId="0" fontId="5" fillId="4" borderId="13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5" fillId="4" borderId="51" xfId="0" applyFont="1" applyFill="1" applyBorder="1" applyAlignment="1">
      <alignment vertical="center"/>
    </xf>
    <xf numFmtId="16" fontId="5" fillId="4" borderId="51" xfId="0" applyNumberFormat="1" applyFont="1" applyFill="1" applyBorder="1" applyAlignment="1">
      <alignment vertical="center"/>
    </xf>
    <xf numFmtId="183" fontId="0" fillId="4" borderId="52" xfId="0" applyNumberFormat="1" applyFill="1" applyBorder="1" applyAlignment="1">
      <alignment horizontal="center" vertical="center"/>
    </xf>
    <xf numFmtId="20" fontId="0" fillId="4" borderId="52" xfId="0" applyNumberFormat="1" applyFill="1" applyBorder="1" applyAlignment="1">
      <alignment horizontal="center" vertical="center"/>
    </xf>
    <xf numFmtId="20" fontId="0" fillId="4" borderId="11" xfId="0" applyNumberFormat="1" applyFill="1" applyBorder="1" applyAlignment="1">
      <alignment horizontal="center" vertical="center"/>
    </xf>
    <xf numFmtId="0" fontId="0" fillId="4" borderId="11" xfId="0" applyFill="1" applyBorder="1" applyAlignment="1">
      <alignment horizontal="right" vertical="center"/>
    </xf>
    <xf numFmtId="4" fontId="0" fillId="4" borderId="52" xfId="0" applyNumberFormat="1" applyFill="1" applyBorder="1" applyAlignment="1">
      <alignment horizontal="right" vertical="center"/>
    </xf>
    <xf numFmtId="4" fontId="0" fillId="4" borderId="11" xfId="0" applyNumberFormat="1" applyFill="1" applyBorder="1" applyAlignment="1">
      <alignment horizontal="right" vertical="center"/>
    </xf>
    <xf numFmtId="183" fontId="0" fillId="0" borderId="52" xfId="0" applyNumberFormat="1" applyBorder="1" applyAlignment="1">
      <alignment horizontal="center" vertical="center"/>
    </xf>
    <xf numFmtId="183" fontId="0" fillId="0" borderId="11" xfId="0" applyNumberFormat="1" applyBorder="1" applyAlignment="1">
      <alignment horizontal="center" vertical="center"/>
    </xf>
    <xf numFmtId="1" fontId="5" fillId="0" borderId="51" xfId="0" applyNumberFormat="1" applyFont="1" applyBorder="1" applyAlignment="1">
      <alignment vertical="center"/>
    </xf>
    <xf numFmtId="0" fontId="0" fillId="0" borderId="58" xfId="0" applyBorder="1" applyAlignment="1">
      <alignment vertical="center"/>
    </xf>
    <xf numFmtId="16" fontId="2" fillId="0" borderId="0" xfId="0" applyNumberFormat="1" applyFont="1" applyAlignment="1">
      <alignment horizontal="center" vertical="center"/>
    </xf>
    <xf numFmtId="4" fontId="3" fillId="0" borderId="25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16" fontId="5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99" fontId="0" fillId="0" borderId="11" xfId="0" applyNumberFormat="1" applyBorder="1" applyAlignment="1">
      <alignment horizontal="center" vertical="center"/>
    </xf>
    <xf numFmtId="20" fontId="0" fillId="0" borderId="12" xfId="0" applyNumberFormat="1" applyBorder="1" applyAlignment="1">
      <alignment vertical="center"/>
    </xf>
    <xf numFmtId="20" fontId="5" fillId="0" borderId="12" xfId="0" applyNumberFormat="1" applyFont="1" applyBorder="1" applyAlignment="1">
      <alignment vertical="center"/>
    </xf>
    <xf numFmtId="1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1" fontId="5" fillId="0" borderId="13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4" borderId="11" xfId="0" applyNumberFormat="1" applyFill="1" applyBorder="1" applyAlignment="1">
      <alignment horizontal="center" vertical="center"/>
    </xf>
    <xf numFmtId="20" fontId="0" fillId="0" borderId="12" xfId="0" applyNumberFormat="1" applyBorder="1" applyAlignment="1">
      <alignment horizontal="right" vertical="center"/>
    </xf>
    <xf numFmtId="0" fontId="0" fillId="4" borderId="11" xfId="0" applyFill="1" applyBorder="1" applyAlignment="1">
      <alignment horizontal="center" vertical="center"/>
    </xf>
    <xf numFmtId="197" fontId="0" fillId="3" borderId="35" xfId="0" applyNumberFormat="1" applyFill="1" applyBorder="1" applyAlignment="1">
      <alignment horizontal="center" vertical="center"/>
    </xf>
    <xf numFmtId="41" fontId="6" fillId="3" borderId="35" xfId="3" applyFont="1" applyFill="1" applyBorder="1" applyAlignment="1">
      <alignment vertical="center"/>
    </xf>
    <xf numFmtId="4" fontId="6" fillId="3" borderId="36" xfId="3" applyNumberFormat="1" applyFont="1" applyFill="1" applyBorder="1" applyAlignment="1">
      <alignment vertical="center"/>
    </xf>
    <xf numFmtId="41" fontId="6" fillId="3" borderId="37" xfId="3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" fontId="2" fillId="0" borderId="0" xfId="0" applyNumberFormat="1" applyFont="1" applyAlignment="1">
      <alignment horizontal="center" vertical="center"/>
    </xf>
    <xf numFmtId="198" fontId="2" fillId="0" borderId="0" xfId="0" applyNumberFormat="1" applyFont="1" applyAlignment="1">
      <alignment horizontal="center" vertical="center"/>
    </xf>
    <xf numFmtId="198" fontId="3" fillId="0" borderId="0" xfId="0" applyNumberFormat="1" applyFont="1" applyAlignment="1">
      <alignment horizontal="center" vertical="center"/>
    </xf>
    <xf numFmtId="4" fontId="3" fillId="0" borderId="0" xfId="3" applyNumberFormat="1" applyFont="1" applyAlignment="1">
      <alignment horizontal="center" vertical="center"/>
    </xf>
    <xf numFmtId="17" fontId="3" fillId="0" borderId="0" xfId="0" applyNumberFormat="1" applyFont="1" applyAlignment="1">
      <alignment horizontal="left" vertical="top"/>
    </xf>
    <xf numFmtId="198" fontId="3" fillId="7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5" fillId="0" borderId="51" xfId="0" applyNumberFormat="1" applyFont="1" applyBorder="1" applyAlignment="1">
      <alignment vertical="center"/>
    </xf>
    <xf numFmtId="16" fontId="5" fillId="0" borderId="55" xfId="0" applyNumberFormat="1" applyFont="1" applyBorder="1" applyAlignment="1">
      <alignment vertical="center"/>
    </xf>
    <xf numFmtId="0" fontId="5" fillId="0" borderId="62" xfId="0" applyFont="1" applyBorder="1" applyAlignment="1">
      <alignment horizontal="left" vertical="center"/>
    </xf>
    <xf numFmtId="199" fontId="0" fillId="0" borderId="52" xfId="0" applyNumberFormat="1" applyBorder="1" applyAlignment="1">
      <alignment horizontal="center" vertical="center"/>
    </xf>
    <xf numFmtId="20" fontId="5" fillId="0" borderId="52" xfId="0" applyNumberFormat="1" applyFont="1" applyBorder="1" applyAlignment="1">
      <alignment horizontal="center" vertical="center"/>
    </xf>
    <xf numFmtId="1" fontId="0" fillId="0" borderId="16" xfId="0" applyNumberFormat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4" fontId="5" fillId="0" borderId="16" xfId="0" applyNumberFormat="1" applyFont="1" applyBorder="1" applyAlignment="1">
      <alignment horizontal="right" vertical="center"/>
    </xf>
    <xf numFmtId="2" fontId="0" fillId="0" borderId="16" xfId="0" applyNumberFormat="1" applyBorder="1" applyAlignment="1">
      <alignment horizontal="right" vertical="center"/>
    </xf>
    <xf numFmtId="197" fontId="0" fillId="0" borderId="52" xfId="0" applyNumberFormat="1" applyBorder="1" applyAlignment="1">
      <alignment horizontal="center" vertical="center"/>
    </xf>
    <xf numFmtId="4" fontId="0" fillId="0" borderId="53" xfId="0" applyNumberFormat="1" applyBorder="1" applyAlignment="1">
      <alignment vertical="center"/>
    </xf>
    <xf numFmtId="2" fontId="5" fillId="0" borderId="62" xfId="0" applyNumberFormat="1" applyFont="1" applyBorder="1" applyAlignment="1">
      <alignment horizontal="left" vertical="center"/>
    </xf>
    <xf numFmtId="2" fontId="5" fillId="4" borderId="62" xfId="0" applyNumberFormat="1" applyFont="1" applyFill="1" applyBorder="1" applyAlignment="1">
      <alignment horizontal="left" vertical="center"/>
    </xf>
    <xf numFmtId="199" fontId="0" fillId="4" borderId="52" xfId="0" applyNumberFormat="1" applyFill="1" applyBorder="1" applyAlignment="1">
      <alignment horizontal="center" vertical="center"/>
    </xf>
    <xf numFmtId="199" fontId="0" fillId="4" borderId="16" xfId="0" applyNumberFormat="1" applyFill="1" applyBorder="1" applyAlignment="1">
      <alignment horizontal="center" vertical="center"/>
    </xf>
    <xf numFmtId="20" fontId="0" fillId="4" borderId="16" xfId="0" applyNumberFormat="1" applyFill="1" applyBorder="1" applyAlignment="1">
      <alignment horizontal="center" vertical="center"/>
    </xf>
    <xf numFmtId="0" fontId="0" fillId="4" borderId="16" xfId="0" applyFill="1" applyBorder="1" applyAlignment="1">
      <alignment horizontal="right" vertical="center"/>
    </xf>
    <xf numFmtId="0" fontId="5" fillId="4" borderId="62" xfId="0" applyFont="1" applyFill="1" applyBorder="1" applyAlignment="1">
      <alignment horizontal="left" vertical="center"/>
    </xf>
    <xf numFmtId="16" fontId="0" fillId="0" borderId="16" xfId="0" applyNumberFormat="1" applyBorder="1" applyAlignment="1">
      <alignment vertical="center"/>
    </xf>
    <xf numFmtId="4" fontId="0" fillId="3" borderId="35" xfId="0" applyNumberFormat="1" applyFill="1" applyBorder="1" applyAlignment="1">
      <alignment vertical="center"/>
    </xf>
    <xf numFmtId="198" fontId="0" fillId="3" borderId="35" xfId="0" applyNumberFormat="1" applyFill="1" applyBorder="1" applyAlignment="1">
      <alignment vertical="center"/>
    </xf>
    <xf numFmtId="4" fontId="0" fillId="3" borderId="36" xfId="0" applyNumberFormat="1" applyFill="1" applyBorder="1" applyAlignment="1">
      <alignment vertical="center"/>
    </xf>
    <xf numFmtId="16" fontId="7" fillId="4" borderId="16" xfId="0" applyNumberFormat="1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16" fontId="0" fillId="5" borderId="11" xfId="0" applyNumberForma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16" fontId="0" fillId="5" borderId="16" xfId="0" applyNumberFormat="1" applyFill="1" applyBorder="1" applyAlignment="1">
      <alignment horizontal="center" vertical="center"/>
    </xf>
    <xf numFmtId="16" fontId="5" fillId="5" borderId="11" xfId="0" applyNumberFormat="1" applyFont="1" applyFill="1" applyBorder="1" applyAlignment="1">
      <alignment horizontal="center" vertical="center"/>
    </xf>
    <xf numFmtId="199" fontId="0" fillId="5" borderId="16" xfId="0" applyNumberFormat="1" applyFill="1" applyBorder="1" applyAlignment="1">
      <alignment horizontal="center" vertical="center"/>
    </xf>
    <xf numFmtId="20" fontId="0" fillId="5" borderId="17" xfId="0" applyNumberFormat="1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4" fontId="0" fillId="5" borderId="17" xfId="0" applyNumberFormat="1" applyFill="1" applyBorder="1" applyAlignment="1">
      <alignment vertical="center"/>
    </xf>
    <xf numFmtId="0" fontId="0" fillId="5" borderId="63" xfId="0" applyFill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4" xfId="0" applyFont="1" applyBorder="1" applyAlignment="1">
      <alignment vertical="center"/>
    </xf>
    <xf numFmtId="4" fontId="5" fillId="0" borderId="11" xfId="0" applyNumberFormat="1" applyFont="1" applyBorder="1" applyAlignment="1">
      <alignment horizontal="right" vertical="center"/>
    </xf>
    <xf numFmtId="2" fontId="5" fillId="0" borderId="16" xfId="0" applyNumberFormat="1" applyFont="1" applyBorder="1" applyAlignment="1">
      <alignment horizontal="center" vertical="center"/>
    </xf>
    <xf numFmtId="4" fontId="0" fillId="0" borderId="17" xfId="0" applyNumberFormat="1" applyBorder="1" applyAlignment="1">
      <alignment horizontal="right" vertical="center"/>
    </xf>
    <xf numFmtId="2" fontId="5" fillId="0" borderId="11" xfId="0" applyNumberFormat="1" applyFont="1" applyBorder="1" applyAlignment="1">
      <alignment horizontal="right" vertical="center"/>
    </xf>
    <xf numFmtId="1" fontId="5" fillId="0" borderId="16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3" borderId="65" xfId="0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4" fontId="0" fillId="0" borderId="12" xfId="0" applyNumberFormat="1" applyBorder="1" applyAlignment="1">
      <alignment horizontal="right" vertical="center"/>
    </xf>
    <xf numFmtId="16" fontId="5" fillId="0" borderId="16" xfId="0" applyNumberFormat="1" applyFont="1" applyBorder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20" fontId="5" fillId="0" borderId="17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right" vertical="center"/>
    </xf>
    <xf numFmtId="0" fontId="6" fillId="3" borderId="66" xfId="0" applyFont="1" applyFill="1" applyBorder="1" applyAlignment="1">
      <alignment vertical="center"/>
    </xf>
    <xf numFmtId="0" fontId="0" fillId="3" borderId="67" xfId="0" applyFill="1" applyBorder="1" applyAlignment="1">
      <alignment vertical="center"/>
    </xf>
    <xf numFmtId="0" fontId="0" fillId="3" borderId="35" xfId="0" applyFill="1" applyBorder="1" applyAlignment="1">
      <alignment horizontal="center" vertical="center"/>
    </xf>
    <xf numFmtId="20" fontId="0" fillId="3" borderId="36" xfId="0" applyNumberFormat="1" applyFill="1" applyBorder="1" applyAlignment="1">
      <alignment horizontal="center" vertical="center"/>
    </xf>
    <xf numFmtId="1" fontId="0" fillId="3" borderId="36" xfId="0" applyNumberFormat="1" applyFill="1" applyBorder="1" applyAlignment="1">
      <alignment horizontal="right" vertical="center"/>
    </xf>
    <xf numFmtId="4" fontId="5" fillId="0" borderId="11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20" fontId="0" fillId="4" borderId="11" xfId="0" applyNumberFormat="1" applyFill="1" applyBorder="1" applyAlignment="1">
      <alignment vertical="center"/>
    </xf>
    <xf numFmtId="198" fontId="3" fillId="8" borderId="7" xfId="0" applyNumberFormat="1" applyFont="1" applyFill="1" applyBorder="1" applyAlignment="1">
      <alignment horizontal="center" vertical="center"/>
    </xf>
    <xf numFmtId="4" fontId="5" fillId="0" borderId="13" xfId="0" applyNumberFormat="1" applyFont="1" applyBorder="1" applyAlignment="1">
      <alignment vertical="center"/>
    </xf>
    <xf numFmtId="198" fontId="0" fillId="0" borderId="11" xfId="0" applyNumberFormat="1" applyBorder="1"/>
    <xf numFmtId="4" fontId="0" fillId="0" borderId="13" xfId="0" applyNumberFormat="1" applyBorder="1" applyAlignment="1">
      <alignment vertical="center"/>
    </xf>
    <xf numFmtId="4" fontId="6" fillId="3" borderId="19" xfId="0" applyNumberFormat="1" applyFont="1" applyFill="1" applyBorder="1" applyAlignment="1">
      <alignment horizontal="right" vertical="center"/>
    </xf>
    <xf numFmtId="4" fontId="0" fillId="3" borderId="22" xfId="0" applyNumberForma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20" fontId="5" fillId="0" borderId="11" xfId="0" applyNumberFormat="1" applyFont="1" applyBorder="1" applyAlignment="1">
      <alignment vertical="center"/>
    </xf>
    <xf numFmtId="4" fontId="5" fillId="4" borderId="11" xfId="0" applyNumberFormat="1" applyFont="1" applyFill="1" applyBorder="1" applyAlignment="1">
      <alignment vertical="center"/>
    </xf>
    <xf numFmtId="0" fontId="0" fillId="0" borderId="70" xfId="0" applyBorder="1" applyAlignment="1">
      <alignment horizontal="center" vertical="center"/>
    </xf>
    <xf numFmtId="20" fontId="0" fillId="0" borderId="52" xfId="0" applyNumberFormat="1" applyBorder="1" applyAlignment="1">
      <alignment vertical="center"/>
    </xf>
    <xf numFmtId="4" fontId="0" fillId="0" borderId="52" xfId="0" applyNumberFormat="1" applyBorder="1" applyAlignment="1">
      <alignment vertical="center"/>
    </xf>
    <xf numFmtId="4" fontId="5" fillId="4" borderId="52" xfId="0" applyNumberFormat="1" applyFont="1" applyFill="1" applyBorder="1" applyAlignment="1">
      <alignment vertical="center"/>
    </xf>
    <xf numFmtId="0" fontId="5" fillId="0" borderId="71" xfId="0" applyFont="1" applyBorder="1" applyAlignment="1">
      <alignment vertical="center"/>
    </xf>
    <xf numFmtId="4" fontId="6" fillId="3" borderId="10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20" fontId="0" fillId="0" borderId="16" xfId="0" applyNumberFormat="1" applyBorder="1" applyAlignment="1">
      <alignment vertical="center"/>
    </xf>
    <xf numFmtId="197" fontId="0" fillId="0" borderId="16" xfId="0" applyNumberFormat="1" applyBorder="1" applyAlignment="1">
      <alignment horizontal="center" vertical="center"/>
    </xf>
    <xf numFmtId="4" fontId="5" fillId="0" borderId="16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" fontId="0" fillId="0" borderId="2" xfId="0" applyNumberFormat="1" applyBorder="1" applyAlignment="1">
      <alignment vertical="center"/>
    </xf>
    <xf numFmtId="0" fontId="11" fillId="0" borderId="13" xfId="0" applyFont="1" applyBorder="1" applyAlignment="1">
      <alignment vertical="center"/>
    </xf>
    <xf numFmtId="4" fontId="6" fillId="3" borderId="74" xfId="3" applyNumberFormat="1" applyFont="1" applyFill="1" applyBorder="1" applyAlignment="1">
      <alignment horizontal="right" vertical="center"/>
    </xf>
    <xf numFmtId="4" fontId="6" fillId="3" borderId="75" xfId="0" applyNumberFormat="1" applyFont="1" applyFill="1" applyBorder="1" applyAlignment="1">
      <alignment horizontal="right" vertical="center"/>
    </xf>
    <xf numFmtId="0" fontId="5" fillId="0" borderId="0" xfId="158" applyAlignment="1">
      <alignment vertical="center"/>
    </xf>
    <xf numFmtId="0" fontId="3" fillId="0" borderId="0" xfId="158" applyFont="1" applyAlignment="1">
      <alignment vertical="center"/>
    </xf>
    <xf numFmtId="0" fontId="2" fillId="0" borderId="0" xfId="158" applyFont="1" applyAlignment="1">
      <alignment vertical="center"/>
    </xf>
    <xf numFmtId="16" fontId="2" fillId="0" borderId="0" xfId="158" applyNumberFormat="1" applyFont="1" applyAlignment="1">
      <alignment vertical="center"/>
    </xf>
    <xf numFmtId="1" fontId="2" fillId="0" borderId="0" xfId="158" applyNumberFormat="1" applyFont="1" applyAlignment="1">
      <alignment vertical="center"/>
    </xf>
    <xf numFmtId="0" fontId="3" fillId="0" borderId="7" xfId="158" applyFont="1" applyBorder="1" applyAlignment="1">
      <alignment horizontal="center" vertical="center"/>
    </xf>
    <xf numFmtId="0" fontId="3" fillId="5" borderId="7" xfId="158" applyFont="1" applyFill="1" applyBorder="1" applyAlignment="1">
      <alignment horizontal="center" vertical="center"/>
    </xf>
    <xf numFmtId="0" fontId="5" fillId="0" borderId="9" xfId="158" applyBorder="1" applyAlignment="1">
      <alignment horizontal="center" vertical="center"/>
    </xf>
    <xf numFmtId="16" fontId="5" fillId="0" borderId="10" xfId="158" applyNumberFormat="1" applyBorder="1" applyAlignment="1">
      <alignment horizontal="center" vertical="center"/>
    </xf>
    <xf numFmtId="16" fontId="5" fillId="0" borderId="11" xfId="158" applyNumberFormat="1" applyBorder="1" applyAlignment="1">
      <alignment horizontal="center" vertical="center"/>
    </xf>
    <xf numFmtId="20" fontId="5" fillId="0" borderId="11" xfId="158" applyNumberFormat="1" applyBorder="1" applyAlignment="1">
      <alignment vertical="center"/>
    </xf>
    <xf numFmtId="197" fontId="5" fillId="0" borderId="11" xfId="158" applyNumberFormat="1" applyBorder="1" applyAlignment="1">
      <alignment horizontal="center" vertical="center"/>
    </xf>
    <xf numFmtId="4" fontId="5" fillId="4" borderId="11" xfId="158" applyNumberFormat="1" applyFill="1" applyBorder="1" applyAlignment="1">
      <alignment vertical="center"/>
    </xf>
    <xf numFmtId="4" fontId="7" fillId="4" borderId="11" xfId="158" applyNumberFormat="1" applyFont="1" applyFill="1" applyBorder="1" applyAlignment="1">
      <alignment vertical="center"/>
    </xf>
    <xf numFmtId="4" fontId="5" fillId="0" borderId="12" xfId="158" applyNumberFormat="1" applyBorder="1" applyAlignment="1">
      <alignment vertical="center"/>
    </xf>
    <xf numFmtId="0" fontId="5" fillId="0" borderId="19" xfId="158" applyBorder="1" applyAlignment="1">
      <alignment vertical="center"/>
    </xf>
    <xf numFmtId="4" fontId="5" fillId="0" borderId="0" xfId="158" applyNumberFormat="1" applyAlignment="1">
      <alignment vertical="center"/>
    </xf>
    <xf numFmtId="0" fontId="5" fillId="0" borderId="14" xfId="158" applyBorder="1" applyAlignment="1">
      <alignment horizontal="center" vertical="center"/>
    </xf>
    <xf numFmtId="0" fontId="5" fillId="0" borderId="13" xfId="158" applyBorder="1" applyAlignment="1">
      <alignment vertical="center"/>
    </xf>
    <xf numFmtId="0" fontId="5" fillId="0" borderId="13" xfId="158" applyFont="1" applyBorder="1" applyAlignment="1">
      <alignment vertical="center"/>
    </xf>
    <xf numFmtId="4" fontId="5" fillId="4" borderId="11" xfId="158" applyNumberFormat="1" applyFont="1" applyFill="1" applyBorder="1" applyAlignment="1">
      <alignment vertical="center"/>
    </xf>
    <xf numFmtId="2" fontId="5" fillId="0" borderId="0" xfId="158" applyNumberFormat="1" applyAlignment="1">
      <alignment vertical="center"/>
    </xf>
    <xf numFmtId="4" fontId="5" fillId="0" borderId="11" xfId="158" applyNumberFormat="1" applyBorder="1" applyAlignment="1">
      <alignment vertical="center"/>
    </xf>
    <xf numFmtId="0" fontId="6" fillId="3" borderId="9" xfId="158" applyFont="1" applyFill="1" applyBorder="1" applyAlignment="1">
      <alignment vertical="center"/>
    </xf>
    <xf numFmtId="0" fontId="6" fillId="3" borderId="10" xfId="158" applyFont="1" applyFill="1" applyBorder="1" applyAlignment="1">
      <alignment horizontal="center" vertical="center"/>
    </xf>
    <xf numFmtId="197" fontId="6" fillId="3" borderId="10" xfId="158" applyNumberFormat="1" applyFont="1" applyFill="1" applyBorder="1" applyAlignment="1">
      <alignment horizontal="center" vertical="center"/>
    </xf>
    <xf numFmtId="4" fontId="6" fillId="3" borderId="10" xfId="158" applyNumberFormat="1" applyFont="1" applyFill="1" applyBorder="1" applyAlignment="1">
      <alignment horizontal="right" vertical="center"/>
    </xf>
    <xf numFmtId="4" fontId="6" fillId="3" borderId="10" xfId="82" applyNumberFormat="1" applyFont="1" applyFill="1" applyBorder="1" applyAlignment="1">
      <alignment horizontal="right" vertical="center"/>
    </xf>
    <xf numFmtId="0" fontId="6" fillId="3" borderId="19" xfId="158" applyFont="1" applyFill="1" applyBorder="1" applyAlignment="1">
      <alignment horizontal="center" vertical="center"/>
    </xf>
    <xf numFmtId="0" fontId="6" fillId="3" borderId="20" xfId="158" applyFont="1" applyFill="1" applyBorder="1" applyAlignment="1">
      <alignment vertical="center"/>
    </xf>
    <xf numFmtId="0" fontId="6" fillId="3" borderId="21" xfId="158" applyFont="1" applyFill="1" applyBorder="1" applyAlignment="1">
      <alignment horizontal="center" vertical="center"/>
    </xf>
    <xf numFmtId="197" fontId="6" fillId="3" borderId="21" xfId="158" applyNumberFormat="1" applyFont="1" applyFill="1" applyBorder="1" applyAlignment="1">
      <alignment horizontal="center" vertical="center"/>
    </xf>
    <xf numFmtId="4" fontId="6" fillId="3" borderId="21" xfId="158" applyNumberFormat="1" applyFont="1" applyFill="1" applyBorder="1" applyAlignment="1">
      <alignment horizontal="right" vertical="center"/>
    </xf>
    <xf numFmtId="0" fontId="5" fillId="3" borderId="22" xfId="158" applyFill="1" applyBorder="1" applyAlignment="1">
      <alignment horizontal="center" vertical="center"/>
    </xf>
    <xf numFmtId="4" fontId="5" fillId="0" borderId="11" xfId="0" applyNumberFormat="1" applyFont="1" applyBorder="1"/>
    <xf numFmtId="0" fontId="3" fillId="0" borderId="7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7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20" fontId="0" fillId="0" borderId="10" xfId="0" applyNumberFormat="1" applyBorder="1" applyAlignment="1">
      <alignment vertical="center"/>
    </xf>
    <xf numFmtId="14" fontId="5" fillId="0" borderId="13" xfId="0" applyNumberFormat="1" applyFont="1" applyBorder="1" applyAlignment="1">
      <alignment vertical="center"/>
    </xf>
    <xf numFmtId="16" fontId="5" fillId="4" borderId="11" xfId="0" applyNumberFormat="1" applyFont="1" applyFill="1" applyBorder="1" applyAlignment="1">
      <alignment horizontal="center" vertical="center"/>
    </xf>
    <xf numFmtId="199" fontId="0" fillId="4" borderId="11" xfId="0" applyNumberFormat="1" applyFill="1" applyBorder="1" applyAlignment="1">
      <alignment horizontal="center" vertical="center"/>
    </xf>
    <xf numFmtId="20" fontId="0" fillId="4" borderId="12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4" fontId="0" fillId="4" borderId="12" xfId="0" applyNumberFormat="1" applyFill="1" applyBorder="1" applyAlignment="1">
      <alignment horizontal="right" vertical="center"/>
    </xf>
    <xf numFmtId="0" fontId="0" fillId="4" borderId="13" xfId="0" applyFill="1" applyBorder="1" applyAlignment="1">
      <alignment vertical="center"/>
    </xf>
    <xf numFmtId="0" fontId="14" fillId="0" borderId="0" xfId="0" applyFont="1" applyAlignment="1">
      <alignment vertical="center"/>
    </xf>
    <xf numFmtId="0" fontId="0" fillId="0" borderId="12" xfId="0" applyBorder="1" applyAlignment="1">
      <alignment horizontal="center" vertical="center"/>
    </xf>
    <xf numFmtId="4" fontId="0" fillId="3" borderId="36" xfId="0" applyNumberForma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200" fontId="0" fillId="0" borderId="0" xfId="0" applyNumberFormat="1" applyAlignment="1">
      <alignment vertical="center"/>
    </xf>
    <xf numFmtId="202" fontId="0" fillId="0" borderId="0" xfId="3" applyNumberFormat="1" applyFont="1" applyAlignment="1">
      <alignment vertical="center"/>
    </xf>
    <xf numFmtId="200" fontId="2" fillId="0" borderId="0" xfId="0" applyNumberFormat="1" applyFont="1" applyAlignment="1">
      <alignment vertical="center"/>
    </xf>
    <xf numFmtId="202" fontId="2" fillId="0" borderId="0" xfId="3" applyNumberFormat="1" applyFont="1" applyAlignment="1">
      <alignment vertical="center"/>
    </xf>
    <xf numFmtId="2" fontId="0" fillId="0" borderId="12" xfId="0" applyNumberFormat="1" applyBorder="1" applyAlignment="1">
      <alignment vertical="center"/>
    </xf>
    <xf numFmtId="4" fontId="0" fillId="0" borderId="11" xfId="0" applyNumberFormat="1" applyBorder="1"/>
    <xf numFmtId="0" fontId="0" fillId="4" borderId="0" xfId="0" applyFill="1" applyAlignment="1">
      <alignment vertical="center"/>
    </xf>
    <xf numFmtId="199" fontId="3" fillId="0" borderId="79" xfId="0" applyNumberFormat="1" applyFont="1" applyBorder="1" applyAlignment="1">
      <alignment horizontal="center" vertical="center"/>
    </xf>
    <xf numFmtId="1" fontId="3" fillId="0" borderId="79" xfId="0" applyNumberFormat="1" applyFont="1" applyBorder="1" applyAlignment="1">
      <alignment horizontal="center" vertical="center"/>
    </xf>
    <xf numFmtId="0" fontId="0" fillId="4" borderId="70" xfId="0" applyFill="1" applyBorder="1" applyAlignment="1">
      <alignment horizontal="center" vertical="center"/>
    </xf>
    <xf numFmtId="16" fontId="0" fillId="4" borderId="52" xfId="0" applyNumberFormat="1" applyFill="1" applyBorder="1" applyAlignment="1">
      <alignment horizontal="center" vertical="center"/>
    </xf>
    <xf numFmtId="0" fontId="7" fillId="4" borderId="52" xfId="0" applyFont="1" applyFill="1" applyBorder="1" applyAlignment="1">
      <alignment horizontal="center" vertical="center"/>
    </xf>
    <xf numFmtId="2" fontId="7" fillId="4" borderId="85" xfId="0" applyNumberFormat="1" applyFont="1" applyFill="1" applyBorder="1" applyAlignment="1">
      <alignment horizontal="center" vertical="center"/>
    </xf>
    <xf numFmtId="183" fontId="7" fillId="4" borderId="86" xfId="0" applyNumberFormat="1" applyFont="1" applyFill="1" applyBorder="1" applyAlignment="1">
      <alignment horizontal="center" vertical="center"/>
    </xf>
    <xf numFmtId="201" fontId="7" fillId="4" borderId="86" xfId="0" applyNumberFormat="1" applyFont="1" applyFill="1" applyBorder="1" applyAlignment="1">
      <alignment horizontal="center" vertical="center"/>
    </xf>
    <xf numFmtId="183" fontId="7" fillId="4" borderId="11" xfId="0" applyNumberFormat="1" applyFont="1" applyFill="1" applyBorder="1" applyAlignment="1">
      <alignment horizontal="center" vertical="center"/>
    </xf>
    <xf numFmtId="201" fontId="7" fillId="4" borderId="17" xfId="0" applyNumberFormat="1" applyFont="1" applyFill="1" applyBorder="1" applyAlignment="1">
      <alignment horizontal="center" vertical="center"/>
    </xf>
    <xf numFmtId="1" fontId="7" fillId="4" borderId="87" xfId="0" applyNumberFormat="1" applyFont="1" applyFill="1" applyBorder="1" applyAlignment="1">
      <alignment horizontal="center" vertical="center"/>
    </xf>
    <xf numFmtId="2" fontId="7" fillId="4" borderId="16" xfId="0" applyNumberFormat="1" applyFont="1" applyFill="1" applyBorder="1" applyAlignment="1">
      <alignment horizontal="center" vertical="center"/>
    </xf>
    <xf numFmtId="4" fontId="7" fillId="4" borderId="87" xfId="0" applyNumberFormat="1" applyFont="1" applyFill="1" applyBorder="1" applyAlignment="1">
      <alignment vertical="center"/>
    </xf>
    <xf numFmtId="201" fontId="7" fillId="4" borderId="11" xfId="0" applyNumberFormat="1" applyFont="1" applyFill="1" applyBorder="1" applyAlignment="1">
      <alignment horizontal="center" vertical="center"/>
    </xf>
    <xf numFmtId="20" fontId="7" fillId="4" borderId="11" xfId="0" applyNumberFormat="1" applyFont="1" applyFill="1" applyBorder="1" applyAlignment="1">
      <alignment horizontal="center" vertical="center"/>
    </xf>
    <xf numFmtId="183" fontId="7" fillId="4" borderId="17" xfId="0" applyNumberFormat="1" applyFont="1" applyFill="1" applyBorder="1" applyAlignment="1">
      <alignment horizontal="center" vertical="center"/>
    </xf>
    <xf numFmtId="1" fontId="5" fillId="0" borderId="0" xfId="158" applyNumberFormat="1" applyAlignment="1">
      <alignment vertical="center"/>
    </xf>
    <xf numFmtId="4" fontId="2" fillId="0" borderId="0" xfId="158" applyNumberFormat="1" applyFont="1" applyAlignment="1">
      <alignment vertical="center"/>
    </xf>
    <xf numFmtId="4" fontId="9" fillId="2" borderId="1" xfId="4" applyNumberFormat="1" applyFont="1" applyFill="1" applyBorder="1" applyAlignment="1">
      <alignment horizontal="center" vertical="center"/>
    </xf>
    <xf numFmtId="16" fontId="2" fillId="0" borderId="2" xfId="158" applyNumberFormat="1" applyFont="1" applyBorder="1" applyAlignment="1">
      <alignment vertical="center"/>
    </xf>
    <xf numFmtId="0" fontId="2" fillId="0" borderId="0" xfId="158" applyFont="1" applyAlignment="1">
      <alignment horizontal="center" vertical="center"/>
    </xf>
    <xf numFmtId="16" fontId="2" fillId="0" borderId="0" xfId="158" applyNumberFormat="1" applyFont="1" applyAlignment="1">
      <alignment horizontal="center" vertical="center"/>
    </xf>
    <xf numFmtId="1" fontId="3" fillId="0" borderId="7" xfId="158" applyNumberFormat="1" applyFont="1" applyBorder="1" applyAlignment="1">
      <alignment horizontal="center" vertical="center"/>
    </xf>
    <xf numFmtId="0" fontId="5" fillId="0" borderId="16" xfId="158" applyBorder="1" applyAlignment="1">
      <alignment horizontal="center" vertical="center"/>
    </xf>
    <xf numFmtId="16" fontId="5" fillId="0" borderId="16" xfId="158" applyNumberFormat="1" applyBorder="1" applyAlignment="1">
      <alignment horizontal="center" vertical="center"/>
    </xf>
    <xf numFmtId="199" fontId="5" fillId="0" borderId="16" xfId="158" applyNumberFormat="1" applyBorder="1" applyAlignment="1">
      <alignment horizontal="center" vertical="center"/>
    </xf>
    <xf numFmtId="20" fontId="5" fillId="0" borderId="17" xfId="158" applyNumberFormat="1" applyBorder="1" applyAlignment="1">
      <alignment vertical="center"/>
    </xf>
    <xf numFmtId="0" fontId="5" fillId="0" borderId="17" xfId="158" applyBorder="1" applyAlignment="1">
      <alignment vertical="center"/>
    </xf>
    <xf numFmtId="4" fontId="5" fillId="0" borderId="17" xfId="158" applyNumberFormat="1" applyBorder="1" applyAlignment="1">
      <alignment vertical="center"/>
    </xf>
    <xf numFmtId="0" fontId="5" fillId="0" borderId="63" xfId="158" applyBorder="1" applyAlignment="1">
      <alignment vertical="center"/>
    </xf>
    <xf numFmtId="0" fontId="5" fillId="0" borderId="16" xfId="158" applyFont="1" applyBorder="1" applyAlignment="1">
      <alignment horizontal="center" vertical="center"/>
    </xf>
    <xf numFmtId="183" fontId="5" fillId="0" borderId="11" xfId="0" applyNumberFormat="1" applyFont="1" applyBorder="1" applyAlignment="1">
      <alignment horizontal="center" vertical="center"/>
    </xf>
    <xf numFmtId="201" fontId="5" fillId="0" borderId="11" xfId="0" applyNumberFormat="1" applyFont="1" applyBorder="1" applyAlignment="1">
      <alignment horizontal="center" vertical="center"/>
    </xf>
    <xf numFmtId="0" fontId="5" fillId="0" borderId="17" xfId="158" applyBorder="1" applyAlignment="1">
      <alignment horizontal="center" vertical="center"/>
    </xf>
    <xf numFmtId="4" fontId="5" fillId="0" borderId="90" xfId="158" applyNumberFormat="1" applyBorder="1" applyAlignment="1">
      <alignment vertical="center"/>
    </xf>
    <xf numFmtId="0" fontId="5" fillId="0" borderId="64" xfId="158" applyBorder="1" applyAlignment="1">
      <alignment vertical="center"/>
    </xf>
    <xf numFmtId="183" fontId="5" fillId="0" borderId="16" xfId="158" applyNumberFormat="1" applyBorder="1" applyAlignment="1">
      <alignment horizontal="center" vertical="center"/>
    </xf>
    <xf numFmtId="201" fontId="5" fillId="0" borderId="17" xfId="158" applyNumberFormat="1" applyBorder="1" applyAlignment="1">
      <alignment vertical="center"/>
    </xf>
    <xf numFmtId="1" fontId="5" fillId="0" borderId="17" xfId="158" applyNumberFormat="1" applyBorder="1" applyAlignment="1">
      <alignment horizontal="center" vertical="center"/>
    </xf>
    <xf numFmtId="1" fontId="5" fillId="0" borderId="16" xfId="158" applyNumberFormat="1" applyBorder="1" applyAlignment="1">
      <alignment horizontal="center" vertical="center"/>
    </xf>
    <xf numFmtId="0" fontId="5" fillId="0" borderId="64" xfId="158" applyFont="1" applyBorder="1" applyAlignment="1">
      <alignment vertical="center"/>
    </xf>
    <xf numFmtId="0" fontId="5" fillId="0" borderId="11" xfId="158" applyFont="1" applyBorder="1" applyAlignment="1">
      <alignment horizontal="center" vertical="center"/>
    </xf>
    <xf numFmtId="2" fontId="5" fillId="0" borderId="16" xfId="158" applyNumberFormat="1" applyBorder="1" applyAlignment="1">
      <alignment horizontal="center" vertical="center"/>
    </xf>
    <xf numFmtId="1" fontId="5" fillId="0" borderId="16" xfId="158" applyNumberFormat="1" applyFont="1" applyBorder="1" applyAlignment="1">
      <alignment horizontal="center" vertical="center"/>
    </xf>
    <xf numFmtId="4" fontId="5" fillId="0" borderId="91" xfId="158" applyNumberFormat="1" applyBorder="1" applyAlignment="1">
      <alignment vertical="center"/>
    </xf>
    <xf numFmtId="0" fontId="5" fillId="0" borderId="11" xfId="158" applyBorder="1" applyAlignment="1">
      <alignment horizontal="center" vertical="center"/>
    </xf>
    <xf numFmtId="4" fontId="5" fillId="0" borderId="92" xfId="158" applyNumberFormat="1" applyBorder="1" applyAlignment="1">
      <alignment vertical="center"/>
    </xf>
    <xf numFmtId="0" fontId="6" fillId="3" borderId="34" xfId="158" applyFont="1" applyFill="1" applyBorder="1" applyAlignment="1">
      <alignment vertical="center"/>
    </xf>
    <xf numFmtId="0" fontId="5" fillId="3" borderId="35" xfId="158" applyFill="1" applyBorder="1" applyAlignment="1">
      <alignment vertical="center"/>
    </xf>
    <xf numFmtId="20" fontId="5" fillId="3" borderId="36" xfId="158" applyNumberFormat="1" applyFill="1" applyBorder="1" applyAlignment="1">
      <alignment vertical="center"/>
    </xf>
    <xf numFmtId="1" fontId="5" fillId="3" borderId="36" xfId="158" applyNumberFormat="1" applyFill="1" applyBorder="1" applyAlignment="1">
      <alignment vertical="center"/>
    </xf>
    <xf numFmtId="4" fontId="6" fillId="3" borderId="36" xfId="82" applyNumberFormat="1" applyFont="1" applyFill="1" applyBorder="1" applyAlignment="1">
      <alignment horizontal="right" vertical="center"/>
    </xf>
    <xf numFmtId="0" fontId="5" fillId="3" borderId="65" xfId="158" applyFill="1" applyBorder="1" applyAlignment="1">
      <alignment vertical="center"/>
    </xf>
    <xf numFmtId="0" fontId="5" fillId="0" borderId="11" xfId="0" applyFont="1" applyBorder="1"/>
    <xf numFmtId="0" fontId="15" fillId="0" borderId="0" xfId="0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3" fontId="16" fillId="0" borderId="0" xfId="0" applyNumberFormat="1" applyFont="1"/>
    <xf numFmtId="41" fontId="0" fillId="0" borderId="0" xfId="3" applyFon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19" fillId="10" borderId="79" xfId="0" applyFont="1" applyFill="1" applyBorder="1" applyAlignment="1">
      <alignment horizontal="center" vertical="center" wrapText="1" shrinkToFit="1"/>
    </xf>
    <xf numFmtId="0" fontId="19" fillId="10" borderId="82" xfId="0" applyFont="1" applyFill="1" applyBorder="1" applyAlignment="1">
      <alignment horizontal="center" vertical="center" wrapText="1" shrinkToFit="1"/>
    </xf>
    <xf numFmtId="0" fontId="19" fillId="3" borderId="99" xfId="0" applyFont="1" applyFill="1" applyBorder="1" applyAlignment="1">
      <alignment horizontal="center" vertical="center" wrapText="1" shrinkToFit="1"/>
    </xf>
    <xf numFmtId="0" fontId="20" fillId="2" borderId="100" xfId="161" applyFont="1" applyFill="1" applyBorder="1" applyAlignment="1">
      <alignment horizontal="center" vertical="center" wrapText="1"/>
    </xf>
    <xf numFmtId="0" fontId="20" fillId="3" borderId="100" xfId="161" applyFont="1" applyFill="1" applyBorder="1" applyAlignment="1">
      <alignment horizontal="center" vertical="center" wrapText="1"/>
    </xf>
    <xf numFmtId="0" fontId="20" fillId="12" borderId="100" xfId="161" applyFont="1" applyFill="1" applyBorder="1" applyAlignment="1">
      <alignment horizontal="center" vertical="center" wrapText="1"/>
    </xf>
    <xf numFmtId="0" fontId="20" fillId="13" borderId="100" xfId="161" applyFont="1" applyFill="1" applyBorder="1" applyAlignment="1">
      <alignment horizontal="center" vertical="center" wrapText="1"/>
    </xf>
    <xf numFmtId="0" fontId="20" fillId="14" borderId="101" xfId="161" applyFont="1" applyFill="1" applyBorder="1" applyAlignment="1">
      <alignment horizontal="center" vertical="center" wrapText="1"/>
    </xf>
    <xf numFmtId="16" fontId="0" fillId="15" borderId="102" xfId="0" applyNumberFormat="1" applyFill="1" applyBorder="1" applyAlignment="1">
      <alignment horizontal="center" vertical="center"/>
    </xf>
    <xf numFmtId="9" fontId="0" fillId="15" borderId="103" xfId="2" applyFont="1" applyFill="1" applyBorder="1" applyAlignment="1">
      <alignment horizontal="center" vertical="center"/>
    </xf>
    <xf numFmtId="4" fontId="0" fillId="15" borderId="104" xfId="3" applyNumberFormat="1" applyFont="1" applyFill="1" applyBorder="1" applyAlignment="1">
      <alignment horizontal="right" vertical="center"/>
    </xf>
    <xf numFmtId="4" fontId="0" fillId="15" borderId="105" xfId="1" applyNumberFormat="1" applyFont="1" applyFill="1" applyBorder="1" applyAlignment="1">
      <alignment horizontal="right" vertical="center"/>
    </xf>
    <xf numFmtId="4" fontId="0" fillId="15" borderId="86" xfId="3" applyNumberFormat="1" applyFont="1" applyFill="1" applyBorder="1" applyAlignment="1">
      <alignment horizontal="right" vertical="center"/>
    </xf>
    <xf numFmtId="4" fontId="0" fillId="15" borderId="103" xfId="3" applyNumberFormat="1" applyFont="1" applyFill="1" applyBorder="1" applyAlignment="1">
      <alignment horizontal="right" vertical="center"/>
    </xf>
    <xf numFmtId="4" fontId="5" fillId="15" borderId="103" xfId="3" applyNumberFormat="1" applyFont="1" applyFill="1" applyBorder="1" applyAlignment="1">
      <alignment horizontal="right" vertical="center"/>
    </xf>
    <xf numFmtId="4" fontId="7" fillId="15" borderId="93" xfId="3" applyNumberFormat="1" applyFont="1" applyFill="1" applyBorder="1" applyAlignment="1">
      <alignment horizontal="right" vertical="center"/>
    </xf>
    <xf numFmtId="4" fontId="0" fillId="15" borderId="94" xfId="3" applyNumberFormat="1" applyFont="1" applyFill="1" applyBorder="1" applyAlignment="1">
      <alignment horizontal="right" vertical="center"/>
    </xf>
    <xf numFmtId="4" fontId="5" fillId="15" borderId="94" xfId="3" applyNumberFormat="1" applyFont="1" applyFill="1" applyBorder="1" applyAlignment="1">
      <alignment horizontal="right" vertical="center"/>
    </xf>
    <xf numFmtId="16" fontId="0" fillId="0" borderId="106" xfId="0" applyNumberFormat="1" applyBorder="1" applyAlignment="1">
      <alignment horizontal="center" vertical="center"/>
    </xf>
    <xf numFmtId="9" fontId="0" fillId="0" borderId="12" xfId="2" applyFont="1" applyFill="1" applyBorder="1" applyAlignment="1">
      <alignment horizontal="center" vertical="center"/>
    </xf>
    <xf numFmtId="4" fontId="0" fillId="0" borderId="107" xfId="3" applyNumberFormat="1" applyFont="1" applyFill="1" applyBorder="1" applyAlignment="1">
      <alignment horizontal="right" vertical="center"/>
    </xf>
    <xf numFmtId="4" fontId="0" fillId="0" borderId="51" xfId="1" applyNumberFormat="1" applyFont="1" applyBorder="1" applyAlignment="1">
      <alignment horizontal="right" vertical="center"/>
    </xf>
    <xf numFmtId="4" fontId="0" fillId="0" borderId="11" xfId="3" applyNumberFormat="1" applyFont="1" applyFill="1" applyBorder="1" applyAlignment="1">
      <alignment horizontal="right" vertical="center"/>
    </xf>
    <xf numFmtId="4" fontId="0" fillId="0" borderId="12" xfId="3" applyNumberFormat="1" applyFont="1" applyBorder="1" applyAlignment="1">
      <alignment horizontal="right" vertical="center"/>
    </xf>
    <xf numFmtId="4" fontId="0" fillId="0" borderId="12" xfId="3" applyNumberFormat="1" applyFont="1" applyFill="1" applyBorder="1" applyAlignment="1">
      <alignment horizontal="right" vertical="center"/>
    </xf>
    <xf numFmtId="4" fontId="0" fillId="4" borderId="12" xfId="3" applyNumberFormat="1" applyFont="1" applyFill="1" applyBorder="1" applyAlignment="1">
      <alignment horizontal="right" vertical="center"/>
    </xf>
    <xf numFmtId="4" fontId="7" fillId="0" borderId="108" xfId="3" applyNumberFormat="1" applyFont="1" applyFill="1" applyBorder="1" applyAlignment="1">
      <alignment horizontal="right" vertical="center"/>
    </xf>
    <xf numFmtId="4" fontId="0" fillId="0" borderId="45" xfId="3" applyNumberFormat="1" applyFont="1" applyFill="1" applyBorder="1" applyAlignment="1">
      <alignment horizontal="right" vertical="center"/>
    </xf>
    <xf numFmtId="16" fontId="0" fillId="15" borderId="106" xfId="0" applyNumberFormat="1" applyFill="1" applyBorder="1" applyAlignment="1">
      <alignment horizontal="center" vertical="center"/>
    </xf>
    <xf numFmtId="9" fontId="0" fillId="15" borderId="12" xfId="2" applyFont="1" applyFill="1" applyBorder="1" applyAlignment="1">
      <alignment horizontal="center" vertical="center"/>
    </xf>
    <xf numFmtId="4" fontId="0" fillId="15" borderId="107" xfId="3" applyNumberFormat="1" applyFont="1" applyFill="1" applyBorder="1" applyAlignment="1">
      <alignment horizontal="right" vertical="center"/>
    </xf>
    <xf numFmtId="4" fontId="0" fillId="15" borderId="51" xfId="1" applyNumberFormat="1" applyFont="1" applyFill="1" applyBorder="1" applyAlignment="1">
      <alignment horizontal="right" vertical="center"/>
    </xf>
    <xf numFmtId="4" fontId="0" fillId="15" borderId="11" xfId="3" applyNumberFormat="1" applyFont="1" applyFill="1" applyBorder="1" applyAlignment="1">
      <alignment horizontal="right" vertical="center"/>
    </xf>
    <xf numFmtId="4" fontId="0" fillId="15" borderId="12" xfId="3" applyNumberFormat="1" applyFont="1" applyFill="1" applyBorder="1" applyAlignment="1">
      <alignment horizontal="right" vertical="center"/>
    </xf>
    <xf numFmtId="4" fontId="7" fillId="15" borderId="108" xfId="3" applyNumberFormat="1" applyFont="1" applyFill="1" applyBorder="1" applyAlignment="1">
      <alignment horizontal="right" vertical="center"/>
    </xf>
    <xf numFmtId="4" fontId="0" fillId="15" borderId="45" xfId="3" applyNumberFormat="1" applyFont="1" applyFill="1" applyBorder="1" applyAlignment="1">
      <alignment horizontal="right" vertical="center"/>
    </xf>
    <xf numFmtId="9" fontId="0" fillId="0" borderId="12" xfId="2" applyFont="1" applyBorder="1" applyAlignment="1">
      <alignment horizontal="center" vertical="center"/>
    </xf>
    <xf numFmtId="4" fontId="0" fillId="0" borderId="107" xfId="3" applyNumberFormat="1" applyFont="1" applyBorder="1" applyAlignment="1">
      <alignment horizontal="right" vertical="center"/>
    </xf>
    <xf numFmtId="4" fontId="0" fillId="0" borderId="11" xfId="3" applyNumberFormat="1" applyFont="1" applyBorder="1" applyAlignment="1">
      <alignment horizontal="right" vertical="center"/>
    </xf>
    <xf numFmtId="4" fontId="0" fillId="4" borderId="11" xfId="3" applyNumberFormat="1" applyFont="1" applyFill="1" applyBorder="1" applyAlignment="1">
      <alignment horizontal="right" vertical="center"/>
    </xf>
    <xf numFmtId="4" fontId="0" fillId="0" borderId="45" xfId="3" applyNumberFormat="1" applyFont="1" applyBorder="1" applyAlignment="1">
      <alignment horizontal="right" vertical="center"/>
    </xf>
    <xf numFmtId="4" fontId="0" fillId="0" borderId="51" xfId="3" applyNumberFormat="1" applyFont="1" applyBorder="1" applyAlignment="1">
      <alignment horizontal="right" vertical="center"/>
    </xf>
    <xf numFmtId="4" fontId="0" fillId="15" borderId="51" xfId="3" applyNumberFormat="1" applyFont="1" applyFill="1" applyBorder="1" applyAlignment="1">
      <alignment horizontal="right" vertical="center"/>
    </xf>
    <xf numFmtId="4" fontId="0" fillId="4" borderId="45" xfId="3" applyNumberFormat="1" applyFont="1" applyFill="1" applyBorder="1" applyAlignment="1">
      <alignment horizontal="right" vertical="center"/>
    </xf>
    <xf numFmtId="4" fontId="5" fillId="15" borderId="11" xfId="3" applyNumberFormat="1" applyFont="1" applyFill="1" applyBorder="1" applyAlignment="1">
      <alignment horizontal="right" vertical="center"/>
    </xf>
    <xf numFmtId="16" fontId="21" fillId="16" borderId="99" xfId="0" applyNumberFormat="1" applyFont="1" applyFill="1" applyBorder="1" applyAlignment="1">
      <alignment horizontal="center" vertical="center"/>
    </xf>
    <xf numFmtId="9" fontId="21" fillId="16" borderId="100" xfId="2" applyFont="1" applyFill="1" applyBorder="1" applyAlignment="1">
      <alignment horizontal="center" vertical="center"/>
    </xf>
    <xf numFmtId="4" fontId="21" fillId="16" borderId="100" xfId="3" applyNumberFormat="1" applyFont="1" applyFill="1" applyBorder="1" applyAlignment="1">
      <alignment horizontal="right" vertical="center"/>
    </xf>
    <xf numFmtId="181" fontId="0" fillId="0" borderId="0" xfId="1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17" fillId="0" borderId="0" xfId="0" applyFont="1"/>
    <xf numFmtId="0" fontId="7" fillId="0" borderId="0" xfId="0" applyFont="1"/>
    <xf numFmtId="16" fontId="17" fillId="0" borderId="0" xfId="0" applyNumberFormat="1" applyFont="1"/>
    <xf numFmtId="3" fontId="0" fillId="0" borderId="0" xfId="0" applyNumberFormat="1" applyAlignment="1">
      <alignment vertical="center"/>
    </xf>
    <xf numFmtId="0" fontId="22" fillId="0" borderId="0" xfId="0" applyFont="1" applyAlignment="1">
      <alignment vertical="center"/>
    </xf>
    <xf numFmtId="203" fontId="23" fillId="0" borderId="0" xfId="161" applyNumberFormat="1" applyFont="1"/>
    <xf numFmtId="16" fontId="0" fillId="0" borderId="0" xfId="0" applyNumberFormat="1" applyAlignment="1">
      <alignment vertical="center"/>
    </xf>
    <xf numFmtId="0" fontId="3" fillId="2" borderId="112" xfId="0" applyFont="1" applyFill="1" applyBorder="1" applyAlignment="1">
      <alignment horizontal="center" vertical="center"/>
    </xf>
    <xf numFmtId="0" fontId="3" fillId="2" borderId="110" xfId="0" applyFont="1" applyFill="1" applyBorder="1" applyAlignment="1">
      <alignment horizontal="center" vertical="center"/>
    </xf>
    <xf numFmtId="0" fontId="3" fillId="6" borderId="110" xfId="0" applyFont="1" applyFill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16" fontId="0" fillId="0" borderId="94" xfId="0" applyNumberFormat="1" applyBorder="1" applyAlignment="1">
      <alignment horizontal="center" vertical="center"/>
    </xf>
    <xf numFmtId="3" fontId="0" fillId="0" borderId="94" xfId="0" applyNumberFormat="1" applyBorder="1" applyAlignment="1">
      <alignment horizontal="right" vertical="center"/>
    </xf>
    <xf numFmtId="4" fontId="0" fillId="0" borderId="94" xfId="0" applyNumberFormat="1" applyBorder="1" applyAlignment="1">
      <alignment horizontal="right" vertical="center"/>
    </xf>
    <xf numFmtId="43" fontId="0" fillId="0" borderId="94" xfId="0" applyNumberFormat="1" applyBorder="1" applyAlignment="1">
      <alignment horizontal="right" vertical="center"/>
    </xf>
    <xf numFmtId="0" fontId="0" fillId="0" borderId="108" xfId="0" applyBorder="1" applyAlignment="1">
      <alignment horizontal="center" vertical="center"/>
    </xf>
    <xf numFmtId="16" fontId="0" fillId="0" borderId="45" xfId="0" applyNumberFormat="1" applyBorder="1" applyAlignment="1">
      <alignment horizontal="center" vertical="center"/>
    </xf>
    <xf numFmtId="3" fontId="0" fillId="0" borderId="45" xfId="0" applyNumberFormat="1" applyBorder="1" applyAlignment="1">
      <alignment horizontal="right" vertical="center"/>
    </xf>
    <xf numFmtId="4" fontId="0" fillId="0" borderId="45" xfId="0" applyNumberFormat="1" applyBorder="1" applyAlignment="1">
      <alignment horizontal="right" vertical="center"/>
    </xf>
    <xf numFmtId="43" fontId="0" fillId="0" borderId="45" xfId="0" applyNumberFormat="1" applyBorder="1" applyAlignment="1">
      <alignment horizontal="right" vertical="center"/>
    </xf>
    <xf numFmtId="0" fontId="0" fillId="0" borderId="98" xfId="0" applyBorder="1" applyAlignment="1">
      <alignment horizontal="center" vertical="center"/>
    </xf>
    <xf numFmtId="16" fontId="0" fillId="0" borderId="79" xfId="0" applyNumberFormat="1" applyBorder="1" applyAlignment="1">
      <alignment horizontal="center" vertical="center"/>
    </xf>
    <xf numFmtId="3" fontId="0" fillId="0" borderId="79" xfId="0" applyNumberFormat="1" applyBorder="1" applyAlignment="1">
      <alignment horizontal="right" vertical="center"/>
    </xf>
    <xf numFmtId="4" fontId="0" fillId="0" borderId="79" xfId="0" applyNumberFormat="1" applyBorder="1" applyAlignment="1">
      <alignment horizontal="right" vertical="center"/>
    </xf>
    <xf numFmtId="0" fontId="6" fillId="3" borderId="113" xfId="0" applyFont="1" applyFill="1" applyBorder="1" applyAlignment="1">
      <alignment vertical="center"/>
    </xf>
    <xf numFmtId="0" fontId="6" fillId="3" borderId="93" xfId="0" applyFont="1" applyFill="1" applyBorder="1" applyAlignment="1">
      <alignment horizontal="center" vertical="center"/>
    </xf>
    <xf numFmtId="4" fontId="6" fillId="3" borderId="94" xfId="0" applyNumberFormat="1" applyFont="1" applyFill="1" applyBorder="1" applyAlignment="1">
      <alignment horizontal="right" vertical="center"/>
    </xf>
    <xf numFmtId="0" fontId="6" fillId="3" borderId="114" xfId="0" applyFont="1" applyFill="1" applyBorder="1" applyAlignment="1">
      <alignment vertical="center"/>
    </xf>
    <xf numFmtId="0" fontId="6" fillId="3" borderId="98" xfId="0" applyFont="1" applyFill="1" applyBorder="1" applyAlignment="1">
      <alignment horizontal="center" vertical="center"/>
    </xf>
    <xf numFmtId="4" fontId="6" fillId="3" borderId="79" xfId="0" applyNumberFormat="1" applyFont="1" applyFill="1" applyBorder="1" applyAlignment="1">
      <alignment horizontal="right" vertic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8" fillId="0" borderId="0" xfId="161" applyFont="1"/>
    <xf numFmtId="0" fontId="20" fillId="0" borderId="0" xfId="161" applyFont="1"/>
    <xf numFmtId="0" fontId="4" fillId="16" borderId="0" xfId="4" applyFill="1" applyAlignment="1">
      <alignment horizontal="center" vertical="center"/>
    </xf>
    <xf numFmtId="0" fontId="4" fillId="16" borderId="0" xfId="4" applyFill="1"/>
    <xf numFmtId="0" fontId="20" fillId="0" borderId="0" xfId="161" applyFont="1" applyAlignment="1">
      <alignment horizontal="center"/>
    </xf>
    <xf numFmtId="0" fontId="7" fillId="0" borderId="0" xfId="164" applyFont="1"/>
    <xf numFmtId="0" fontId="23" fillId="3" borderId="7" xfId="161" applyFont="1" applyFill="1" applyBorder="1" applyAlignment="1">
      <alignment horizontal="center" vertical="center"/>
    </xf>
    <xf numFmtId="0" fontId="23" fillId="15" borderId="7" xfId="161" applyFont="1" applyFill="1" applyBorder="1" applyAlignment="1">
      <alignment horizontal="center" vertical="center"/>
    </xf>
    <xf numFmtId="0" fontId="23" fillId="15" borderId="8" xfId="161" applyFont="1" applyFill="1" applyBorder="1" applyAlignment="1">
      <alignment horizontal="center" vertical="center"/>
    </xf>
    <xf numFmtId="0" fontId="23" fillId="3" borderId="119" xfId="161" applyFont="1" applyFill="1" applyBorder="1" applyAlignment="1">
      <alignment horizontal="center" vertical="center"/>
    </xf>
    <xf numFmtId="0" fontId="23" fillId="2" borderId="7" xfId="161" applyFont="1" applyFill="1" applyBorder="1" applyAlignment="1">
      <alignment horizontal="center" vertical="center"/>
    </xf>
    <xf numFmtId="0" fontId="23" fillId="2" borderId="8" xfId="161" applyFont="1" applyFill="1" applyBorder="1" applyAlignment="1">
      <alignment horizontal="center" vertical="center"/>
    </xf>
    <xf numFmtId="183" fontId="28" fillId="0" borderId="120" xfId="161" applyNumberFormat="1" applyFont="1" applyBorder="1"/>
    <xf numFmtId="183" fontId="28" fillId="0" borderId="121" xfId="161" applyNumberFormat="1" applyFont="1" applyBorder="1"/>
    <xf numFmtId="4" fontId="30" fillId="0" borderId="44" xfId="161" applyNumberFormat="1" applyFont="1" applyBorder="1" applyAlignment="1">
      <alignment horizontal="right" vertical="center"/>
    </xf>
    <xf numFmtId="4" fontId="30" fillId="0" borderId="45" xfId="161" applyNumberFormat="1" applyFont="1" applyBorder="1" applyAlignment="1">
      <alignment horizontal="right" vertical="center"/>
    </xf>
    <xf numFmtId="4" fontId="30" fillId="0" borderId="49" xfId="161" applyNumberFormat="1" applyFont="1" applyBorder="1" applyAlignment="1">
      <alignment horizontal="right" vertical="center"/>
    </xf>
    <xf numFmtId="4" fontId="30" fillId="0" borderId="29" xfId="161" applyNumberFormat="1" applyFont="1" applyBorder="1" applyAlignment="1">
      <alignment horizontal="right" vertical="center"/>
    </xf>
    <xf numFmtId="4" fontId="30" fillId="0" borderId="5" xfId="161" applyNumberFormat="1" applyFont="1" applyBorder="1" applyAlignment="1">
      <alignment horizontal="right" vertical="center"/>
    </xf>
    <xf numFmtId="0" fontId="29" fillId="18" borderId="26" xfId="161" applyFont="1" applyFill="1" applyBorder="1" applyAlignment="1">
      <alignment horizontal="center" vertical="center"/>
    </xf>
    <xf numFmtId="183" fontId="31" fillId="0" borderId="120" xfId="161" applyNumberFormat="1" applyFont="1" applyBorder="1"/>
    <xf numFmtId="183" fontId="31" fillId="0" borderId="121" xfId="161" applyNumberFormat="1" applyFont="1" applyBorder="1"/>
    <xf numFmtId="183" fontId="20" fillId="0" borderId="120" xfId="161" applyNumberFormat="1" applyFont="1" applyBorder="1"/>
    <xf numFmtId="4" fontId="20" fillId="16" borderId="44" xfId="161" applyNumberFormat="1" applyFont="1" applyFill="1" applyBorder="1" applyAlignment="1">
      <alignment horizontal="right" vertical="center"/>
    </xf>
    <xf numFmtId="4" fontId="20" fillId="16" borderId="122" xfId="161" applyNumberFormat="1" applyFont="1" applyFill="1" applyBorder="1" applyAlignment="1">
      <alignment horizontal="right" vertical="center"/>
    </xf>
    <xf numFmtId="183" fontId="32" fillId="0" borderId="120" xfId="161" applyNumberFormat="1" applyFont="1" applyBorder="1"/>
    <xf numFmtId="183" fontId="32" fillId="0" borderId="121" xfId="161" applyNumberFormat="1" applyFont="1" applyBorder="1"/>
    <xf numFmtId="4" fontId="33" fillId="0" borderId="45" xfId="161" applyNumberFormat="1" applyFont="1" applyBorder="1" applyAlignment="1">
      <alignment horizontal="right" vertical="center"/>
    </xf>
    <xf numFmtId="4" fontId="33" fillId="0" borderId="44" xfId="161" applyNumberFormat="1" applyFont="1" applyBorder="1" applyAlignment="1">
      <alignment horizontal="right" vertical="center"/>
    </xf>
    <xf numFmtId="0" fontId="29" fillId="18" borderId="26" xfId="161" applyFont="1" applyFill="1" applyBorder="1" applyAlignment="1">
      <alignment vertical="center"/>
    </xf>
    <xf numFmtId="4" fontId="31" fillId="0" borderId="44" xfId="161" applyNumberFormat="1" applyFont="1" applyBorder="1" applyAlignment="1">
      <alignment horizontal="right" vertical="center"/>
    </xf>
    <xf numFmtId="4" fontId="31" fillId="0" borderId="45" xfId="161" applyNumberFormat="1" applyFont="1" applyBorder="1" applyAlignment="1">
      <alignment horizontal="right" vertical="center"/>
    </xf>
    <xf numFmtId="4" fontId="31" fillId="0" borderId="49" xfId="161" applyNumberFormat="1" applyFont="1" applyBorder="1" applyAlignment="1">
      <alignment horizontal="right" vertical="center"/>
    </xf>
    <xf numFmtId="4" fontId="31" fillId="0" borderId="29" xfId="161" applyNumberFormat="1" applyFont="1" applyBorder="1" applyAlignment="1">
      <alignment horizontal="right" vertical="center"/>
    </xf>
    <xf numFmtId="3" fontId="32" fillId="2" borderId="26" xfId="161" applyNumberFormat="1" applyFont="1" applyFill="1" applyBorder="1"/>
    <xf numFmtId="183" fontId="28" fillId="0" borderId="124" xfId="161" applyNumberFormat="1" applyFont="1" applyBorder="1"/>
    <xf numFmtId="3" fontId="20" fillId="6" borderId="125" xfId="161" applyNumberFormat="1" applyFont="1" applyFill="1" applyBorder="1" applyAlignment="1">
      <alignment horizontal="center"/>
    </xf>
    <xf numFmtId="3" fontId="20" fillId="6" borderId="126" xfId="161" applyNumberFormat="1" applyFont="1" applyFill="1" applyBorder="1" applyAlignment="1">
      <alignment horizontal="center"/>
    </xf>
    <xf numFmtId="0" fontId="34" fillId="18" borderId="89" xfId="161" applyFont="1" applyFill="1" applyBorder="1" applyAlignment="1">
      <alignment horizontal="center" vertical="center"/>
    </xf>
    <xf numFmtId="204" fontId="20" fillId="0" borderId="127" xfId="161" applyNumberFormat="1" applyFont="1" applyBorder="1"/>
    <xf numFmtId="183" fontId="20" fillId="0" borderId="128" xfId="161" applyNumberFormat="1" applyFont="1" applyBorder="1"/>
    <xf numFmtId="3" fontId="20" fillId="6" borderId="6" xfId="161" applyNumberFormat="1" applyFont="1" applyFill="1" applyBorder="1" applyAlignment="1">
      <alignment horizontal="center"/>
    </xf>
    <xf numFmtId="3" fontId="20" fillId="6" borderId="129" xfId="161" applyNumberFormat="1" applyFont="1" applyFill="1" applyBorder="1" applyAlignment="1">
      <alignment horizontal="center"/>
    </xf>
    <xf numFmtId="0" fontId="33" fillId="0" borderId="0" xfId="161" applyFont="1"/>
    <xf numFmtId="168" fontId="32" fillId="0" borderId="0" xfId="76" applyFont="1" applyFill="1" applyBorder="1"/>
    <xf numFmtId="0" fontId="32" fillId="0" borderId="0" xfId="161" applyFont="1"/>
    <xf numFmtId="4" fontId="32" fillId="0" borderId="0" xfId="161" applyNumberFormat="1" applyFont="1"/>
    <xf numFmtId="9" fontId="32" fillId="0" borderId="0" xfId="161" applyNumberFormat="1" applyFont="1"/>
    <xf numFmtId="4" fontId="29" fillId="0" borderId="0" xfId="161" applyNumberFormat="1" applyFont="1"/>
    <xf numFmtId="10" fontId="32" fillId="0" borderId="0" xfId="161" applyNumberFormat="1" applyFont="1"/>
    <xf numFmtId="178" fontId="32" fillId="0" borderId="0" xfId="161" applyNumberFormat="1" applyFont="1"/>
    <xf numFmtId="0" fontId="35" fillId="0" borderId="0" xfId="161" applyFont="1" applyAlignment="1">
      <alignment vertical="center"/>
    </xf>
    <xf numFmtId="4" fontId="36" fillId="11" borderId="4" xfId="161" applyNumberFormat="1" applyFont="1" applyFill="1" applyBorder="1" applyAlignment="1">
      <alignment horizontal="center" vertical="center"/>
    </xf>
    <xf numFmtId="10" fontId="36" fillId="11" borderId="4" xfId="161" applyNumberFormat="1" applyFont="1" applyFill="1" applyBorder="1" applyAlignment="1">
      <alignment horizontal="center" vertical="center"/>
    </xf>
    <xf numFmtId="9" fontId="36" fillId="11" borderId="4" xfId="161" applyNumberFormat="1" applyFont="1" applyFill="1" applyBorder="1" applyAlignment="1">
      <alignment horizontal="center" vertical="center"/>
    </xf>
    <xf numFmtId="4" fontId="36" fillId="3" borderId="7" xfId="161" applyNumberFormat="1" applyFont="1" applyFill="1" applyBorder="1" applyAlignment="1">
      <alignment horizontal="center" vertical="center"/>
    </xf>
    <xf numFmtId="9" fontId="36" fillId="3" borderId="7" xfId="161" applyNumberFormat="1" applyFont="1" applyFill="1" applyBorder="1" applyAlignment="1">
      <alignment horizontal="center" vertical="center"/>
    </xf>
    <xf numFmtId="4" fontId="36" fillId="11" borderId="7" xfId="161" applyNumberFormat="1" applyFont="1" applyFill="1" applyBorder="1" applyAlignment="1">
      <alignment horizontal="center" vertical="center"/>
    </xf>
    <xf numFmtId="9" fontId="36" fillId="11" borderId="7" xfId="161" applyNumberFormat="1" applyFont="1" applyFill="1" applyBorder="1" applyAlignment="1">
      <alignment horizontal="center" vertical="center"/>
    </xf>
    <xf numFmtId="10" fontId="36" fillId="11" borderId="7" xfId="161" applyNumberFormat="1" applyFont="1" applyFill="1" applyBorder="1" applyAlignment="1">
      <alignment horizontal="center" vertical="center"/>
    </xf>
    <xf numFmtId="178" fontId="36" fillId="11" borderId="7" xfId="161" applyNumberFormat="1" applyFont="1" applyFill="1" applyBorder="1" applyAlignment="1">
      <alignment horizontal="center" vertical="center"/>
    </xf>
    <xf numFmtId="9" fontId="36" fillId="11" borderId="8" xfId="161" applyNumberFormat="1" applyFont="1" applyFill="1" applyBorder="1" applyAlignment="1">
      <alignment horizontal="center" vertical="center"/>
    </xf>
    <xf numFmtId="183" fontId="28" fillId="0" borderId="130" xfId="161" applyNumberFormat="1" applyFont="1" applyBorder="1"/>
    <xf numFmtId="4" fontId="28" fillId="0" borderId="45" xfId="161" applyNumberFormat="1" applyFont="1" applyBorder="1" applyAlignment="1">
      <alignment horizontal="right" vertical="center"/>
    </xf>
    <xf numFmtId="9" fontId="28" fillId="0" borderId="45" xfId="161" applyNumberFormat="1" applyFont="1" applyBorder="1" applyAlignment="1">
      <alignment horizontal="right" vertical="center"/>
    </xf>
    <xf numFmtId="10" fontId="28" fillId="0" borderId="45" xfId="161" applyNumberFormat="1" applyFont="1" applyBorder="1" applyAlignment="1">
      <alignment horizontal="right" vertical="center"/>
    </xf>
    <xf numFmtId="178" fontId="28" fillId="0" borderId="45" xfId="161" applyNumberFormat="1" applyFont="1" applyBorder="1" applyAlignment="1">
      <alignment horizontal="right" vertical="center"/>
    </xf>
    <xf numFmtId="9" fontId="28" fillId="0" borderId="49" xfId="161" applyNumberFormat="1" applyFont="1" applyBorder="1" applyAlignment="1">
      <alignment horizontal="right" vertical="center"/>
    </xf>
    <xf numFmtId="183" fontId="28" fillId="0" borderId="131" xfId="161" applyNumberFormat="1" applyFont="1" applyBorder="1"/>
    <xf numFmtId="183" fontId="31" fillId="0" borderId="131" xfId="161" applyNumberFormat="1" applyFont="1" applyBorder="1"/>
    <xf numFmtId="9" fontId="31" fillId="0" borderId="45" xfId="161" applyNumberFormat="1" applyFont="1" applyBorder="1" applyAlignment="1">
      <alignment horizontal="right" vertical="center"/>
    </xf>
    <xf numFmtId="10" fontId="31" fillId="0" borderId="45" xfId="161" applyNumberFormat="1" applyFont="1" applyBorder="1" applyAlignment="1">
      <alignment horizontal="right" vertical="center"/>
    </xf>
    <xf numFmtId="178" fontId="31" fillId="0" borderId="45" xfId="161" applyNumberFormat="1" applyFont="1" applyBorder="1" applyAlignment="1">
      <alignment horizontal="right" vertical="center"/>
    </xf>
    <xf numFmtId="9" fontId="31" fillId="0" borderId="49" xfId="161" applyNumberFormat="1" applyFont="1" applyBorder="1" applyAlignment="1">
      <alignment horizontal="right" vertical="center"/>
    </xf>
    <xf numFmtId="4" fontId="20" fillId="16" borderId="45" xfId="161" applyNumberFormat="1" applyFont="1" applyFill="1" applyBorder="1" applyAlignment="1">
      <alignment horizontal="right" vertical="center"/>
    </xf>
    <xf numFmtId="10" fontId="20" fillId="16" borderId="45" xfId="161" applyNumberFormat="1" applyFont="1" applyFill="1" applyBorder="1" applyAlignment="1">
      <alignment horizontal="right" vertical="center"/>
    </xf>
    <xf numFmtId="0" fontId="29" fillId="18" borderId="123" xfId="161" applyFont="1" applyFill="1" applyBorder="1" applyAlignment="1">
      <alignment vertical="center"/>
    </xf>
    <xf numFmtId="183" fontId="33" fillId="0" borderId="131" xfId="161" applyNumberFormat="1" applyFont="1" applyBorder="1"/>
    <xf numFmtId="9" fontId="33" fillId="0" borderId="45" xfId="161" applyNumberFormat="1" applyFont="1" applyBorder="1" applyAlignment="1">
      <alignment horizontal="right" vertical="center"/>
    </xf>
    <xf numFmtId="10" fontId="33" fillId="0" borderId="45" xfId="161" applyNumberFormat="1" applyFont="1" applyBorder="1" applyAlignment="1">
      <alignment horizontal="right" vertical="center"/>
    </xf>
    <xf numFmtId="178" fontId="33" fillId="0" borderId="45" xfId="161" applyNumberFormat="1" applyFont="1" applyBorder="1" applyAlignment="1">
      <alignment horizontal="right" vertical="center"/>
    </xf>
    <xf numFmtId="9" fontId="33" fillId="0" borderId="49" xfId="161" applyNumberFormat="1" applyFont="1" applyBorder="1" applyAlignment="1">
      <alignment horizontal="right" vertical="center"/>
    </xf>
    <xf numFmtId="0" fontId="29" fillId="18" borderId="109" xfId="161" applyFont="1" applyFill="1" applyBorder="1" applyAlignment="1">
      <alignment vertical="center"/>
    </xf>
    <xf numFmtId="4" fontId="20" fillId="0" borderId="45" xfId="161" applyNumberFormat="1" applyFont="1" applyBorder="1" applyAlignment="1">
      <alignment horizontal="right" vertical="center"/>
    </xf>
    <xf numFmtId="9" fontId="20" fillId="0" borderId="45" xfId="161" applyNumberFormat="1" applyFont="1" applyBorder="1" applyAlignment="1">
      <alignment horizontal="right" vertical="center"/>
    </xf>
    <xf numFmtId="10" fontId="20" fillId="0" borderId="45" xfId="161" applyNumberFormat="1" applyFont="1" applyBorder="1" applyAlignment="1">
      <alignment horizontal="right" vertical="center"/>
    </xf>
    <xf numFmtId="178" fontId="20" fillId="0" borderId="45" xfId="161" applyNumberFormat="1" applyFont="1" applyBorder="1" applyAlignment="1">
      <alignment horizontal="right" vertical="center"/>
    </xf>
    <xf numFmtId="9" fontId="20" fillId="0" borderId="49" xfId="161" applyNumberFormat="1" applyFont="1" applyBorder="1" applyAlignment="1">
      <alignment horizontal="right" vertical="center"/>
    </xf>
    <xf numFmtId="3" fontId="32" fillId="2" borderId="3" xfId="161" applyNumberFormat="1" applyFont="1" applyFill="1" applyBorder="1"/>
    <xf numFmtId="3" fontId="29" fillId="0" borderId="4" xfId="161" applyNumberFormat="1" applyFont="1" applyBorder="1"/>
    <xf numFmtId="3" fontId="32" fillId="0" borderId="4" xfId="161" applyNumberFormat="1" applyFont="1" applyBorder="1"/>
    <xf numFmtId="3" fontId="20" fillId="15" borderId="4" xfId="161" applyNumberFormat="1" applyFont="1" applyFill="1" applyBorder="1" applyAlignment="1">
      <alignment horizontal="center"/>
    </xf>
    <xf numFmtId="9" fontId="20" fillId="15" borderId="4" xfId="161" applyNumberFormat="1" applyFont="1" applyFill="1" applyBorder="1" applyAlignment="1">
      <alignment horizontal="center"/>
    </xf>
    <xf numFmtId="10" fontId="20" fillId="15" borderId="4" xfId="161" applyNumberFormat="1" applyFont="1" applyFill="1" applyBorder="1" applyAlignment="1">
      <alignment horizontal="center"/>
    </xf>
    <xf numFmtId="3" fontId="32" fillId="2" borderId="6" xfId="161" applyNumberFormat="1" applyFont="1" applyFill="1" applyBorder="1"/>
    <xf numFmtId="3" fontId="29" fillId="0" borderId="7" xfId="161" applyNumberFormat="1" applyFont="1" applyBorder="1"/>
    <xf numFmtId="3" fontId="20" fillId="15" borderId="7" xfId="161" applyNumberFormat="1" applyFont="1" applyFill="1" applyBorder="1" applyAlignment="1">
      <alignment horizontal="center"/>
    </xf>
    <xf numFmtId="9" fontId="20" fillId="15" borderId="7" xfId="161" applyNumberFormat="1" applyFont="1" applyFill="1" applyBorder="1" applyAlignment="1">
      <alignment horizontal="center"/>
    </xf>
    <xf numFmtId="10" fontId="20" fillId="15" borderId="7" xfId="161" applyNumberFormat="1" applyFont="1" applyFill="1" applyBorder="1" applyAlignment="1">
      <alignment horizontal="center"/>
    </xf>
    <xf numFmtId="10" fontId="29" fillId="0" borderId="0" xfId="161" applyNumberFormat="1" applyFont="1"/>
    <xf numFmtId="9" fontId="29" fillId="0" borderId="0" xfId="161" applyNumberFormat="1" applyFont="1"/>
    <xf numFmtId="4" fontId="36" fillId="21" borderId="110" xfId="161" applyNumberFormat="1" applyFont="1" applyFill="1" applyBorder="1" applyAlignment="1">
      <alignment horizontal="center" vertical="center"/>
    </xf>
    <xf numFmtId="4" fontId="36" fillId="11" borderId="110" xfId="161" applyNumberFormat="1" applyFont="1" applyFill="1" applyBorder="1" applyAlignment="1">
      <alignment horizontal="center" vertical="center"/>
    </xf>
    <xf numFmtId="4" fontId="36" fillId="11" borderId="132" xfId="161" applyNumberFormat="1" applyFont="1" applyFill="1" applyBorder="1" applyAlignment="1">
      <alignment horizontal="center" vertical="center"/>
    </xf>
    <xf numFmtId="178" fontId="29" fillId="0" borderId="0" xfId="161" applyNumberFormat="1" applyFont="1"/>
    <xf numFmtId="0" fontId="32" fillId="22" borderId="133" xfId="161" applyFont="1" applyFill="1" applyBorder="1"/>
    <xf numFmtId="4" fontId="32" fillId="6" borderId="134" xfId="3" applyNumberFormat="1" applyFont="1" applyFill="1" applyBorder="1"/>
    <xf numFmtId="10" fontId="29" fillId="6" borderId="134" xfId="161" applyNumberFormat="1" applyFont="1" applyFill="1" applyBorder="1"/>
    <xf numFmtId="4" fontId="20" fillId="17" borderId="72" xfId="3" applyNumberFormat="1" applyFont="1" applyFill="1" applyBorder="1"/>
    <xf numFmtId="10" fontId="20" fillId="17" borderId="135" xfId="161" applyNumberFormat="1" applyFont="1" applyFill="1" applyBorder="1"/>
    <xf numFmtId="0" fontId="32" fillId="22" borderId="136" xfId="161" applyFont="1" applyFill="1" applyBorder="1"/>
    <xf numFmtId="4" fontId="32" fillId="6" borderId="45" xfId="3" applyNumberFormat="1" applyFont="1" applyFill="1" applyBorder="1"/>
    <xf numFmtId="10" fontId="29" fillId="6" borderId="45" xfId="161" applyNumberFormat="1" applyFont="1" applyFill="1" applyBorder="1"/>
    <xf numFmtId="4" fontId="20" fillId="3" borderId="45" xfId="3" applyNumberFormat="1" applyFont="1" applyFill="1" applyBorder="1"/>
    <xf numFmtId="10" fontId="20" fillId="3" borderId="49" xfId="161" applyNumberFormat="1" applyFont="1" applyFill="1" applyBorder="1"/>
    <xf numFmtId="4" fontId="20" fillId="4" borderId="45" xfId="3" applyNumberFormat="1" applyFont="1" applyFill="1" applyBorder="1"/>
    <xf numFmtId="10" fontId="20" fillId="4" borderId="49" xfId="161" applyNumberFormat="1" applyFont="1" applyFill="1" applyBorder="1"/>
    <xf numFmtId="0" fontId="32" fillId="22" borderId="137" xfId="161" applyFont="1" applyFill="1" applyBorder="1"/>
    <xf numFmtId="4" fontId="32" fillId="6" borderId="138" xfId="3" applyNumberFormat="1" applyFont="1" applyFill="1" applyBorder="1"/>
    <xf numFmtId="10" fontId="29" fillId="6" borderId="138" xfId="161" applyNumberFormat="1" applyFont="1" applyFill="1" applyBorder="1"/>
    <xf numFmtId="4" fontId="20" fillId="4" borderId="138" xfId="3" applyNumberFormat="1" applyFont="1" applyFill="1" applyBorder="1"/>
    <xf numFmtId="10" fontId="20" fillId="4" borderId="139" xfId="161" applyNumberFormat="1" applyFont="1" applyFill="1" applyBorder="1"/>
    <xf numFmtId="3" fontId="29" fillId="0" borderId="0" xfId="161" applyNumberFormat="1" applyFont="1"/>
    <xf numFmtId="3" fontId="32" fillId="0" borderId="0" xfId="161" applyNumberFormat="1" applyFont="1"/>
    <xf numFmtId="205" fontId="32" fillId="0" borderId="0" xfId="161" applyNumberFormat="1" applyFont="1"/>
    <xf numFmtId="4" fontId="32" fillId="0" borderId="0" xfId="1" applyNumberFormat="1" applyFont="1"/>
    <xf numFmtId="0" fontId="29" fillId="0" borderId="0" xfId="161" applyFont="1"/>
    <xf numFmtId="1" fontId="32" fillId="0" borderId="0" xfId="161" applyNumberFormat="1" applyFont="1"/>
    <xf numFmtId="4" fontId="7" fillId="0" borderId="0" xfId="0" applyNumberFormat="1" applyFont="1"/>
    <xf numFmtId="0" fontId="27" fillId="0" borderId="0" xfId="161" applyFont="1" applyAlignment="1">
      <alignment vertical="center"/>
    </xf>
    <xf numFmtId="4" fontId="27" fillId="0" borderId="0" xfId="161" applyNumberFormat="1" applyFont="1" applyAlignment="1">
      <alignment vertical="center"/>
    </xf>
    <xf numFmtId="4" fontId="23" fillId="0" borderId="0" xfId="161" applyNumberFormat="1" applyFont="1" applyAlignment="1">
      <alignment horizontal="left" vertical="center"/>
    </xf>
    <xf numFmtId="0" fontId="20" fillId="18" borderId="140" xfId="161" applyFont="1" applyFill="1" applyBorder="1" applyAlignment="1">
      <alignment horizontal="center" vertical="center"/>
    </xf>
    <xf numFmtId="4" fontId="20" fillId="3" borderId="43" xfId="161" applyNumberFormat="1" applyFont="1" applyFill="1" applyBorder="1" applyAlignment="1">
      <alignment horizontal="center" vertical="center"/>
    </xf>
    <xf numFmtId="4" fontId="20" fillId="23" borderId="43" xfId="161" applyNumberFormat="1" applyFont="1" applyFill="1" applyBorder="1" applyAlignment="1">
      <alignment horizontal="center" vertical="center" wrapText="1"/>
    </xf>
    <xf numFmtId="4" fontId="20" fillId="23" borderId="40" xfId="161" applyNumberFormat="1" applyFont="1" applyFill="1" applyBorder="1" applyAlignment="1">
      <alignment horizontal="center" vertical="center" wrapText="1"/>
    </xf>
    <xf numFmtId="4" fontId="20" fillId="23" borderId="68" xfId="161" applyNumberFormat="1" applyFont="1" applyFill="1" applyBorder="1" applyAlignment="1">
      <alignment horizontal="center" vertical="center" wrapText="1"/>
    </xf>
    <xf numFmtId="183" fontId="28" fillId="0" borderId="94" xfId="161" applyNumberFormat="1" applyFont="1" applyBorder="1"/>
    <xf numFmtId="3" fontId="28" fillId="0" borderId="94" xfId="0" applyNumberFormat="1" applyFont="1" applyBorder="1" applyAlignment="1">
      <alignment horizontal="center"/>
    </xf>
    <xf numFmtId="4" fontId="28" fillId="0" borderId="94" xfId="161" applyNumberFormat="1" applyFont="1" applyBorder="1"/>
    <xf numFmtId="4" fontId="28" fillId="0" borderId="94" xfId="161" applyNumberFormat="1" applyFont="1" applyBorder="1" applyAlignment="1">
      <alignment horizontal="center"/>
    </xf>
    <xf numFmtId="4" fontId="28" fillId="0" borderId="143" xfId="161" applyNumberFormat="1" applyFont="1" applyBorder="1"/>
    <xf numFmtId="183" fontId="28" fillId="0" borderId="45" xfId="161" applyNumberFormat="1" applyFont="1" applyBorder="1"/>
    <xf numFmtId="3" fontId="28" fillId="0" borderId="45" xfId="0" applyNumberFormat="1" applyFont="1" applyBorder="1" applyAlignment="1">
      <alignment horizontal="center"/>
    </xf>
    <xf numFmtId="4" fontId="28" fillId="0" borderId="45" xfId="161" applyNumberFormat="1" applyFont="1" applyBorder="1"/>
    <xf numFmtId="4" fontId="28" fillId="0" borderId="45" xfId="161" applyNumberFormat="1" applyFont="1" applyBorder="1" applyAlignment="1">
      <alignment horizontal="center"/>
    </xf>
    <xf numFmtId="4" fontId="28" fillId="0" borderId="145" xfId="161" applyNumberFormat="1" applyFont="1" applyBorder="1"/>
    <xf numFmtId="183" fontId="31" fillId="0" borderId="45" xfId="161" applyNumberFormat="1" applyFont="1" applyBorder="1"/>
    <xf numFmtId="183" fontId="20" fillId="0" borderId="45" xfId="161" applyNumberFormat="1" applyFont="1" applyBorder="1"/>
    <xf numFmtId="0" fontId="29" fillId="18" borderId="146" xfId="161" applyFont="1" applyFill="1" applyBorder="1" applyAlignment="1">
      <alignment horizontal="center" vertical="center"/>
    </xf>
    <xf numFmtId="183" fontId="33" fillId="0" borderId="45" xfId="161" applyNumberFormat="1" applyFont="1" applyBorder="1"/>
    <xf numFmtId="3" fontId="33" fillId="0" borderId="45" xfId="0" applyNumberFormat="1" applyFont="1" applyBorder="1" applyAlignment="1">
      <alignment horizontal="center"/>
    </xf>
    <xf numFmtId="4" fontId="33" fillId="0" borderId="45" xfId="161" applyNumberFormat="1" applyFont="1" applyBorder="1"/>
    <xf numFmtId="4" fontId="33" fillId="0" borderId="45" xfId="161" applyNumberFormat="1" applyFont="1" applyBorder="1" applyAlignment="1">
      <alignment horizontal="center"/>
    </xf>
    <xf numFmtId="4" fontId="33" fillId="0" borderId="145" xfId="161" applyNumberFormat="1" applyFont="1" applyBorder="1"/>
    <xf numFmtId="0" fontId="29" fillId="18" borderId="108" xfId="161" applyFont="1" applyFill="1" applyBorder="1" applyAlignment="1">
      <alignment vertical="center"/>
    </xf>
    <xf numFmtId="183" fontId="34" fillId="0" borderId="45" xfId="161" applyNumberFormat="1" applyFont="1" applyBorder="1"/>
    <xf numFmtId="0" fontId="29" fillId="18" borderId="98" xfId="161" applyFont="1" applyFill="1" applyBorder="1" applyAlignment="1">
      <alignment vertical="center"/>
    </xf>
    <xf numFmtId="183" fontId="28" fillId="0" borderId="79" xfId="161" applyNumberFormat="1" applyFont="1" applyBorder="1"/>
    <xf numFmtId="3" fontId="20" fillId="0" borderId="45" xfId="161" applyNumberFormat="1" applyFont="1" applyBorder="1" applyAlignment="1">
      <alignment horizontal="center"/>
    </xf>
    <xf numFmtId="3" fontId="20" fillId="0" borderId="145" xfId="161" applyNumberFormat="1" applyFont="1" applyBorder="1" applyAlignment="1">
      <alignment horizontal="center"/>
    </xf>
    <xf numFmtId="0" fontId="33" fillId="2" borderId="38" xfId="161" applyFont="1" applyFill="1" applyBorder="1"/>
    <xf numFmtId="183" fontId="20" fillId="0" borderId="147" xfId="161" applyNumberFormat="1" applyFont="1" applyBorder="1"/>
    <xf numFmtId="183" fontId="28" fillId="0" borderId="148" xfId="161" applyNumberFormat="1" applyFont="1" applyBorder="1"/>
    <xf numFmtId="3" fontId="20" fillId="6" borderId="94" xfId="161" applyNumberFormat="1" applyFont="1" applyFill="1" applyBorder="1" applyAlignment="1">
      <alignment horizontal="center"/>
    </xf>
    <xf numFmtId="0" fontId="33" fillId="2" borderId="149" xfId="161" applyFont="1" applyFill="1" applyBorder="1"/>
    <xf numFmtId="3" fontId="20" fillId="6" borderId="7" xfId="161" applyNumberFormat="1" applyFont="1" applyFill="1" applyBorder="1" applyAlignment="1">
      <alignment horizontal="center"/>
    </xf>
    <xf numFmtId="183" fontId="20" fillId="0" borderId="0" xfId="161" applyNumberFormat="1" applyFont="1"/>
    <xf numFmtId="3" fontId="28" fillId="0" borderId="0" xfId="161" applyNumberFormat="1" applyFont="1" applyAlignment="1">
      <alignment horizontal="right"/>
    </xf>
    <xf numFmtId="4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7" fillId="0" borderId="0" xfId="0" applyFont="1"/>
    <xf numFmtId="0" fontId="20" fillId="18" borderId="153" xfId="161" applyFont="1" applyFill="1" applyBorder="1" applyAlignment="1">
      <alignment horizontal="center" vertical="center"/>
    </xf>
    <xf numFmtId="4" fontId="39" fillId="3" borderId="154" xfId="161" applyNumberFormat="1" applyFont="1" applyFill="1" applyBorder="1" applyAlignment="1">
      <alignment horizontal="center" vertical="center"/>
    </xf>
    <xf numFmtId="0" fontId="40" fillId="21" borderId="154" xfId="0" applyFont="1" applyFill="1" applyBorder="1" applyAlignment="1">
      <alignment horizontal="center"/>
    </xf>
    <xf numFmtId="0" fontId="40" fillId="3" borderId="154" xfId="0" applyFont="1" applyFill="1" applyBorder="1" applyAlignment="1">
      <alignment horizontal="center"/>
    </xf>
    <xf numFmtId="0" fontId="40" fillId="24" borderId="154" xfId="0" applyFont="1" applyFill="1" applyBorder="1" applyAlignment="1">
      <alignment horizontal="center"/>
    </xf>
    <xf numFmtId="0" fontId="40" fillId="3" borderId="155" xfId="0" applyFont="1" applyFill="1" applyBorder="1" applyAlignment="1">
      <alignment horizontal="center"/>
    </xf>
    <xf numFmtId="0" fontId="29" fillId="18" borderId="142" xfId="161" applyFont="1" applyFill="1" applyBorder="1" applyAlignment="1">
      <alignment vertical="center"/>
    </xf>
    <xf numFmtId="170" fontId="0" fillId="21" borderId="94" xfId="1" applyFont="1" applyFill="1" applyBorder="1"/>
    <xf numFmtId="170" fontId="0" fillId="3" borderId="94" xfId="1" applyFont="1" applyFill="1" applyBorder="1"/>
    <xf numFmtId="170" fontId="0" fillId="24" borderId="94" xfId="1" applyFont="1" applyFill="1" applyBorder="1"/>
    <xf numFmtId="170" fontId="0" fillId="3" borderId="143" xfId="1" applyFont="1" applyFill="1" applyBorder="1"/>
    <xf numFmtId="0" fontId="29" fillId="18" borderId="144" xfId="161" applyFont="1" applyFill="1" applyBorder="1" applyAlignment="1">
      <alignment vertical="center"/>
    </xf>
    <xf numFmtId="170" fontId="0" fillId="21" borderId="45" xfId="1" applyFont="1" applyFill="1" applyBorder="1"/>
    <xf numFmtId="170" fontId="0" fillId="3" borderId="45" xfId="1" applyFont="1" applyFill="1" applyBorder="1"/>
    <xf numFmtId="170" fontId="0" fillId="24" borderId="45" xfId="1" applyFont="1" applyFill="1" applyBorder="1"/>
    <xf numFmtId="170" fontId="0" fillId="3" borderId="145" xfId="1" applyFont="1" applyFill="1" applyBorder="1"/>
    <xf numFmtId="4" fontId="20" fillId="16" borderId="45" xfId="161" applyNumberFormat="1" applyFont="1" applyFill="1" applyBorder="1" applyAlignment="1">
      <alignment horizontal="center" vertical="center"/>
    </xf>
    <xf numFmtId="0" fontId="29" fillId="18" borderId="146" xfId="161" applyFont="1" applyFill="1" applyBorder="1" applyAlignment="1">
      <alignment vertical="center"/>
    </xf>
    <xf numFmtId="0" fontId="29" fillId="18" borderId="112" xfId="161" applyFont="1" applyFill="1" applyBorder="1" applyAlignment="1">
      <alignment vertical="center"/>
    </xf>
    <xf numFmtId="183" fontId="41" fillId="0" borderId="45" xfId="161" applyNumberFormat="1" applyFont="1" applyBorder="1"/>
    <xf numFmtId="183" fontId="28" fillId="0" borderId="147" xfId="161" applyNumberFormat="1" applyFont="1" applyBorder="1"/>
    <xf numFmtId="4" fontId="28" fillId="0" borderId="0" xfId="161" applyNumberFormat="1" applyFont="1"/>
    <xf numFmtId="4" fontId="20" fillId="0" borderId="0" xfId="161" applyNumberFormat="1" applyFont="1" applyAlignment="1">
      <alignment horizontal="right" vertical="center"/>
    </xf>
    <xf numFmtId="0" fontId="33" fillId="2" borderId="0" xfId="161" applyFont="1" applyFill="1"/>
    <xf numFmtId="4" fontId="20" fillId="6" borderId="94" xfId="161" applyNumberFormat="1" applyFont="1" applyFill="1" applyBorder="1" applyAlignment="1">
      <alignment horizontal="center"/>
    </xf>
    <xf numFmtId="4" fontId="20" fillId="6" borderId="7" xfId="161" applyNumberFormat="1" applyFont="1" applyFill="1" applyBorder="1" applyAlignment="1">
      <alignment horizontal="center"/>
    </xf>
    <xf numFmtId="183" fontId="20" fillId="0" borderId="156" xfId="161" applyNumberFormat="1" applyFont="1" applyBorder="1"/>
    <xf numFmtId="4" fontId="28" fillId="0" borderId="0" xfId="161" applyNumberFormat="1" applyFont="1" applyAlignment="1">
      <alignment horizontal="right"/>
    </xf>
    <xf numFmtId="0" fontId="28" fillId="25" borderId="0" xfId="161" applyFont="1" applyFill="1"/>
    <xf numFmtId="0" fontId="42" fillId="0" borderId="0" xfId="161" applyFont="1"/>
    <xf numFmtId="168" fontId="28" fillId="0" borderId="0" xfId="76" applyFont="1" applyFill="1"/>
    <xf numFmtId="0" fontId="28" fillId="0" borderId="0" xfId="161" applyFont="1" applyAlignment="1">
      <alignment horizontal="center"/>
    </xf>
    <xf numFmtId="1" fontId="7" fillId="0" borderId="0" xfId="164" applyNumberFormat="1" applyFont="1"/>
    <xf numFmtId="0" fontId="20" fillId="0" borderId="157" xfId="161" applyFont="1" applyBorder="1" applyAlignment="1">
      <alignment horizontal="center"/>
    </xf>
    <xf numFmtId="0" fontId="20" fillId="0" borderId="157" xfId="160" applyFont="1" applyBorder="1" applyAlignment="1">
      <alignment horizontal="center"/>
    </xf>
    <xf numFmtId="1" fontId="20" fillId="3" borderId="157" xfId="160" applyNumberFormat="1" applyFont="1" applyFill="1" applyBorder="1" applyAlignment="1">
      <alignment horizontal="center"/>
    </xf>
    <xf numFmtId="207" fontId="23" fillId="0" borderId="0" xfId="161" applyNumberFormat="1" applyFont="1" applyAlignment="1">
      <alignment horizontal="center"/>
    </xf>
    <xf numFmtId="207" fontId="23" fillId="0" borderId="0" xfId="161" applyNumberFormat="1" applyFont="1" applyAlignment="1">
      <alignment horizontal="left"/>
    </xf>
    <xf numFmtId="0" fontId="20" fillId="0" borderId="0" xfId="160" applyFont="1" applyAlignment="1">
      <alignment horizontal="center"/>
    </xf>
    <xf numFmtId="0" fontId="20" fillId="26" borderId="158" xfId="161" applyFont="1" applyFill="1" applyBorder="1" applyAlignment="1">
      <alignment vertical="center"/>
    </xf>
    <xf numFmtId="0" fontId="20" fillId="0" borderId="0" xfId="161" applyFont="1" applyAlignment="1">
      <alignment horizontal="center" vertical="center"/>
    </xf>
    <xf numFmtId="0" fontId="20" fillId="18" borderId="159" xfId="161" applyFont="1" applyFill="1" applyBorder="1" applyAlignment="1">
      <alignment horizontal="center" vertical="center"/>
    </xf>
    <xf numFmtId="0" fontId="20" fillId="2" borderId="161" xfId="0" applyFont="1" applyFill="1" applyBorder="1" applyAlignment="1">
      <alignment horizontal="center" vertical="center"/>
    </xf>
    <xf numFmtId="0" fontId="20" fillId="2" borderId="162" xfId="0" applyFont="1" applyFill="1" applyBorder="1" applyAlignment="1">
      <alignment horizontal="center" vertical="center"/>
    </xf>
    <xf numFmtId="0" fontId="20" fillId="2" borderId="162" xfId="161" applyFont="1" applyFill="1" applyBorder="1" applyAlignment="1">
      <alignment horizontal="center" vertical="center"/>
    </xf>
    <xf numFmtId="0" fontId="20" fillId="11" borderId="162" xfId="161" applyFont="1" applyFill="1" applyBorder="1" applyAlignment="1">
      <alignment horizontal="center" vertical="center"/>
    </xf>
    <xf numFmtId="0" fontId="20" fillId="27" borderId="162" xfId="161" applyFont="1" applyFill="1" applyBorder="1" applyAlignment="1">
      <alignment horizontal="center" vertical="center" wrapText="1"/>
    </xf>
    <xf numFmtId="0" fontId="20" fillId="2" borderId="162" xfId="161" applyFont="1" applyFill="1" applyBorder="1" applyAlignment="1">
      <alignment horizontal="center" vertical="center" wrapText="1"/>
    </xf>
    <xf numFmtId="0" fontId="20" fillId="28" borderId="162" xfId="161" applyFont="1" applyFill="1" applyBorder="1" applyAlignment="1">
      <alignment horizontal="center" vertical="center" wrapText="1"/>
    </xf>
    <xf numFmtId="3" fontId="28" fillId="0" borderId="131" xfId="0" applyNumberFormat="1" applyFont="1" applyBorder="1" applyAlignment="1">
      <alignment horizontal="center"/>
    </xf>
    <xf numFmtId="3" fontId="28" fillId="0" borderId="121" xfId="161" applyNumberFormat="1" applyFont="1" applyBorder="1" applyAlignment="1">
      <alignment horizontal="center"/>
    </xf>
    <xf numFmtId="3" fontId="28" fillId="0" borderId="164" xfId="161" applyNumberFormat="1" applyFont="1" applyBorder="1" applyAlignment="1">
      <alignment horizontal="center"/>
    </xf>
    <xf numFmtId="3" fontId="28" fillId="0" borderId="165" xfId="161" applyNumberFormat="1" applyFont="1" applyBorder="1" applyAlignment="1">
      <alignment horizontal="center"/>
    </xf>
    <xf numFmtId="3" fontId="28" fillId="24" borderId="165" xfId="161" applyNumberFormat="1" applyFont="1" applyFill="1" applyBorder="1" applyAlignment="1">
      <alignment horizontal="center"/>
    </xf>
    <xf numFmtId="3" fontId="28" fillId="24" borderId="121" xfId="161" applyNumberFormat="1" applyFont="1" applyFill="1" applyBorder="1" applyAlignment="1">
      <alignment horizontal="center"/>
    </xf>
    <xf numFmtId="3" fontId="28" fillId="0" borderId="0" xfId="0" applyNumberFormat="1" applyFont="1" applyAlignment="1">
      <alignment horizontal="center"/>
    </xf>
    <xf numFmtId="170" fontId="33" fillId="0" borderId="0" xfId="161" applyNumberFormat="1" applyFont="1"/>
    <xf numFmtId="0" fontId="20" fillId="18" borderId="166" xfId="161" applyFont="1" applyFill="1" applyBorder="1" applyAlignment="1">
      <alignment horizontal="center" vertical="center"/>
    </xf>
    <xf numFmtId="3" fontId="31" fillId="0" borderId="131" xfId="0" applyNumberFormat="1" applyFont="1" applyBorder="1" applyAlignment="1">
      <alignment horizontal="center"/>
    </xf>
    <xf numFmtId="3" fontId="32" fillId="0" borderId="121" xfId="161" applyNumberFormat="1" applyFont="1" applyBorder="1" applyAlignment="1">
      <alignment horizontal="center"/>
    </xf>
    <xf numFmtId="3" fontId="32" fillId="0" borderId="164" xfId="161" applyNumberFormat="1" applyFont="1" applyBorder="1" applyAlignment="1">
      <alignment horizontal="center"/>
    </xf>
    <xf numFmtId="3" fontId="32" fillId="24" borderId="165" xfId="161" applyNumberFormat="1" applyFont="1" applyFill="1" applyBorder="1" applyAlignment="1">
      <alignment horizontal="center"/>
    </xf>
    <xf numFmtId="3" fontId="41" fillId="24" borderId="165" xfId="161" applyNumberFormat="1" applyFont="1" applyFill="1" applyBorder="1" applyAlignment="1">
      <alignment horizontal="center"/>
    </xf>
    <xf numFmtId="3" fontId="41" fillId="0" borderId="165" xfId="161" applyNumberFormat="1" applyFont="1" applyBorder="1" applyAlignment="1">
      <alignment horizontal="center"/>
    </xf>
    <xf numFmtId="3" fontId="32" fillId="0" borderId="165" xfId="161" applyNumberFormat="1" applyFont="1" applyBorder="1" applyAlignment="1">
      <alignment horizontal="center"/>
    </xf>
    <xf numFmtId="3" fontId="32" fillId="24" borderId="121" xfId="161" applyNumberFormat="1" applyFont="1" applyFill="1" applyBorder="1" applyAlignment="1">
      <alignment horizontal="center"/>
    </xf>
    <xf numFmtId="3" fontId="32" fillId="0" borderId="0" xfId="0" applyNumberFormat="1" applyFont="1" applyAlignment="1">
      <alignment horizontal="center"/>
    </xf>
    <xf numFmtId="3" fontId="41" fillId="0" borderId="121" xfId="161" applyNumberFormat="1" applyFont="1" applyBorder="1" applyAlignment="1">
      <alignment horizontal="center"/>
    </xf>
    <xf numFmtId="3" fontId="41" fillId="0" borderId="164" xfId="161" applyNumberFormat="1" applyFont="1" applyBorder="1" applyAlignment="1">
      <alignment horizontal="center"/>
    </xf>
    <xf numFmtId="3" fontId="20" fillId="0" borderId="131" xfId="0" applyNumberFormat="1" applyFont="1" applyBorder="1" applyAlignment="1">
      <alignment horizontal="center"/>
    </xf>
    <xf numFmtId="3" fontId="20" fillId="0" borderId="121" xfId="161" applyNumberFormat="1" applyFont="1" applyBorder="1" applyAlignment="1">
      <alignment horizontal="center"/>
    </xf>
    <xf numFmtId="3" fontId="20" fillId="0" borderId="0" xfId="0" applyNumberFormat="1" applyFont="1" applyAlignment="1">
      <alignment horizontal="center"/>
    </xf>
    <xf numFmtId="0" fontId="20" fillId="18" borderId="166" xfId="161" applyFont="1" applyFill="1" applyBorder="1" applyAlignment="1">
      <alignment vertical="center"/>
    </xf>
    <xf numFmtId="183" fontId="32" fillId="0" borderId="131" xfId="161" applyNumberFormat="1" applyFont="1" applyBorder="1"/>
    <xf numFmtId="3" fontId="32" fillId="0" borderId="131" xfId="0" applyNumberFormat="1" applyFont="1" applyBorder="1" applyAlignment="1">
      <alignment horizontal="center"/>
    </xf>
    <xf numFmtId="3" fontId="28" fillId="4" borderId="121" xfId="161" applyNumberFormat="1" applyFont="1" applyFill="1" applyBorder="1" applyAlignment="1">
      <alignment horizontal="center"/>
    </xf>
    <xf numFmtId="3" fontId="28" fillId="4" borderId="164" xfId="161" applyNumberFormat="1" applyFont="1" applyFill="1" applyBorder="1" applyAlignment="1">
      <alignment horizontal="center"/>
    </xf>
    <xf numFmtId="3" fontId="28" fillId="4" borderId="165" xfId="161" applyNumberFormat="1" applyFont="1" applyFill="1" applyBorder="1" applyAlignment="1">
      <alignment horizontal="center"/>
    </xf>
    <xf numFmtId="3" fontId="32" fillId="4" borderId="121" xfId="161" applyNumberFormat="1" applyFont="1" applyFill="1" applyBorder="1" applyAlignment="1">
      <alignment horizontal="center"/>
    </xf>
    <xf numFmtId="3" fontId="32" fillId="4" borderId="164" xfId="161" applyNumberFormat="1" applyFont="1" applyFill="1" applyBorder="1" applyAlignment="1">
      <alignment horizontal="center"/>
    </xf>
    <xf numFmtId="3" fontId="32" fillId="4" borderId="165" xfId="161" applyNumberFormat="1" applyFont="1" applyFill="1" applyBorder="1" applyAlignment="1">
      <alignment horizontal="center"/>
    </xf>
    <xf numFmtId="3" fontId="41" fillId="4" borderId="165" xfId="161" applyNumberFormat="1" applyFont="1" applyFill="1" applyBorder="1" applyAlignment="1">
      <alignment horizontal="center"/>
    </xf>
    <xf numFmtId="3" fontId="20" fillId="4" borderId="121" xfId="161" applyNumberFormat="1" applyFont="1" applyFill="1" applyBorder="1" applyAlignment="1">
      <alignment horizontal="center"/>
    </xf>
    <xf numFmtId="3" fontId="20" fillId="4" borderId="0" xfId="0" applyNumberFormat="1" applyFont="1" applyFill="1" applyAlignment="1">
      <alignment horizontal="center"/>
    </xf>
    <xf numFmtId="3" fontId="28" fillId="4" borderId="0" xfId="0" applyNumberFormat="1" applyFont="1" applyFill="1" applyAlignment="1">
      <alignment horizontal="center"/>
    </xf>
    <xf numFmtId="3" fontId="28" fillId="4" borderId="0" xfId="161" applyNumberFormat="1" applyFont="1" applyFill="1" applyAlignment="1">
      <alignment horizontal="center"/>
    </xf>
    <xf numFmtId="3" fontId="28" fillId="0" borderId="0" xfId="161" applyNumberFormat="1" applyFont="1" applyAlignment="1">
      <alignment horizontal="center"/>
    </xf>
    <xf numFmtId="3" fontId="28" fillId="24" borderId="0" xfId="161" applyNumberFormat="1" applyFont="1" applyFill="1" applyAlignment="1">
      <alignment horizontal="center"/>
    </xf>
    <xf numFmtId="3" fontId="43" fillId="4" borderId="0" xfId="161" applyNumberFormat="1" applyFont="1" applyFill="1" applyAlignment="1">
      <alignment horizontal="center"/>
    </xf>
    <xf numFmtId="3" fontId="43" fillId="0" borderId="0" xfId="161" applyNumberFormat="1" applyFont="1" applyAlignment="1">
      <alignment horizontal="center"/>
    </xf>
    <xf numFmtId="3" fontId="43" fillId="24" borderId="0" xfId="161" applyNumberFormat="1" applyFont="1" applyFill="1" applyAlignment="1">
      <alignment horizontal="center"/>
    </xf>
    <xf numFmtId="3" fontId="43" fillId="0" borderId="121" xfId="161" applyNumberFormat="1" applyFont="1" applyBorder="1" applyAlignment="1">
      <alignment horizontal="center"/>
    </xf>
    <xf numFmtId="3" fontId="43" fillId="0" borderId="165" xfId="161" applyNumberFormat="1" applyFont="1" applyBorder="1" applyAlignment="1">
      <alignment horizontal="center"/>
    </xf>
    <xf numFmtId="3" fontId="43" fillId="0" borderId="0" xfId="0" applyNumberFormat="1" applyFont="1" applyAlignment="1">
      <alignment horizontal="center"/>
    </xf>
    <xf numFmtId="3" fontId="43" fillId="0" borderId="164" xfId="161" applyNumberFormat="1" applyFont="1" applyBorder="1" applyAlignment="1">
      <alignment horizontal="center"/>
    </xf>
    <xf numFmtId="0" fontId="20" fillId="18" borderId="167" xfId="161" applyFont="1" applyFill="1" applyBorder="1" applyAlignment="1">
      <alignment vertical="center"/>
    </xf>
    <xf numFmtId="183" fontId="20" fillId="0" borderId="168" xfId="161" applyNumberFormat="1" applyFont="1" applyBorder="1"/>
    <xf numFmtId="183" fontId="28" fillId="0" borderId="168" xfId="161" applyNumberFormat="1" applyFont="1" applyBorder="1"/>
    <xf numFmtId="3" fontId="20" fillId="0" borderId="168" xfId="161" applyNumberFormat="1" applyFont="1" applyBorder="1" applyAlignment="1">
      <alignment horizontal="center"/>
    </xf>
    <xf numFmtId="0" fontId="33" fillId="2" borderId="169" xfId="161" applyFont="1" applyFill="1" applyBorder="1"/>
    <xf numFmtId="204" fontId="20" fillId="0" borderId="170" xfId="161" applyNumberFormat="1" applyFont="1" applyBorder="1"/>
    <xf numFmtId="183" fontId="28" fillId="0" borderId="170" xfId="161" applyNumberFormat="1" applyFont="1" applyBorder="1"/>
    <xf numFmtId="3" fontId="20" fillId="4" borderId="170" xfId="161" applyNumberFormat="1" applyFont="1" applyFill="1" applyBorder="1" applyAlignment="1">
      <alignment horizontal="center"/>
    </xf>
    <xf numFmtId="3" fontId="20" fillId="0" borderId="171" xfId="161" applyNumberFormat="1" applyFont="1" applyBorder="1" applyAlignment="1">
      <alignment horizontal="center"/>
    </xf>
    <xf numFmtId="0" fontId="20" fillId="25" borderId="0" xfId="161" applyFont="1" applyFill="1"/>
    <xf numFmtId="0" fontId="44" fillId="0" borderId="0" xfId="161" applyFont="1"/>
    <xf numFmtId="0" fontId="46" fillId="25" borderId="0" xfId="161" applyFont="1" applyFill="1"/>
    <xf numFmtId="0" fontId="47" fillId="25" borderId="0" xfId="161" applyFont="1" applyFill="1"/>
    <xf numFmtId="3" fontId="48" fillId="0" borderId="0" xfId="161" applyNumberFormat="1" applyFont="1" applyAlignment="1">
      <alignment horizontal="left"/>
    </xf>
    <xf numFmtId="0" fontId="49" fillId="0" borderId="0" xfId="161" applyFont="1" applyAlignment="1">
      <alignment vertical="top"/>
    </xf>
    <xf numFmtId="2" fontId="20" fillId="0" borderId="0" xfId="161" applyNumberFormat="1" applyFont="1"/>
    <xf numFmtId="168" fontId="28" fillId="25" borderId="0" xfId="76" applyFont="1" applyFill="1"/>
    <xf numFmtId="38" fontId="20" fillId="0" borderId="0" xfId="161" applyNumberFormat="1" applyFont="1"/>
    <xf numFmtId="0" fontId="20" fillId="18" borderId="99" xfId="161" applyFont="1" applyFill="1" applyBorder="1" applyAlignment="1">
      <alignment horizontal="center" vertical="center"/>
    </xf>
    <xf numFmtId="0" fontId="20" fillId="19" borderId="100" xfId="161" applyFont="1" applyFill="1" applyBorder="1" applyAlignment="1">
      <alignment horizontal="center" vertical="center"/>
    </xf>
    <xf numFmtId="0" fontId="20" fillId="19" borderId="100" xfId="161" applyFont="1" applyFill="1" applyBorder="1" applyAlignment="1">
      <alignment vertical="center"/>
    </xf>
    <xf numFmtId="0" fontId="20" fillId="2" borderId="100" xfId="0" applyFont="1" applyFill="1" applyBorder="1" applyAlignment="1">
      <alignment horizontal="center" vertical="center"/>
    </xf>
    <xf numFmtId="0" fontId="20" fillId="23" borderId="100" xfId="161" applyFont="1" applyFill="1" applyBorder="1" applyAlignment="1">
      <alignment horizontal="center" vertical="center" wrapText="1"/>
    </xf>
    <xf numFmtId="0" fontId="20" fillId="6" borderId="100" xfId="161" applyFont="1" applyFill="1" applyBorder="1" applyAlignment="1">
      <alignment horizontal="center" vertical="center" wrapText="1"/>
    </xf>
    <xf numFmtId="0" fontId="20" fillId="6" borderId="172" xfId="161" applyFont="1" applyFill="1" applyBorder="1" applyAlignment="1">
      <alignment horizontal="center" vertical="center" wrapText="1"/>
    </xf>
    <xf numFmtId="183" fontId="33" fillId="0" borderId="130" xfId="161" applyNumberFormat="1" applyFont="1" applyBorder="1"/>
    <xf numFmtId="183" fontId="33" fillId="0" borderId="94" xfId="161" applyNumberFormat="1" applyFont="1" applyBorder="1"/>
    <xf numFmtId="3" fontId="33" fillId="0" borderId="45" xfId="161" applyNumberFormat="1" applyFont="1" applyBorder="1" applyAlignment="1">
      <alignment horizontal="center"/>
    </xf>
    <xf numFmtId="3" fontId="33" fillId="0" borderId="145" xfId="161" applyNumberFormat="1" applyFont="1" applyBorder="1" applyAlignment="1">
      <alignment horizontal="center"/>
    </xf>
    <xf numFmtId="183" fontId="20" fillId="0" borderId="131" xfId="161" applyNumberFormat="1" applyFont="1" applyBorder="1"/>
    <xf numFmtId="3" fontId="20" fillId="0" borderId="110" xfId="161" applyNumberFormat="1" applyFont="1" applyBorder="1" applyAlignment="1">
      <alignment horizontal="center"/>
    </xf>
    <xf numFmtId="183" fontId="28" fillId="0" borderId="173" xfId="161" applyNumberFormat="1" applyFont="1" applyBorder="1"/>
    <xf numFmtId="3" fontId="28" fillId="0" borderId="173" xfId="0" applyNumberFormat="1" applyFont="1" applyBorder="1" applyAlignment="1">
      <alignment horizontal="center"/>
    </xf>
    <xf numFmtId="3" fontId="28" fillId="0" borderId="173" xfId="161" applyNumberFormat="1" applyFont="1" applyBorder="1" applyAlignment="1">
      <alignment horizontal="center"/>
    </xf>
    <xf numFmtId="3" fontId="28" fillId="0" borderId="145" xfId="161" applyNumberFormat="1" applyFont="1" applyBorder="1" applyAlignment="1">
      <alignment horizontal="center"/>
    </xf>
    <xf numFmtId="183" fontId="33" fillId="0" borderId="173" xfId="161" applyNumberFormat="1" applyFont="1" applyBorder="1"/>
    <xf numFmtId="3" fontId="28" fillId="0" borderId="45" xfId="161" applyNumberFormat="1" applyFont="1" applyBorder="1" applyAlignment="1">
      <alignment horizontal="center"/>
    </xf>
    <xf numFmtId="0" fontId="29" fillId="18" borderId="48" xfId="161" applyFont="1" applyFill="1" applyBorder="1" applyAlignment="1">
      <alignment horizontal="center" vertical="center"/>
    </xf>
    <xf numFmtId="0" fontId="29" fillId="18" borderId="80" xfId="161" applyFont="1" applyFill="1" applyBorder="1" applyAlignment="1">
      <alignment horizontal="center" vertical="center"/>
    </xf>
    <xf numFmtId="3" fontId="33" fillId="0" borderId="28" xfId="161" applyNumberFormat="1" applyFont="1" applyBorder="1" applyAlignment="1">
      <alignment horizontal="center"/>
    </xf>
    <xf numFmtId="0" fontId="20" fillId="18" borderId="27" xfId="161" applyFont="1" applyFill="1" applyBorder="1" applyAlignment="1">
      <alignment vertical="center"/>
    </xf>
    <xf numFmtId="183" fontId="28" fillId="0" borderId="110" xfId="161" applyNumberFormat="1" applyFont="1" applyBorder="1"/>
    <xf numFmtId="0" fontId="33" fillId="2" borderId="174" xfId="161" applyFont="1" applyFill="1" applyBorder="1"/>
    <xf numFmtId="183" fontId="20" fillId="0" borderId="134" xfId="161" applyNumberFormat="1" applyFont="1" applyBorder="1"/>
    <xf numFmtId="183" fontId="28" fillId="0" borderId="134" xfId="161" applyNumberFormat="1" applyFont="1" applyBorder="1"/>
    <xf numFmtId="3" fontId="20" fillId="0" borderId="134" xfId="161" applyNumberFormat="1" applyFont="1" applyBorder="1" applyAlignment="1">
      <alignment horizontal="center"/>
    </xf>
    <xf numFmtId="3" fontId="20" fillId="0" borderId="175" xfId="161" applyNumberFormat="1" applyFont="1" applyBorder="1" applyAlignment="1">
      <alignment horizontal="center"/>
    </xf>
    <xf numFmtId="0" fontId="33" fillId="2" borderId="176" xfId="161" applyFont="1" applyFill="1" applyBorder="1"/>
    <xf numFmtId="204" fontId="20" fillId="0" borderId="138" xfId="161" applyNumberFormat="1" applyFont="1" applyBorder="1"/>
    <xf numFmtId="183" fontId="20" fillId="0" borderId="138" xfId="161" applyNumberFormat="1" applyFont="1" applyBorder="1"/>
    <xf numFmtId="3" fontId="20" fillId="0" borderId="73" xfId="161" applyNumberFormat="1" applyFont="1" applyBorder="1" applyAlignment="1">
      <alignment horizontal="center"/>
    </xf>
    <xf numFmtId="3" fontId="20" fillId="0" borderId="177" xfId="161" applyNumberFormat="1" applyFont="1" applyBorder="1" applyAlignment="1">
      <alignment horizontal="center"/>
    </xf>
    <xf numFmtId="0" fontId="50" fillId="0" borderId="0" xfId="161" applyFont="1"/>
    <xf numFmtId="204" fontId="20" fillId="0" borderId="178" xfId="161" applyNumberFormat="1" applyFont="1" applyBorder="1"/>
    <xf numFmtId="183" fontId="20" fillId="0" borderId="80" xfId="161" applyNumberFormat="1" applyFont="1" applyBorder="1"/>
    <xf numFmtId="3" fontId="20" fillId="0" borderId="31" xfId="161" applyNumberFormat="1" applyFont="1" applyBorder="1" applyAlignment="1">
      <alignment horizontal="center"/>
    </xf>
    <xf numFmtId="4" fontId="20" fillId="17" borderId="45" xfId="3" applyNumberFormat="1" applyFont="1" applyFill="1" applyBorder="1"/>
    <xf numFmtId="10" fontId="20" fillId="17" borderId="49" xfId="161" applyNumberFormat="1" applyFont="1" applyFill="1" applyBorder="1"/>
    <xf numFmtId="0" fontId="1" fillId="0" borderId="13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29" fillId="18" borderId="109" xfId="161" applyFont="1" applyFill="1" applyBorder="1" applyAlignment="1">
      <alignment horizontal="center" vertical="center"/>
    </xf>
    <xf numFmtId="0" fontId="29" fillId="18" borderId="26" xfId="161" applyFont="1" applyFill="1" applyBorder="1" applyAlignment="1">
      <alignment horizontal="center" vertical="center"/>
    </xf>
    <xf numFmtId="0" fontId="29" fillId="18" borderId="123" xfId="161" applyFont="1" applyFill="1" applyBorder="1" applyAlignment="1">
      <alignment horizontal="center" vertical="center"/>
    </xf>
    <xf numFmtId="0" fontId="29" fillId="18" borderId="110" xfId="161" applyFont="1" applyFill="1" applyBorder="1" applyAlignment="1">
      <alignment horizontal="center" vertical="center"/>
    </xf>
    <xf numFmtId="0" fontId="29" fillId="18" borderId="173" xfId="161" applyFont="1" applyFill="1" applyBorder="1" applyAlignment="1">
      <alignment horizontal="center" vertical="center"/>
    </xf>
    <xf numFmtId="207" fontId="23" fillId="0" borderId="157" xfId="161" applyNumberFormat="1" applyFont="1" applyBorder="1" applyAlignment="1">
      <alignment horizontal="left"/>
    </xf>
    <xf numFmtId="0" fontId="29" fillId="18" borderId="88" xfId="161" applyFont="1" applyFill="1" applyBorder="1" applyAlignment="1">
      <alignment horizontal="center" vertical="center"/>
    </xf>
    <xf numFmtId="0" fontId="20" fillId="19" borderId="160" xfId="161" applyFont="1" applyFill="1" applyBorder="1" applyAlignment="1">
      <alignment horizontal="center" vertical="center"/>
    </xf>
    <xf numFmtId="0" fontId="20" fillId="19" borderId="161" xfId="161" applyFont="1" applyFill="1" applyBorder="1" applyAlignment="1">
      <alignment horizontal="center" vertical="center"/>
    </xf>
    <xf numFmtId="4" fontId="45" fillId="0" borderId="0" xfId="161" applyNumberFormat="1" applyFont="1" applyAlignment="1">
      <alignment horizontal="center"/>
    </xf>
    <xf numFmtId="4" fontId="47" fillId="25" borderId="0" xfId="161" applyNumberFormat="1" applyFont="1" applyFill="1" applyAlignment="1">
      <alignment horizontal="center"/>
    </xf>
    <xf numFmtId="0" fontId="20" fillId="18" borderId="163" xfId="161" applyFont="1" applyFill="1" applyBorder="1" applyAlignment="1">
      <alignment horizontal="center" vertical="center"/>
    </xf>
    <xf numFmtId="0" fontId="20" fillId="18" borderId="166" xfId="161" applyFont="1" applyFill="1" applyBorder="1" applyAlignment="1">
      <alignment horizontal="center" vertical="center"/>
    </xf>
    <xf numFmtId="0" fontId="29" fillId="18" borderId="112" xfId="161" applyFont="1" applyFill="1" applyBorder="1" applyAlignment="1">
      <alignment horizontal="center" vertical="center"/>
    </xf>
    <xf numFmtId="0" fontId="29" fillId="18" borderId="144" xfId="161" applyFont="1" applyFill="1" applyBorder="1" applyAlignment="1">
      <alignment horizontal="center" vertical="center"/>
    </xf>
    <xf numFmtId="0" fontId="29" fillId="18" borderId="146" xfId="161" applyFont="1" applyFill="1" applyBorder="1" applyAlignment="1">
      <alignment horizontal="center" vertical="center"/>
    </xf>
    <xf numFmtId="206" fontId="23" fillId="0" borderId="0" xfId="161" applyNumberFormat="1" applyFont="1" applyAlignment="1">
      <alignment horizontal="left" vertical="center"/>
    </xf>
    <xf numFmtId="0" fontId="38" fillId="21" borderId="150" xfId="0" applyFont="1" applyFill="1" applyBorder="1" applyAlignment="1">
      <alignment horizontal="center"/>
    </xf>
    <xf numFmtId="0" fontId="38" fillId="21" borderId="151" xfId="0" applyFont="1" applyFill="1" applyBorder="1" applyAlignment="1">
      <alignment horizontal="center"/>
    </xf>
    <xf numFmtId="0" fontId="38" fillId="24" borderId="151" xfId="0" applyFont="1" applyFill="1" applyBorder="1" applyAlignment="1">
      <alignment horizontal="center"/>
    </xf>
    <xf numFmtId="0" fontId="38" fillId="24" borderId="152" xfId="0" applyFont="1" applyFill="1" applyBorder="1" applyAlignment="1">
      <alignment horizontal="center"/>
    </xf>
    <xf numFmtId="0" fontId="39" fillId="19" borderId="154" xfId="161" applyFont="1" applyFill="1" applyBorder="1" applyAlignment="1">
      <alignment horizontal="center" vertical="center"/>
    </xf>
    <xf numFmtId="0" fontId="20" fillId="19" borderId="141" xfId="161" applyFont="1" applyFill="1" applyBorder="1" applyAlignment="1">
      <alignment horizontal="center" vertical="center"/>
    </xf>
    <xf numFmtId="0" fontId="20" fillId="19" borderId="41" xfId="161" applyFont="1" applyFill="1" applyBorder="1" applyAlignment="1">
      <alignment horizontal="center" vertical="center"/>
    </xf>
    <xf numFmtId="0" fontId="29" fillId="18" borderId="142" xfId="161" applyFont="1" applyFill="1" applyBorder="1" applyAlignment="1">
      <alignment horizontal="center" vertical="center"/>
    </xf>
    <xf numFmtId="203" fontId="36" fillId="0" borderId="2" xfId="161" applyNumberFormat="1" applyFont="1" applyBorder="1" applyAlignment="1">
      <alignment horizontal="left"/>
    </xf>
    <xf numFmtId="4" fontId="36" fillId="3" borderId="24" xfId="161" applyNumberFormat="1" applyFont="1" applyFill="1" applyBorder="1" applyAlignment="1">
      <alignment horizontal="center" vertical="center" wrapText="1"/>
    </xf>
    <xf numFmtId="4" fontId="36" fillId="3" borderId="25" xfId="161" applyNumberFormat="1" applyFont="1" applyFill="1" applyBorder="1" applyAlignment="1">
      <alignment horizontal="center" vertical="center" wrapText="1"/>
    </xf>
    <xf numFmtId="4" fontId="36" fillId="3" borderId="78" xfId="161" applyNumberFormat="1" applyFont="1" applyFill="1" applyBorder="1" applyAlignment="1">
      <alignment horizontal="center" vertical="center" wrapText="1"/>
    </xf>
    <xf numFmtId="4" fontId="36" fillId="11" borderId="4" xfId="161" applyNumberFormat="1" applyFont="1" applyFill="1" applyBorder="1" applyAlignment="1">
      <alignment horizontal="center" vertical="center"/>
    </xf>
    <xf numFmtId="0" fontId="29" fillId="18" borderId="3" xfId="161" applyFont="1" applyFill="1" applyBorder="1" applyAlignment="1">
      <alignment horizontal="center" vertical="center"/>
    </xf>
    <xf numFmtId="0" fontId="29" fillId="18" borderId="6" xfId="161" applyFont="1" applyFill="1" applyBorder="1" applyAlignment="1">
      <alignment horizontal="center" vertical="center"/>
    </xf>
    <xf numFmtId="0" fontId="29" fillId="19" borderId="4" xfId="161" applyFont="1" applyFill="1" applyBorder="1" applyAlignment="1">
      <alignment horizontal="center" vertical="center"/>
    </xf>
    <xf numFmtId="0" fontId="29" fillId="19" borderId="7" xfId="161" applyFont="1" applyFill="1" applyBorder="1" applyAlignment="1">
      <alignment horizontal="center" vertical="center"/>
    </xf>
    <xf numFmtId="4" fontId="36" fillId="11" borderId="4" xfId="161" applyNumberFormat="1" applyFont="1" applyFill="1" applyBorder="1" applyAlignment="1">
      <alignment horizontal="center" vertical="center" wrapText="1"/>
    </xf>
    <xf numFmtId="4" fontId="36" fillId="11" borderId="24" xfId="161" applyNumberFormat="1" applyFont="1" applyFill="1" applyBorder="1" applyAlignment="1">
      <alignment horizontal="center" vertical="center"/>
    </xf>
    <xf numFmtId="4" fontId="36" fillId="11" borderId="25" xfId="161" applyNumberFormat="1" applyFont="1" applyFill="1" applyBorder="1" applyAlignment="1">
      <alignment horizontal="center" vertical="center"/>
    </xf>
    <xf numFmtId="4" fontId="36" fillId="11" borderId="78" xfId="161" applyNumberFormat="1" applyFont="1" applyFill="1" applyBorder="1" applyAlignment="1">
      <alignment horizontal="center" vertical="center"/>
    </xf>
    <xf numFmtId="4" fontId="36" fillId="11" borderId="5" xfId="161" applyNumberFormat="1" applyFont="1" applyFill="1" applyBorder="1" applyAlignment="1">
      <alignment horizontal="center" vertical="center"/>
    </xf>
    <xf numFmtId="4" fontId="36" fillId="21" borderId="24" xfId="161" applyNumberFormat="1" applyFont="1" applyFill="1" applyBorder="1" applyAlignment="1">
      <alignment horizontal="center" vertical="center"/>
    </xf>
    <xf numFmtId="4" fontId="36" fillId="21" borderId="25" xfId="161" applyNumberFormat="1" applyFont="1" applyFill="1" applyBorder="1" applyAlignment="1">
      <alignment horizontal="center" vertical="center"/>
    </xf>
    <xf numFmtId="4" fontId="36" fillId="11" borderId="77" xfId="161" applyNumberFormat="1" applyFont="1" applyFill="1" applyBorder="1" applyAlignment="1">
      <alignment horizontal="center" vertical="center"/>
    </xf>
    <xf numFmtId="0" fontId="36" fillId="20" borderId="88" xfId="161" applyFont="1" applyFill="1" applyBorder="1" applyAlignment="1">
      <alignment horizontal="center" vertical="center"/>
    </xf>
    <xf numFmtId="0" fontId="36" fillId="20" borderId="26" xfId="161" applyFont="1" applyFill="1" applyBorder="1" applyAlignment="1">
      <alignment horizontal="center" vertical="center"/>
    </xf>
    <xf numFmtId="0" fontId="27" fillId="2" borderId="78" xfId="161" applyFont="1" applyFill="1" applyBorder="1" applyAlignment="1">
      <alignment horizontal="center"/>
    </xf>
    <xf numFmtId="0" fontId="27" fillId="2" borderId="4" xfId="161" applyFont="1" applyFill="1" applyBorder="1" applyAlignment="1">
      <alignment horizontal="center"/>
    </xf>
    <xf numFmtId="0" fontId="27" fillId="2" borderId="5" xfId="161" applyFont="1" applyFill="1" applyBorder="1" applyAlignment="1">
      <alignment horizontal="center"/>
    </xf>
    <xf numFmtId="0" fontId="23" fillId="3" borderId="45" xfId="161" applyFont="1" applyFill="1" applyBorder="1" applyAlignment="1">
      <alignment horizontal="center" vertical="center" wrapText="1"/>
    </xf>
    <xf numFmtId="0" fontId="23" fillId="15" borderId="45" xfId="161" applyFont="1" applyFill="1" applyBorder="1" applyAlignment="1">
      <alignment horizontal="center" vertical="center"/>
    </xf>
    <xf numFmtId="0" fontId="23" fillId="15" borderId="49" xfId="161" applyFont="1" applyFill="1" applyBorder="1" applyAlignment="1">
      <alignment horizontal="center" vertical="center"/>
    </xf>
    <xf numFmtId="0" fontId="23" fillId="3" borderId="29" xfId="161" applyFont="1" applyFill="1" applyBorder="1" applyAlignment="1">
      <alignment horizontal="center" vertical="center" wrapText="1"/>
    </xf>
    <xf numFmtId="0" fontId="23" fillId="2" borderId="45" xfId="161" applyFont="1" applyFill="1" applyBorder="1" applyAlignment="1">
      <alignment horizontal="center" vertical="center"/>
    </xf>
    <xf numFmtId="0" fontId="23" fillId="2" borderId="49" xfId="161" applyFont="1" applyFill="1" applyBorder="1" applyAlignment="1">
      <alignment horizontal="center" vertical="center"/>
    </xf>
    <xf numFmtId="203" fontId="23" fillId="0" borderId="0" xfId="161" applyNumberFormat="1" applyFont="1" applyAlignment="1">
      <alignment horizontal="center" vertical="center"/>
    </xf>
    <xf numFmtId="0" fontId="27" fillId="15" borderId="115" xfId="161" applyFont="1" applyFill="1" applyBorder="1" applyAlignment="1">
      <alignment horizontal="center" vertical="center"/>
    </xf>
    <xf numFmtId="0" fontId="27" fillId="15" borderId="41" xfId="161" applyFont="1" applyFill="1" applyBorder="1" applyAlignment="1">
      <alignment horizontal="center" vertical="center"/>
    </xf>
    <xf numFmtId="0" fontId="27" fillId="15" borderId="116" xfId="161" applyFont="1" applyFill="1" applyBorder="1" applyAlignment="1">
      <alignment horizontal="center" vertical="center"/>
    </xf>
    <xf numFmtId="0" fontId="20" fillId="18" borderId="117" xfId="161" applyFont="1" applyFill="1" applyBorder="1" applyAlignment="1">
      <alignment horizontal="center" vertical="center"/>
    </xf>
    <xf numFmtId="0" fontId="20" fillId="18" borderId="118" xfId="161" applyFont="1" applyFill="1" applyBorder="1" applyAlignment="1">
      <alignment horizontal="center" vertical="center"/>
    </xf>
    <xf numFmtId="0" fontId="20" fillId="19" borderId="4" xfId="161" applyFont="1" applyFill="1" applyBorder="1" applyAlignment="1">
      <alignment horizontal="center" vertical="center"/>
    </xf>
    <xf numFmtId="0" fontId="20" fillId="19" borderId="7" xfId="161" applyFont="1" applyFill="1" applyBorder="1" applyAlignment="1">
      <alignment horizontal="center" vertical="center"/>
    </xf>
    <xf numFmtId="0" fontId="27" fillId="0" borderId="0" xfId="161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12" fillId="13" borderId="24" xfId="0" applyFont="1" applyFill="1" applyBorder="1" applyAlignment="1">
      <alignment horizontal="center" vertical="center" wrapText="1"/>
    </xf>
    <xf numFmtId="0" fontId="3" fillId="0" borderId="96" xfId="0" applyFont="1" applyBorder="1" applyAlignment="1">
      <alignment horizontal="center" vertical="center"/>
    </xf>
    <xf numFmtId="0" fontId="3" fillId="0" borderId="97" xfId="0" applyFont="1" applyBorder="1" applyAlignment="1">
      <alignment horizontal="center" vertical="center"/>
    </xf>
    <xf numFmtId="0" fontId="3" fillId="2" borderId="94" xfId="0" applyFont="1" applyFill="1" applyBorder="1" applyAlignment="1">
      <alignment horizontal="center" vertical="center"/>
    </xf>
    <xf numFmtId="0" fontId="3" fillId="2" borderId="93" xfId="0" applyFont="1" applyFill="1" applyBorder="1" applyAlignment="1">
      <alignment horizontal="center" vertical="center"/>
    </xf>
    <xf numFmtId="0" fontId="3" fillId="6" borderId="94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10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110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110" xfId="0" applyFont="1" applyFill="1" applyBorder="1" applyAlignment="1">
      <alignment horizontal="center" vertical="center" wrapText="1"/>
    </xf>
    <xf numFmtId="0" fontId="12" fillId="17" borderId="45" xfId="0" applyFont="1" applyFill="1" applyBorder="1" applyAlignment="1">
      <alignment horizontal="center" vertical="center" wrapText="1"/>
    </xf>
    <xf numFmtId="0" fontId="12" fillId="17" borderId="110" xfId="0" applyFont="1" applyFill="1" applyBorder="1" applyAlignment="1">
      <alignment horizontal="center" vertical="center" wrapText="1"/>
    </xf>
    <xf numFmtId="0" fontId="12" fillId="13" borderId="45" xfId="0" applyFont="1" applyFill="1" applyBorder="1" applyAlignment="1">
      <alignment horizontal="center" vertical="center" wrapText="1"/>
    </xf>
    <xf numFmtId="0" fontId="12" fillId="13" borderId="110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0" fontId="12" fillId="13" borderId="1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6" fontId="17" fillId="0" borderId="2" xfId="0" applyNumberFormat="1" applyFont="1" applyBorder="1" applyAlignment="1">
      <alignment horizontal="left" vertical="center"/>
    </xf>
    <xf numFmtId="0" fontId="3" fillId="10" borderId="94" xfId="0" applyFont="1" applyFill="1" applyBorder="1" applyAlignment="1">
      <alignment horizontal="center" vertical="center"/>
    </xf>
    <xf numFmtId="0" fontId="3" fillId="10" borderId="95" xfId="0" applyFont="1" applyFill="1" applyBorder="1" applyAlignment="1">
      <alignment horizontal="center" vertical="center"/>
    </xf>
    <xf numFmtId="0" fontId="18" fillId="11" borderId="96" xfId="0" applyFont="1" applyFill="1" applyBorder="1" applyAlignment="1">
      <alignment horizontal="center" vertical="center"/>
    </xf>
    <xf numFmtId="0" fontId="18" fillId="11" borderId="97" xfId="0" applyFont="1" applyFill="1" applyBorder="1" applyAlignment="1">
      <alignment horizontal="center" vertical="center"/>
    </xf>
    <xf numFmtId="0" fontId="3" fillId="10" borderId="93" xfId="0" applyFont="1" applyFill="1" applyBorder="1" applyAlignment="1">
      <alignment horizontal="center" vertical="center"/>
    </xf>
    <xf numFmtId="0" fontId="3" fillId="10" borderId="98" xfId="0" applyFont="1" applyFill="1" applyBorder="1" applyAlignment="1">
      <alignment horizontal="center" vertical="center"/>
    </xf>
    <xf numFmtId="9" fontId="3" fillId="10" borderId="94" xfId="2" applyFont="1" applyFill="1" applyBorder="1" applyAlignment="1">
      <alignment horizontal="center" vertical="center" wrapText="1"/>
    </xf>
    <xf numFmtId="9" fontId="3" fillId="10" borderId="79" xfId="2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3" xfId="158" applyFont="1" applyBorder="1" applyAlignment="1">
      <alignment horizontal="center" vertical="center"/>
    </xf>
    <xf numFmtId="0" fontId="3" fillId="0" borderId="27" xfId="158" applyFont="1" applyBorder="1" applyAlignment="1">
      <alignment horizontal="center" vertical="center"/>
    </xf>
    <xf numFmtId="0" fontId="3" fillId="0" borderId="50" xfId="158" applyFont="1" applyBorder="1" applyAlignment="1">
      <alignment horizontal="center" vertical="center"/>
    </xf>
    <xf numFmtId="4" fontId="3" fillId="0" borderId="68" xfId="158" applyNumberFormat="1" applyFont="1" applyBorder="1" applyAlignment="1">
      <alignment horizontal="center" vertical="center"/>
    </xf>
    <xf numFmtId="4" fontId="3" fillId="0" borderId="32" xfId="158" applyNumberFormat="1" applyFont="1" applyBorder="1" applyAlignment="1">
      <alignment horizontal="center" vertical="center"/>
    </xf>
    <xf numFmtId="4" fontId="3" fillId="0" borderId="69" xfId="158" applyNumberFormat="1" applyFont="1" applyBorder="1" applyAlignment="1">
      <alignment horizontal="center" vertical="center"/>
    </xf>
    <xf numFmtId="0" fontId="3" fillId="0" borderId="59" xfId="158" applyFont="1" applyBorder="1" applyAlignment="1">
      <alignment horizontal="center" vertical="center"/>
    </xf>
    <xf numFmtId="0" fontId="3" fillId="0" borderId="60" xfId="158" applyFont="1" applyBorder="1" applyAlignment="1">
      <alignment horizontal="center" vertical="center"/>
    </xf>
    <xf numFmtId="0" fontId="3" fillId="0" borderId="61" xfId="158" applyFont="1" applyBorder="1" applyAlignment="1">
      <alignment horizontal="center" vertical="center"/>
    </xf>
    <xf numFmtId="0" fontId="3" fillId="0" borderId="88" xfId="158" applyFont="1" applyBorder="1" applyAlignment="1">
      <alignment horizontal="center" vertical="center"/>
    </xf>
    <xf numFmtId="0" fontId="3" fillId="0" borderId="26" xfId="158" applyFont="1" applyBorder="1" applyAlignment="1">
      <alignment horizontal="center" vertical="center"/>
    </xf>
    <xf numFmtId="0" fontId="3" fillId="0" borderId="89" xfId="158" applyFont="1" applyBorder="1" applyAlignment="1">
      <alignment horizontal="center" vertical="center"/>
    </xf>
    <xf numFmtId="0" fontId="3" fillId="0" borderId="24" xfId="158" applyFont="1" applyBorder="1" applyAlignment="1">
      <alignment horizontal="center" vertical="center"/>
    </xf>
    <xf numFmtId="0" fontId="3" fillId="0" borderId="25" xfId="158" applyFont="1" applyBorder="1" applyAlignment="1">
      <alignment horizontal="center" vertical="center"/>
    </xf>
    <xf numFmtId="0" fontId="3" fillId="0" borderId="78" xfId="158" applyFont="1" applyBorder="1" applyAlignment="1">
      <alignment horizontal="center" vertical="center"/>
    </xf>
    <xf numFmtId="0" fontId="3" fillId="0" borderId="28" xfId="158" applyFont="1" applyBorder="1" applyAlignment="1">
      <alignment horizontal="center" vertical="center"/>
    </xf>
    <xf numFmtId="0" fontId="3" fillId="0" borderId="29" xfId="158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4" fontId="3" fillId="0" borderId="24" xfId="0" applyNumberFormat="1" applyFont="1" applyBorder="1" applyAlignment="1">
      <alignment horizontal="center" vertical="center"/>
    </xf>
    <xf numFmtId="4" fontId="3" fillId="0" borderId="31" xfId="0" applyNumberFormat="1" applyFont="1" applyBorder="1" applyAlignment="1">
      <alignment horizontal="center" vertical="center"/>
    </xf>
    <xf numFmtId="4" fontId="3" fillId="0" borderId="82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198" fontId="3" fillId="0" borderId="4" xfId="0" applyNumberFormat="1" applyFont="1" applyBorder="1" applyAlignment="1">
      <alignment horizontal="center" vertical="center"/>
    </xf>
    <xf numFmtId="4" fontId="3" fillId="0" borderId="33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 wrapText="1"/>
    </xf>
    <xf numFmtId="4" fontId="3" fillId="0" borderId="7" xfId="0" applyNumberFormat="1" applyFont="1" applyBorder="1" applyAlignment="1">
      <alignment horizontal="center" vertical="center" wrapText="1"/>
    </xf>
    <xf numFmtId="0" fontId="3" fillId="0" borderId="5" xfId="158" applyFont="1" applyBorder="1" applyAlignment="1">
      <alignment horizontal="center" vertical="center"/>
    </xf>
    <xf numFmtId="0" fontId="3" fillId="0" borderId="8" xfId="158" applyFont="1" applyBorder="1" applyAlignment="1">
      <alignment horizontal="center" vertical="center"/>
    </xf>
    <xf numFmtId="0" fontId="3" fillId="0" borderId="4" xfId="158" applyFont="1" applyBorder="1" applyAlignment="1">
      <alignment horizontal="center" vertical="center"/>
    </xf>
    <xf numFmtId="0" fontId="3" fillId="5" borderId="4" xfId="158" applyFont="1" applyFill="1" applyBorder="1" applyAlignment="1">
      <alignment horizontal="center" vertical="center"/>
    </xf>
    <xf numFmtId="0" fontId="3" fillId="0" borderId="3" xfId="158" applyFont="1" applyBorder="1" applyAlignment="1">
      <alignment horizontal="center" vertical="center"/>
    </xf>
    <xf numFmtId="0" fontId="3" fillId="0" borderId="6" xfId="158" applyFont="1" applyBorder="1" applyAlignment="1">
      <alignment horizontal="center" vertical="center"/>
    </xf>
    <xf numFmtId="0" fontId="3" fillId="0" borderId="7" xfId="158" applyFont="1" applyBorder="1" applyAlignment="1">
      <alignment horizontal="center" vertical="center"/>
    </xf>
    <xf numFmtId="0" fontId="3" fillId="0" borderId="4" xfId="158" applyFont="1" applyBorder="1" applyAlignment="1">
      <alignment horizontal="center" vertical="center" wrapText="1"/>
    </xf>
    <xf numFmtId="0" fontId="3" fillId="0" borderId="7" xfId="158" applyFont="1" applyBorder="1" applyAlignment="1">
      <alignment horizontal="center" vertical="center" wrapText="1"/>
    </xf>
    <xf numFmtId="0" fontId="12" fillId="9" borderId="4" xfId="158" applyFont="1" applyFill="1" applyBorder="1" applyAlignment="1">
      <alignment horizontal="center" vertical="center"/>
    </xf>
    <xf numFmtId="0" fontId="12" fillId="9" borderId="7" xfId="158" applyFont="1" applyFill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wrapText="1"/>
    </xf>
    <xf numFmtId="0" fontId="10" fillId="0" borderId="73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198" fontId="3" fillId="8" borderId="4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/>
    </xf>
    <xf numFmtId="4" fontId="3" fillId="0" borderId="32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4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59" xfId="0" applyFont="1" applyFill="1" applyBorder="1" applyAlignment="1">
      <alignment horizontal="center" vertical="center"/>
    </xf>
    <xf numFmtId="0" fontId="3" fillId="7" borderId="60" xfId="0" applyFont="1" applyFill="1" applyBorder="1" applyAlignment="1">
      <alignment horizontal="center" vertical="center"/>
    </xf>
    <xf numFmtId="0" fontId="3" fillId="7" borderId="61" xfId="0" applyFont="1" applyFill="1" applyBorder="1" applyAlignment="1">
      <alignment horizontal="center" vertical="center"/>
    </xf>
    <xf numFmtId="4" fontId="3" fillId="7" borderId="4" xfId="0" applyNumberFormat="1" applyFont="1" applyFill="1" applyBorder="1" applyAlignment="1">
      <alignment horizontal="center" vertical="center"/>
    </xf>
    <xf numFmtId="4" fontId="3" fillId="7" borderId="45" xfId="0" applyNumberFormat="1" applyFont="1" applyFill="1" applyBorder="1" applyAlignment="1">
      <alignment horizontal="center" vertical="center"/>
    </xf>
    <xf numFmtId="4" fontId="3" fillId="7" borderId="7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7" borderId="45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/>
    </xf>
    <xf numFmtId="0" fontId="3" fillId="7" borderId="4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4" fontId="3" fillId="7" borderId="40" xfId="0" applyNumberFormat="1" applyFont="1" applyFill="1" applyBorder="1" applyAlignment="1">
      <alignment horizontal="center" vertical="center"/>
    </xf>
    <xf numFmtId="4" fontId="3" fillId="7" borderId="41" xfId="0" applyNumberFormat="1" applyFont="1" applyFill="1" applyBorder="1" applyAlignment="1">
      <alignment horizontal="center" vertical="center"/>
    </xf>
    <xf numFmtId="4" fontId="3" fillId="7" borderId="42" xfId="0" applyNumberFormat="1" applyFont="1" applyFill="1" applyBorder="1" applyAlignment="1">
      <alignment horizontal="center" vertical="center"/>
    </xf>
    <xf numFmtId="4" fontId="3" fillId="7" borderId="46" xfId="0" applyNumberFormat="1" applyFont="1" applyFill="1" applyBorder="1" applyAlignment="1">
      <alignment horizontal="center" vertical="center"/>
    </xf>
    <xf numFmtId="4" fontId="3" fillId="7" borderId="47" xfId="0" applyNumberFormat="1" applyFont="1" applyFill="1" applyBorder="1" applyAlignment="1">
      <alignment horizontal="center" vertical="center"/>
    </xf>
    <xf numFmtId="4" fontId="3" fillId="7" borderId="48" xfId="0" applyNumberFormat="1" applyFont="1" applyFill="1" applyBorder="1" applyAlignment="1">
      <alignment horizontal="center" vertical="center"/>
    </xf>
    <xf numFmtId="4" fontId="3" fillId="7" borderId="43" xfId="0" applyNumberFormat="1" applyFont="1" applyFill="1" applyBorder="1" applyAlignment="1">
      <alignment horizontal="center" vertical="center" wrapText="1"/>
    </xf>
    <xf numFmtId="4" fontId="3" fillId="7" borderId="27" xfId="0" applyNumberFormat="1" applyFont="1" applyFill="1" applyBorder="1" applyAlignment="1">
      <alignment horizontal="center" vertical="center" wrapText="1"/>
    </xf>
    <xf numFmtId="4" fontId="3" fillId="7" borderId="50" xfId="0" applyNumberFormat="1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</cellXfs>
  <cellStyles count="210">
    <cellStyle name="‡" xfId="5"/>
    <cellStyle name="¹éºÐÀ²_±âÅ¸" xfId="6"/>
    <cellStyle name="20% - Accent1 1" xfId="7"/>
    <cellStyle name="20% - Accent1 10" xfId="8"/>
    <cellStyle name="20% - Accent1 14" xfId="9"/>
    <cellStyle name="20% - Accent2 1" xfId="10"/>
    <cellStyle name="20% - Accent2 10" xfId="11"/>
    <cellStyle name="20% - Accent2 14" xfId="12"/>
    <cellStyle name="20% - Accent3 1" xfId="13"/>
    <cellStyle name="20% - Accent3 10" xfId="14"/>
    <cellStyle name="20% - Accent3 14" xfId="15"/>
    <cellStyle name="20% - Accent4 1" xfId="16"/>
    <cellStyle name="20% - Accent4 14" xfId="17"/>
    <cellStyle name="20% - Accent5 1" xfId="18"/>
    <cellStyle name="20% - Accent5 14" xfId="19"/>
    <cellStyle name="20% - Accent6 14" xfId="20"/>
    <cellStyle name="40% - Accent1 1" xfId="21"/>
    <cellStyle name="40% - Accent1 10" xfId="22"/>
    <cellStyle name="40% - Accent1 14" xfId="23"/>
    <cellStyle name="40% - Accent2 1" xfId="24"/>
    <cellStyle name="40% - Accent2 14" xfId="25"/>
    <cellStyle name="40% - Accent3 1" xfId="26"/>
    <cellStyle name="40% - Accent3 10" xfId="27"/>
    <cellStyle name="40% - Accent3 14" xfId="28"/>
    <cellStyle name="40% - Accent6 1" xfId="29"/>
    <cellStyle name="40% - Accent6 14" xfId="30"/>
    <cellStyle name="60% - Accent1 1" xfId="31"/>
    <cellStyle name="60% - Accent1 1 2" xfId="32"/>
    <cellStyle name="60% - Accent1 10" xfId="33"/>
    <cellStyle name="60% - Accent1 14" xfId="34"/>
    <cellStyle name="60% - Accent2 1" xfId="35"/>
    <cellStyle name="60% - Accent2 14" xfId="36"/>
    <cellStyle name="60% - Accent3 1" xfId="37"/>
    <cellStyle name="60% - Accent3 1 2" xfId="38"/>
    <cellStyle name="60% - Accent3 10" xfId="39"/>
    <cellStyle name="60% - Accent3 14" xfId="40"/>
    <cellStyle name="60% - Accent4 1" xfId="41"/>
    <cellStyle name="60% - Accent4 10" xfId="42"/>
    <cellStyle name="60% - Accent4 14" xfId="43"/>
    <cellStyle name="60% - Accent5 14" xfId="44"/>
    <cellStyle name="60% - Accent6 1" xfId="45"/>
    <cellStyle name="60% - Accent6 10" xfId="46"/>
    <cellStyle name="60% - Accent6 14" xfId="47"/>
    <cellStyle name="Accent1 1" xfId="48"/>
    <cellStyle name="Accent1 14" xfId="49"/>
    <cellStyle name="Accent2 1" xfId="50"/>
    <cellStyle name="Accent2 10" xfId="51"/>
    <cellStyle name="Accent2 14" xfId="52"/>
    <cellStyle name="Accent3 1" xfId="53"/>
    <cellStyle name="Accent3 1 2" xfId="54"/>
    <cellStyle name="Accent3 14" xfId="55"/>
    <cellStyle name="Accent4 10" xfId="56"/>
    <cellStyle name="Accent6 1" xfId="57"/>
    <cellStyle name="Accent6 10" xfId="58"/>
    <cellStyle name="Accent6 14" xfId="59"/>
    <cellStyle name="ÅëÈ­ [0]_±âÅ¸" xfId="60"/>
    <cellStyle name="Bad 1" xfId="61"/>
    <cellStyle name="Bad 14" xfId="62"/>
    <cellStyle name="Ç¥ÁØ_¿¬°£´©°è¿¹»ó" xfId="63"/>
    <cellStyle name="Calculation 1" xfId="64"/>
    <cellStyle name="Calculation 10" xfId="65"/>
    <cellStyle name="Calculation 14" xfId="66"/>
    <cellStyle name="Check Cell 1" xfId="67"/>
    <cellStyle name="Check Cell 10" xfId="68"/>
    <cellStyle name="Check Cell 14" xfId="69"/>
    <cellStyle name="Comma" xfId="1" builtinId="3"/>
    <cellStyle name="Comma  - Style1" xfId="70"/>
    <cellStyle name="Comma [0]" xfId="3" builtinId="6"/>
    <cellStyle name="Comma [0] 10 10" xfId="71"/>
    <cellStyle name="Comma [0] 10 2 2" xfId="72"/>
    <cellStyle name="Comma [0] 11 2" xfId="73"/>
    <cellStyle name="Comma [0] 11 2 2" xfId="74"/>
    <cellStyle name="Comma [0] 12" xfId="75"/>
    <cellStyle name="Comma [0] 2" xfId="76"/>
    <cellStyle name="Comma [0] 2 2" xfId="77"/>
    <cellStyle name="Comma [0] 2 2 2" xfId="78"/>
    <cellStyle name="Comma [0] 2 3 2" xfId="79"/>
    <cellStyle name="Comma [0] 2 3 2 2" xfId="80"/>
    <cellStyle name="Comma [0] 2 5" xfId="81"/>
    <cellStyle name="Comma [0] 3" xfId="82"/>
    <cellStyle name="Comma [0] 7 2 2" xfId="83"/>
    <cellStyle name="Comma 10" xfId="84"/>
    <cellStyle name="Comma 10 2 3" xfId="85"/>
    <cellStyle name="Comma 10 7 2" xfId="86"/>
    <cellStyle name="Comma 10 8" xfId="87"/>
    <cellStyle name="Comma 11" xfId="88"/>
    <cellStyle name="Comma 11 2 2 2" xfId="89"/>
    <cellStyle name="Comma 11 20" xfId="90"/>
    <cellStyle name="Comma 12" xfId="91"/>
    <cellStyle name="Comma 12 2 2" xfId="92"/>
    <cellStyle name="Comma 13 2 3" xfId="93"/>
    <cellStyle name="Comma 17 2 4" xfId="94"/>
    <cellStyle name="Comma 2" xfId="95"/>
    <cellStyle name="Comma 2 11 2 4" xfId="96"/>
    <cellStyle name="Comma 2 12 2" xfId="97"/>
    <cellStyle name="Comma 2 14" xfId="98"/>
    <cellStyle name="Comma 2 2 19" xfId="99"/>
    <cellStyle name="Comma 2 2 2 3" xfId="100"/>
    <cellStyle name="Comma 2 2 23" xfId="101"/>
    <cellStyle name="Comma 2 2 5 2" xfId="102"/>
    <cellStyle name="Comma 2 39" xfId="103"/>
    <cellStyle name="Comma 2 6 15" xfId="104"/>
    <cellStyle name="Comma 2 6 2" xfId="105"/>
    <cellStyle name="Comma 2 6 2 2" xfId="106"/>
    <cellStyle name="Comma 2 6 2 2 2 2" xfId="107"/>
    <cellStyle name="Comma 2 6 2 2_05. Customer Supply Januari 2013 (SO Rev 1)" xfId="108"/>
    <cellStyle name="Comma 2 7 2 2" xfId="109"/>
    <cellStyle name="Comma 2 8" xfId="110"/>
    <cellStyle name="Comma 4 2 3" xfId="111"/>
    <cellStyle name="Comma 4 4 3" xfId="112"/>
    <cellStyle name="Comma 4 9" xfId="113"/>
    <cellStyle name="Comma 5 2 2 4" xfId="114"/>
    <cellStyle name="Comma 6 2 2" xfId="115"/>
    <cellStyle name="Comma 6 3 2" xfId="116"/>
    <cellStyle name="Comma 7 10" xfId="117"/>
    <cellStyle name="Comma0" xfId="118"/>
    <cellStyle name="Currency 2" xfId="119"/>
    <cellStyle name="Currency 2 4" xfId="120"/>
    <cellStyle name="Currency 8 2" xfId="121"/>
    <cellStyle name="Currency0" xfId="122"/>
    <cellStyle name="Date" xfId="123"/>
    <cellStyle name="Excel Built-in Comma [0]" xfId="124"/>
    <cellStyle name="Excel Built-in Heading 3" xfId="125"/>
    <cellStyle name="Explanatory Text 1" xfId="126"/>
    <cellStyle name="Fixed" xfId="127"/>
    <cellStyle name="Good 1" xfId="128"/>
    <cellStyle name="Good 14" xfId="129"/>
    <cellStyle name="Grey" xfId="130"/>
    <cellStyle name="Header - Style1" xfId="131"/>
    <cellStyle name="Header1" xfId="132"/>
    <cellStyle name="Header2" xfId="133"/>
    <cellStyle name="Heading" xfId="134"/>
    <cellStyle name="Heading 1 1" xfId="135"/>
    <cellStyle name="Heading 1 10" xfId="136"/>
    <cellStyle name="Heading 2 1" xfId="137"/>
    <cellStyle name="Heading 2 10" xfId="138"/>
    <cellStyle name="Heading 3 1" xfId="139"/>
    <cellStyle name="Heading 3 10" xfId="140"/>
    <cellStyle name="Heading 4 1" xfId="141"/>
    <cellStyle name="Heading 4 10" xfId="142"/>
    <cellStyle name="Hyperlink" xfId="4" builtinId="8"/>
    <cellStyle name="Hyperlink 3" xfId="143"/>
    <cellStyle name="Hyperlink 7" xfId="144"/>
    <cellStyle name="Hyperlink 8" xfId="145"/>
    <cellStyle name="Input [yellow]" xfId="146"/>
    <cellStyle name="Input 1" xfId="147"/>
    <cellStyle name="Input 14" xfId="148"/>
    <cellStyle name="Linked Cell 1" xfId="149"/>
    <cellStyle name="Milliers [0]_A9514RES" xfId="150"/>
    <cellStyle name="Milliers_A9514RES" xfId="151"/>
    <cellStyle name="Monétaire [0]_A9514RES" xfId="152"/>
    <cellStyle name="Monétaire_A9514RES" xfId="153"/>
    <cellStyle name="Neutral 1" xfId="154"/>
    <cellStyle name="Neutral 14" xfId="155"/>
    <cellStyle name="Normal" xfId="0" builtinId="0"/>
    <cellStyle name="Normal - Style1" xfId="156"/>
    <cellStyle name="Normal 10 3" xfId="157"/>
    <cellStyle name="Normal 2" xfId="158"/>
    <cellStyle name="Normal 2 2 17" xfId="159"/>
    <cellStyle name="Normal 2 2 2" xfId="160"/>
    <cellStyle name="Normal 2 2 3 10 2" xfId="161"/>
    <cellStyle name="Normal 2 2 3 10 2 2" xfId="162"/>
    <cellStyle name="Normal 3" xfId="163"/>
    <cellStyle name="Normal 3 2 3" xfId="164"/>
    <cellStyle name="Normal 6 6" xfId="165"/>
    <cellStyle name="Note 1" xfId="166"/>
    <cellStyle name="Note 10" xfId="167"/>
    <cellStyle name="Note 14" xfId="168"/>
    <cellStyle name="Note 2" xfId="169"/>
    <cellStyle name="Note 2 5 5" xfId="170"/>
    <cellStyle name="Output 1" xfId="171"/>
    <cellStyle name="Output 10" xfId="172"/>
    <cellStyle name="Output 14" xfId="173"/>
    <cellStyle name="Percent" xfId="2" builtinId="5"/>
    <cellStyle name="Percent [2]" xfId="174"/>
    <cellStyle name="Percent 10" xfId="175"/>
    <cellStyle name="Percent 12 2" xfId="176"/>
    <cellStyle name="Percent 2 17 2" xfId="177"/>
    <cellStyle name="Percent 28" xfId="178"/>
    <cellStyle name="Percent 9 2" xfId="179"/>
    <cellStyle name="PERCENTAGE" xfId="180"/>
    <cellStyle name="S0" xfId="181"/>
    <cellStyle name="S0 2" xfId="182"/>
    <cellStyle name="S1" xfId="183"/>
    <cellStyle name="S1 2" xfId="184"/>
    <cellStyle name="S10" xfId="185"/>
    <cellStyle name="S11" xfId="186"/>
    <cellStyle name="S12" xfId="187"/>
    <cellStyle name="S13" xfId="188"/>
    <cellStyle name="S14" xfId="189"/>
    <cellStyle name="S2" xfId="190"/>
    <cellStyle name="S2 2" xfId="191"/>
    <cellStyle name="S3" xfId="192"/>
    <cellStyle name="S4" xfId="193"/>
    <cellStyle name="S4 2" xfId="194"/>
    <cellStyle name="S5" xfId="195"/>
    <cellStyle name="S6" xfId="196"/>
    <cellStyle name="S6 2" xfId="197"/>
    <cellStyle name="S7" xfId="198"/>
    <cellStyle name="S7 2" xfId="199"/>
    <cellStyle name="S8" xfId="200"/>
    <cellStyle name="Table" xfId="201"/>
    <cellStyle name="Title 1" xfId="202"/>
    <cellStyle name="Title 10" xfId="203"/>
    <cellStyle name="Total 1" xfId="204"/>
    <cellStyle name="Total 10" xfId="205"/>
    <cellStyle name="Tusental_NPV" xfId="206"/>
    <cellStyle name="Valuta_NPV" xfId="207"/>
    <cellStyle name="Warning Text 1" xfId="208"/>
    <cellStyle name="WHead - Style2" xfId="209"/>
  </cellStyles>
  <dxfs count="17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FF00"/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ACHIEVEMENT</a:t>
            </a:r>
          </a:p>
        </c:rich>
      </c:tx>
      <c:layout>
        <c:manualLayout>
          <c:xMode val="edge"/>
          <c:yMode val="edge"/>
          <c:x val="0.43748055987558299"/>
          <c:y val="1.95122001183535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GRAFIK!$D$1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59685136"/>
        <c:axId val="-1559690576"/>
      </c:lineChart>
      <c:catAx>
        <c:axId val="-155968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559690576"/>
        <c:crosses val="autoZero"/>
        <c:auto val="1"/>
        <c:lblAlgn val="ctr"/>
        <c:lblOffset val="100"/>
        <c:noMultiLvlLbl val="0"/>
      </c:catAx>
      <c:valAx>
        <c:axId val="-155969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55968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617c51-1637-481a-8b3c-bb91278497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id-ID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17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jpeg"/><Relationship Id="rId1" Type="http://schemas.openxmlformats.org/officeDocument/2006/relationships/image" Target="../media/image27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24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e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17.jpe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jpeg"/><Relationship Id="rId1" Type="http://schemas.openxmlformats.org/officeDocument/2006/relationships/image" Target="../media/image33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jpeg"/><Relationship Id="rId1" Type="http://schemas.openxmlformats.org/officeDocument/2006/relationships/image" Target="../media/image19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841911</xdr:colOff>
      <xdr:row>0</xdr:row>
      <xdr:rowOff>0</xdr:rowOff>
    </xdr:from>
    <xdr:to>
      <xdr:col>3</xdr:col>
      <xdr:colOff>99332</xdr:colOff>
      <xdr:row>2</xdr:row>
      <xdr:rowOff>133540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850" y="0"/>
          <a:ext cx="1543685" cy="590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1005939</xdr:colOff>
      <xdr:row>0</xdr:row>
      <xdr:rowOff>34636</xdr:rowOff>
    </xdr:from>
    <xdr:to>
      <xdr:col>2</xdr:col>
      <xdr:colOff>1320141</xdr:colOff>
      <xdr:row>2</xdr:row>
      <xdr:rowOff>187036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490" y="34290"/>
          <a:ext cx="1961515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590"/>
          <a:ext cx="1754505" cy="5562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2</xdr:col>
      <xdr:colOff>723340</xdr:colOff>
      <xdr:row>3</xdr:row>
      <xdr:rowOff>138908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810" y="207645"/>
          <a:ext cx="1344930" cy="502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527858</xdr:colOff>
      <xdr:row>1</xdr:row>
      <xdr:rowOff>165</xdr:rowOff>
    </xdr:from>
    <xdr:ext cx="2006352" cy="891886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460" y="200025"/>
          <a:ext cx="2005965" cy="89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3470" y="55245"/>
          <a:ext cx="2005965" cy="891540"/>
        </a:xfrm>
        <a:prstGeom prst="rect">
          <a:avLst/>
        </a:prstGeom>
      </xdr:spPr>
    </xdr:pic>
    <xdr:clientData/>
  </xdr:oneCellAnchor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3470" y="55245"/>
          <a:ext cx="2005965" cy="89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143437</xdr:colOff>
      <xdr:row>1</xdr:row>
      <xdr:rowOff>15128</xdr:rowOff>
    </xdr:from>
    <xdr:to>
      <xdr:col>2</xdr:col>
      <xdr:colOff>1187265</xdr:colOff>
      <xdr:row>1</xdr:row>
      <xdr:rowOff>476145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05105"/>
          <a:ext cx="1043940" cy="4610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0</xdr:colOff>
      <xdr:row>24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769798</xdr:colOff>
      <xdr:row>0</xdr:row>
      <xdr:rowOff>164003</xdr:rowOff>
    </xdr:from>
    <xdr:to>
      <xdr:col>2</xdr:col>
      <xdr:colOff>1010770</xdr:colOff>
      <xdr:row>4</xdr:row>
      <xdr:rowOff>12066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163830"/>
          <a:ext cx="1040765" cy="6197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552450</xdr:colOff>
      <xdr:row>3</xdr:row>
      <xdr:rowOff>69392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733425" cy="59309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2</xdr:row>
      <xdr:rowOff>187439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30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131325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451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5243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4165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2</xdr:row>
      <xdr:rowOff>175967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4705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685800</xdr:colOff>
      <xdr:row>3</xdr:row>
      <xdr:rowOff>17025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1009650" cy="47371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150375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7371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24740</xdr:colOff>
      <xdr:row>0</xdr:row>
      <xdr:rowOff>111331</xdr:rowOff>
    </xdr:from>
    <xdr:to>
      <xdr:col>1</xdr:col>
      <xdr:colOff>712767</xdr:colOff>
      <xdr:row>2</xdr:row>
      <xdr:rowOff>177342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111125"/>
          <a:ext cx="1012190" cy="47561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638175</xdr:colOff>
      <xdr:row>3</xdr:row>
      <xdr:rowOff>108312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962025" cy="64452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158994</xdr:rowOff>
    </xdr:from>
    <xdr:to>
      <xdr:col>2</xdr:col>
      <xdr:colOff>3663</xdr:colOff>
      <xdr:row>3</xdr:row>
      <xdr:rowOff>129068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1400" cy="57975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1</xdr:col>
      <xdr:colOff>695325</xdr:colOff>
      <xdr:row>3</xdr:row>
      <xdr:rowOff>7500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2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143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205740</xdr:colOff>
      <xdr:row>0</xdr:row>
      <xdr:rowOff>0</xdr:rowOff>
    </xdr:from>
    <xdr:to>
      <xdr:col>6</xdr:col>
      <xdr:colOff>11283</xdr:colOff>
      <xdr:row>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940" y="0"/>
          <a:ext cx="1024255" cy="5334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0</xdr:rowOff>
    </xdr:from>
    <xdr:to>
      <xdr:col>1</xdr:col>
      <xdr:colOff>617008</xdr:colOff>
      <xdr:row>3</xdr:row>
      <xdr:rowOff>97154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660" y="0"/>
          <a:ext cx="968375" cy="70612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142875</xdr:rowOff>
    </xdr:from>
    <xdr:to>
      <xdr:col>2</xdr:col>
      <xdr:colOff>19050</xdr:colOff>
      <xdr:row>3</xdr:row>
      <xdr:rowOff>7500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2</xdr:col>
      <xdr:colOff>19050</xdr:colOff>
      <xdr:row>3</xdr:row>
      <xdr:rowOff>44564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19050</xdr:colOff>
      <xdr:row>3</xdr:row>
      <xdr:rowOff>6464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1057275" cy="56832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171450</xdr:rowOff>
    </xdr:from>
    <xdr:to>
      <xdr:col>1</xdr:col>
      <xdr:colOff>695325</xdr:colOff>
      <xdr:row>3</xdr:row>
      <xdr:rowOff>36075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71450"/>
          <a:ext cx="1009650" cy="47371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19050</xdr:colOff>
      <xdr:row>3</xdr:row>
      <xdr:rowOff>35039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57275" cy="56832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2</xdr:col>
      <xdr:colOff>19050</xdr:colOff>
      <xdr:row>2</xdr:row>
      <xdr:rowOff>188475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23825"/>
          <a:ext cx="1009650" cy="47371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61058</xdr:rowOff>
    </xdr:from>
    <xdr:to>
      <xdr:col>2</xdr:col>
      <xdr:colOff>7083</xdr:colOff>
      <xdr:row>3</xdr:row>
      <xdr:rowOff>31132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045210" cy="57975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123264</xdr:colOff>
      <xdr:row>0</xdr:row>
      <xdr:rowOff>67235</xdr:rowOff>
    </xdr:from>
    <xdr:to>
      <xdr:col>1</xdr:col>
      <xdr:colOff>784412</xdr:colOff>
      <xdr:row>3</xdr:row>
      <xdr:rowOff>19350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3485" cy="56197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504825</xdr:colOff>
      <xdr:row>3</xdr:row>
      <xdr:rowOff>44564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112058</xdr:colOff>
      <xdr:row>0</xdr:row>
      <xdr:rowOff>89647</xdr:rowOff>
    </xdr:from>
    <xdr:to>
      <xdr:col>1</xdr:col>
      <xdr:colOff>1019735</xdr:colOff>
      <xdr:row>3</xdr:row>
      <xdr:rowOff>41762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89535"/>
          <a:ext cx="1459865" cy="56134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19050</xdr:colOff>
      <xdr:row>2</xdr:row>
      <xdr:rowOff>187439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057275" cy="56832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0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38225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3</xdr:row>
      <xdr:rowOff>3533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61277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673833</xdr:colOff>
      <xdr:row>2</xdr:row>
      <xdr:rowOff>165458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514352</xdr:colOff>
      <xdr:row>3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0</xdr:col>
      <xdr:colOff>1041888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459441</xdr:colOff>
      <xdr:row>0</xdr:row>
      <xdr:rowOff>15689</xdr:rowOff>
    </xdr:from>
    <xdr:to>
      <xdr:col>1</xdr:col>
      <xdr:colOff>291833</xdr:colOff>
      <xdr:row>3</xdr:row>
      <xdr:rowOff>12628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" y="15240"/>
          <a:ext cx="1127760" cy="60642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0</xdr:colOff>
      <xdr:row>3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38225" cy="53657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459441</xdr:colOff>
      <xdr:row>0</xdr:row>
      <xdr:rowOff>15689</xdr:rowOff>
    </xdr:from>
    <xdr:to>
      <xdr:col>3</xdr:col>
      <xdr:colOff>168570</xdr:colOff>
      <xdr:row>2</xdr:row>
      <xdr:rowOff>169510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9730" y="15240"/>
          <a:ext cx="1128395" cy="56324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1</xdr:col>
      <xdr:colOff>506942</xdr:colOff>
      <xdr:row>3</xdr:row>
      <xdr:rowOff>97480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9180" cy="640080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123264</xdr:colOff>
      <xdr:row>0</xdr:row>
      <xdr:rowOff>67235</xdr:rowOff>
    </xdr:from>
    <xdr:to>
      <xdr:col>1</xdr:col>
      <xdr:colOff>786529</xdr:colOff>
      <xdr:row>3</xdr:row>
      <xdr:rowOff>91316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5390" cy="63373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18903</xdr:colOff>
      <xdr:row>3</xdr:row>
      <xdr:rowOff>111923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56640" cy="64833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42"/>
  <sheetViews>
    <sheetView zoomScale="70" zoomScaleNormal="70" workbookViewId="0">
      <pane xSplit="1" ySplit="7" topLeftCell="B23" activePane="bottomRight" state="frozen"/>
      <selection pane="topRight"/>
      <selection pane="bottomLeft"/>
      <selection pane="bottomRight" activeCell="A5" sqref="A5"/>
    </sheetView>
  </sheetViews>
  <sheetFormatPr defaultColWidth="9.28515625" defaultRowHeight="15.75"/>
  <cols>
    <col min="1" max="1" width="11.28515625" style="488" customWidth="1"/>
    <col min="2" max="2" width="18.7109375" style="488" customWidth="1"/>
    <col min="3" max="3" width="15.5703125" style="488" customWidth="1"/>
    <col min="4" max="18" width="18.7109375" style="489" customWidth="1"/>
    <col min="19" max="98" width="8.7109375" style="688" customWidth="1"/>
    <col min="99" max="16384" width="9.28515625" style="488"/>
  </cols>
  <sheetData>
    <row r="1" spans="1:98">
      <c r="S1" s="488"/>
      <c r="T1" s="488"/>
      <c r="U1" s="488"/>
      <c r="V1" s="488"/>
      <c r="W1" s="488"/>
      <c r="X1" s="488"/>
      <c r="Y1" s="488"/>
      <c r="Z1" s="488"/>
      <c r="AA1" s="488"/>
      <c r="AB1" s="488"/>
      <c r="AC1" s="488"/>
      <c r="AD1" s="488"/>
      <c r="AE1" s="488"/>
      <c r="AF1" s="488"/>
      <c r="AG1" s="488"/>
      <c r="AH1" s="488"/>
      <c r="AI1" s="488"/>
      <c r="AJ1" s="488"/>
      <c r="AK1" s="488"/>
      <c r="AL1" s="488"/>
      <c r="AM1" s="488"/>
      <c r="AN1" s="488"/>
      <c r="AO1" s="488"/>
      <c r="AP1" s="488"/>
      <c r="AQ1" s="488"/>
      <c r="AR1" s="488"/>
      <c r="AS1" s="488"/>
      <c r="AT1" s="488"/>
      <c r="AU1" s="488"/>
      <c r="AV1" s="488"/>
      <c r="AW1" s="488"/>
      <c r="AX1" s="488"/>
      <c r="AY1" s="488"/>
      <c r="AZ1" s="488"/>
      <c r="BA1" s="488"/>
      <c r="BB1" s="488"/>
      <c r="BC1" s="488"/>
      <c r="BD1" s="488"/>
      <c r="BE1" s="488"/>
      <c r="BF1" s="488"/>
      <c r="BG1" s="488"/>
      <c r="BH1" s="488"/>
      <c r="BI1" s="488"/>
      <c r="BJ1" s="488"/>
      <c r="BK1" s="488"/>
      <c r="BL1" s="488"/>
      <c r="BM1" s="488"/>
      <c r="BN1" s="488"/>
      <c r="BO1" s="488"/>
      <c r="BP1" s="488"/>
      <c r="BQ1" s="488"/>
      <c r="BR1" s="488"/>
      <c r="BS1" s="488"/>
      <c r="BT1" s="488"/>
      <c r="BU1" s="488"/>
      <c r="BV1" s="488"/>
      <c r="BW1" s="488"/>
      <c r="BX1" s="488"/>
      <c r="BY1" s="488"/>
      <c r="BZ1" s="488"/>
      <c r="CA1" s="488"/>
      <c r="CB1" s="488"/>
      <c r="CC1" s="488"/>
      <c r="CD1" s="488"/>
      <c r="CE1" s="488"/>
      <c r="CF1" s="488"/>
      <c r="CG1" s="488"/>
      <c r="CH1" s="488"/>
      <c r="CI1" s="488"/>
      <c r="CJ1" s="488"/>
      <c r="CK1" s="488"/>
      <c r="CL1" s="488"/>
      <c r="CM1" s="488"/>
      <c r="CN1" s="488"/>
      <c r="CO1" s="488"/>
      <c r="CP1" s="488"/>
      <c r="CQ1" s="488"/>
      <c r="CR1" s="488"/>
      <c r="CS1" s="488"/>
      <c r="CT1" s="488"/>
    </row>
    <row r="2" spans="1:98" ht="20.25">
      <c r="A2" s="617" t="s">
        <v>0</v>
      </c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8"/>
      <c r="AK2" s="488"/>
      <c r="AL2" s="488"/>
      <c r="AM2" s="488"/>
      <c r="AN2" s="488"/>
      <c r="AO2" s="488"/>
      <c r="AP2" s="488"/>
      <c r="AQ2" s="488"/>
      <c r="AR2" s="488"/>
      <c r="AS2" s="488"/>
      <c r="AT2" s="488"/>
      <c r="AU2" s="488"/>
      <c r="AV2" s="488"/>
      <c r="AW2" s="488"/>
      <c r="AX2" s="488"/>
      <c r="AY2" s="488"/>
      <c r="AZ2" s="488"/>
      <c r="BA2" s="488"/>
      <c r="BB2" s="488"/>
      <c r="BC2" s="488"/>
      <c r="BD2" s="488"/>
      <c r="BE2" s="488"/>
      <c r="BF2" s="488"/>
      <c r="BG2" s="488"/>
      <c r="BH2" s="488"/>
      <c r="BI2" s="488"/>
      <c r="BJ2" s="488"/>
      <c r="BK2" s="488"/>
      <c r="BL2" s="488"/>
      <c r="BM2" s="488"/>
      <c r="BN2" s="488"/>
      <c r="BO2" s="488"/>
      <c r="BP2" s="488"/>
      <c r="BQ2" s="488"/>
      <c r="BR2" s="488"/>
      <c r="BS2" s="488"/>
      <c r="BT2" s="488"/>
      <c r="BU2" s="488"/>
      <c r="BV2" s="488"/>
      <c r="BW2" s="488"/>
      <c r="BX2" s="488"/>
      <c r="BY2" s="488"/>
      <c r="BZ2" s="488"/>
      <c r="CA2" s="488"/>
      <c r="CB2" s="488"/>
      <c r="CC2" s="488"/>
      <c r="CD2" s="488"/>
      <c r="CE2" s="488"/>
      <c r="CF2" s="488"/>
      <c r="CG2" s="488"/>
      <c r="CH2" s="488"/>
      <c r="CI2" s="488"/>
      <c r="CJ2" s="488"/>
      <c r="CK2" s="488"/>
      <c r="CL2" s="488"/>
      <c r="CM2" s="488"/>
      <c r="CN2" s="488"/>
      <c r="CO2" s="488"/>
      <c r="CP2" s="488"/>
      <c r="CQ2" s="488"/>
      <c r="CR2" s="488"/>
      <c r="CS2" s="488"/>
      <c r="CT2" s="488"/>
    </row>
    <row r="3" spans="1:98" s="688" customFormat="1" ht="18" customHeight="1">
      <c r="A3" s="617"/>
      <c r="B3" s="617"/>
      <c r="C3" s="617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</row>
    <row r="4" spans="1:98" ht="18">
      <c r="A4" s="820">
        <v>46235</v>
      </c>
      <c r="B4" s="820"/>
      <c r="C4" s="820"/>
      <c r="D4" s="694"/>
      <c r="E4" s="694"/>
      <c r="F4" s="694"/>
      <c r="G4" s="694"/>
      <c r="H4" s="694"/>
      <c r="I4" s="694"/>
      <c r="J4" s="694"/>
      <c r="K4" s="694"/>
      <c r="L4" s="694"/>
      <c r="M4" s="694"/>
      <c r="N4" s="694"/>
      <c r="O4" s="694"/>
      <c r="P4" s="694"/>
      <c r="Q4" s="694"/>
      <c r="R4" s="694"/>
      <c r="S4" s="488"/>
      <c r="T4" s="488"/>
      <c r="U4" s="488"/>
      <c r="V4" s="488"/>
      <c r="W4" s="488"/>
      <c r="X4" s="488"/>
      <c r="Y4" s="488"/>
      <c r="Z4" s="488"/>
      <c r="AA4" s="488"/>
      <c r="AB4" s="488"/>
      <c r="AC4" s="488"/>
      <c r="AD4" s="488"/>
      <c r="AE4" s="488"/>
      <c r="AF4" s="488"/>
      <c r="AG4" s="488"/>
      <c r="AH4" s="488"/>
      <c r="AI4" s="488"/>
      <c r="AJ4" s="488"/>
      <c r="AK4" s="488"/>
      <c r="AL4" s="488"/>
      <c r="AM4" s="488"/>
      <c r="AN4" s="488"/>
      <c r="AO4" s="488"/>
      <c r="AP4" s="488"/>
      <c r="AQ4" s="488"/>
      <c r="AR4" s="488"/>
      <c r="AS4" s="488"/>
      <c r="AT4" s="488"/>
      <c r="AU4" s="488"/>
      <c r="AV4" s="488"/>
      <c r="AW4" s="488"/>
      <c r="AX4" s="488"/>
      <c r="AY4" s="488"/>
      <c r="AZ4" s="488"/>
      <c r="BA4" s="488"/>
      <c r="BB4" s="488"/>
      <c r="BC4" s="488"/>
      <c r="BD4" s="488"/>
      <c r="BE4" s="488"/>
      <c r="BF4" s="488"/>
      <c r="BG4" s="488"/>
      <c r="BH4" s="488"/>
      <c r="BI4" s="488"/>
      <c r="BJ4" s="488"/>
      <c r="BK4" s="488"/>
      <c r="BL4" s="488"/>
      <c r="BM4" s="488"/>
      <c r="BN4" s="488"/>
      <c r="BO4" s="488"/>
      <c r="BP4" s="488"/>
      <c r="BQ4" s="488"/>
      <c r="BR4" s="488"/>
      <c r="BS4" s="488"/>
      <c r="BT4" s="488"/>
      <c r="BU4" s="488"/>
      <c r="BV4" s="488"/>
      <c r="BW4" s="488"/>
      <c r="BX4" s="488"/>
      <c r="BY4" s="488"/>
      <c r="BZ4" s="488"/>
      <c r="CA4" s="488"/>
      <c r="CB4" s="488"/>
      <c r="CC4" s="488"/>
      <c r="CD4" s="488"/>
      <c r="CE4" s="488"/>
      <c r="CF4" s="488"/>
      <c r="CG4" s="488"/>
      <c r="CH4" s="488"/>
      <c r="CI4" s="488"/>
      <c r="CJ4" s="488"/>
      <c r="CK4" s="488"/>
      <c r="CL4" s="488"/>
      <c r="CM4" s="488"/>
      <c r="CN4" s="488"/>
      <c r="CO4" s="488"/>
      <c r="CP4" s="488"/>
      <c r="CQ4" s="488"/>
      <c r="CR4" s="488"/>
      <c r="CS4" s="488"/>
      <c r="CT4" s="488"/>
    </row>
    <row r="5" spans="1:98" ht="18">
      <c r="A5" s="697"/>
      <c r="B5" s="697"/>
      <c r="C5" s="697"/>
      <c r="D5" s="697"/>
      <c r="E5" s="698"/>
      <c r="F5" s="698"/>
      <c r="G5" s="698"/>
      <c r="H5" s="698"/>
      <c r="I5" s="698"/>
      <c r="J5" s="698"/>
      <c r="K5" s="698"/>
      <c r="L5" s="698"/>
      <c r="M5" s="698"/>
      <c r="N5" s="698"/>
      <c r="O5" s="698"/>
      <c r="P5" s="698"/>
      <c r="Q5" s="698"/>
      <c r="R5" s="698"/>
      <c r="S5" s="488"/>
      <c r="T5" s="488"/>
      <c r="U5" s="488"/>
      <c r="V5" s="488"/>
      <c r="W5" s="488"/>
      <c r="X5" s="488"/>
      <c r="Y5" s="488"/>
      <c r="Z5" s="488"/>
      <c r="AA5" s="488"/>
      <c r="AB5" s="488"/>
      <c r="AC5" s="488"/>
      <c r="AD5" s="488"/>
      <c r="AE5" s="488"/>
      <c r="AF5" s="488"/>
      <c r="AG5" s="488"/>
      <c r="AH5" s="488"/>
      <c r="AI5" s="488"/>
      <c r="AJ5" s="488"/>
      <c r="AK5" s="488"/>
      <c r="AL5" s="488"/>
      <c r="AM5" s="488"/>
      <c r="AN5" s="488"/>
      <c r="AO5" s="488"/>
      <c r="AP5" s="488"/>
      <c r="AQ5" s="488"/>
      <c r="AR5" s="488"/>
      <c r="AS5" s="488"/>
      <c r="AT5" s="488"/>
      <c r="AU5" s="488"/>
      <c r="AV5" s="488"/>
      <c r="AW5" s="488"/>
      <c r="AX5" s="488"/>
      <c r="AY5" s="488"/>
      <c r="AZ5" s="488"/>
      <c r="BA5" s="488"/>
      <c r="BB5" s="488"/>
      <c r="BC5" s="488"/>
      <c r="BD5" s="488"/>
      <c r="BE5" s="488"/>
      <c r="BF5" s="488"/>
      <c r="BG5" s="488"/>
      <c r="BH5" s="488"/>
      <c r="BI5" s="488"/>
      <c r="BJ5" s="488"/>
      <c r="BK5" s="488"/>
      <c r="BL5" s="488"/>
      <c r="BM5" s="488"/>
      <c r="BN5" s="488"/>
      <c r="BO5" s="488"/>
      <c r="BP5" s="488"/>
      <c r="BQ5" s="488"/>
      <c r="BR5" s="488"/>
      <c r="BS5" s="488"/>
      <c r="BT5" s="488"/>
      <c r="BU5" s="488"/>
      <c r="BV5" s="488"/>
      <c r="BW5" s="488"/>
      <c r="BX5" s="488"/>
      <c r="BY5" s="488"/>
      <c r="BZ5" s="488"/>
      <c r="CA5" s="488"/>
      <c r="CB5" s="488"/>
      <c r="CC5" s="488"/>
      <c r="CD5" s="488"/>
      <c r="CE5" s="488"/>
      <c r="CF5" s="488"/>
      <c r="CG5" s="488"/>
      <c r="CH5" s="488"/>
      <c r="CI5" s="488"/>
      <c r="CJ5" s="488"/>
      <c r="CK5" s="488"/>
      <c r="CL5" s="488"/>
      <c r="CM5" s="488"/>
      <c r="CN5" s="488"/>
      <c r="CO5" s="488"/>
      <c r="CP5" s="488"/>
      <c r="CQ5" s="488"/>
      <c r="CR5" s="488"/>
      <c r="CS5" s="488"/>
      <c r="CT5" s="488"/>
    </row>
    <row r="6" spans="1:98" s="688" customFormat="1" ht="36" customHeight="1">
      <c r="A6" s="773" t="s">
        <v>1</v>
      </c>
      <c r="B6" s="774" t="s">
        <v>2</v>
      </c>
      <c r="C6" s="775"/>
      <c r="D6" s="776" t="s">
        <v>3</v>
      </c>
      <c r="E6" s="777" t="s">
        <v>4</v>
      </c>
      <c r="F6" s="777" t="s">
        <v>5</v>
      </c>
      <c r="G6" s="777" t="s">
        <v>6</v>
      </c>
      <c r="H6" s="777" t="s">
        <v>7</v>
      </c>
      <c r="I6" s="777" t="s">
        <v>8</v>
      </c>
      <c r="J6" s="777" t="s">
        <v>9</v>
      </c>
      <c r="K6" s="777" t="s">
        <v>10</v>
      </c>
      <c r="L6" s="777" t="s">
        <v>11</v>
      </c>
      <c r="M6" s="777" t="s">
        <v>12</v>
      </c>
      <c r="N6" s="777" t="s">
        <v>13</v>
      </c>
      <c r="O6" s="778" t="s">
        <v>14</v>
      </c>
      <c r="P6" s="778" t="s">
        <v>15</v>
      </c>
      <c r="Q6" s="778" t="s">
        <v>16</v>
      </c>
      <c r="R6" s="779" t="s">
        <v>17</v>
      </c>
    </row>
    <row r="7" spans="1:98" s="489" customFormat="1">
      <c r="A7" s="821">
        <f>WEEKNUM(B7)</f>
        <v>31</v>
      </c>
      <c r="B7" s="780">
        <f>A4</f>
        <v>46235</v>
      </c>
      <c r="C7" s="781" t="s">
        <v>18</v>
      </c>
      <c r="D7" s="639">
        <f t="shared" ref="D7" si="0">SUM(E7:R7)</f>
        <v>0</v>
      </c>
      <c r="E7" s="782">
        <v>0</v>
      </c>
      <c r="F7" s="782">
        <v>0</v>
      </c>
      <c r="G7" s="782">
        <v>0</v>
      </c>
      <c r="H7" s="782">
        <v>0</v>
      </c>
      <c r="I7" s="782">
        <v>0</v>
      </c>
      <c r="J7" s="782">
        <v>0</v>
      </c>
      <c r="K7" s="782">
        <v>0</v>
      </c>
      <c r="L7" s="782">
        <v>0</v>
      </c>
      <c r="M7" s="782">
        <v>0</v>
      </c>
      <c r="N7" s="782">
        <v>0</v>
      </c>
      <c r="O7" s="782">
        <v>0</v>
      </c>
      <c r="P7" s="782">
        <v>0</v>
      </c>
      <c r="Q7" s="782">
        <v>0</v>
      </c>
      <c r="R7" s="783">
        <v>0</v>
      </c>
    </row>
    <row r="8" spans="1:98" ht="15" customHeight="1">
      <c r="A8" s="816"/>
      <c r="B8" s="784" t="s">
        <v>19</v>
      </c>
      <c r="C8" s="630"/>
      <c r="D8" s="785">
        <f>SUM(D4:D7)</f>
        <v>0</v>
      </c>
      <c r="E8" s="785">
        <f t="shared" ref="E8:R8" si="1">SUM(E4:E7)</f>
        <v>0</v>
      </c>
      <c r="F8" s="785">
        <f t="shared" si="1"/>
        <v>0</v>
      </c>
      <c r="G8" s="785">
        <f t="shared" si="1"/>
        <v>0</v>
      </c>
      <c r="H8" s="785">
        <f t="shared" si="1"/>
        <v>0</v>
      </c>
      <c r="I8" s="785">
        <f t="shared" si="1"/>
        <v>0</v>
      </c>
      <c r="J8" s="785">
        <f t="shared" si="1"/>
        <v>0</v>
      </c>
      <c r="K8" s="785">
        <f t="shared" si="1"/>
        <v>0</v>
      </c>
      <c r="L8" s="785">
        <f t="shared" si="1"/>
        <v>0</v>
      </c>
      <c r="M8" s="785">
        <f t="shared" si="1"/>
        <v>0</v>
      </c>
      <c r="N8" s="785">
        <f t="shared" si="1"/>
        <v>0</v>
      </c>
      <c r="O8" s="785">
        <f t="shared" si="1"/>
        <v>0</v>
      </c>
      <c r="P8" s="785">
        <f t="shared" si="1"/>
        <v>0</v>
      </c>
      <c r="Q8" s="785">
        <f t="shared" si="1"/>
        <v>0</v>
      </c>
      <c r="R8" s="785">
        <f t="shared" si="1"/>
        <v>0</v>
      </c>
      <c r="S8" s="488"/>
      <c r="T8" s="488"/>
      <c r="U8" s="488"/>
      <c r="V8" s="488"/>
      <c r="W8" s="488"/>
      <c r="X8" s="488"/>
      <c r="Y8" s="488"/>
      <c r="Z8" s="488"/>
      <c r="AA8" s="488"/>
      <c r="AB8" s="488"/>
      <c r="AC8" s="488"/>
      <c r="AD8" s="488"/>
      <c r="AE8" s="488"/>
      <c r="AF8" s="488"/>
      <c r="AG8" s="488"/>
      <c r="AH8" s="488"/>
      <c r="AI8" s="488"/>
      <c r="AJ8" s="488"/>
      <c r="AK8" s="488"/>
      <c r="AL8" s="488"/>
      <c r="AM8" s="488"/>
      <c r="AN8" s="488"/>
      <c r="AO8" s="488"/>
      <c r="AP8" s="488"/>
      <c r="AQ8" s="488"/>
      <c r="AR8" s="488"/>
      <c r="AS8" s="488"/>
      <c r="AT8" s="488"/>
      <c r="AU8" s="488"/>
      <c r="AV8" s="488"/>
      <c r="AW8" s="488"/>
      <c r="AX8" s="488"/>
      <c r="AY8" s="488"/>
      <c r="AZ8" s="488"/>
      <c r="BA8" s="488"/>
      <c r="BB8" s="488"/>
      <c r="BC8" s="488"/>
      <c r="BD8" s="488"/>
      <c r="BE8" s="488"/>
      <c r="BF8" s="488"/>
      <c r="BG8" s="488"/>
      <c r="BH8" s="488"/>
      <c r="BI8" s="488"/>
      <c r="BJ8" s="488"/>
      <c r="BK8" s="488"/>
      <c r="BL8" s="488"/>
      <c r="BM8" s="488"/>
      <c r="BN8" s="488"/>
      <c r="BO8" s="488"/>
      <c r="BP8" s="488"/>
      <c r="BQ8" s="488"/>
      <c r="BR8" s="488"/>
      <c r="BS8" s="488"/>
      <c r="BT8" s="488"/>
      <c r="BU8" s="488"/>
      <c r="BV8" s="488"/>
      <c r="BW8" s="488"/>
      <c r="BX8" s="488"/>
      <c r="BY8" s="488"/>
      <c r="BZ8" s="488"/>
      <c r="CA8" s="488"/>
      <c r="CB8" s="488"/>
      <c r="CC8" s="488"/>
      <c r="CD8" s="488"/>
      <c r="CE8" s="488"/>
      <c r="CF8" s="488"/>
      <c r="CG8" s="488"/>
      <c r="CH8" s="488"/>
      <c r="CI8" s="488"/>
      <c r="CJ8" s="488"/>
      <c r="CK8" s="488"/>
      <c r="CL8" s="488"/>
      <c r="CM8" s="488"/>
      <c r="CN8" s="488"/>
      <c r="CO8" s="488"/>
      <c r="CP8" s="488"/>
      <c r="CQ8" s="488"/>
      <c r="CR8" s="488"/>
      <c r="CS8" s="488"/>
      <c r="CT8" s="488"/>
    </row>
    <row r="9" spans="1:98" s="531" customFormat="1" ht="15" customHeight="1">
      <c r="A9" s="517"/>
      <c r="B9" s="565"/>
      <c r="C9" s="638"/>
      <c r="D9" s="639"/>
      <c r="E9" s="782"/>
      <c r="F9" s="782"/>
      <c r="G9" s="782"/>
      <c r="H9" s="782"/>
      <c r="I9" s="782"/>
      <c r="J9" s="782"/>
      <c r="K9" s="782"/>
      <c r="L9" s="782"/>
      <c r="M9" s="782"/>
      <c r="N9" s="782"/>
      <c r="O9" s="782"/>
      <c r="P9" s="782"/>
      <c r="Q9" s="782"/>
      <c r="R9" s="783"/>
    </row>
    <row r="10" spans="1:98" s="531" customFormat="1" ht="15" customHeight="1">
      <c r="A10" s="815">
        <f>WEEKNUM(B10)</f>
        <v>32</v>
      </c>
      <c r="B10" s="556">
        <f>B7+1</f>
        <v>46236</v>
      </c>
      <c r="C10" s="786" t="s">
        <v>20</v>
      </c>
      <c r="D10" s="787">
        <f t="shared" ref="D10:D14" si="2">SUM(E10:R10)</f>
        <v>0</v>
      </c>
      <c r="E10" s="788">
        <v>0</v>
      </c>
      <c r="F10" s="788">
        <v>0</v>
      </c>
      <c r="G10" s="788">
        <v>0</v>
      </c>
      <c r="H10" s="788">
        <v>0</v>
      </c>
      <c r="I10" s="788">
        <v>0</v>
      </c>
      <c r="J10" s="788">
        <v>0</v>
      </c>
      <c r="K10" s="788">
        <v>0</v>
      </c>
      <c r="L10" s="788">
        <v>0</v>
      </c>
      <c r="M10" s="788">
        <v>0</v>
      </c>
      <c r="N10" s="788">
        <v>0</v>
      </c>
      <c r="O10" s="788">
        <v>0</v>
      </c>
      <c r="P10" s="788">
        <v>0</v>
      </c>
      <c r="Q10" s="788">
        <v>0</v>
      </c>
      <c r="R10" s="789">
        <v>0</v>
      </c>
    </row>
    <row r="11" spans="1:98" ht="15" customHeight="1">
      <c r="A11" s="816"/>
      <c r="B11" s="556">
        <f t="shared" ref="B11:B16" si="3">B10+1</f>
        <v>46237</v>
      </c>
      <c r="C11" s="786" t="s">
        <v>21</v>
      </c>
      <c r="D11" s="787">
        <f t="shared" si="2"/>
        <v>0</v>
      </c>
      <c r="E11" s="788">
        <v>0</v>
      </c>
      <c r="F11" s="788">
        <v>0</v>
      </c>
      <c r="G11" s="788">
        <v>0</v>
      </c>
      <c r="H11" s="788">
        <v>0</v>
      </c>
      <c r="I11" s="788">
        <v>0</v>
      </c>
      <c r="J11" s="788">
        <v>0</v>
      </c>
      <c r="K11" s="788">
        <v>0</v>
      </c>
      <c r="L11" s="788">
        <v>0</v>
      </c>
      <c r="M11" s="788">
        <v>0</v>
      </c>
      <c r="N11" s="788">
        <v>0</v>
      </c>
      <c r="O11" s="788">
        <v>0</v>
      </c>
      <c r="P11" s="788">
        <v>0</v>
      </c>
      <c r="Q11" s="788">
        <v>0</v>
      </c>
      <c r="R11" s="789">
        <v>0</v>
      </c>
      <c r="S11" s="488"/>
      <c r="T11" s="488"/>
      <c r="U11" s="488"/>
      <c r="V11" s="488"/>
      <c r="W11" s="488"/>
      <c r="X11" s="488"/>
      <c r="Y11" s="488"/>
      <c r="Z11" s="488"/>
      <c r="AA11" s="488"/>
      <c r="AB11" s="488"/>
      <c r="AC11" s="488"/>
      <c r="AD11" s="488"/>
      <c r="AE11" s="488"/>
      <c r="AF11" s="488"/>
      <c r="AG11" s="488"/>
      <c r="AH11" s="488"/>
      <c r="AI11" s="488"/>
      <c r="AJ11" s="488"/>
      <c r="AK11" s="488"/>
      <c r="AL11" s="488"/>
      <c r="AM11" s="488"/>
      <c r="AN11" s="488"/>
      <c r="AO11" s="488"/>
      <c r="AP11" s="488"/>
      <c r="AQ11" s="488"/>
      <c r="AR11" s="488"/>
      <c r="AS11" s="488"/>
      <c r="AT11" s="488"/>
      <c r="AU11" s="488"/>
      <c r="AV11" s="488"/>
      <c r="AW11" s="488"/>
      <c r="AX11" s="488"/>
      <c r="AY11" s="488"/>
      <c r="AZ11" s="488"/>
      <c r="BA11" s="488"/>
      <c r="BB11" s="488"/>
      <c r="BC11" s="488"/>
      <c r="BD11" s="488"/>
      <c r="BE11" s="488"/>
      <c r="BF11" s="488"/>
      <c r="BG11" s="488"/>
      <c r="BH11" s="488"/>
      <c r="BI11" s="488"/>
      <c r="BJ11" s="488"/>
      <c r="BK11" s="488"/>
      <c r="BL11" s="488"/>
      <c r="BM11" s="488"/>
      <c r="BN11" s="488"/>
      <c r="BO11" s="488"/>
      <c r="BP11" s="488"/>
      <c r="BQ11" s="488"/>
      <c r="BR11" s="488"/>
      <c r="BS11" s="488"/>
      <c r="BT11" s="488"/>
      <c r="BU11" s="488"/>
      <c r="BV11" s="488"/>
      <c r="BW11" s="488"/>
      <c r="BX11" s="488"/>
      <c r="BY11" s="488"/>
      <c r="BZ11" s="488"/>
      <c r="CA11" s="488"/>
      <c r="CB11" s="488"/>
      <c r="CC11" s="488"/>
      <c r="CD11" s="488"/>
      <c r="CE11" s="488"/>
      <c r="CF11" s="488"/>
      <c r="CG11" s="488"/>
      <c r="CH11" s="488"/>
      <c r="CI11" s="488"/>
      <c r="CJ11" s="488"/>
      <c r="CK11" s="488"/>
      <c r="CL11" s="488"/>
      <c r="CM11" s="488"/>
      <c r="CN11" s="488"/>
      <c r="CO11" s="488"/>
      <c r="CP11" s="488"/>
      <c r="CQ11" s="488"/>
      <c r="CR11" s="488"/>
      <c r="CS11" s="488"/>
      <c r="CT11" s="488"/>
    </row>
    <row r="12" spans="1:98" ht="15" customHeight="1">
      <c r="A12" s="816"/>
      <c r="B12" s="556">
        <f t="shared" si="3"/>
        <v>46238</v>
      </c>
      <c r="C12" s="786" t="s">
        <v>22</v>
      </c>
      <c r="D12" s="787">
        <f t="shared" si="2"/>
        <v>0</v>
      </c>
      <c r="E12" s="788">
        <v>0</v>
      </c>
      <c r="F12" s="788">
        <v>0</v>
      </c>
      <c r="G12" s="788">
        <v>0</v>
      </c>
      <c r="H12" s="788">
        <v>0</v>
      </c>
      <c r="I12" s="788">
        <v>0</v>
      </c>
      <c r="J12" s="788">
        <v>0</v>
      </c>
      <c r="K12" s="788">
        <v>0</v>
      </c>
      <c r="L12" s="788">
        <v>0</v>
      </c>
      <c r="M12" s="788">
        <v>0</v>
      </c>
      <c r="N12" s="788">
        <v>0</v>
      </c>
      <c r="O12" s="788">
        <v>0</v>
      </c>
      <c r="P12" s="788">
        <v>0</v>
      </c>
      <c r="Q12" s="788">
        <v>0</v>
      </c>
      <c r="R12" s="789">
        <v>0</v>
      </c>
      <c r="S12" s="488"/>
      <c r="T12" s="488"/>
      <c r="U12" s="488"/>
      <c r="V12" s="488"/>
      <c r="W12" s="488"/>
      <c r="X12" s="488"/>
      <c r="Y12" s="488"/>
      <c r="Z12" s="488"/>
      <c r="AA12" s="488"/>
      <c r="AB12" s="488"/>
      <c r="AC12" s="488"/>
      <c r="AD12" s="488"/>
      <c r="AE12" s="488"/>
      <c r="AF12" s="488"/>
      <c r="AG12" s="488"/>
      <c r="AH12" s="488"/>
      <c r="AI12" s="488"/>
      <c r="AJ12" s="488"/>
      <c r="AK12" s="488"/>
      <c r="AL12" s="488"/>
      <c r="AM12" s="488"/>
      <c r="AN12" s="488"/>
      <c r="AO12" s="488"/>
      <c r="AP12" s="488"/>
      <c r="AQ12" s="488"/>
      <c r="AR12" s="488"/>
      <c r="AS12" s="488"/>
      <c r="AT12" s="488"/>
      <c r="AU12" s="488"/>
      <c r="AV12" s="488"/>
      <c r="AW12" s="488"/>
      <c r="AX12" s="488"/>
      <c r="AY12" s="488"/>
      <c r="AZ12" s="488"/>
      <c r="BA12" s="488"/>
      <c r="BB12" s="488"/>
      <c r="BC12" s="488"/>
      <c r="BD12" s="488"/>
      <c r="BE12" s="488"/>
      <c r="BF12" s="488"/>
      <c r="BG12" s="488"/>
      <c r="BH12" s="488"/>
      <c r="BI12" s="488"/>
      <c r="BJ12" s="488"/>
      <c r="BK12" s="488"/>
      <c r="BL12" s="488"/>
      <c r="BM12" s="488"/>
      <c r="BN12" s="488"/>
      <c r="BO12" s="488"/>
      <c r="BP12" s="488"/>
      <c r="BQ12" s="488"/>
      <c r="BR12" s="488"/>
      <c r="BS12" s="488"/>
      <c r="BT12" s="488"/>
      <c r="BU12" s="488"/>
      <c r="BV12" s="488"/>
      <c r="BW12" s="488"/>
      <c r="BX12" s="488"/>
      <c r="BY12" s="488"/>
      <c r="BZ12" s="488"/>
      <c r="CA12" s="488"/>
      <c r="CB12" s="488"/>
      <c r="CC12" s="488"/>
      <c r="CD12" s="488"/>
      <c r="CE12" s="488"/>
      <c r="CF12" s="488"/>
      <c r="CG12" s="488"/>
      <c r="CH12" s="488"/>
      <c r="CI12" s="488"/>
      <c r="CJ12" s="488"/>
      <c r="CK12" s="488"/>
      <c r="CL12" s="488"/>
      <c r="CM12" s="488"/>
      <c r="CN12" s="488"/>
      <c r="CO12" s="488"/>
      <c r="CP12" s="488"/>
      <c r="CQ12" s="488"/>
      <c r="CR12" s="488"/>
      <c r="CS12" s="488"/>
      <c r="CT12" s="488"/>
    </row>
    <row r="13" spans="1:98" ht="15" customHeight="1">
      <c r="A13" s="816"/>
      <c r="B13" s="556">
        <f t="shared" si="3"/>
        <v>46239</v>
      </c>
      <c r="C13" s="786" t="s">
        <v>23</v>
      </c>
      <c r="D13" s="787">
        <f t="shared" si="2"/>
        <v>0</v>
      </c>
      <c r="E13" s="788">
        <v>0</v>
      </c>
      <c r="F13" s="788">
        <v>0</v>
      </c>
      <c r="G13" s="788">
        <v>0</v>
      </c>
      <c r="H13" s="788">
        <v>0</v>
      </c>
      <c r="I13" s="788">
        <v>0</v>
      </c>
      <c r="J13" s="788">
        <v>0</v>
      </c>
      <c r="K13" s="788">
        <v>0</v>
      </c>
      <c r="L13" s="788">
        <v>0</v>
      </c>
      <c r="M13" s="788">
        <v>0</v>
      </c>
      <c r="N13" s="788">
        <v>0</v>
      </c>
      <c r="O13" s="788">
        <v>0</v>
      </c>
      <c r="P13" s="788">
        <v>0</v>
      </c>
      <c r="Q13" s="788">
        <v>0</v>
      </c>
      <c r="R13" s="789">
        <v>0</v>
      </c>
      <c r="S13" s="488"/>
      <c r="T13" s="488"/>
      <c r="U13" s="488"/>
      <c r="V13" s="488"/>
      <c r="W13" s="488"/>
      <c r="X13" s="488"/>
      <c r="Y13" s="488"/>
      <c r="Z13" s="488"/>
      <c r="AA13" s="488"/>
      <c r="AB13" s="488"/>
      <c r="AC13" s="488"/>
      <c r="AD13" s="488"/>
      <c r="AE13" s="488"/>
      <c r="AF13" s="488"/>
      <c r="AG13" s="488"/>
      <c r="AH13" s="488"/>
      <c r="AI13" s="488"/>
      <c r="AJ13" s="488"/>
      <c r="AK13" s="488"/>
      <c r="AL13" s="488"/>
      <c r="AM13" s="488"/>
      <c r="AN13" s="488"/>
      <c r="AO13" s="488"/>
      <c r="AP13" s="488"/>
      <c r="AQ13" s="488"/>
      <c r="AR13" s="488"/>
      <c r="AS13" s="488"/>
      <c r="AT13" s="488"/>
      <c r="AU13" s="488"/>
      <c r="AV13" s="488"/>
      <c r="AW13" s="488"/>
      <c r="AX13" s="488"/>
      <c r="AY13" s="488"/>
      <c r="AZ13" s="488"/>
      <c r="BA13" s="488"/>
      <c r="BB13" s="488"/>
      <c r="BC13" s="488"/>
      <c r="BD13" s="488"/>
      <c r="BE13" s="488"/>
      <c r="BF13" s="488"/>
      <c r="BG13" s="488"/>
      <c r="BH13" s="488"/>
      <c r="BI13" s="488"/>
      <c r="BJ13" s="488"/>
      <c r="BK13" s="488"/>
      <c r="BL13" s="488"/>
      <c r="BM13" s="488"/>
      <c r="BN13" s="488"/>
      <c r="BO13" s="488"/>
      <c r="BP13" s="488"/>
      <c r="BQ13" s="488"/>
      <c r="BR13" s="488"/>
      <c r="BS13" s="488"/>
      <c r="BT13" s="488"/>
      <c r="BU13" s="488"/>
      <c r="BV13" s="488"/>
      <c r="BW13" s="488"/>
      <c r="BX13" s="488"/>
      <c r="BY13" s="488"/>
      <c r="BZ13" s="488"/>
      <c r="CA13" s="488"/>
      <c r="CB13" s="488"/>
      <c r="CC13" s="488"/>
      <c r="CD13" s="488"/>
      <c r="CE13" s="488"/>
      <c r="CF13" s="488"/>
      <c r="CG13" s="488"/>
      <c r="CH13" s="488"/>
      <c r="CI13" s="488"/>
      <c r="CJ13" s="488"/>
      <c r="CK13" s="488"/>
      <c r="CL13" s="488"/>
      <c r="CM13" s="488"/>
      <c r="CN13" s="488"/>
      <c r="CO13" s="488"/>
      <c r="CP13" s="488"/>
      <c r="CQ13" s="488"/>
      <c r="CR13" s="488"/>
      <c r="CS13" s="488"/>
      <c r="CT13" s="488"/>
    </row>
    <row r="14" spans="1:98" ht="15" customHeight="1">
      <c r="A14" s="816"/>
      <c r="B14" s="556">
        <f t="shared" si="3"/>
        <v>46240</v>
      </c>
      <c r="C14" s="786" t="s">
        <v>24</v>
      </c>
      <c r="D14" s="787">
        <f t="shared" si="2"/>
        <v>0</v>
      </c>
      <c r="E14" s="788">
        <v>0</v>
      </c>
      <c r="F14" s="788">
        <v>0</v>
      </c>
      <c r="G14" s="788">
        <v>0</v>
      </c>
      <c r="H14" s="788">
        <v>0</v>
      </c>
      <c r="I14" s="788">
        <v>0</v>
      </c>
      <c r="J14" s="788">
        <v>0</v>
      </c>
      <c r="K14" s="788">
        <v>0</v>
      </c>
      <c r="L14" s="788">
        <v>0</v>
      </c>
      <c r="M14" s="788">
        <v>0</v>
      </c>
      <c r="N14" s="788">
        <v>0</v>
      </c>
      <c r="O14" s="788">
        <v>0</v>
      </c>
      <c r="P14" s="788">
        <v>0</v>
      </c>
      <c r="Q14" s="788">
        <v>0</v>
      </c>
      <c r="R14" s="789">
        <v>0</v>
      </c>
      <c r="S14" s="488"/>
      <c r="T14" s="488"/>
      <c r="U14" s="488"/>
      <c r="V14" s="488"/>
      <c r="W14" s="488"/>
      <c r="X14" s="488"/>
      <c r="Y14" s="488"/>
      <c r="Z14" s="488"/>
      <c r="AA14" s="488"/>
      <c r="AB14" s="488"/>
      <c r="AC14" s="488"/>
      <c r="AD14" s="488"/>
      <c r="AE14" s="488"/>
      <c r="AF14" s="488"/>
      <c r="AG14" s="488"/>
      <c r="AH14" s="488"/>
      <c r="AI14" s="488"/>
      <c r="AJ14" s="488"/>
      <c r="AK14" s="488"/>
      <c r="AL14" s="488"/>
      <c r="AM14" s="488"/>
      <c r="AN14" s="488"/>
      <c r="AO14" s="488"/>
      <c r="AP14" s="488"/>
      <c r="AQ14" s="488"/>
      <c r="AR14" s="488"/>
      <c r="AS14" s="488"/>
      <c r="AT14" s="488"/>
      <c r="AU14" s="488"/>
      <c r="AV14" s="488"/>
      <c r="AW14" s="488"/>
      <c r="AX14" s="488"/>
      <c r="AY14" s="488"/>
      <c r="AZ14" s="488"/>
      <c r="BA14" s="488"/>
      <c r="BB14" s="488"/>
      <c r="BC14" s="488"/>
      <c r="BD14" s="488"/>
      <c r="BE14" s="488"/>
      <c r="BF14" s="488"/>
      <c r="BG14" s="488"/>
      <c r="BH14" s="488"/>
      <c r="BI14" s="488"/>
      <c r="BJ14" s="488"/>
      <c r="BK14" s="488"/>
      <c r="BL14" s="488"/>
      <c r="BM14" s="488"/>
      <c r="BN14" s="488"/>
      <c r="BO14" s="488"/>
      <c r="BP14" s="488"/>
      <c r="BQ14" s="488"/>
      <c r="BR14" s="488"/>
      <c r="BS14" s="488"/>
      <c r="BT14" s="488"/>
      <c r="BU14" s="488"/>
      <c r="BV14" s="488"/>
      <c r="BW14" s="488"/>
      <c r="BX14" s="488"/>
      <c r="BY14" s="488"/>
      <c r="BZ14" s="488"/>
      <c r="CA14" s="488"/>
      <c r="CB14" s="488"/>
      <c r="CC14" s="488"/>
      <c r="CD14" s="488"/>
      <c r="CE14" s="488"/>
      <c r="CF14" s="488"/>
      <c r="CG14" s="488"/>
      <c r="CH14" s="488"/>
      <c r="CI14" s="488"/>
      <c r="CJ14" s="488"/>
      <c r="CK14" s="488"/>
      <c r="CL14" s="488"/>
      <c r="CM14" s="488"/>
      <c r="CN14" s="488"/>
      <c r="CO14" s="488"/>
      <c r="CP14" s="488"/>
      <c r="CQ14" s="488"/>
      <c r="CR14" s="488"/>
      <c r="CS14" s="488"/>
      <c r="CT14" s="488"/>
    </row>
    <row r="15" spans="1:98" ht="15" customHeight="1">
      <c r="A15" s="816"/>
      <c r="B15" s="565">
        <f t="shared" si="3"/>
        <v>46241</v>
      </c>
      <c r="C15" s="790" t="s">
        <v>25</v>
      </c>
      <c r="D15" s="639">
        <f t="shared" ref="D15:D16" si="4">SUM(E15:R15)</f>
        <v>0</v>
      </c>
      <c r="E15" s="782">
        <v>0</v>
      </c>
      <c r="F15" s="782">
        <v>0</v>
      </c>
      <c r="G15" s="782">
        <v>0</v>
      </c>
      <c r="H15" s="782">
        <v>0</v>
      </c>
      <c r="I15" s="782">
        <v>0</v>
      </c>
      <c r="J15" s="782">
        <v>0</v>
      </c>
      <c r="K15" s="782">
        <v>0</v>
      </c>
      <c r="L15" s="782">
        <v>0</v>
      </c>
      <c r="M15" s="782">
        <v>0</v>
      </c>
      <c r="N15" s="782">
        <v>0</v>
      </c>
      <c r="O15" s="782">
        <v>0</v>
      </c>
      <c r="P15" s="782">
        <v>0</v>
      </c>
      <c r="Q15" s="782">
        <v>0</v>
      </c>
      <c r="R15" s="783">
        <v>0</v>
      </c>
      <c r="S15" s="488"/>
      <c r="T15" s="488"/>
      <c r="U15" s="488"/>
      <c r="V15" s="488"/>
      <c r="W15" s="488"/>
      <c r="X15" s="488"/>
      <c r="Y15" s="488"/>
      <c r="Z15" s="488"/>
      <c r="AA15" s="488"/>
      <c r="AB15" s="488"/>
      <c r="AC15" s="488"/>
      <c r="AD15" s="488"/>
      <c r="AE15" s="488"/>
      <c r="AF15" s="488"/>
      <c r="AG15" s="488"/>
      <c r="AH15" s="488"/>
      <c r="AI15" s="488"/>
      <c r="AJ15" s="488"/>
      <c r="AK15" s="488"/>
      <c r="AL15" s="488"/>
      <c r="AM15" s="488"/>
      <c r="AN15" s="488"/>
      <c r="AO15" s="488"/>
      <c r="AP15" s="488"/>
      <c r="AQ15" s="488"/>
      <c r="AR15" s="488"/>
      <c r="AS15" s="488"/>
      <c r="AT15" s="488"/>
      <c r="AU15" s="488"/>
      <c r="AV15" s="488"/>
      <c r="AW15" s="488"/>
      <c r="AX15" s="488"/>
      <c r="AY15" s="488"/>
      <c r="AZ15" s="488"/>
      <c r="BA15" s="488"/>
      <c r="BB15" s="488"/>
      <c r="BC15" s="488"/>
      <c r="BD15" s="488"/>
      <c r="BE15" s="488"/>
      <c r="BF15" s="488"/>
      <c r="BG15" s="488"/>
      <c r="BH15" s="488"/>
      <c r="BI15" s="488"/>
      <c r="BJ15" s="488"/>
      <c r="BK15" s="488"/>
      <c r="BL15" s="488"/>
      <c r="BM15" s="488"/>
      <c r="BN15" s="488"/>
      <c r="BO15" s="488"/>
      <c r="BP15" s="488"/>
      <c r="BQ15" s="488"/>
      <c r="BR15" s="488"/>
      <c r="BS15" s="488"/>
      <c r="BT15" s="488"/>
      <c r="BU15" s="488"/>
      <c r="BV15" s="488"/>
      <c r="BW15" s="488"/>
      <c r="BX15" s="488"/>
      <c r="BY15" s="488"/>
      <c r="BZ15" s="488"/>
      <c r="CA15" s="488"/>
      <c r="CB15" s="488"/>
      <c r="CC15" s="488"/>
      <c r="CD15" s="488"/>
      <c r="CE15" s="488"/>
      <c r="CF15" s="488"/>
      <c r="CG15" s="488"/>
      <c r="CH15" s="488"/>
      <c r="CI15" s="488"/>
      <c r="CJ15" s="488"/>
      <c r="CK15" s="488"/>
      <c r="CL15" s="488"/>
      <c r="CM15" s="488"/>
      <c r="CN15" s="488"/>
      <c r="CO15" s="488"/>
      <c r="CP15" s="488"/>
      <c r="CQ15" s="488"/>
      <c r="CR15" s="488"/>
      <c r="CS15" s="488"/>
      <c r="CT15" s="488"/>
    </row>
    <row r="16" spans="1:98" ht="15" customHeight="1">
      <c r="A16" s="816"/>
      <c r="B16" s="565">
        <f t="shared" si="3"/>
        <v>46242</v>
      </c>
      <c r="C16" s="790" t="s">
        <v>18</v>
      </c>
      <c r="D16" s="639">
        <f t="shared" si="4"/>
        <v>0</v>
      </c>
      <c r="E16" s="782">
        <v>0</v>
      </c>
      <c r="F16" s="782">
        <v>0</v>
      </c>
      <c r="G16" s="782">
        <v>0</v>
      </c>
      <c r="H16" s="782">
        <v>0</v>
      </c>
      <c r="I16" s="782">
        <v>0</v>
      </c>
      <c r="J16" s="782">
        <v>0</v>
      </c>
      <c r="K16" s="782">
        <v>0</v>
      </c>
      <c r="L16" s="782">
        <v>0</v>
      </c>
      <c r="M16" s="782">
        <v>0</v>
      </c>
      <c r="N16" s="782">
        <v>0</v>
      </c>
      <c r="O16" s="782">
        <v>0</v>
      </c>
      <c r="P16" s="782">
        <v>0</v>
      </c>
      <c r="Q16" s="782">
        <v>0</v>
      </c>
      <c r="R16" s="783">
        <v>0</v>
      </c>
      <c r="S16" s="488"/>
      <c r="T16" s="488"/>
      <c r="U16" s="488"/>
      <c r="V16" s="488"/>
      <c r="W16" s="488"/>
      <c r="X16" s="488"/>
      <c r="Y16" s="488"/>
      <c r="Z16" s="488"/>
      <c r="AA16" s="488"/>
      <c r="AB16" s="488"/>
      <c r="AC16" s="488"/>
      <c r="AD16" s="488"/>
      <c r="AE16" s="488"/>
      <c r="AF16" s="488"/>
      <c r="AG16" s="488"/>
      <c r="AH16" s="488"/>
      <c r="AI16" s="488"/>
      <c r="AJ16" s="488"/>
      <c r="AK16" s="488"/>
      <c r="AL16" s="488"/>
      <c r="AM16" s="488"/>
      <c r="AN16" s="488"/>
      <c r="AO16" s="488"/>
      <c r="AP16" s="488"/>
      <c r="AQ16" s="488"/>
      <c r="AR16" s="488"/>
      <c r="AS16" s="488"/>
      <c r="AT16" s="488"/>
      <c r="AU16" s="488"/>
      <c r="AV16" s="488"/>
      <c r="AW16" s="488"/>
      <c r="AX16" s="488"/>
      <c r="AY16" s="488"/>
      <c r="AZ16" s="488"/>
      <c r="BA16" s="488"/>
      <c r="BB16" s="488"/>
      <c r="BC16" s="488"/>
      <c r="BD16" s="488"/>
      <c r="BE16" s="488"/>
      <c r="BF16" s="488"/>
      <c r="BG16" s="488"/>
      <c r="BH16" s="488"/>
      <c r="BI16" s="488"/>
      <c r="BJ16" s="488"/>
      <c r="BK16" s="488"/>
      <c r="BL16" s="488"/>
      <c r="BM16" s="488"/>
      <c r="BN16" s="488"/>
      <c r="BO16" s="488"/>
      <c r="BP16" s="488"/>
      <c r="BQ16" s="488"/>
      <c r="BR16" s="488"/>
      <c r="BS16" s="488"/>
      <c r="BT16" s="488"/>
      <c r="BU16" s="488"/>
      <c r="BV16" s="488"/>
      <c r="BW16" s="488"/>
      <c r="BX16" s="488"/>
      <c r="BY16" s="488"/>
      <c r="BZ16" s="488"/>
      <c r="CA16" s="488"/>
      <c r="CB16" s="488"/>
      <c r="CC16" s="488"/>
      <c r="CD16" s="488"/>
      <c r="CE16" s="488"/>
      <c r="CF16" s="488"/>
      <c r="CG16" s="488"/>
      <c r="CH16" s="488"/>
      <c r="CI16" s="488"/>
      <c r="CJ16" s="488"/>
      <c r="CK16" s="488"/>
      <c r="CL16" s="488"/>
      <c r="CM16" s="488"/>
      <c r="CN16" s="488"/>
      <c r="CO16" s="488"/>
      <c r="CP16" s="488"/>
      <c r="CQ16" s="488"/>
      <c r="CR16" s="488"/>
      <c r="CS16" s="488"/>
      <c r="CT16" s="488"/>
    </row>
    <row r="17" spans="1:98" ht="15" customHeight="1">
      <c r="A17" s="816"/>
      <c r="B17" s="784" t="s">
        <v>19</v>
      </c>
      <c r="C17" s="786"/>
      <c r="D17" s="647">
        <f t="shared" ref="D17:R17" si="5">SUM(D10:D16)</f>
        <v>0</v>
      </c>
      <c r="E17" s="647">
        <f t="shared" si="5"/>
        <v>0</v>
      </c>
      <c r="F17" s="647">
        <f t="shared" si="5"/>
        <v>0</v>
      </c>
      <c r="G17" s="647">
        <f t="shared" si="5"/>
        <v>0</v>
      </c>
      <c r="H17" s="647">
        <f t="shared" si="5"/>
        <v>0</v>
      </c>
      <c r="I17" s="647">
        <f t="shared" si="5"/>
        <v>0</v>
      </c>
      <c r="J17" s="647">
        <f t="shared" si="5"/>
        <v>0</v>
      </c>
      <c r="K17" s="647">
        <f t="shared" si="5"/>
        <v>0</v>
      </c>
      <c r="L17" s="647">
        <f t="shared" si="5"/>
        <v>0</v>
      </c>
      <c r="M17" s="647">
        <f t="shared" si="5"/>
        <v>0</v>
      </c>
      <c r="N17" s="647">
        <f t="shared" si="5"/>
        <v>0</v>
      </c>
      <c r="O17" s="647">
        <f t="shared" si="5"/>
        <v>0</v>
      </c>
      <c r="P17" s="647">
        <f t="shared" si="5"/>
        <v>0</v>
      </c>
      <c r="Q17" s="647">
        <f t="shared" si="5"/>
        <v>0</v>
      </c>
      <c r="R17" s="647">
        <f t="shared" si="5"/>
        <v>0</v>
      </c>
      <c r="S17" s="488"/>
      <c r="T17" s="488"/>
      <c r="U17" s="488"/>
      <c r="V17" s="488"/>
      <c r="W17" s="488"/>
      <c r="X17" s="488"/>
      <c r="Y17" s="488"/>
      <c r="Z17" s="488"/>
      <c r="AA17" s="488"/>
      <c r="AB17" s="488"/>
      <c r="AC17" s="488"/>
      <c r="AD17" s="488"/>
      <c r="AE17" s="488"/>
      <c r="AF17" s="488"/>
      <c r="AG17" s="488"/>
      <c r="AH17" s="488"/>
      <c r="AI17" s="488"/>
      <c r="AJ17" s="488"/>
      <c r="AK17" s="488"/>
      <c r="AL17" s="488"/>
      <c r="AM17" s="488"/>
      <c r="AN17" s="488"/>
      <c r="AO17" s="488"/>
      <c r="AP17" s="488"/>
      <c r="AQ17" s="488"/>
      <c r="AR17" s="488"/>
      <c r="AS17" s="488"/>
      <c r="AT17" s="488"/>
      <c r="AU17" s="488"/>
      <c r="AV17" s="488"/>
      <c r="AW17" s="488"/>
      <c r="AX17" s="488"/>
      <c r="AY17" s="488"/>
      <c r="AZ17" s="488"/>
      <c r="BA17" s="488"/>
      <c r="BB17" s="488"/>
      <c r="BC17" s="488"/>
      <c r="BD17" s="488"/>
      <c r="BE17" s="488"/>
      <c r="BF17" s="488"/>
      <c r="BG17" s="488"/>
      <c r="BH17" s="488"/>
      <c r="BI17" s="488"/>
      <c r="BJ17" s="488"/>
      <c r="BK17" s="488"/>
      <c r="BL17" s="488"/>
      <c r="BM17" s="488"/>
      <c r="BN17" s="488"/>
      <c r="BO17" s="488"/>
      <c r="BP17" s="488"/>
      <c r="BQ17" s="488"/>
      <c r="BR17" s="488"/>
      <c r="BS17" s="488"/>
      <c r="BT17" s="488"/>
      <c r="BU17" s="488"/>
      <c r="BV17" s="488"/>
      <c r="BW17" s="488"/>
      <c r="BX17" s="488"/>
      <c r="BY17" s="488"/>
      <c r="BZ17" s="488"/>
      <c r="CA17" s="488"/>
      <c r="CB17" s="488"/>
      <c r="CC17" s="488"/>
      <c r="CD17" s="488"/>
      <c r="CE17" s="488"/>
      <c r="CF17" s="488"/>
      <c r="CG17" s="488"/>
      <c r="CH17" s="488"/>
      <c r="CI17" s="488"/>
      <c r="CJ17" s="488"/>
      <c r="CK17" s="488"/>
      <c r="CL17" s="488"/>
      <c r="CM17" s="488"/>
      <c r="CN17" s="488"/>
      <c r="CO17" s="488"/>
      <c r="CP17" s="488"/>
      <c r="CQ17" s="488"/>
      <c r="CR17" s="488"/>
      <c r="CS17" s="488"/>
      <c r="CT17" s="488"/>
    </row>
    <row r="18" spans="1:98" s="531" customFormat="1" ht="15" customHeight="1">
      <c r="A18" s="517"/>
      <c r="B18" s="565"/>
      <c r="C18" s="638"/>
      <c r="D18" s="630"/>
      <c r="E18" s="791"/>
      <c r="F18" s="791"/>
      <c r="G18" s="791"/>
      <c r="H18" s="791"/>
      <c r="I18" s="791"/>
      <c r="J18" s="791"/>
      <c r="K18" s="791"/>
      <c r="L18" s="791"/>
      <c r="M18" s="791"/>
      <c r="N18" s="791"/>
      <c r="O18" s="791"/>
      <c r="P18" s="791"/>
      <c r="Q18" s="791"/>
      <c r="R18" s="789"/>
    </row>
    <row r="19" spans="1:98" s="531" customFormat="1" ht="15" customHeight="1">
      <c r="A19" s="815">
        <f>WEEKNUM(B24)</f>
        <v>33</v>
      </c>
      <c r="B19" s="556">
        <f>B16+1</f>
        <v>46243</v>
      </c>
      <c r="C19" s="786" t="s">
        <v>20</v>
      </c>
      <c r="D19" s="787">
        <f t="shared" ref="D19:D23" si="6">SUM(E19:R19)</f>
        <v>0</v>
      </c>
      <c r="E19" s="788">
        <v>0</v>
      </c>
      <c r="F19" s="788">
        <v>0</v>
      </c>
      <c r="G19" s="788">
        <v>0</v>
      </c>
      <c r="H19" s="788">
        <v>0</v>
      </c>
      <c r="I19" s="788">
        <v>0</v>
      </c>
      <c r="J19" s="788">
        <v>0</v>
      </c>
      <c r="K19" s="788">
        <v>0</v>
      </c>
      <c r="L19" s="788">
        <v>0</v>
      </c>
      <c r="M19" s="788">
        <v>0</v>
      </c>
      <c r="N19" s="788">
        <v>0</v>
      </c>
      <c r="O19" s="788">
        <v>0</v>
      </c>
      <c r="P19" s="788">
        <v>0</v>
      </c>
      <c r="Q19" s="788">
        <v>0</v>
      </c>
      <c r="R19" s="789">
        <v>0</v>
      </c>
    </row>
    <row r="20" spans="1:98" ht="15" customHeight="1">
      <c r="A20" s="816"/>
      <c r="B20" s="556">
        <f t="shared" ref="B20:B25" si="7">B19+1</f>
        <v>46244</v>
      </c>
      <c r="C20" s="786" t="s">
        <v>21</v>
      </c>
      <c r="D20" s="787">
        <f t="shared" si="6"/>
        <v>0</v>
      </c>
      <c r="E20" s="788">
        <v>0</v>
      </c>
      <c r="F20" s="788">
        <v>0</v>
      </c>
      <c r="G20" s="788">
        <v>0</v>
      </c>
      <c r="H20" s="788">
        <v>0</v>
      </c>
      <c r="I20" s="788">
        <v>0</v>
      </c>
      <c r="J20" s="788">
        <v>0</v>
      </c>
      <c r="K20" s="788">
        <v>0</v>
      </c>
      <c r="L20" s="788">
        <v>0</v>
      </c>
      <c r="M20" s="788">
        <v>0</v>
      </c>
      <c r="N20" s="788">
        <v>0</v>
      </c>
      <c r="O20" s="788">
        <v>0</v>
      </c>
      <c r="P20" s="788">
        <v>0</v>
      </c>
      <c r="Q20" s="788">
        <v>0</v>
      </c>
      <c r="R20" s="789">
        <v>0</v>
      </c>
      <c r="S20" s="488"/>
      <c r="T20" s="488"/>
      <c r="U20" s="488"/>
      <c r="V20" s="488"/>
      <c r="W20" s="488"/>
      <c r="X20" s="488"/>
      <c r="Y20" s="488"/>
      <c r="Z20" s="488"/>
      <c r="AA20" s="488"/>
      <c r="AB20" s="488"/>
      <c r="AC20" s="488"/>
      <c r="AD20" s="488"/>
      <c r="AE20" s="488"/>
      <c r="AF20" s="488"/>
      <c r="AG20" s="488"/>
      <c r="AH20" s="488"/>
      <c r="AI20" s="488"/>
      <c r="AJ20" s="488"/>
      <c r="AK20" s="488"/>
      <c r="AL20" s="488"/>
      <c r="AM20" s="488"/>
      <c r="AN20" s="488"/>
      <c r="AO20" s="488"/>
      <c r="AP20" s="488"/>
      <c r="AQ20" s="488"/>
      <c r="AR20" s="488"/>
      <c r="AS20" s="488"/>
      <c r="AT20" s="488"/>
      <c r="AU20" s="488"/>
      <c r="AV20" s="488"/>
      <c r="AW20" s="488"/>
      <c r="AX20" s="488"/>
      <c r="AY20" s="488"/>
      <c r="AZ20" s="488"/>
      <c r="BA20" s="488"/>
      <c r="BB20" s="488"/>
      <c r="BC20" s="488"/>
      <c r="BD20" s="488"/>
      <c r="BE20" s="488"/>
      <c r="BF20" s="488"/>
      <c r="BG20" s="488"/>
      <c r="BH20" s="488"/>
      <c r="BI20" s="488"/>
      <c r="BJ20" s="488"/>
      <c r="BK20" s="488"/>
      <c r="BL20" s="488"/>
      <c r="BM20" s="488"/>
      <c r="BN20" s="488"/>
      <c r="BO20" s="488"/>
      <c r="BP20" s="488"/>
      <c r="BQ20" s="488"/>
      <c r="BR20" s="488"/>
      <c r="BS20" s="488"/>
      <c r="BT20" s="488"/>
      <c r="BU20" s="488"/>
      <c r="BV20" s="488"/>
      <c r="BW20" s="488"/>
      <c r="BX20" s="488"/>
      <c r="BY20" s="488"/>
      <c r="BZ20" s="488"/>
      <c r="CA20" s="488"/>
      <c r="CB20" s="488"/>
      <c r="CC20" s="488"/>
      <c r="CD20" s="488"/>
      <c r="CE20" s="488"/>
      <c r="CF20" s="488"/>
      <c r="CG20" s="488"/>
      <c r="CH20" s="488"/>
      <c r="CI20" s="488"/>
      <c r="CJ20" s="488"/>
      <c r="CK20" s="488"/>
      <c r="CL20" s="488"/>
      <c r="CM20" s="488"/>
      <c r="CN20" s="488"/>
      <c r="CO20" s="488"/>
      <c r="CP20" s="488"/>
      <c r="CQ20" s="488"/>
      <c r="CR20" s="488"/>
      <c r="CS20" s="488"/>
      <c r="CT20" s="488"/>
    </row>
    <row r="21" spans="1:98" ht="15" customHeight="1">
      <c r="A21" s="816"/>
      <c r="B21" s="556">
        <f t="shared" si="7"/>
        <v>46245</v>
      </c>
      <c r="C21" s="786" t="s">
        <v>22</v>
      </c>
      <c r="D21" s="787">
        <f t="shared" si="6"/>
        <v>0</v>
      </c>
      <c r="E21" s="788">
        <v>0</v>
      </c>
      <c r="F21" s="788">
        <v>0</v>
      </c>
      <c r="G21" s="788">
        <v>0</v>
      </c>
      <c r="H21" s="788">
        <v>0</v>
      </c>
      <c r="I21" s="788">
        <v>0</v>
      </c>
      <c r="J21" s="788">
        <v>0</v>
      </c>
      <c r="K21" s="788">
        <v>0</v>
      </c>
      <c r="L21" s="788">
        <v>0</v>
      </c>
      <c r="M21" s="788">
        <v>0</v>
      </c>
      <c r="N21" s="788">
        <v>0</v>
      </c>
      <c r="O21" s="788">
        <v>0</v>
      </c>
      <c r="P21" s="788">
        <v>0</v>
      </c>
      <c r="Q21" s="788">
        <v>0</v>
      </c>
      <c r="R21" s="789">
        <v>0</v>
      </c>
      <c r="S21" s="488"/>
      <c r="T21" s="488"/>
      <c r="U21" s="488"/>
      <c r="V21" s="488"/>
      <c r="W21" s="488"/>
      <c r="X21" s="488"/>
      <c r="Y21" s="488"/>
      <c r="Z21" s="488"/>
      <c r="AA21" s="488"/>
      <c r="AB21" s="488"/>
      <c r="AC21" s="488"/>
      <c r="AD21" s="488"/>
      <c r="AE21" s="488"/>
      <c r="AF21" s="488"/>
      <c r="AG21" s="488"/>
      <c r="AH21" s="488"/>
      <c r="AI21" s="488"/>
      <c r="AJ21" s="488"/>
      <c r="AK21" s="488"/>
      <c r="AL21" s="488"/>
      <c r="AM21" s="488"/>
      <c r="AN21" s="488"/>
      <c r="AO21" s="488"/>
      <c r="AP21" s="488"/>
      <c r="AQ21" s="488"/>
      <c r="AR21" s="488"/>
      <c r="AS21" s="488"/>
      <c r="AT21" s="488"/>
      <c r="AU21" s="488"/>
      <c r="AV21" s="488"/>
      <c r="AW21" s="488"/>
      <c r="AX21" s="488"/>
      <c r="AY21" s="488"/>
      <c r="AZ21" s="488"/>
      <c r="BA21" s="488"/>
      <c r="BB21" s="488"/>
      <c r="BC21" s="488"/>
      <c r="BD21" s="488"/>
      <c r="BE21" s="488"/>
      <c r="BF21" s="488"/>
      <c r="BG21" s="488"/>
      <c r="BH21" s="488"/>
      <c r="BI21" s="488"/>
      <c r="BJ21" s="488"/>
      <c r="BK21" s="488"/>
      <c r="BL21" s="488"/>
      <c r="BM21" s="488"/>
      <c r="BN21" s="488"/>
      <c r="BO21" s="488"/>
      <c r="BP21" s="488"/>
      <c r="BQ21" s="488"/>
      <c r="BR21" s="488"/>
      <c r="BS21" s="488"/>
      <c r="BT21" s="488"/>
      <c r="BU21" s="488"/>
      <c r="BV21" s="488"/>
      <c r="BW21" s="488"/>
      <c r="BX21" s="488"/>
      <c r="BY21" s="488"/>
      <c r="BZ21" s="488"/>
      <c r="CA21" s="488"/>
      <c r="CB21" s="488"/>
      <c r="CC21" s="488"/>
      <c r="CD21" s="488"/>
      <c r="CE21" s="488"/>
      <c r="CF21" s="488"/>
      <c r="CG21" s="488"/>
      <c r="CH21" s="488"/>
      <c r="CI21" s="488"/>
      <c r="CJ21" s="488"/>
      <c r="CK21" s="488"/>
      <c r="CL21" s="488"/>
      <c r="CM21" s="488"/>
      <c r="CN21" s="488"/>
      <c r="CO21" s="488"/>
      <c r="CP21" s="488"/>
      <c r="CQ21" s="488"/>
      <c r="CR21" s="488"/>
      <c r="CS21" s="488"/>
      <c r="CT21" s="488"/>
    </row>
    <row r="22" spans="1:98" ht="15" customHeight="1">
      <c r="A22" s="816"/>
      <c r="B22" s="556">
        <f t="shared" si="7"/>
        <v>46246</v>
      </c>
      <c r="C22" s="786" t="s">
        <v>23</v>
      </c>
      <c r="D22" s="787">
        <f t="shared" si="6"/>
        <v>0</v>
      </c>
      <c r="E22" s="788">
        <v>0</v>
      </c>
      <c r="F22" s="788">
        <v>0</v>
      </c>
      <c r="G22" s="788">
        <v>0</v>
      </c>
      <c r="H22" s="788">
        <v>0</v>
      </c>
      <c r="I22" s="788">
        <v>0</v>
      </c>
      <c r="J22" s="788">
        <v>0</v>
      </c>
      <c r="K22" s="788">
        <v>0</v>
      </c>
      <c r="L22" s="788">
        <v>0</v>
      </c>
      <c r="M22" s="788">
        <v>0</v>
      </c>
      <c r="N22" s="788">
        <v>0</v>
      </c>
      <c r="O22" s="788">
        <v>0</v>
      </c>
      <c r="P22" s="788">
        <v>0</v>
      </c>
      <c r="Q22" s="788">
        <v>0</v>
      </c>
      <c r="R22" s="789">
        <v>0</v>
      </c>
      <c r="S22" s="488"/>
      <c r="T22" s="488"/>
      <c r="U22" s="488"/>
      <c r="V22" s="488"/>
      <c r="W22" s="488"/>
      <c r="X22" s="488"/>
      <c r="Y22" s="488"/>
      <c r="Z22" s="488"/>
      <c r="AA22" s="488"/>
      <c r="AB22" s="488"/>
      <c r="AC22" s="488"/>
      <c r="AD22" s="488"/>
      <c r="AE22" s="488"/>
      <c r="AF22" s="488"/>
      <c r="AG22" s="488"/>
      <c r="AH22" s="488"/>
      <c r="AI22" s="488"/>
      <c r="AJ22" s="488"/>
      <c r="AK22" s="488"/>
      <c r="AL22" s="488"/>
      <c r="AM22" s="488"/>
      <c r="AN22" s="488"/>
      <c r="AO22" s="488"/>
      <c r="AP22" s="488"/>
      <c r="AQ22" s="488"/>
      <c r="AR22" s="488"/>
      <c r="AS22" s="488"/>
      <c r="AT22" s="488"/>
      <c r="AU22" s="488"/>
      <c r="AV22" s="488"/>
      <c r="AW22" s="488"/>
      <c r="AX22" s="488"/>
      <c r="AY22" s="488"/>
      <c r="AZ22" s="488"/>
      <c r="BA22" s="488"/>
      <c r="BB22" s="488"/>
      <c r="BC22" s="488"/>
      <c r="BD22" s="488"/>
      <c r="BE22" s="488"/>
      <c r="BF22" s="488"/>
      <c r="BG22" s="488"/>
      <c r="BH22" s="488"/>
      <c r="BI22" s="488"/>
      <c r="BJ22" s="488"/>
      <c r="BK22" s="488"/>
      <c r="BL22" s="488"/>
      <c r="BM22" s="488"/>
      <c r="BN22" s="488"/>
      <c r="BO22" s="488"/>
      <c r="BP22" s="488"/>
      <c r="BQ22" s="488"/>
      <c r="BR22" s="488"/>
      <c r="BS22" s="488"/>
      <c r="BT22" s="488"/>
      <c r="BU22" s="488"/>
      <c r="BV22" s="488"/>
      <c r="BW22" s="488"/>
      <c r="BX22" s="488"/>
      <c r="BY22" s="488"/>
      <c r="BZ22" s="488"/>
      <c r="CA22" s="488"/>
      <c r="CB22" s="488"/>
      <c r="CC22" s="488"/>
      <c r="CD22" s="488"/>
      <c r="CE22" s="488"/>
      <c r="CF22" s="488"/>
      <c r="CG22" s="488"/>
      <c r="CH22" s="488"/>
      <c r="CI22" s="488"/>
      <c r="CJ22" s="488"/>
      <c r="CK22" s="488"/>
      <c r="CL22" s="488"/>
      <c r="CM22" s="488"/>
      <c r="CN22" s="488"/>
      <c r="CO22" s="488"/>
      <c r="CP22" s="488"/>
      <c r="CQ22" s="488"/>
      <c r="CR22" s="488"/>
      <c r="CS22" s="488"/>
      <c r="CT22" s="488"/>
    </row>
    <row r="23" spans="1:98" ht="15" customHeight="1">
      <c r="A23" s="816"/>
      <c r="B23" s="556">
        <f t="shared" si="7"/>
        <v>46247</v>
      </c>
      <c r="C23" s="786" t="s">
        <v>24</v>
      </c>
      <c r="D23" s="787">
        <f t="shared" si="6"/>
        <v>0</v>
      </c>
      <c r="E23" s="788">
        <v>0</v>
      </c>
      <c r="F23" s="788">
        <v>0</v>
      </c>
      <c r="G23" s="788">
        <v>0</v>
      </c>
      <c r="H23" s="788">
        <v>0</v>
      </c>
      <c r="I23" s="788">
        <v>0</v>
      </c>
      <c r="J23" s="788">
        <v>0</v>
      </c>
      <c r="K23" s="788">
        <v>0</v>
      </c>
      <c r="L23" s="788">
        <v>0</v>
      </c>
      <c r="M23" s="788">
        <v>0</v>
      </c>
      <c r="N23" s="788">
        <v>0</v>
      </c>
      <c r="O23" s="788">
        <v>0</v>
      </c>
      <c r="P23" s="788">
        <v>0</v>
      </c>
      <c r="Q23" s="788">
        <v>0</v>
      </c>
      <c r="R23" s="789">
        <v>0</v>
      </c>
      <c r="S23" s="488"/>
      <c r="T23" s="488"/>
      <c r="U23" s="488"/>
      <c r="V23" s="488"/>
      <c r="W23" s="488"/>
      <c r="X23" s="488"/>
      <c r="Y23" s="488"/>
      <c r="Z23" s="488"/>
      <c r="AA23" s="488"/>
      <c r="AB23" s="488"/>
      <c r="AC23" s="488"/>
      <c r="AD23" s="488"/>
      <c r="AE23" s="488"/>
      <c r="AF23" s="488"/>
      <c r="AG23" s="488"/>
      <c r="AH23" s="488"/>
      <c r="AI23" s="488"/>
      <c r="AJ23" s="488"/>
      <c r="AK23" s="488"/>
      <c r="AL23" s="488"/>
      <c r="AM23" s="488"/>
      <c r="AN23" s="488"/>
      <c r="AO23" s="488"/>
      <c r="AP23" s="488"/>
      <c r="AQ23" s="488"/>
      <c r="AR23" s="488"/>
      <c r="AS23" s="488"/>
      <c r="AT23" s="488"/>
      <c r="AU23" s="488"/>
      <c r="AV23" s="488"/>
      <c r="AW23" s="488"/>
      <c r="AX23" s="488"/>
      <c r="AY23" s="488"/>
      <c r="AZ23" s="488"/>
      <c r="BA23" s="488"/>
      <c r="BB23" s="488"/>
      <c r="BC23" s="488"/>
      <c r="BD23" s="488"/>
      <c r="BE23" s="488"/>
      <c r="BF23" s="488"/>
      <c r="BG23" s="488"/>
      <c r="BH23" s="488"/>
      <c r="BI23" s="488"/>
      <c r="BJ23" s="488"/>
      <c r="BK23" s="488"/>
      <c r="BL23" s="488"/>
      <c r="BM23" s="488"/>
      <c r="BN23" s="488"/>
      <c r="BO23" s="488"/>
      <c r="BP23" s="488"/>
      <c r="BQ23" s="488"/>
      <c r="BR23" s="488"/>
      <c r="BS23" s="488"/>
      <c r="BT23" s="488"/>
      <c r="BU23" s="488"/>
      <c r="BV23" s="488"/>
      <c r="BW23" s="488"/>
      <c r="BX23" s="488"/>
      <c r="BY23" s="488"/>
      <c r="BZ23" s="488"/>
      <c r="CA23" s="488"/>
      <c r="CB23" s="488"/>
      <c r="CC23" s="488"/>
      <c r="CD23" s="488"/>
      <c r="CE23" s="488"/>
      <c r="CF23" s="488"/>
      <c r="CG23" s="488"/>
      <c r="CH23" s="488"/>
      <c r="CI23" s="488"/>
      <c r="CJ23" s="488"/>
      <c r="CK23" s="488"/>
      <c r="CL23" s="488"/>
      <c r="CM23" s="488"/>
      <c r="CN23" s="488"/>
      <c r="CO23" s="488"/>
      <c r="CP23" s="488"/>
      <c r="CQ23" s="488"/>
      <c r="CR23" s="488"/>
      <c r="CS23" s="488"/>
      <c r="CT23" s="488"/>
    </row>
    <row r="24" spans="1:98" ht="15" customHeight="1">
      <c r="A24" s="816"/>
      <c r="B24" s="565">
        <f t="shared" si="7"/>
        <v>46248</v>
      </c>
      <c r="C24" s="790" t="s">
        <v>25</v>
      </c>
      <c r="D24" s="639">
        <f t="shared" ref="D24:D25" si="8">SUM(E24:R24)</f>
        <v>0</v>
      </c>
      <c r="E24" s="782">
        <v>0</v>
      </c>
      <c r="F24" s="782">
        <v>0</v>
      </c>
      <c r="G24" s="782">
        <v>0</v>
      </c>
      <c r="H24" s="782">
        <v>0</v>
      </c>
      <c r="I24" s="782">
        <v>0</v>
      </c>
      <c r="J24" s="782">
        <v>0</v>
      </c>
      <c r="K24" s="782">
        <v>0</v>
      </c>
      <c r="L24" s="782">
        <v>0</v>
      </c>
      <c r="M24" s="782">
        <v>0</v>
      </c>
      <c r="N24" s="782">
        <v>0</v>
      </c>
      <c r="O24" s="782">
        <v>0</v>
      </c>
      <c r="P24" s="782">
        <v>0</v>
      </c>
      <c r="Q24" s="782">
        <v>0</v>
      </c>
      <c r="R24" s="783">
        <v>0</v>
      </c>
      <c r="S24" s="488"/>
      <c r="T24" s="488"/>
      <c r="U24" s="488"/>
      <c r="V24" s="488"/>
      <c r="W24" s="488"/>
      <c r="X24" s="488"/>
      <c r="Y24" s="488"/>
      <c r="Z24" s="488"/>
      <c r="AA24" s="488"/>
      <c r="AB24" s="488"/>
      <c r="AC24" s="488"/>
      <c r="AD24" s="488"/>
      <c r="AE24" s="488"/>
      <c r="AF24" s="488"/>
      <c r="AG24" s="488"/>
      <c r="AH24" s="488"/>
      <c r="AI24" s="488"/>
      <c r="AJ24" s="488"/>
      <c r="AK24" s="488"/>
      <c r="AL24" s="488"/>
      <c r="AM24" s="488"/>
      <c r="AN24" s="488"/>
      <c r="AO24" s="488"/>
      <c r="AP24" s="488"/>
      <c r="AQ24" s="488"/>
      <c r="AR24" s="488"/>
      <c r="AS24" s="488"/>
      <c r="AT24" s="488"/>
      <c r="AU24" s="488"/>
      <c r="AV24" s="488"/>
      <c r="AW24" s="488"/>
      <c r="AX24" s="488"/>
      <c r="AY24" s="488"/>
      <c r="AZ24" s="488"/>
      <c r="BA24" s="488"/>
      <c r="BB24" s="488"/>
      <c r="BC24" s="488"/>
      <c r="BD24" s="488"/>
      <c r="BE24" s="488"/>
      <c r="BF24" s="488"/>
      <c r="BG24" s="488"/>
      <c r="BH24" s="488"/>
      <c r="BI24" s="488"/>
      <c r="BJ24" s="488"/>
      <c r="BK24" s="488"/>
      <c r="BL24" s="488"/>
      <c r="BM24" s="488"/>
      <c r="BN24" s="488"/>
      <c r="BO24" s="488"/>
      <c r="BP24" s="488"/>
      <c r="BQ24" s="488"/>
      <c r="BR24" s="488"/>
      <c r="BS24" s="488"/>
      <c r="BT24" s="488"/>
      <c r="BU24" s="488"/>
      <c r="BV24" s="488"/>
      <c r="BW24" s="488"/>
      <c r="BX24" s="488"/>
      <c r="BY24" s="488"/>
      <c r="BZ24" s="488"/>
      <c r="CA24" s="488"/>
      <c r="CB24" s="488"/>
      <c r="CC24" s="488"/>
      <c r="CD24" s="488"/>
      <c r="CE24" s="488"/>
      <c r="CF24" s="488"/>
      <c r="CG24" s="488"/>
      <c r="CH24" s="488"/>
      <c r="CI24" s="488"/>
      <c r="CJ24" s="488"/>
      <c r="CK24" s="488"/>
      <c r="CL24" s="488"/>
      <c r="CM24" s="488"/>
      <c r="CN24" s="488"/>
      <c r="CO24" s="488"/>
      <c r="CP24" s="488"/>
      <c r="CQ24" s="488"/>
      <c r="CR24" s="488"/>
      <c r="CS24" s="488"/>
      <c r="CT24" s="488"/>
    </row>
    <row r="25" spans="1:98" ht="15" customHeight="1">
      <c r="A25" s="816"/>
      <c r="B25" s="565">
        <f t="shared" si="7"/>
        <v>46249</v>
      </c>
      <c r="C25" s="790" t="s">
        <v>18</v>
      </c>
      <c r="D25" s="639">
        <f t="shared" si="8"/>
        <v>0</v>
      </c>
      <c r="E25" s="782">
        <v>0</v>
      </c>
      <c r="F25" s="782">
        <v>0</v>
      </c>
      <c r="G25" s="782">
        <v>0</v>
      </c>
      <c r="H25" s="782">
        <v>0</v>
      </c>
      <c r="I25" s="782">
        <v>0</v>
      </c>
      <c r="J25" s="782">
        <v>0</v>
      </c>
      <c r="K25" s="782">
        <v>0</v>
      </c>
      <c r="L25" s="782">
        <v>0</v>
      </c>
      <c r="M25" s="782">
        <v>0</v>
      </c>
      <c r="N25" s="782">
        <v>0</v>
      </c>
      <c r="O25" s="782">
        <v>0</v>
      </c>
      <c r="P25" s="782">
        <v>0</v>
      </c>
      <c r="Q25" s="782">
        <v>0</v>
      </c>
      <c r="R25" s="783">
        <v>0</v>
      </c>
      <c r="S25" s="488"/>
      <c r="T25" s="488"/>
      <c r="U25" s="488"/>
      <c r="V25" s="488"/>
      <c r="W25" s="488"/>
      <c r="X25" s="488"/>
      <c r="Y25" s="488"/>
      <c r="Z25" s="488"/>
      <c r="AA25" s="488"/>
      <c r="AB25" s="488"/>
      <c r="AC25" s="488"/>
      <c r="AD25" s="488"/>
      <c r="AE25" s="488"/>
      <c r="AF25" s="488"/>
      <c r="AG25" s="488"/>
      <c r="AH25" s="488"/>
      <c r="AI25" s="488"/>
      <c r="AJ25" s="488"/>
      <c r="AK25" s="488"/>
      <c r="AL25" s="488"/>
      <c r="AM25" s="488"/>
      <c r="AN25" s="488"/>
      <c r="AO25" s="488"/>
      <c r="AP25" s="488"/>
      <c r="AQ25" s="488"/>
      <c r="AR25" s="488"/>
      <c r="AS25" s="488"/>
      <c r="AT25" s="488"/>
      <c r="AU25" s="488"/>
      <c r="AV25" s="488"/>
      <c r="AW25" s="488"/>
      <c r="AX25" s="488"/>
      <c r="AY25" s="488"/>
      <c r="AZ25" s="488"/>
      <c r="BA25" s="488"/>
      <c r="BB25" s="488"/>
      <c r="BC25" s="488"/>
      <c r="BD25" s="488"/>
      <c r="BE25" s="488"/>
      <c r="BF25" s="488"/>
      <c r="BG25" s="488"/>
      <c r="BH25" s="488"/>
      <c r="BI25" s="488"/>
      <c r="BJ25" s="488"/>
      <c r="BK25" s="488"/>
      <c r="BL25" s="488"/>
      <c r="BM25" s="488"/>
      <c r="BN25" s="488"/>
      <c r="BO25" s="488"/>
      <c r="BP25" s="488"/>
      <c r="BQ25" s="488"/>
      <c r="BR25" s="488"/>
      <c r="BS25" s="488"/>
      <c r="BT25" s="488"/>
      <c r="BU25" s="488"/>
      <c r="BV25" s="488"/>
      <c r="BW25" s="488"/>
      <c r="BX25" s="488"/>
      <c r="BY25" s="488"/>
      <c r="BZ25" s="488"/>
      <c r="CA25" s="488"/>
      <c r="CB25" s="488"/>
      <c r="CC25" s="488"/>
      <c r="CD25" s="488"/>
      <c r="CE25" s="488"/>
      <c r="CF25" s="488"/>
      <c r="CG25" s="488"/>
      <c r="CH25" s="488"/>
      <c r="CI25" s="488"/>
      <c r="CJ25" s="488"/>
      <c r="CK25" s="488"/>
      <c r="CL25" s="488"/>
      <c r="CM25" s="488"/>
      <c r="CN25" s="488"/>
      <c r="CO25" s="488"/>
      <c r="CP25" s="488"/>
      <c r="CQ25" s="488"/>
      <c r="CR25" s="488"/>
      <c r="CS25" s="488"/>
      <c r="CT25" s="488"/>
    </row>
    <row r="26" spans="1:98" ht="15" customHeight="1">
      <c r="A26" s="817"/>
      <c r="B26" s="784" t="s">
        <v>19</v>
      </c>
      <c r="C26" s="786"/>
      <c r="D26" s="647">
        <f t="shared" ref="D26:R26" si="9">SUM(D19:D25)</f>
        <v>0</v>
      </c>
      <c r="E26" s="647">
        <f t="shared" si="9"/>
        <v>0</v>
      </c>
      <c r="F26" s="647">
        <f t="shared" si="9"/>
        <v>0</v>
      </c>
      <c r="G26" s="647">
        <f t="shared" si="9"/>
        <v>0</v>
      </c>
      <c r="H26" s="647">
        <f t="shared" si="9"/>
        <v>0</v>
      </c>
      <c r="I26" s="647">
        <f t="shared" si="9"/>
        <v>0</v>
      </c>
      <c r="J26" s="647">
        <f t="shared" si="9"/>
        <v>0</v>
      </c>
      <c r="K26" s="647">
        <f t="shared" si="9"/>
        <v>0</v>
      </c>
      <c r="L26" s="647">
        <f t="shared" si="9"/>
        <v>0</v>
      </c>
      <c r="M26" s="647">
        <f t="shared" si="9"/>
        <v>0</v>
      </c>
      <c r="N26" s="647">
        <f t="shared" si="9"/>
        <v>0</v>
      </c>
      <c r="O26" s="647">
        <f t="shared" si="9"/>
        <v>0</v>
      </c>
      <c r="P26" s="647">
        <f t="shared" si="9"/>
        <v>0</v>
      </c>
      <c r="Q26" s="647">
        <f t="shared" si="9"/>
        <v>0</v>
      </c>
      <c r="R26" s="647">
        <f t="shared" si="9"/>
        <v>0</v>
      </c>
      <c r="S26" s="488"/>
      <c r="T26" s="488"/>
      <c r="U26" s="488"/>
      <c r="V26" s="488"/>
      <c r="W26" s="488"/>
      <c r="X26" s="488"/>
      <c r="Y26" s="488"/>
      <c r="Z26" s="488"/>
      <c r="AA26" s="488"/>
      <c r="AB26" s="488"/>
      <c r="AC26" s="488"/>
      <c r="AD26" s="488"/>
      <c r="AE26" s="488"/>
      <c r="AF26" s="488"/>
      <c r="AG26" s="488"/>
      <c r="AH26" s="488"/>
      <c r="AI26" s="488"/>
      <c r="AJ26" s="488"/>
      <c r="AK26" s="488"/>
      <c r="AL26" s="488"/>
      <c r="AM26" s="488"/>
      <c r="AN26" s="488"/>
      <c r="AO26" s="488"/>
      <c r="AP26" s="488"/>
      <c r="AQ26" s="488"/>
      <c r="AR26" s="488"/>
      <c r="AS26" s="488"/>
      <c r="AT26" s="488"/>
      <c r="AU26" s="488"/>
      <c r="AV26" s="488"/>
      <c r="AW26" s="488"/>
      <c r="AX26" s="488"/>
      <c r="AY26" s="488"/>
      <c r="AZ26" s="488"/>
      <c r="BA26" s="488"/>
      <c r="BB26" s="488"/>
      <c r="BC26" s="488"/>
      <c r="BD26" s="488"/>
      <c r="BE26" s="488"/>
      <c r="BF26" s="488"/>
      <c r="BG26" s="488"/>
      <c r="BH26" s="488"/>
      <c r="BI26" s="488"/>
      <c r="BJ26" s="488"/>
      <c r="BK26" s="488"/>
      <c r="BL26" s="488"/>
      <c r="BM26" s="488"/>
      <c r="BN26" s="488"/>
      <c r="BO26" s="488"/>
      <c r="BP26" s="488"/>
      <c r="BQ26" s="488"/>
      <c r="BR26" s="488"/>
      <c r="BS26" s="488"/>
      <c r="BT26" s="488"/>
      <c r="BU26" s="488"/>
      <c r="BV26" s="488"/>
      <c r="BW26" s="488"/>
      <c r="BX26" s="488"/>
      <c r="BY26" s="488"/>
      <c r="BZ26" s="488"/>
      <c r="CA26" s="488"/>
      <c r="CB26" s="488"/>
      <c r="CC26" s="488"/>
      <c r="CD26" s="488"/>
      <c r="CE26" s="488"/>
      <c r="CF26" s="488"/>
      <c r="CG26" s="488"/>
      <c r="CH26" s="488"/>
      <c r="CI26" s="488"/>
      <c r="CJ26" s="488"/>
      <c r="CK26" s="488"/>
      <c r="CL26" s="488"/>
      <c r="CM26" s="488"/>
      <c r="CN26" s="488"/>
      <c r="CO26" s="488"/>
      <c r="CP26" s="488"/>
      <c r="CQ26" s="488"/>
      <c r="CR26" s="488"/>
      <c r="CS26" s="488"/>
      <c r="CT26" s="488"/>
    </row>
    <row r="27" spans="1:98" s="531" customFormat="1" ht="15" customHeight="1">
      <c r="A27" s="517"/>
      <c r="B27" s="565"/>
      <c r="C27" s="638"/>
      <c r="D27" s="630"/>
      <c r="E27" s="791"/>
      <c r="F27" s="791"/>
      <c r="G27" s="791"/>
      <c r="H27" s="791"/>
      <c r="I27" s="791"/>
      <c r="J27" s="791"/>
      <c r="K27" s="791"/>
      <c r="L27" s="791"/>
      <c r="M27" s="791"/>
      <c r="N27" s="791"/>
      <c r="O27" s="791"/>
      <c r="P27" s="791"/>
      <c r="Q27" s="791"/>
      <c r="R27" s="789"/>
    </row>
    <row r="28" spans="1:98" s="531" customFormat="1" ht="15" customHeight="1">
      <c r="A28" s="815">
        <f>WEEKNUM(B33)</f>
        <v>34</v>
      </c>
      <c r="B28" s="556">
        <f>B25+1</f>
        <v>46250</v>
      </c>
      <c r="C28" s="786" t="s">
        <v>20</v>
      </c>
      <c r="D28" s="787">
        <f t="shared" ref="D28:D32" si="10">SUM(E28:R28)</f>
        <v>0</v>
      </c>
      <c r="E28" s="788">
        <v>0</v>
      </c>
      <c r="F28" s="788">
        <v>0</v>
      </c>
      <c r="G28" s="788">
        <v>0</v>
      </c>
      <c r="H28" s="788">
        <v>0</v>
      </c>
      <c r="I28" s="788">
        <v>0</v>
      </c>
      <c r="J28" s="788">
        <v>0</v>
      </c>
      <c r="K28" s="788">
        <v>0</v>
      </c>
      <c r="L28" s="788">
        <v>0</v>
      </c>
      <c r="M28" s="788">
        <v>0</v>
      </c>
      <c r="N28" s="788">
        <v>0</v>
      </c>
      <c r="O28" s="788">
        <v>0</v>
      </c>
      <c r="P28" s="788">
        <v>0</v>
      </c>
      <c r="Q28" s="788">
        <v>0</v>
      </c>
      <c r="R28" s="789">
        <v>0</v>
      </c>
    </row>
    <row r="29" spans="1:98" ht="15" customHeight="1">
      <c r="A29" s="816"/>
      <c r="B29" s="556">
        <f t="shared" ref="B29:B34" si="11">B28+1</f>
        <v>46251</v>
      </c>
      <c r="C29" s="786" t="s">
        <v>21</v>
      </c>
      <c r="D29" s="787">
        <f t="shared" si="10"/>
        <v>0</v>
      </c>
      <c r="E29" s="788">
        <v>0</v>
      </c>
      <c r="F29" s="788">
        <v>0</v>
      </c>
      <c r="G29" s="788">
        <v>0</v>
      </c>
      <c r="H29" s="788">
        <v>0</v>
      </c>
      <c r="I29" s="788">
        <v>0</v>
      </c>
      <c r="J29" s="788">
        <v>0</v>
      </c>
      <c r="K29" s="788">
        <v>0</v>
      </c>
      <c r="L29" s="788">
        <v>0</v>
      </c>
      <c r="M29" s="788">
        <v>0</v>
      </c>
      <c r="N29" s="788">
        <v>0</v>
      </c>
      <c r="O29" s="788">
        <v>0</v>
      </c>
      <c r="P29" s="788">
        <v>0</v>
      </c>
      <c r="Q29" s="788">
        <v>0</v>
      </c>
      <c r="R29" s="789">
        <v>0</v>
      </c>
      <c r="S29" s="488"/>
      <c r="T29" s="488"/>
      <c r="U29" s="488"/>
      <c r="V29" s="488"/>
      <c r="W29" s="488"/>
      <c r="X29" s="488"/>
      <c r="Y29" s="488"/>
      <c r="Z29" s="488"/>
      <c r="AA29" s="488"/>
      <c r="AB29" s="488"/>
      <c r="AC29" s="488"/>
      <c r="AD29" s="488"/>
      <c r="AE29" s="488"/>
      <c r="AF29" s="488"/>
      <c r="AG29" s="488"/>
      <c r="AH29" s="488"/>
      <c r="AI29" s="488"/>
      <c r="AJ29" s="488"/>
      <c r="AK29" s="488"/>
      <c r="AL29" s="488"/>
      <c r="AM29" s="488"/>
      <c r="AN29" s="488"/>
      <c r="AO29" s="488"/>
      <c r="AP29" s="488"/>
      <c r="AQ29" s="488"/>
      <c r="AR29" s="488"/>
      <c r="AS29" s="488"/>
      <c r="AT29" s="488"/>
      <c r="AU29" s="488"/>
      <c r="AV29" s="488"/>
      <c r="AW29" s="488"/>
      <c r="AX29" s="488"/>
      <c r="AY29" s="488"/>
      <c r="AZ29" s="488"/>
      <c r="BA29" s="488"/>
      <c r="BB29" s="488"/>
      <c r="BC29" s="488"/>
      <c r="BD29" s="488"/>
      <c r="BE29" s="488"/>
      <c r="BF29" s="488"/>
      <c r="BG29" s="488"/>
      <c r="BH29" s="488"/>
      <c r="BI29" s="488"/>
      <c r="BJ29" s="488"/>
      <c r="BK29" s="488"/>
      <c r="BL29" s="488"/>
      <c r="BM29" s="488"/>
      <c r="BN29" s="488"/>
      <c r="BO29" s="488"/>
      <c r="BP29" s="488"/>
      <c r="BQ29" s="488"/>
      <c r="BR29" s="488"/>
      <c r="BS29" s="488"/>
      <c r="BT29" s="488"/>
      <c r="BU29" s="488"/>
      <c r="BV29" s="488"/>
      <c r="BW29" s="488"/>
      <c r="BX29" s="488"/>
      <c r="BY29" s="488"/>
      <c r="BZ29" s="488"/>
      <c r="CA29" s="488"/>
      <c r="CB29" s="488"/>
      <c r="CC29" s="488"/>
      <c r="CD29" s="488"/>
      <c r="CE29" s="488"/>
      <c r="CF29" s="488"/>
      <c r="CG29" s="488"/>
      <c r="CH29" s="488"/>
      <c r="CI29" s="488"/>
      <c r="CJ29" s="488"/>
      <c r="CK29" s="488"/>
      <c r="CL29" s="488"/>
      <c r="CM29" s="488"/>
      <c r="CN29" s="488"/>
      <c r="CO29" s="488"/>
      <c r="CP29" s="488"/>
      <c r="CQ29" s="488"/>
      <c r="CR29" s="488"/>
      <c r="CS29" s="488"/>
      <c r="CT29" s="488"/>
    </row>
    <row r="30" spans="1:98" ht="15" customHeight="1">
      <c r="A30" s="816"/>
      <c r="B30" s="556">
        <f t="shared" si="11"/>
        <v>46252</v>
      </c>
      <c r="C30" s="786" t="s">
        <v>22</v>
      </c>
      <c r="D30" s="787">
        <f t="shared" si="10"/>
        <v>0</v>
      </c>
      <c r="E30" s="788">
        <v>0</v>
      </c>
      <c r="F30" s="788">
        <v>0</v>
      </c>
      <c r="G30" s="788">
        <v>0</v>
      </c>
      <c r="H30" s="788">
        <v>0</v>
      </c>
      <c r="I30" s="788">
        <v>0</v>
      </c>
      <c r="J30" s="788">
        <v>0</v>
      </c>
      <c r="K30" s="788">
        <v>0</v>
      </c>
      <c r="L30" s="788">
        <v>0</v>
      </c>
      <c r="M30" s="788">
        <v>0</v>
      </c>
      <c r="N30" s="788">
        <v>0</v>
      </c>
      <c r="O30" s="788">
        <v>0</v>
      </c>
      <c r="P30" s="788">
        <v>0</v>
      </c>
      <c r="Q30" s="788">
        <v>0</v>
      </c>
      <c r="R30" s="789">
        <v>0</v>
      </c>
      <c r="S30" s="488"/>
      <c r="T30" s="488"/>
      <c r="U30" s="488"/>
      <c r="V30" s="488"/>
      <c r="W30" s="488"/>
      <c r="X30" s="488"/>
      <c r="Y30" s="488"/>
      <c r="Z30" s="488"/>
      <c r="AA30" s="488"/>
      <c r="AB30" s="488"/>
      <c r="AC30" s="488"/>
      <c r="AD30" s="488"/>
      <c r="AE30" s="488"/>
      <c r="AF30" s="488"/>
      <c r="AG30" s="488"/>
      <c r="AH30" s="488"/>
      <c r="AI30" s="488"/>
      <c r="AJ30" s="488"/>
      <c r="AK30" s="488"/>
      <c r="AL30" s="488"/>
      <c r="AM30" s="488"/>
      <c r="AN30" s="488"/>
      <c r="AO30" s="488"/>
      <c r="AP30" s="488"/>
      <c r="AQ30" s="488"/>
      <c r="AR30" s="488"/>
      <c r="AS30" s="488"/>
      <c r="AT30" s="488"/>
      <c r="AU30" s="488"/>
      <c r="AV30" s="488"/>
      <c r="AW30" s="488"/>
      <c r="AX30" s="488"/>
      <c r="AY30" s="488"/>
      <c r="AZ30" s="488"/>
      <c r="BA30" s="488"/>
      <c r="BB30" s="488"/>
      <c r="BC30" s="488"/>
      <c r="BD30" s="488"/>
      <c r="BE30" s="488"/>
      <c r="BF30" s="488"/>
      <c r="BG30" s="488"/>
      <c r="BH30" s="488"/>
      <c r="BI30" s="488"/>
      <c r="BJ30" s="488"/>
      <c r="BK30" s="488"/>
      <c r="BL30" s="488"/>
      <c r="BM30" s="488"/>
      <c r="BN30" s="488"/>
      <c r="BO30" s="488"/>
      <c r="BP30" s="488"/>
      <c r="BQ30" s="488"/>
      <c r="BR30" s="488"/>
      <c r="BS30" s="488"/>
      <c r="BT30" s="488"/>
      <c r="BU30" s="488"/>
      <c r="BV30" s="488"/>
      <c r="BW30" s="488"/>
      <c r="BX30" s="488"/>
      <c r="BY30" s="488"/>
      <c r="BZ30" s="488"/>
      <c r="CA30" s="488"/>
      <c r="CB30" s="488"/>
      <c r="CC30" s="488"/>
      <c r="CD30" s="488"/>
      <c r="CE30" s="488"/>
      <c r="CF30" s="488"/>
      <c r="CG30" s="488"/>
      <c r="CH30" s="488"/>
      <c r="CI30" s="488"/>
      <c r="CJ30" s="488"/>
      <c r="CK30" s="488"/>
      <c r="CL30" s="488"/>
      <c r="CM30" s="488"/>
      <c r="CN30" s="488"/>
      <c r="CO30" s="488"/>
      <c r="CP30" s="488"/>
      <c r="CQ30" s="488"/>
      <c r="CR30" s="488"/>
      <c r="CS30" s="488"/>
      <c r="CT30" s="488"/>
    </row>
    <row r="31" spans="1:98" ht="15" customHeight="1">
      <c r="A31" s="816"/>
      <c r="B31" s="556">
        <f t="shared" si="11"/>
        <v>46253</v>
      </c>
      <c r="C31" s="786" t="s">
        <v>23</v>
      </c>
      <c r="D31" s="787">
        <f t="shared" si="10"/>
        <v>0</v>
      </c>
      <c r="E31" s="788">
        <v>0</v>
      </c>
      <c r="F31" s="788">
        <v>0</v>
      </c>
      <c r="G31" s="788">
        <v>0</v>
      </c>
      <c r="H31" s="788">
        <v>0</v>
      </c>
      <c r="I31" s="788">
        <v>0</v>
      </c>
      <c r="J31" s="788">
        <v>0</v>
      </c>
      <c r="K31" s="788">
        <v>0</v>
      </c>
      <c r="L31" s="788">
        <v>0</v>
      </c>
      <c r="M31" s="788">
        <v>0</v>
      </c>
      <c r="N31" s="788">
        <v>0</v>
      </c>
      <c r="O31" s="788">
        <v>0</v>
      </c>
      <c r="P31" s="788">
        <v>0</v>
      </c>
      <c r="Q31" s="788">
        <v>0</v>
      </c>
      <c r="R31" s="789">
        <v>0</v>
      </c>
      <c r="S31" s="488"/>
      <c r="T31" s="488"/>
      <c r="U31" s="488"/>
      <c r="V31" s="488"/>
      <c r="W31" s="488"/>
      <c r="X31" s="488"/>
      <c r="Y31" s="488"/>
      <c r="Z31" s="488"/>
      <c r="AA31" s="488"/>
      <c r="AB31" s="488"/>
      <c r="AC31" s="488"/>
      <c r="AD31" s="488"/>
      <c r="AE31" s="488"/>
      <c r="AF31" s="488"/>
      <c r="AG31" s="488"/>
      <c r="AH31" s="488"/>
      <c r="AI31" s="488"/>
      <c r="AJ31" s="488"/>
      <c r="AK31" s="488"/>
      <c r="AL31" s="488"/>
      <c r="AM31" s="488"/>
      <c r="AN31" s="488"/>
      <c r="AO31" s="488"/>
      <c r="AP31" s="488"/>
      <c r="AQ31" s="488"/>
      <c r="AR31" s="488"/>
      <c r="AS31" s="488"/>
      <c r="AT31" s="488"/>
      <c r="AU31" s="488"/>
      <c r="AV31" s="488"/>
      <c r="AW31" s="488"/>
      <c r="AX31" s="488"/>
      <c r="AY31" s="488"/>
      <c r="AZ31" s="488"/>
      <c r="BA31" s="488"/>
      <c r="BB31" s="488"/>
      <c r="BC31" s="488"/>
      <c r="BD31" s="488"/>
      <c r="BE31" s="488"/>
      <c r="BF31" s="488"/>
      <c r="BG31" s="488"/>
      <c r="BH31" s="488"/>
      <c r="BI31" s="488"/>
      <c r="BJ31" s="488"/>
      <c r="BK31" s="488"/>
      <c r="BL31" s="488"/>
      <c r="BM31" s="488"/>
      <c r="BN31" s="488"/>
      <c r="BO31" s="488"/>
      <c r="BP31" s="488"/>
      <c r="BQ31" s="488"/>
      <c r="BR31" s="488"/>
      <c r="BS31" s="488"/>
      <c r="BT31" s="488"/>
      <c r="BU31" s="488"/>
      <c r="BV31" s="488"/>
      <c r="BW31" s="488"/>
      <c r="BX31" s="488"/>
      <c r="BY31" s="488"/>
      <c r="BZ31" s="488"/>
      <c r="CA31" s="488"/>
      <c r="CB31" s="488"/>
      <c r="CC31" s="488"/>
      <c r="CD31" s="488"/>
      <c r="CE31" s="488"/>
      <c r="CF31" s="488"/>
      <c r="CG31" s="488"/>
      <c r="CH31" s="488"/>
      <c r="CI31" s="488"/>
      <c r="CJ31" s="488"/>
      <c r="CK31" s="488"/>
      <c r="CL31" s="488"/>
      <c r="CM31" s="488"/>
      <c r="CN31" s="488"/>
      <c r="CO31" s="488"/>
      <c r="CP31" s="488"/>
      <c r="CQ31" s="488"/>
      <c r="CR31" s="488"/>
      <c r="CS31" s="488"/>
      <c r="CT31" s="488"/>
    </row>
    <row r="32" spans="1:98" ht="15" customHeight="1">
      <c r="A32" s="816"/>
      <c r="B32" s="556">
        <f t="shared" si="11"/>
        <v>46254</v>
      </c>
      <c r="C32" s="786" t="s">
        <v>24</v>
      </c>
      <c r="D32" s="787">
        <f t="shared" si="10"/>
        <v>0</v>
      </c>
      <c r="E32" s="788">
        <v>0</v>
      </c>
      <c r="F32" s="788">
        <v>0</v>
      </c>
      <c r="G32" s="788">
        <v>0</v>
      </c>
      <c r="H32" s="788">
        <v>0</v>
      </c>
      <c r="I32" s="788">
        <v>0</v>
      </c>
      <c r="J32" s="788">
        <v>0</v>
      </c>
      <c r="K32" s="788">
        <v>0</v>
      </c>
      <c r="L32" s="788">
        <v>0</v>
      </c>
      <c r="M32" s="788">
        <v>0</v>
      </c>
      <c r="N32" s="788">
        <v>0</v>
      </c>
      <c r="O32" s="788">
        <v>0</v>
      </c>
      <c r="P32" s="788">
        <v>0</v>
      </c>
      <c r="Q32" s="788">
        <v>0</v>
      </c>
      <c r="R32" s="789">
        <v>0</v>
      </c>
      <c r="S32" s="488"/>
      <c r="T32" s="488"/>
      <c r="U32" s="488"/>
      <c r="V32" s="488"/>
      <c r="W32" s="488"/>
      <c r="X32" s="488"/>
      <c r="Y32" s="488"/>
      <c r="Z32" s="488"/>
      <c r="AA32" s="488"/>
      <c r="AB32" s="488"/>
      <c r="AC32" s="488"/>
      <c r="AD32" s="488"/>
      <c r="AE32" s="488"/>
      <c r="AF32" s="488"/>
      <c r="AG32" s="488"/>
      <c r="AH32" s="488"/>
      <c r="AI32" s="488"/>
      <c r="AJ32" s="488"/>
      <c r="AK32" s="488"/>
      <c r="AL32" s="488"/>
      <c r="AM32" s="488"/>
      <c r="AN32" s="488"/>
      <c r="AO32" s="488"/>
      <c r="AP32" s="488"/>
      <c r="AQ32" s="488"/>
      <c r="AR32" s="488"/>
      <c r="AS32" s="488"/>
      <c r="AT32" s="488"/>
      <c r="AU32" s="488"/>
      <c r="AV32" s="488"/>
      <c r="AW32" s="488"/>
      <c r="AX32" s="488"/>
      <c r="AY32" s="488"/>
      <c r="AZ32" s="488"/>
      <c r="BA32" s="488"/>
      <c r="BB32" s="488"/>
      <c r="BC32" s="488"/>
      <c r="BD32" s="488"/>
      <c r="BE32" s="488"/>
      <c r="BF32" s="488"/>
      <c r="BG32" s="488"/>
      <c r="BH32" s="488"/>
      <c r="BI32" s="488"/>
      <c r="BJ32" s="488"/>
      <c r="BK32" s="488"/>
      <c r="BL32" s="488"/>
      <c r="BM32" s="488"/>
      <c r="BN32" s="488"/>
      <c r="BO32" s="488"/>
      <c r="BP32" s="488"/>
      <c r="BQ32" s="488"/>
      <c r="BR32" s="488"/>
      <c r="BS32" s="488"/>
      <c r="BT32" s="488"/>
      <c r="BU32" s="488"/>
      <c r="BV32" s="488"/>
      <c r="BW32" s="488"/>
      <c r="BX32" s="488"/>
      <c r="BY32" s="488"/>
      <c r="BZ32" s="488"/>
      <c r="CA32" s="488"/>
      <c r="CB32" s="488"/>
      <c r="CC32" s="488"/>
      <c r="CD32" s="488"/>
      <c r="CE32" s="488"/>
      <c r="CF32" s="488"/>
      <c r="CG32" s="488"/>
      <c r="CH32" s="488"/>
      <c r="CI32" s="488"/>
      <c r="CJ32" s="488"/>
      <c r="CK32" s="488"/>
      <c r="CL32" s="488"/>
      <c r="CM32" s="488"/>
      <c r="CN32" s="488"/>
      <c r="CO32" s="488"/>
      <c r="CP32" s="488"/>
      <c r="CQ32" s="488"/>
      <c r="CR32" s="488"/>
      <c r="CS32" s="488"/>
      <c r="CT32" s="488"/>
    </row>
    <row r="33" spans="1:98" ht="15" customHeight="1">
      <c r="A33" s="816"/>
      <c r="B33" s="565">
        <f t="shared" si="11"/>
        <v>46255</v>
      </c>
      <c r="C33" s="790" t="s">
        <v>25</v>
      </c>
      <c r="D33" s="639">
        <f t="shared" ref="D33:D34" si="12">SUM(E33:R33)</f>
        <v>0</v>
      </c>
      <c r="E33" s="782">
        <v>0</v>
      </c>
      <c r="F33" s="782">
        <v>0</v>
      </c>
      <c r="G33" s="782">
        <v>0</v>
      </c>
      <c r="H33" s="782">
        <v>0</v>
      </c>
      <c r="I33" s="782">
        <v>0</v>
      </c>
      <c r="J33" s="782">
        <v>0</v>
      </c>
      <c r="K33" s="782">
        <v>0</v>
      </c>
      <c r="L33" s="782">
        <v>0</v>
      </c>
      <c r="M33" s="782">
        <v>0</v>
      </c>
      <c r="N33" s="782">
        <v>0</v>
      </c>
      <c r="O33" s="782">
        <v>0</v>
      </c>
      <c r="P33" s="782">
        <v>0</v>
      </c>
      <c r="Q33" s="782">
        <v>0</v>
      </c>
      <c r="R33" s="783">
        <v>0</v>
      </c>
      <c r="S33" s="488"/>
      <c r="T33" s="488"/>
      <c r="U33" s="488"/>
      <c r="V33" s="488"/>
      <c r="W33" s="488"/>
      <c r="X33" s="488"/>
      <c r="Y33" s="488"/>
      <c r="Z33" s="488"/>
      <c r="AA33" s="488"/>
      <c r="AB33" s="488"/>
      <c r="AC33" s="488"/>
      <c r="AD33" s="488"/>
      <c r="AE33" s="488"/>
      <c r="AF33" s="488"/>
      <c r="AG33" s="488"/>
      <c r="AH33" s="488"/>
      <c r="AI33" s="488"/>
      <c r="AJ33" s="488"/>
      <c r="AK33" s="488"/>
      <c r="AL33" s="488"/>
      <c r="AM33" s="488"/>
      <c r="AN33" s="488"/>
      <c r="AO33" s="488"/>
      <c r="AP33" s="488"/>
      <c r="AQ33" s="488"/>
      <c r="AR33" s="488"/>
      <c r="AS33" s="488"/>
      <c r="AT33" s="488"/>
      <c r="AU33" s="488"/>
      <c r="AV33" s="488"/>
      <c r="AW33" s="488"/>
      <c r="AX33" s="488"/>
      <c r="AY33" s="488"/>
      <c r="AZ33" s="488"/>
      <c r="BA33" s="488"/>
      <c r="BB33" s="488"/>
      <c r="BC33" s="488"/>
      <c r="BD33" s="488"/>
      <c r="BE33" s="488"/>
      <c r="BF33" s="488"/>
      <c r="BG33" s="488"/>
      <c r="BH33" s="488"/>
      <c r="BI33" s="488"/>
      <c r="BJ33" s="488"/>
      <c r="BK33" s="488"/>
      <c r="BL33" s="488"/>
      <c r="BM33" s="488"/>
      <c r="BN33" s="488"/>
      <c r="BO33" s="488"/>
      <c r="BP33" s="488"/>
      <c r="BQ33" s="488"/>
      <c r="BR33" s="488"/>
      <c r="BS33" s="488"/>
      <c r="BT33" s="488"/>
      <c r="BU33" s="488"/>
      <c r="BV33" s="488"/>
      <c r="BW33" s="488"/>
      <c r="BX33" s="488"/>
      <c r="BY33" s="488"/>
      <c r="BZ33" s="488"/>
      <c r="CA33" s="488"/>
      <c r="CB33" s="488"/>
      <c r="CC33" s="488"/>
      <c r="CD33" s="488"/>
      <c r="CE33" s="488"/>
      <c r="CF33" s="488"/>
      <c r="CG33" s="488"/>
      <c r="CH33" s="488"/>
      <c r="CI33" s="488"/>
      <c r="CJ33" s="488"/>
      <c r="CK33" s="488"/>
      <c r="CL33" s="488"/>
      <c r="CM33" s="488"/>
      <c r="CN33" s="488"/>
      <c r="CO33" s="488"/>
      <c r="CP33" s="488"/>
      <c r="CQ33" s="488"/>
      <c r="CR33" s="488"/>
      <c r="CS33" s="488"/>
      <c r="CT33" s="488"/>
    </row>
    <row r="34" spans="1:98" ht="15" customHeight="1">
      <c r="A34" s="816"/>
      <c r="B34" s="565">
        <f t="shared" si="11"/>
        <v>46256</v>
      </c>
      <c r="C34" s="790" t="s">
        <v>18</v>
      </c>
      <c r="D34" s="639">
        <f t="shared" si="12"/>
        <v>0</v>
      </c>
      <c r="E34" s="782">
        <v>0</v>
      </c>
      <c r="F34" s="782">
        <v>0</v>
      </c>
      <c r="G34" s="782">
        <v>0</v>
      </c>
      <c r="H34" s="782">
        <v>0</v>
      </c>
      <c r="I34" s="782">
        <v>0</v>
      </c>
      <c r="J34" s="782">
        <v>0</v>
      </c>
      <c r="K34" s="782">
        <v>0</v>
      </c>
      <c r="L34" s="782">
        <v>0</v>
      </c>
      <c r="M34" s="782">
        <v>0</v>
      </c>
      <c r="N34" s="782">
        <v>0</v>
      </c>
      <c r="O34" s="782">
        <v>0</v>
      </c>
      <c r="P34" s="782">
        <v>0</v>
      </c>
      <c r="Q34" s="782">
        <v>0</v>
      </c>
      <c r="R34" s="783">
        <v>0</v>
      </c>
      <c r="S34" s="488"/>
      <c r="T34" s="488"/>
      <c r="U34" s="488"/>
      <c r="V34" s="488"/>
      <c r="W34" s="488"/>
      <c r="X34" s="488"/>
      <c r="Y34" s="488"/>
      <c r="Z34" s="488"/>
      <c r="AA34" s="488"/>
      <c r="AB34" s="488"/>
      <c r="AC34" s="488"/>
      <c r="AD34" s="488"/>
      <c r="AE34" s="488"/>
      <c r="AF34" s="488"/>
      <c r="AG34" s="488"/>
      <c r="AH34" s="488"/>
      <c r="AI34" s="488"/>
      <c r="AJ34" s="488"/>
      <c r="AK34" s="488"/>
      <c r="AL34" s="488"/>
      <c r="AM34" s="488"/>
      <c r="AN34" s="488"/>
      <c r="AO34" s="488"/>
      <c r="AP34" s="488"/>
      <c r="AQ34" s="488"/>
      <c r="AR34" s="488"/>
      <c r="AS34" s="488"/>
      <c r="AT34" s="488"/>
      <c r="AU34" s="488"/>
      <c r="AV34" s="488"/>
      <c r="AW34" s="488"/>
      <c r="AX34" s="488"/>
      <c r="AY34" s="488"/>
      <c r="AZ34" s="488"/>
      <c r="BA34" s="488"/>
      <c r="BB34" s="488"/>
      <c r="BC34" s="488"/>
      <c r="BD34" s="488"/>
      <c r="BE34" s="488"/>
      <c r="BF34" s="488"/>
      <c r="BG34" s="488"/>
      <c r="BH34" s="488"/>
      <c r="BI34" s="488"/>
      <c r="BJ34" s="488"/>
      <c r="BK34" s="488"/>
      <c r="BL34" s="488"/>
      <c r="BM34" s="488"/>
      <c r="BN34" s="488"/>
      <c r="BO34" s="488"/>
      <c r="BP34" s="488"/>
      <c r="BQ34" s="488"/>
      <c r="BR34" s="488"/>
      <c r="BS34" s="488"/>
      <c r="BT34" s="488"/>
      <c r="BU34" s="488"/>
      <c r="BV34" s="488"/>
      <c r="BW34" s="488"/>
      <c r="BX34" s="488"/>
      <c r="BY34" s="488"/>
      <c r="BZ34" s="488"/>
      <c r="CA34" s="488"/>
      <c r="CB34" s="488"/>
      <c r="CC34" s="488"/>
      <c r="CD34" s="488"/>
      <c r="CE34" s="488"/>
      <c r="CF34" s="488"/>
      <c r="CG34" s="488"/>
      <c r="CH34" s="488"/>
      <c r="CI34" s="488"/>
      <c r="CJ34" s="488"/>
      <c r="CK34" s="488"/>
      <c r="CL34" s="488"/>
      <c r="CM34" s="488"/>
      <c r="CN34" s="488"/>
      <c r="CO34" s="488"/>
      <c r="CP34" s="488"/>
      <c r="CQ34" s="488"/>
      <c r="CR34" s="488"/>
      <c r="CS34" s="488"/>
      <c r="CT34" s="488"/>
    </row>
    <row r="35" spans="1:98" ht="15" customHeight="1">
      <c r="A35" s="817"/>
      <c r="B35" s="784" t="s">
        <v>19</v>
      </c>
      <c r="C35" s="786"/>
      <c r="D35" s="647">
        <f t="shared" ref="D35:R35" si="13">SUM(D28:D34)</f>
        <v>0</v>
      </c>
      <c r="E35" s="647">
        <f t="shared" si="13"/>
        <v>0</v>
      </c>
      <c r="F35" s="647">
        <f t="shared" si="13"/>
        <v>0</v>
      </c>
      <c r="G35" s="647">
        <f t="shared" si="13"/>
        <v>0</v>
      </c>
      <c r="H35" s="647">
        <f t="shared" si="13"/>
        <v>0</v>
      </c>
      <c r="I35" s="647">
        <f t="shared" si="13"/>
        <v>0</v>
      </c>
      <c r="J35" s="647">
        <f t="shared" si="13"/>
        <v>0</v>
      </c>
      <c r="K35" s="647">
        <f t="shared" si="13"/>
        <v>0</v>
      </c>
      <c r="L35" s="647">
        <f t="shared" si="13"/>
        <v>0</v>
      </c>
      <c r="M35" s="647">
        <f t="shared" si="13"/>
        <v>0</v>
      </c>
      <c r="N35" s="647">
        <f t="shared" si="13"/>
        <v>0</v>
      </c>
      <c r="O35" s="647">
        <f t="shared" si="13"/>
        <v>0</v>
      </c>
      <c r="P35" s="647">
        <f t="shared" si="13"/>
        <v>0</v>
      </c>
      <c r="Q35" s="647">
        <f t="shared" si="13"/>
        <v>0</v>
      </c>
      <c r="R35" s="647">
        <f t="shared" si="13"/>
        <v>0</v>
      </c>
      <c r="S35" s="488"/>
      <c r="T35" s="488"/>
      <c r="U35" s="488"/>
      <c r="V35" s="488"/>
      <c r="W35" s="488"/>
      <c r="X35" s="488"/>
      <c r="Y35" s="488"/>
      <c r="Z35" s="488"/>
      <c r="AA35" s="488"/>
      <c r="AB35" s="488"/>
      <c r="AC35" s="488"/>
      <c r="AD35" s="488"/>
      <c r="AE35" s="488"/>
      <c r="AF35" s="488"/>
      <c r="AG35" s="488"/>
      <c r="AH35" s="488"/>
      <c r="AI35" s="488"/>
      <c r="AJ35" s="488"/>
      <c r="AK35" s="488"/>
      <c r="AL35" s="488"/>
      <c r="AM35" s="488"/>
      <c r="AN35" s="488"/>
      <c r="AO35" s="488"/>
      <c r="AP35" s="488"/>
      <c r="AQ35" s="488"/>
      <c r="AR35" s="488"/>
      <c r="AS35" s="488"/>
      <c r="AT35" s="488"/>
      <c r="AU35" s="488"/>
      <c r="AV35" s="488"/>
      <c r="AW35" s="488"/>
      <c r="AX35" s="488"/>
      <c r="AY35" s="488"/>
      <c r="AZ35" s="488"/>
      <c r="BA35" s="488"/>
      <c r="BB35" s="488"/>
      <c r="BC35" s="488"/>
      <c r="BD35" s="488"/>
      <c r="BE35" s="488"/>
      <c r="BF35" s="488"/>
      <c r="BG35" s="488"/>
      <c r="BH35" s="488"/>
      <c r="BI35" s="488"/>
      <c r="BJ35" s="488"/>
      <c r="BK35" s="488"/>
      <c r="BL35" s="488"/>
      <c r="BM35" s="488"/>
      <c r="BN35" s="488"/>
      <c r="BO35" s="488"/>
      <c r="BP35" s="488"/>
      <c r="BQ35" s="488"/>
      <c r="BR35" s="488"/>
      <c r="BS35" s="488"/>
      <c r="BT35" s="488"/>
      <c r="BU35" s="488"/>
      <c r="BV35" s="488"/>
      <c r="BW35" s="488"/>
      <c r="BX35" s="488"/>
      <c r="BY35" s="488"/>
      <c r="BZ35" s="488"/>
      <c r="CA35" s="488"/>
      <c r="CB35" s="488"/>
      <c r="CC35" s="488"/>
      <c r="CD35" s="488"/>
      <c r="CE35" s="488"/>
      <c r="CF35" s="488"/>
      <c r="CG35" s="488"/>
      <c r="CH35" s="488"/>
      <c r="CI35" s="488"/>
      <c r="CJ35" s="488"/>
      <c r="CK35" s="488"/>
      <c r="CL35" s="488"/>
      <c r="CM35" s="488"/>
      <c r="CN35" s="488"/>
      <c r="CO35" s="488"/>
      <c r="CP35" s="488"/>
      <c r="CQ35" s="488"/>
      <c r="CR35" s="488"/>
      <c r="CS35" s="488"/>
      <c r="CT35" s="488"/>
    </row>
    <row r="36" spans="1:98" s="531" customFormat="1" ht="15" customHeight="1">
      <c r="A36" s="517"/>
      <c r="B36" s="565"/>
      <c r="C36" s="638"/>
      <c r="D36" s="630"/>
      <c r="E36" s="791"/>
      <c r="F36" s="791"/>
      <c r="G36" s="791"/>
      <c r="H36" s="791"/>
      <c r="I36" s="791"/>
      <c r="J36" s="791"/>
      <c r="K36" s="791"/>
      <c r="L36" s="791"/>
      <c r="M36" s="791"/>
      <c r="N36" s="791"/>
      <c r="O36" s="791"/>
      <c r="P36" s="791"/>
      <c r="Q36" s="791"/>
      <c r="R36" s="789"/>
    </row>
    <row r="37" spans="1:98" s="531" customFormat="1" ht="15" customHeight="1">
      <c r="A37" s="815">
        <f>WEEKNUM(B42)</f>
        <v>35</v>
      </c>
      <c r="B37" s="556">
        <f>B34+1</f>
        <v>46257</v>
      </c>
      <c r="C37" s="786" t="s">
        <v>20</v>
      </c>
      <c r="D37" s="787">
        <f t="shared" ref="D37:D41" si="14">SUM(E37:R37)</f>
        <v>0</v>
      </c>
      <c r="E37" s="788">
        <v>0</v>
      </c>
      <c r="F37" s="788">
        <v>0</v>
      </c>
      <c r="G37" s="788">
        <v>0</v>
      </c>
      <c r="H37" s="788">
        <v>0</v>
      </c>
      <c r="I37" s="788">
        <v>0</v>
      </c>
      <c r="J37" s="788">
        <v>0</v>
      </c>
      <c r="K37" s="788">
        <v>0</v>
      </c>
      <c r="L37" s="788">
        <v>0</v>
      </c>
      <c r="M37" s="788">
        <v>0</v>
      </c>
      <c r="N37" s="788">
        <v>0</v>
      </c>
      <c r="O37" s="788">
        <v>0</v>
      </c>
      <c r="P37" s="788">
        <v>0</v>
      </c>
      <c r="Q37" s="788">
        <v>0</v>
      </c>
      <c r="R37" s="789">
        <v>0</v>
      </c>
    </row>
    <row r="38" spans="1:98" ht="15" customHeight="1">
      <c r="A38" s="816"/>
      <c r="B38" s="556">
        <f t="shared" ref="B38:B43" si="15">B37+1</f>
        <v>46258</v>
      </c>
      <c r="C38" s="786" t="s">
        <v>21</v>
      </c>
      <c r="D38" s="787">
        <f t="shared" si="14"/>
        <v>0</v>
      </c>
      <c r="E38" s="788">
        <v>0</v>
      </c>
      <c r="F38" s="788">
        <v>0</v>
      </c>
      <c r="G38" s="788">
        <v>0</v>
      </c>
      <c r="H38" s="788">
        <v>0</v>
      </c>
      <c r="I38" s="788">
        <v>0</v>
      </c>
      <c r="J38" s="788">
        <v>0</v>
      </c>
      <c r="K38" s="788">
        <v>0</v>
      </c>
      <c r="L38" s="788">
        <v>0</v>
      </c>
      <c r="M38" s="788">
        <v>0</v>
      </c>
      <c r="N38" s="788">
        <v>0</v>
      </c>
      <c r="O38" s="788">
        <v>0</v>
      </c>
      <c r="P38" s="788">
        <v>0</v>
      </c>
      <c r="Q38" s="788">
        <v>0</v>
      </c>
      <c r="R38" s="789">
        <v>0</v>
      </c>
      <c r="S38" s="488"/>
      <c r="T38" s="488"/>
      <c r="U38" s="488"/>
      <c r="V38" s="488"/>
      <c r="W38" s="488"/>
      <c r="X38" s="488"/>
      <c r="Y38" s="488"/>
      <c r="Z38" s="488"/>
      <c r="AA38" s="488"/>
      <c r="AB38" s="488"/>
      <c r="AC38" s="488"/>
      <c r="AD38" s="488"/>
      <c r="AE38" s="488"/>
      <c r="AF38" s="488"/>
      <c r="AG38" s="488"/>
      <c r="AH38" s="488"/>
      <c r="AI38" s="488"/>
      <c r="AJ38" s="488"/>
      <c r="AK38" s="488"/>
      <c r="AL38" s="488"/>
      <c r="AM38" s="488"/>
      <c r="AN38" s="488"/>
      <c r="AO38" s="488"/>
      <c r="AP38" s="488"/>
      <c r="AQ38" s="488"/>
      <c r="AR38" s="488"/>
      <c r="AS38" s="488"/>
      <c r="AT38" s="488"/>
      <c r="AU38" s="488"/>
      <c r="AV38" s="488"/>
      <c r="AW38" s="488"/>
      <c r="AX38" s="488"/>
      <c r="AY38" s="488"/>
      <c r="AZ38" s="488"/>
      <c r="BA38" s="488"/>
      <c r="BB38" s="488"/>
      <c r="BC38" s="488"/>
      <c r="BD38" s="488"/>
      <c r="BE38" s="488"/>
      <c r="BF38" s="488"/>
      <c r="BG38" s="488"/>
      <c r="BH38" s="488"/>
      <c r="BI38" s="488"/>
      <c r="BJ38" s="488"/>
      <c r="BK38" s="488"/>
      <c r="BL38" s="488"/>
      <c r="BM38" s="488"/>
      <c r="BN38" s="488"/>
      <c r="BO38" s="488"/>
      <c r="BP38" s="488"/>
      <c r="BQ38" s="488"/>
      <c r="BR38" s="488"/>
      <c r="BS38" s="488"/>
      <c r="BT38" s="488"/>
      <c r="BU38" s="488"/>
      <c r="BV38" s="488"/>
      <c r="BW38" s="488"/>
      <c r="BX38" s="488"/>
      <c r="BY38" s="488"/>
      <c r="BZ38" s="488"/>
      <c r="CA38" s="488"/>
      <c r="CB38" s="488"/>
      <c r="CC38" s="488"/>
      <c r="CD38" s="488"/>
      <c r="CE38" s="488"/>
      <c r="CF38" s="488"/>
      <c r="CG38" s="488"/>
      <c r="CH38" s="488"/>
      <c r="CI38" s="488"/>
      <c r="CJ38" s="488"/>
      <c r="CK38" s="488"/>
      <c r="CL38" s="488"/>
      <c r="CM38" s="488"/>
      <c r="CN38" s="488"/>
      <c r="CO38" s="488"/>
      <c r="CP38" s="488"/>
      <c r="CQ38" s="488"/>
      <c r="CR38" s="488"/>
      <c r="CS38" s="488"/>
      <c r="CT38" s="488"/>
    </row>
    <row r="39" spans="1:98" ht="15" customHeight="1">
      <c r="A39" s="816"/>
      <c r="B39" s="556">
        <f t="shared" si="15"/>
        <v>46259</v>
      </c>
      <c r="C39" s="786" t="s">
        <v>22</v>
      </c>
      <c r="D39" s="787">
        <f t="shared" si="14"/>
        <v>0</v>
      </c>
      <c r="E39" s="788">
        <v>0</v>
      </c>
      <c r="F39" s="788">
        <v>0</v>
      </c>
      <c r="G39" s="788">
        <v>0</v>
      </c>
      <c r="H39" s="788">
        <v>0</v>
      </c>
      <c r="I39" s="788">
        <v>0</v>
      </c>
      <c r="J39" s="788">
        <v>0</v>
      </c>
      <c r="K39" s="788">
        <v>0</v>
      </c>
      <c r="L39" s="788">
        <v>0</v>
      </c>
      <c r="M39" s="788">
        <v>0</v>
      </c>
      <c r="N39" s="788">
        <v>0</v>
      </c>
      <c r="O39" s="788">
        <v>0</v>
      </c>
      <c r="P39" s="788">
        <v>0</v>
      </c>
      <c r="Q39" s="788">
        <v>0</v>
      </c>
      <c r="R39" s="789">
        <v>0</v>
      </c>
      <c r="S39" s="488"/>
      <c r="T39" s="488"/>
      <c r="U39" s="488"/>
      <c r="V39" s="488"/>
      <c r="W39" s="488"/>
      <c r="X39" s="488"/>
      <c r="Y39" s="488"/>
      <c r="Z39" s="488"/>
      <c r="AA39" s="488"/>
      <c r="AB39" s="488"/>
      <c r="AC39" s="488"/>
      <c r="AD39" s="488"/>
      <c r="AE39" s="488"/>
      <c r="AF39" s="488"/>
      <c r="AG39" s="488"/>
      <c r="AH39" s="488"/>
      <c r="AI39" s="488"/>
      <c r="AJ39" s="488"/>
      <c r="AK39" s="488"/>
      <c r="AL39" s="488"/>
      <c r="AM39" s="488"/>
      <c r="AN39" s="488"/>
      <c r="AO39" s="488"/>
      <c r="AP39" s="488"/>
      <c r="AQ39" s="488"/>
      <c r="AR39" s="488"/>
      <c r="AS39" s="488"/>
      <c r="AT39" s="488"/>
      <c r="AU39" s="488"/>
      <c r="AV39" s="488"/>
      <c r="AW39" s="488"/>
      <c r="AX39" s="488"/>
      <c r="AY39" s="488"/>
      <c r="AZ39" s="488"/>
      <c r="BA39" s="488"/>
      <c r="BB39" s="488"/>
      <c r="BC39" s="488"/>
      <c r="BD39" s="488"/>
      <c r="BE39" s="488"/>
      <c r="BF39" s="488"/>
      <c r="BG39" s="488"/>
      <c r="BH39" s="488"/>
      <c r="BI39" s="488"/>
      <c r="BJ39" s="488"/>
      <c r="BK39" s="488"/>
      <c r="BL39" s="488"/>
      <c r="BM39" s="488"/>
      <c r="BN39" s="488"/>
      <c r="BO39" s="488"/>
      <c r="BP39" s="488"/>
      <c r="BQ39" s="488"/>
      <c r="BR39" s="488"/>
      <c r="BS39" s="488"/>
      <c r="BT39" s="488"/>
      <c r="BU39" s="488"/>
      <c r="BV39" s="488"/>
      <c r="BW39" s="488"/>
      <c r="BX39" s="488"/>
      <c r="BY39" s="488"/>
      <c r="BZ39" s="488"/>
      <c r="CA39" s="488"/>
      <c r="CB39" s="488"/>
      <c r="CC39" s="488"/>
      <c r="CD39" s="488"/>
      <c r="CE39" s="488"/>
      <c r="CF39" s="488"/>
      <c r="CG39" s="488"/>
      <c r="CH39" s="488"/>
      <c r="CI39" s="488"/>
      <c r="CJ39" s="488"/>
      <c r="CK39" s="488"/>
      <c r="CL39" s="488"/>
      <c r="CM39" s="488"/>
      <c r="CN39" s="488"/>
      <c r="CO39" s="488"/>
      <c r="CP39" s="488"/>
      <c r="CQ39" s="488"/>
      <c r="CR39" s="488"/>
      <c r="CS39" s="488"/>
      <c r="CT39" s="488"/>
    </row>
    <row r="40" spans="1:98" ht="15" customHeight="1">
      <c r="A40" s="816"/>
      <c r="B40" s="556">
        <f t="shared" si="15"/>
        <v>46260</v>
      </c>
      <c r="C40" s="786" t="s">
        <v>23</v>
      </c>
      <c r="D40" s="787">
        <f t="shared" si="14"/>
        <v>0</v>
      </c>
      <c r="E40" s="788">
        <v>0</v>
      </c>
      <c r="F40" s="788">
        <v>0</v>
      </c>
      <c r="G40" s="788">
        <v>0</v>
      </c>
      <c r="H40" s="788">
        <v>0</v>
      </c>
      <c r="I40" s="788">
        <v>0</v>
      </c>
      <c r="J40" s="788">
        <v>0</v>
      </c>
      <c r="K40" s="788">
        <v>0</v>
      </c>
      <c r="L40" s="788">
        <v>0</v>
      </c>
      <c r="M40" s="788">
        <v>0</v>
      </c>
      <c r="N40" s="788">
        <v>0</v>
      </c>
      <c r="O40" s="788">
        <v>0</v>
      </c>
      <c r="P40" s="788">
        <v>0</v>
      </c>
      <c r="Q40" s="788">
        <v>0</v>
      </c>
      <c r="R40" s="789">
        <v>0</v>
      </c>
      <c r="S40" s="488"/>
      <c r="T40" s="488"/>
      <c r="U40" s="488"/>
      <c r="V40" s="488"/>
      <c r="W40" s="488"/>
      <c r="X40" s="488"/>
      <c r="Y40" s="488"/>
      <c r="Z40" s="488"/>
      <c r="AA40" s="488"/>
      <c r="AB40" s="488"/>
      <c r="AC40" s="488"/>
      <c r="AD40" s="488"/>
      <c r="AE40" s="488"/>
      <c r="AF40" s="488"/>
      <c r="AG40" s="488"/>
      <c r="AH40" s="488"/>
      <c r="AI40" s="488"/>
      <c r="AJ40" s="488"/>
      <c r="AK40" s="488"/>
      <c r="AL40" s="488"/>
      <c r="AM40" s="488"/>
      <c r="AN40" s="488"/>
      <c r="AO40" s="488"/>
      <c r="AP40" s="488"/>
      <c r="AQ40" s="488"/>
      <c r="AR40" s="488"/>
      <c r="AS40" s="488"/>
      <c r="AT40" s="488"/>
      <c r="AU40" s="488"/>
      <c r="AV40" s="488"/>
      <c r="AW40" s="488"/>
      <c r="AX40" s="488"/>
      <c r="AY40" s="488"/>
      <c r="AZ40" s="488"/>
      <c r="BA40" s="488"/>
      <c r="BB40" s="488"/>
      <c r="BC40" s="488"/>
      <c r="BD40" s="488"/>
      <c r="BE40" s="488"/>
      <c r="BF40" s="488"/>
      <c r="BG40" s="488"/>
      <c r="BH40" s="488"/>
      <c r="BI40" s="488"/>
      <c r="BJ40" s="488"/>
      <c r="BK40" s="488"/>
      <c r="BL40" s="488"/>
      <c r="BM40" s="488"/>
      <c r="BN40" s="488"/>
      <c r="BO40" s="488"/>
      <c r="BP40" s="488"/>
      <c r="BQ40" s="488"/>
      <c r="BR40" s="488"/>
      <c r="BS40" s="488"/>
      <c r="BT40" s="488"/>
      <c r="BU40" s="488"/>
      <c r="BV40" s="488"/>
      <c r="BW40" s="488"/>
      <c r="BX40" s="488"/>
      <c r="BY40" s="488"/>
      <c r="BZ40" s="488"/>
      <c r="CA40" s="488"/>
      <c r="CB40" s="488"/>
      <c r="CC40" s="488"/>
      <c r="CD40" s="488"/>
      <c r="CE40" s="488"/>
      <c r="CF40" s="488"/>
      <c r="CG40" s="488"/>
      <c r="CH40" s="488"/>
      <c r="CI40" s="488"/>
      <c r="CJ40" s="488"/>
      <c r="CK40" s="488"/>
      <c r="CL40" s="488"/>
      <c r="CM40" s="488"/>
      <c r="CN40" s="488"/>
      <c r="CO40" s="488"/>
      <c r="CP40" s="488"/>
      <c r="CQ40" s="488"/>
      <c r="CR40" s="488"/>
      <c r="CS40" s="488"/>
      <c r="CT40" s="488"/>
    </row>
    <row r="41" spans="1:98" ht="15" customHeight="1">
      <c r="A41" s="816"/>
      <c r="B41" s="556">
        <f t="shared" si="15"/>
        <v>46261</v>
      </c>
      <c r="C41" s="786" t="s">
        <v>24</v>
      </c>
      <c r="D41" s="787">
        <f t="shared" si="14"/>
        <v>0</v>
      </c>
      <c r="E41" s="788">
        <v>0</v>
      </c>
      <c r="F41" s="788">
        <v>0</v>
      </c>
      <c r="G41" s="788">
        <v>0</v>
      </c>
      <c r="H41" s="788">
        <v>0</v>
      </c>
      <c r="I41" s="788">
        <v>0</v>
      </c>
      <c r="J41" s="788">
        <v>0</v>
      </c>
      <c r="K41" s="788">
        <v>0</v>
      </c>
      <c r="L41" s="788">
        <v>0</v>
      </c>
      <c r="M41" s="788">
        <v>0</v>
      </c>
      <c r="N41" s="788">
        <v>0</v>
      </c>
      <c r="O41" s="788">
        <v>0</v>
      </c>
      <c r="P41" s="788">
        <v>0</v>
      </c>
      <c r="Q41" s="788">
        <v>0</v>
      </c>
      <c r="R41" s="789">
        <v>0</v>
      </c>
      <c r="S41" s="488"/>
      <c r="T41" s="488"/>
      <c r="U41" s="488"/>
      <c r="V41" s="488"/>
      <c r="W41" s="488"/>
      <c r="X41" s="488"/>
      <c r="Y41" s="488"/>
      <c r="Z41" s="488"/>
      <c r="AA41" s="488"/>
      <c r="AB41" s="488"/>
      <c r="AC41" s="488"/>
      <c r="AD41" s="488"/>
      <c r="AE41" s="488"/>
      <c r="AF41" s="488"/>
      <c r="AG41" s="488"/>
      <c r="AH41" s="488"/>
      <c r="AI41" s="488"/>
      <c r="AJ41" s="488"/>
      <c r="AK41" s="488"/>
      <c r="AL41" s="488"/>
      <c r="AM41" s="488"/>
      <c r="AN41" s="488"/>
      <c r="AO41" s="488"/>
      <c r="AP41" s="488"/>
      <c r="AQ41" s="488"/>
      <c r="AR41" s="488"/>
      <c r="AS41" s="488"/>
      <c r="AT41" s="488"/>
      <c r="AU41" s="488"/>
      <c r="AV41" s="488"/>
      <c r="AW41" s="488"/>
      <c r="AX41" s="488"/>
      <c r="AY41" s="488"/>
      <c r="AZ41" s="488"/>
      <c r="BA41" s="488"/>
      <c r="BB41" s="488"/>
      <c r="BC41" s="488"/>
      <c r="BD41" s="488"/>
      <c r="BE41" s="488"/>
      <c r="BF41" s="488"/>
      <c r="BG41" s="488"/>
      <c r="BH41" s="488"/>
      <c r="BI41" s="488"/>
      <c r="BJ41" s="488"/>
      <c r="BK41" s="488"/>
      <c r="BL41" s="488"/>
      <c r="BM41" s="488"/>
      <c r="BN41" s="488"/>
      <c r="BO41" s="488"/>
      <c r="BP41" s="488"/>
      <c r="BQ41" s="488"/>
      <c r="BR41" s="488"/>
      <c r="BS41" s="488"/>
      <c r="BT41" s="488"/>
      <c r="BU41" s="488"/>
      <c r="BV41" s="488"/>
      <c r="BW41" s="488"/>
      <c r="BX41" s="488"/>
      <c r="BY41" s="488"/>
      <c r="BZ41" s="488"/>
      <c r="CA41" s="488"/>
      <c r="CB41" s="488"/>
      <c r="CC41" s="488"/>
      <c r="CD41" s="488"/>
      <c r="CE41" s="488"/>
      <c r="CF41" s="488"/>
      <c r="CG41" s="488"/>
      <c r="CH41" s="488"/>
      <c r="CI41" s="488"/>
      <c r="CJ41" s="488"/>
      <c r="CK41" s="488"/>
      <c r="CL41" s="488"/>
      <c r="CM41" s="488"/>
      <c r="CN41" s="488"/>
      <c r="CO41" s="488"/>
      <c r="CP41" s="488"/>
      <c r="CQ41" s="488"/>
      <c r="CR41" s="488"/>
      <c r="CS41" s="488"/>
      <c r="CT41" s="488"/>
    </row>
    <row r="42" spans="1:98" ht="15" customHeight="1">
      <c r="A42" s="816"/>
      <c r="B42" s="565">
        <f t="shared" si="15"/>
        <v>46262</v>
      </c>
      <c r="C42" s="790" t="s">
        <v>25</v>
      </c>
      <c r="D42" s="639">
        <f t="shared" ref="D42:D43" si="16">SUM(E42:R42)</f>
        <v>0</v>
      </c>
      <c r="E42" s="782">
        <v>0</v>
      </c>
      <c r="F42" s="782">
        <v>0</v>
      </c>
      <c r="G42" s="782">
        <v>0</v>
      </c>
      <c r="H42" s="782">
        <v>0</v>
      </c>
      <c r="I42" s="782">
        <v>0</v>
      </c>
      <c r="J42" s="782">
        <v>0</v>
      </c>
      <c r="K42" s="782">
        <v>0</v>
      </c>
      <c r="L42" s="782">
        <v>0</v>
      </c>
      <c r="M42" s="782">
        <v>0</v>
      </c>
      <c r="N42" s="782">
        <v>0</v>
      </c>
      <c r="O42" s="782">
        <v>0</v>
      </c>
      <c r="P42" s="782">
        <v>0</v>
      </c>
      <c r="Q42" s="782">
        <v>0</v>
      </c>
      <c r="R42" s="783">
        <v>0</v>
      </c>
      <c r="S42" s="488"/>
      <c r="T42" s="488"/>
      <c r="U42" s="488"/>
      <c r="V42" s="488"/>
      <c r="W42" s="488"/>
      <c r="X42" s="488"/>
      <c r="Y42" s="488"/>
      <c r="Z42" s="488"/>
      <c r="AA42" s="488"/>
      <c r="AB42" s="488"/>
      <c r="AC42" s="488"/>
      <c r="AD42" s="488"/>
      <c r="AE42" s="488"/>
      <c r="AF42" s="488"/>
      <c r="AG42" s="488"/>
      <c r="AH42" s="488"/>
      <c r="AI42" s="488"/>
      <c r="AJ42" s="488"/>
      <c r="AK42" s="488"/>
      <c r="AL42" s="488"/>
      <c r="AM42" s="488"/>
      <c r="AN42" s="488"/>
      <c r="AO42" s="488"/>
      <c r="AP42" s="488"/>
      <c r="AQ42" s="488"/>
      <c r="AR42" s="488"/>
      <c r="AS42" s="488"/>
      <c r="AT42" s="488"/>
      <c r="AU42" s="488"/>
      <c r="AV42" s="488"/>
      <c r="AW42" s="488"/>
      <c r="AX42" s="488"/>
      <c r="AY42" s="488"/>
      <c r="AZ42" s="488"/>
      <c r="BA42" s="488"/>
      <c r="BB42" s="488"/>
      <c r="BC42" s="488"/>
      <c r="BD42" s="488"/>
      <c r="BE42" s="488"/>
      <c r="BF42" s="488"/>
      <c r="BG42" s="488"/>
      <c r="BH42" s="488"/>
      <c r="BI42" s="488"/>
      <c r="BJ42" s="488"/>
      <c r="BK42" s="488"/>
      <c r="BL42" s="488"/>
      <c r="BM42" s="488"/>
      <c r="BN42" s="488"/>
      <c r="BO42" s="488"/>
      <c r="BP42" s="488"/>
      <c r="BQ42" s="488"/>
      <c r="BR42" s="488"/>
      <c r="BS42" s="488"/>
      <c r="BT42" s="488"/>
      <c r="BU42" s="488"/>
      <c r="BV42" s="488"/>
      <c r="BW42" s="488"/>
      <c r="BX42" s="488"/>
      <c r="BY42" s="488"/>
      <c r="BZ42" s="488"/>
      <c r="CA42" s="488"/>
      <c r="CB42" s="488"/>
      <c r="CC42" s="488"/>
      <c r="CD42" s="488"/>
      <c r="CE42" s="488"/>
      <c r="CF42" s="488"/>
      <c r="CG42" s="488"/>
      <c r="CH42" s="488"/>
      <c r="CI42" s="488"/>
      <c r="CJ42" s="488"/>
      <c r="CK42" s="488"/>
      <c r="CL42" s="488"/>
      <c r="CM42" s="488"/>
      <c r="CN42" s="488"/>
      <c r="CO42" s="488"/>
      <c r="CP42" s="488"/>
      <c r="CQ42" s="488"/>
      <c r="CR42" s="488"/>
      <c r="CS42" s="488"/>
      <c r="CT42" s="488"/>
    </row>
    <row r="43" spans="1:98" ht="15" customHeight="1">
      <c r="A43" s="817"/>
      <c r="B43" s="556">
        <f t="shared" si="15"/>
        <v>46263</v>
      </c>
      <c r="C43" s="790" t="s">
        <v>18</v>
      </c>
      <c r="D43" s="639">
        <f t="shared" si="16"/>
        <v>0</v>
      </c>
      <c r="E43" s="782">
        <v>0</v>
      </c>
      <c r="F43" s="782">
        <v>0</v>
      </c>
      <c r="G43" s="782">
        <v>0</v>
      </c>
      <c r="H43" s="782">
        <v>0</v>
      </c>
      <c r="I43" s="782">
        <v>0</v>
      </c>
      <c r="J43" s="782">
        <v>0</v>
      </c>
      <c r="K43" s="782">
        <v>0</v>
      </c>
      <c r="L43" s="782">
        <v>0</v>
      </c>
      <c r="M43" s="782">
        <v>0</v>
      </c>
      <c r="N43" s="782">
        <v>0</v>
      </c>
      <c r="O43" s="782">
        <v>0</v>
      </c>
      <c r="P43" s="782">
        <v>0</v>
      </c>
      <c r="Q43" s="782">
        <v>0</v>
      </c>
      <c r="R43" s="783">
        <v>0</v>
      </c>
      <c r="S43" s="488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  <c r="AP43" s="488"/>
      <c r="AQ43" s="488"/>
      <c r="AR43" s="488"/>
      <c r="AS43" s="488"/>
      <c r="AT43" s="488"/>
      <c r="AU43" s="488"/>
      <c r="AV43" s="488"/>
      <c r="AW43" s="488"/>
      <c r="AX43" s="488"/>
      <c r="AY43" s="488"/>
      <c r="AZ43" s="488"/>
      <c r="BA43" s="488"/>
      <c r="BB43" s="488"/>
      <c r="BC43" s="488"/>
      <c r="BD43" s="488"/>
      <c r="BE43" s="488"/>
      <c r="BF43" s="488"/>
      <c r="BG43" s="488"/>
      <c r="BH43" s="488"/>
      <c r="BI43" s="488"/>
      <c r="BJ43" s="488"/>
      <c r="BK43" s="488"/>
      <c r="BL43" s="488"/>
      <c r="BM43" s="488"/>
      <c r="BN43" s="488"/>
      <c r="BO43" s="488"/>
      <c r="BP43" s="488"/>
      <c r="BQ43" s="488"/>
      <c r="BR43" s="488"/>
      <c r="BS43" s="488"/>
      <c r="BT43" s="488"/>
      <c r="BU43" s="488"/>
      <c r="BV43" s="488"/>
      <c r="BW43" s="488"/>
      <c r="BX43" s="488"/>
      <c r="BY43" s="488"/>
      <c r="BZ43" s="488"/>
      <c r="CA43" s="488"/>
      <c r="CB43" s="488"/>
      <c r="CC43" s="488"/>
      <c r="CD43" s="488"/>
      <c r="CE43" s="488"/>
      <c r="CF43" s="488"/>
      <c r="CG43" s="488"/>
      <c r="CH43" s="488"/>
      <c r="CI43" s="488"/>
      <c r="CJ43" s="488"/>
      <c r="CK43" s="488"/>
      <c r="CL43" s="488"/>
      <c r="CM43" s="488"/>
      <c r="CN43" s="488"/>
      <c r="CO43" s="488"/>
      <c r="CP43" s="488"/>
      <c r="CQ43" s="488"/>
      <c r="CR43" s="488"/>
      <c r="CS43" s="488"/>
      <c r="CT43" s="488"/>
    </row>
    <row r="44" spans="1:98" ht="15" customHeight="1">
      <c r="A44" s="792"/>
      <c r="B44" s="784" t="s">
        <v>19</v>
      </c>
      <c r="C44" s="786"/>
      <c r="D44" s="647">
        <f t="shared" ref="D44:R44" si="17">SUM(D37:D43)</f>
        <v>0</v>
      </c>
      <c r="E44" s="647">
        <f t="shared" si="17"/>
        <v>0</v>
      </c>
      <c r="F44" s="647">
        <f t="shared" si="17"/>
        <v>0</v>
      </c>
      <c r="G44" s="647">
        <f t="shared" si="17"/>
        <v>0</v>
      </c>
      <c r="H44" s="647">
        <f t="shared" si="17"/>
        <v>0</v>
      </c>
      <c r="I44" s="647">
        <f t="shared" si="17"/>
        <v>0</v>
      </c>
      <c r="J44" s="647">
        <f t="shared" si="17"/>
        <v>0</v>
      </c>
      <c r="K44" s="647">
        <f t="shared" si="17"/>
        <v>0</v>
      </c>
      <c r="L44" s="647">
        <f t="shared" si="17"/>
        <v>0</v>
      </c>
      <c r="M44" s="647">
        <f t="shared" si="17"/>
        <v>0</v>
      </c>
      <c r="N44" s="647">
        <f t="shared" si="17"/>
        <v>0</v>
      </c>
      <c r="O44" s="647">
        <f t="shared" si="17"/>
        <v>0</v>
      </c>
      <c r="P44" s="647">
        <f t="shared" si="17"/>
        <v>0</v>
      </c>
      <c r="Q44" s="647">
        <f t="shared" si="17"/>
        <v>0</v>
      </c>
      <c r="R44" s="647">
        <f t="shared" si="17"/>
        <v>0</v>
      </c>
      <c r="S44" s="488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  <c r="AP44" s="488"/>
      <c r="AQ44" s="488"/>
      <c r="AR44" s="488"/>
      <c r="AS44" s="488"/>
      <c r="AT44" s="488"/>
      <c r="AU44" s="488"/>
      <c r="AV44" s="488"/>
      <c r="AW44" s="488"/>
      <c r="AX44" s="488"/>
      <c r="AY44" s="488"/>
      <c r="AZ44" s="488"/>
      <c r="BA44" s="488"/>
      <c r="BB44" s="488"/>
      <c r="BC44" s="488"/>
      <c r="BD44" s="488"/>
      <c r="BE44" s="488"/>
      <c r="BF44" s="488"/>
      <c r="BG44" s="488"/>
      <c r="BH44" s="488"/>
      <c r="BI44" s="488"/>
      <c r="BJ44" s="488"/>
      <c r="BK44" s="488"/>
      <c r="BL44" s="488"/>
      <c r="BM44" s="488"/>
      <c r="BN44" s="488"/>
      <c r="BO44" s="488"/>
      <c r="BP44" s="488"/>
      <c r="BQ44" s="488"/>
      <c r="BR44" s="488"/>
      <c r="BS44" s="488"/>
      <c r="BT44" s="488"/>
      <c r="BU44" s="488"/>
      <c r="BV44" s="488"/>
      <c r="BW44" s="488"/>
      <c r="BX44" s="488"/>
      <c r="BY44" s="488"/>
      <c r="BZ44" s="488"/>
      <c r="CA44" s="488"/>
      <c r="CB44" s="488"/>
      <c r="CC44" s="488"/>
      <c r="CD44" s="488"/>
      <c r="CE44" s="488"/>
      <c r="CF44" s="488"/>
      <c r="CG44" s="488"/>
      <c r="CH44" s="488"/>
      <c r="CI44" s="488"/>
      <c r="CJ44" s="488"/>
      <c r="CK44" s="488"/>
      <c r="CL44" s="488"/>
      <c r="CM44" s="488"/>
      <c r="CN44" s="488"/>
      <c r="CO44" s="488"/>
      <c r="CP44" s="488"/>
      <c r="CQ44" s="488"/>
      <c r="CR44" s="488"/>
      <c r="CS44" s="488"/>
      <c r="CT44" s="488"/>
    </row>
    <row r="45" spans="1:98" ht="15" customHeight="1">
      <c r="A45" s="793"/>
      <c r="B45" s="784"/>
      <c r="C45" s="786"/>
      <c r="D45" s="639"/>
      <c r="E45" s="782"/>
      <c r="F45" s="782"/>
      <c r="G45" s="782"/>
      <c r="H45" s="782"/>
      <c r="I45" s="782"/>
      <c r="J45" s="782"/>
      <c r="K45" s="782"/>
      <c r="L45" s="782"/>
      <c r="M45" s="782"/>
      <c r="N45" s="782"/>
      <c r="O45" s="782"/>
      <c r="P45" s="782"/>
      <c r="Q45" s="782"/>
      <c r="R45" s="794"/>
      <c r="S45" s="488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  <c r="AP45" s="488"/>
      <c r="AQ45" s="488"/>
      <c r="AR45" s="488"/>
      <c r="AS45" s="488"/>
      <c r="AT45" s="488"/>
      <c r="AU45" s="488"/>
      <c r="AV45" s="488"/>
      <c r="AW45" s="488"/>
      <c r="AX45" s="488"/>
      <c r="AY45" s="488"/>
      <c r="AZ45" s="488"/>
      <c r="BA45" s="488"/>
      <c r="BB45" s="488"/>
      <c r="BC45" s="488"/>
      <c r="BD45" s="488"/>
      <c r="BE45" s="488"/>
      <c r="BF45" s="488"/>
      <c r="BG45" s="488"/>
      <c r="BH45" s="488"/>
      <c r="BI45" s="488"/>
      <c r="BJ45" s="488"/>
      <c r="BK45" s="488"/>
      <c r="BL45" s="488"/>
      <c r="BM45" s="488"/>
      <c r="BN45" s="488"/>
      <c r="BO45" s="488"/>
      <c r="BP45" s="488"/>
      <c r="BQ45" s="488"/>
      <c r="BR45" s="488"/>
      <c r="BS45" s="488"/>
      <c r="BT45" s="488"/>
      <c r="BU45" s="488"/>
      <c r="BV45" s="488"/>
      <c r="BW45" s="488"/>
      <c r="BX45" s="488"/>
      <c r="BY45" s="488"/>
      <c r="BZ45" s="488"/>
      <c r="CA45" s="488"/>
      <c r="CB45" s="488"/>
      <c r="CC45" s="488"/>
      <c r="CD45" s="488"/>
      <c r="CE45" s="488"/>
      <c r="CF45" s="488"/>
      <c r="CG45" s="488"/>
      <c r="CH45" s="488"/>
      <c r="CI45" s="488"/>
      <c r="CJ45" s="488"/>
      <c r="CK45" s="488"/>
      <c r="CL45" s="488"/>
      <c r="CM45" s="488"/>
      <c r="CN45" s="488"/>
      <c r="CO45" s="488"/>
      <c r="CP45" s="488"/>
      <c r="CQ45" s="488"/>
      <c r="CR45" s="488"/>
      <c r="CS45" s="488"/>
      <c r="CT45" s="488"/>
    </row>
    <row r="46" spans="1:98" ht="15" customHeight="1">
      <c r="A46" s="818">
        <f>WEEKNUM(B46)</f>
        <v>36</v>
      </c>
      <c r="B46" s="556">
        <f>B43+1</f>
        <v>46264</v>
      </c>
      <c r="C46" s="786" t="s">
        <v>20</v>
      </c>
      <c r="D46" s="787">
        <f t="shared" ref="D46:D47" si="18">SUM(E46:R46)</f>
        <v>0</v>
      </c>
      <c r="E46" s="788">
        <v>0</v>
      </c>
      <c r="F46" s="788">
        <v>0</v>
      </c>
      <c r="G46" s="788">
        <v>0</v>
      </c>
      <c r="H46" s="788">
        <v>0</v>
      </c>
      <c r="I46" s="788">
        <v>0</v>
      </c>
      <c r="J46" s="788">
        <v>0</v>
      </c>
      <c r="K46" s="788">
        <v>0</v>
      </c>
      <c r="L46" s="788">
        <v>0</v>
      </c>
      <c r="M46" s="788">
        <v>0</v>
      </c>
      <c r="N46" s="788">
        <v>0</v>
      </c>
      <c r="O46" s="788">
        <v>0</v>
      </c>
      <c r="P46" s="788">
        <v>0</v>
      </c>
      <c r="Q46" s="788">
        <v>0</v>
      </c>
      <c r="R46" s="789">
        <v>0</v>
      </c>
      <c r="S46" s="488"/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  <c r="AP46" s="488"/>
      <c r="AQ46" s="488"/>
      <c r="AR46" s="488"/>
      <c r="AS46" s="488"/>
      <c r="AT46" s="488"/>
      <c r="AU46" s="488"/>
      <c r="AV46" s="488"/>
      <c r="AW46" s="488"/>
      <c r="AX46" s="488"/>
      <c r="AY46" s="488"/>
      <c r="AZ46" s="488"/>
      <c r="BA46" s="488"/>
      <c r="BB46" s="488"/>
      <c r="BC46" s="488"/>
      <c r="BD46" s="488"/>
      <c r="BE46" s="488"/>
      <c r="BF46" s="488"/>
      <c r="BG46" s="488"/>
      <c r="BH46" s="488"/>
      <c r="BI46" s="488"/>
      <c r="BJ46" s="488"/>
      <c r="BK46" s="488"/>
      <c r="BL46" s="488"/>
      <c r="BM46" s="488"/>
      <c r="BN46" s="488"/>
      <c r="BO46" s="488"/>
      <c r="BP46" s="488"/>
      <c r="BQ46" s="488"/>
      <c r="BR46" s="488"/>
      <c r="BS46" s="488"/>
      <c r="BT46" s="488"/>
      <c r="BU46" s="488"/>
      <c r="BV46" s="488"/>
      <c r="BW46" s="488"/>
      <c r="BX46" s="488"/>
      <c r="BY46" s="488"/>
      <c r="BZ46" s="488"/>
      <c r="CA46" s="488"/>
      <c r="CB46" s="488"/>
      <c r="CC46" s="488"/>
      <c r="CD46" s="488"/>
      <c r="CE46" s="488"/>
      <c r="CF46" s="488"/>
      <c r="CG46" s="488"/>
      <c r="CH46" s="488"/>
      <c r="CI46" s="488"/>
      <c r="CJ46" s="488"/>
      <c r="CK46" s="488"/>
      <c r="CL46" s="488"/>
      <c r="CM46" s="488"/>
      <c r="CN46" s="488"/>
      <c r="CO46" s="488"/>
      <c r="CP46" s="488"/>
      <c r="CQ46" s="488"/>
      <c r="CR46" s="488"/>
      <c r="CS46" s="488"/>
      <c r="CT46" s="488"/>
    </row>
    <row r="47" spans="1:98" ht="15" customHeight="1">
      <c r="A47" s="819"/>
      <c r="B47" s="556">
        <f t="shared" ref="B47" si="19">B46+1</f>
        <v>46265</v>
      </c>
      <c r="C47" s="786" t="s">
        <v>21</v>
      </c>
      <c r="D47" s="787">
        <f t="shared" si="18"/>
        <v>0</v>
      </c>
      <c r="E47" s="788">
        <v>0</v>
      </c>
      <c r="F47" s="788">
        <v>0</v>
      </c>
      <c r="G47" s="788">
        <v>0</v>
      </c>
      <c r="H47" s="788">
        <v>0</v>
      </c>
      <c r="I47" s="788">
        <v>0</v>
      </c>
      <c r="J47" s="788">
        <v>0</v>
      </c>
      <c r="K47" s="788">
        <v>0</v>
      </c>
      <c r="L47" s="788">
        <v>0</v>
      </c>
      <c r="M47" s="788">
        <v>0</v>
      </c>
      <c r="N47" s="788">
        <v>0</v>
      </c>
      <c r="O47" s="788">
        <v>0</v>
      </c>
      <c r="P47" s="788">
        <v>0</v>
      </c>
      <c r="Q47" s="788">
        <v>0</v>
      </c>
      <c r="R47" s="789">
        <v>0</v>
      </c>
      <c r="S47" s="488"/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  <c r="AP47" s="488"/>
      <c r="AQ47" s="488"/>
      <c r="AR47" s="488"/>
      <c r="AS47" s="488"/>
      <c r="AT47" s="488"/>
      <c r="AU47" s="488"/>
      <c r="AV47" s="488"/>
      <c r="AW47" s="488"/>
      <c r="AX47" s="488"/>
      <c r="AY47" s="488"/>
      <c r="AZ47" s="488"/>
      <c r="BA47" s="488"/>
      <c r="BB47" s="488"/>
      <c r="BC47" s="488"/>
      <c r="BD47" s="488"/>
      <c r="BE47" s="488"/>
      <c r="BF47" s="488"/>
      <c r="BG47" s="488"/>
      <c r="BH47" s="488"/>
      <c r="BI47" s="488"/>
      <c r="BJ47" s="488"/>
      <c r="BK47" s="488"/>
      <c r="BL47" s="488"/>
      <c r="BM47" s="488"/>
      <c r="BN47" s="488"/>
      <c r="BO47" s="488"/>
      <c r="BP47" s="488"/>
      <c r="BQ47" s="488"/>
      <c r="BR47" s="488"/>
      <c r="BS47" s="488"/>
      <c r="BT47" s="488"/>
      <c r="BU47" s="488"/>
      <c r="BV47" s="488"/>
      <c r="BW47" s="488"/>
      <c r="BX47" s="488"/>
      <c r="BY47" s="488"/>
      <c r="BZ47" s="488"/>
      <c r="CA47" s="488"/>
      <c r="CB47" s="488"/>
      <c r="CC47" s="488"/>
      <c r="CD47" s="488"/>
      <c r="CE47" s="488"/>
      <c r="CF47" s="488"/>
      <c r="CG47" s="488"/>
      <c r="CH47" s="488"/>
      <c r="CI47" s="488"/>
      <c r="CJ47" s="488"/>
      <c r="CK47" s="488"/>
      <c r="CL47" s="488"/>
      <c r="CM47" s="488"/>
      <c r="CN47" s="488"/>
      <c r="CO47" s="488"/>
      <c r="CP47" s="488"/>
      <c r="CQ47" s="488"/>
      <c r="CR47" s="488"/>
      <c r="CS47" s="488"/>
      <c r="CT47" s="488"/>
    </row>
    <row r="48" spans="1:98" ht="15" customHeight="1">
      <c r="A48" s="792"/>
      <c r="B48" s="784" t="s">
        <v>19</v>
      </c>
      <c r="C48" s="786"/>
      <c r="D48" s="647">
        <f t="shared" ref="D48:R48" si="20">SUM(D41:D47)</f>
        <v>0</v>
      </c>
      <c r="E48" s="647">
        <f t="shared" si="20"/>
        <v>0</v>
      </c>
      <c r="F48" s="647">
        <f t="shared" si="20"/>
        <v>0</v>
      </c>
      <c r="G48" s="647">
        <f t="shared" si="20"/>
        <v>0</v>
      </c>
      <c r="H48" s="647">
        <f t="shared" si="20"/>
        <v>0</v>
      </c>
      <c r="I48" s="647">
        <f t="shared" si="20"/>
        <v>0</v>
      </c>
      <c r="J48" s="647">
        <f t="shared" si="20"/>
        <v>0</v>
      </c>
      <c r="K48" s="647">
        <f t="shared" si="20"/>
        <v>0</v>
      </c>
      <c r="L48" s="647">
        <f t="shared" si="20"/>
        <v>0</v>
      </c>
      <c r="M48" s="647">
        <f t="shared" si="20"/>
        <v>0</v>
      </c>
      <c r="N48" s="647">
        <f t="shared" si="20"/>
        <v>0</v>
      </c>
      <c r="O48" s="647">
        <f t="shared" si="20"/>
        <v>0</v>
      </c>
      <c r="P48" s="647">
        <f t="shared" si="20"/>
        <v>0</v>
      </c>
      <c r="Q48" s="647">
        <f t="shared" si="20"/>
        <v>0</v>
      </c>
      <c r="R48" s="647">
        <f t="shared" si="20"/>
        <v>0</v>
      </c>
      <c r="S48" s="488"/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  <c r="AP48" s="488"/>
      <c r="AQ48" s="488"/>
      <c r="AR48" s="488"/>
      <c r="AS48" s="488"/>
      <c r="AT48" s="488"/>
      <c r="AU48" s="488"/>
      <c r="AV48" s="488"/>
      <c r="AW48" s="488"/>
      <c r="AX48" s="488"/>
      <c r="AY48" s="488"/>
      <c r="AZ48" s="488"/>
      <c r="BA48" s="488"/>
      <c r="BB48" s="488"/>
      <c r="BC48" s="488"/>
      <c r="BD48" s="488"/>
      <c r="BE48" s="488"/>
      <c r="BF48" s="488"/>
      <c r="BG48" s="488"/>
      <c r="BH48" s="488"/>
      <c r="BI48" s="488"/>
      <c r="BJ48" s="488"/>
      <c r="BK48" s="488"/>
      <c r="BL48" s="488"/>
      <c r="BM48" s="488"/>
      <c r="BN48" s="488"/>
      <c r="BO48" s="488"/>
      <c r="BP48" s="488"/>
      <c r="BQ48" s="488"/>
      <c r="BR48" s="488"/>
      <c r="BS48" s="488"/>
      <c r="BT48" s="488"/>
      <c r="BU48" s="488"/>
      <c r="BV48" s="488"/>
      <c r="BW48" s="488"/>
      <c r="BX48" s="488"/>
      <c r="BY48" s="488"/>
      <c r="BZ48" s="488"/>
      <c r="CA48" s="488"/>
      <c r="CB48" s="488"/>
      <c r="CC48" s="488"/>
      <c r="CD48" s="488"/>
      <c r="CE48" s="488"/>
      <c r="CF48" s="488"/>
      <c r="CG48" s="488"/>
      <c r="CH48" s="488"/>
      <c r="CI48" s="488"/>
      <c r="CJ48" s="488"/>
      <c r="CK48" s="488"/>
      <c r="CL48" s="488"/>
      <c r="CM48" s="488"/>
      <c r="CN48" s="488"/>
      <c r="CO48" s="488"/>
      <c r="CP48" s="488"/>
      <c r="CQ48" s="488"/>
      <c r="CR48" s="488"/>
      <c r="CS48" s="488"/>
      <c r="CT48" s="488"/>
    </row>
    <row r="49" spans="1:101" ht="15" customHeight="1">
      <c r="A49" s="795"/>
      <c r="B49" s="796"/>
      <c r="C49" s="796"/>
      <c r="D49" s="785"/>
      <c r="E49" s="785"/>
      <c r="F49" s="785"/>
      <c r="G49" s="785"/>
      <c r="H49" s="785"/>
      <c r="I49" s="785"/>
      <c r="J49" s="785"/>
      <c r="K49" s="785"/>
      <c r="L49" s="785"/>
      <c r="M49" s="785"/>
      <c r="N49" s="785"/>
      <c r="O49" s="785"/>
      <c r="P49" s="785"/>
      <c r="Q49" s="785"/>
      <c r="R49" s="785"/>
      <c r="S49" s="488"/>
      <c r="T49" s="488"/>
      <c r="U49" s="488"/>
      <c r="V49" s="488"/>
      <c r="W49" s="488"/>
      <c r="X49" s="488"/>
      <c r="Y49" s="488"/>
      <c r="Z49" s="488"/>
      <c r="AA49" s="488"/>
      <c r="AB49" s="488"/>
      <c r="AC49" s="488"/>
      <c r="AD49" s="488"/>
      <c r="AE49" s="488"/>
      <c r="AF49" s="488"/>
      <c r="AG49" s="488"/>
      <c r="AH49" s="488"/>
      <c r="AI49" s="488"/>
      <c r="AJ49" s="488"/>
      <c r="AK49" s="488"/>
      <c r="AL49" s="488"/>
      <c r="AM49" s="488"/>
      <c r="AN49" s="488"/>
      <c r="AO49" s="488"/>
      <c r="AP49" s="488"/>
      <c r="AQ49" s="488"/>
      <c r="AR49" s="488"/>
      <c r="AS49" s="488"/>
      <c r="AT49" s="488"/>
      <c r="AU49" s="488"/>
      <c r="AV49" s="488"/>
      <c r="AW49" s="488"/>
      <c r="AX49" s="488"/>
      <c r="AY49" s="488"/>
      <c r="AZ49" s="488"/>
      <c r="BA49" s="488"/>
      <c r="BB49" s="488"/>
      <c r="BC49" s="488"/>
      <c r="BD49" s="488"/>
      <c r="BE49" s="488"/>
      <c r="BF49" s="488"/>
      <c r="BG49" s="488"/>
      <c r="BH49" s="488"/>
      <c r="BI49" s="488"/>
      <c r="BJ49" s="488"/>
      <c r="BK49" s="488"/>
      <c r="BL49" s="488"/>
      <c r="BM49" s="488"/>
      <c r="BN49" s="488"/>
      <c r="BO49" s="488"/>
      <c r="BP49" s="488"/>
      <c r="BQ49" s="488"/>
      <c r="BR49" s="488"/>
      <c r="BS49" s="488"/>
      <c r="BT49" s="488"/>
      <c r="BU49" s="488"/>
      <c r="BV49" s="488"/>
      <c r="BW49" s="488"/>
      <c r="BX49" s="488"/>
      <c r="BY49" s="488"/>
      <c r="BZ49" s="488"/>
      <c r="CA49" s="488"/>
      <c r="CB49" s="488"/>
      <c r="CC49" s="488"/>
      <c r="CD49" s="488"/>
      <c r="CE49" s="488"/>
      <c r="CF49" s="488"/>
      <c r="CG49" s="488"/>
      <c r="CH49" s="488"/>
      <c r="CI49" s="488"/>
      <c r="CJ49" s="488"/>
      <c r="CK49" s="488"/>
      <c r="CL49" s="488"/>
      <c r="CM49" s="488"/>
      <c r="CN49" s="488"/>
      <c r="CO49" s="488"/>
      <c r="CP49" s="488"/>
      <c r="CQ49" s="488"/>
      <c r="CR49" s="488"/>
      <c r="CS49" s="488"/>
      <c r="CT49" s="488"/>
    </row>
    <row r="50" spans="1:101" ht="15" customHeight="1">
      <c r="A50" s="797"/>
      <c r="B50" s="798" t="s">
        <v>19</v>
      </c>
      <c r="C50" s="799"/>
      <c r="D50" s="800">
        <f>SUM(D35,D26,D17,D8,D44,D48)</f>
        <v>0</v>
      </c>
      <c r="E50" s="800">
        <f t="shared" ref="E50:R50" si="21">SUM(E35,E26,E17,E8,E44,E48)</f>
        <v>0</v>
      </c>
      <c r="F50" s="800">
        <f t="shared" si="21"/>
        <v>0</v>
      </c>
      <c r="G50" s="800">
        <f t="shared" si="21"/>
        <v>0</v>
      </c>
      <c r="H50" s="800">
        <f t="shared" si="21"/>
        <v>0</v>
      </c>
      <c r="I50" s="800">
        <f t="shared" si="21"/>
        <v>0</v>
      </c>
      <c r="J50" s="800">
        <f t="shared" si="21"/>
        <v>0</v>
      </c>
      <c r="K50" s="800">
        <f t="shared" si="21"/>
        <v>0</v>
      </c>
      <c r="L50" s="800">
        <f t="shared" si="21"/>
        <v>0</v>
      </c>
      <c r="M50" s="800">
        <f t="shared" si="21"/>
        <v>0</v>
      </c>
      <c r="N50" s="800">
        <f t="shared" si="21"/>
        <v>0</v>
      </c>
      <c r="O50" s="800">
        <f t="shared" si="21"/>
        <v>0</v>
      </c>
      <c r="P50" s="800">
        <f t="shared" si="21"/>
        <v>0</v>
      </c>
      <c r="Q50" s="800">
        <f t="shared" si="21"/>
        <v>0</v>
      </c>
      <c r="R50" s="801">
        <f t="shared" si="21"/>
        <v>0</v>
      </c>
      <c r="S50" s="488"/>
      <c r="T50" s="488"/>
      <c r="U50" s="488"/>
      <c r="V50" s="488"/>
      <c r="W50" s="488"/>
      <c r="X50" s="488"/>
      <c r="Y50" s="488"/>
      <c r="Z50" s="488"/>
      <c r="AA50" s="488"/>
      <c r="AB50" s="488"/>
      <c r="AC50" s="488"/>
      <c r="AD50" s="488"/>
      <c r="AE50" s="488"/>
      <c r="AF50" s="488"/>
      <c r="AG50" s="488"/>
      <c r="AH50" s="488"/>
      <c r="AI50" s="488"/>
      <c r="AJ50" s="488"/>
      <c r="AK50" s="488"/>
      <c r="AL50" s="488"/>
      <c r="AM50" s="488"/>
      <c r="AN50" s="488"/>
      <c r="AO50" s="488"/>
      <c r="AP50" s="488"/>
      <c r="AQ50" s="488"/>
      <c r="AR50" s="488"/>
      <c r="AS50" s="488"/>
      <c r="AT50" s="488"/>
      <c r="AU50" s="488"/>
      <c r="AV50" s="488"/>
      <c r="AW50" s="488"/>
      <c r="AX50" s="488"/>
      <c r="AY50" s="488"/>
      <c r="AZ50" s="488"/>
      <c r="BA50" s="488"/>
      <c r="BB50" s="488"/>
      <c r="BC50" s="488"/>
      <c r="BD50" s="488"/>
      <c r="BE50" s="488"/>
      <c r="BF50" s="488"/>
      <c r="BG50" s="488"/>
      <c r="BH50" s="488"/>
      <c r="BI50" s="488"/>
      <c r="BJ50" s="488"/>
      <c r="BK50" s="488"/>
      <c r="BL50" s="488"/>
      <c r="BM50" s="488"/>
      <c r="BN50" s="488"/>
      <c r="BO50" s="488"/>
      <c r="BP50" s="488"/>
      <c r="BQ50" s="488"/>
      <c r="BR50" s="488"/>
      <c r="BS50" s="488"/>
      <c r="BT50" s="488"/>
      <c r="BU50" s="488"/>
      <c r="BV50" s="488"/>
      <c r="BW50" s="488"/>
      <c r="BX50" s="488"/>
      <c r="BY50" s="488"/>
      <c r="BZ50" s="488"/>
      <c r="CA50" s="488"/>
      <c r="CB50" s="488"/>
      <c r="CC50" s="488"/>
      <c r="CD50" s="488"/>
      <c r="CE50" s="488"/>
      <c r="CF50" s="488"/>
      <c r="CG50" s="488"/>
      <c r="CH50" s="488"/>
      <c r="CI50" s="488"/>
      <c r="CJ50" s="488"/>
      <c r="CK50" s="488"/>
      <c r="CL50" s="488"/>
      <c r="CM50" s="488"/>
      <c r="CN50" s="488"/>
      <c r="CO50" s="488"/>
      <c r="CP50" s="488"/>
      <c r="CQ50" s="488"/>
      <c r="CR50" s="488"/>
      <c r="CS50" s="488"/>
      <c r="CT50" s="488"/>
    </row>
    <row r="51" spans="1:101" s="489" customFormat="1">
      <c r="A51" s="802"/>
      <c r="B51" s="803" t="s">
        <v>26</v>
      </c>
      <c r="C51" s="804"/>
      <c r="D51" s="805">
        <f>SUM(D28:D34,D19:D25,D10:D16,D7,D37:D43,D46:D47)</f>
        <v>0</v>
      </c>
      <c r="E51" s="805">
        <f t="shared" ref="E51:R51" si="22">SUM(E28:E34,E19:E25,E10:E16,E7,E37:E43,E46:E47)</f>
        <v>0</v>
      </c>
      <c r="F51" s="805">
        <f t="shared" si="22"/>
        <v>0</v>
      </c>
      <c r="G51" s="805">
        <f t="shared" si="22"/>
        <v>0</v>
      </c>
      <c r="H51" s="805">
        <f t="shared" si="22"/>
        <v>0</v>
      </c>
      <c r="I51" s="805">
        <f t="shared" si="22"/>
        <v>0</v>
      </c>
      <c r="J51" s="805">
        <f t="shared" si="22"/>
        <v>0</v>
      </c>
      <c r="K51" s="805">
        <f t="shared" si="22"/>
        <v>0</v>
      </c>
      <c r="L51" s="805">
        <f t="shared" si="22"/>
        <v>0</v>
      </c>
      <c r="M51" s="805">
        <f t="shared" si="22"/>
        <v>0</v>
      </c>
      <c r="N51" s="805">
        <f t="shared" si="22"/>
        <v>0</v>
      </c>
      <c r="O51" s="805">
        <f t="shared" si="22"/>
        <v>0</v>
      </c>
      <c r="P51" s="805">
        <f t="shared" si="22"/>
        <v>0</v>
      </c>
      <c r="Q51" s="805">
        <f t="shared" si="22"/>
        <v>0</v>
      </c>
      <c r="R51" s="806">
        <f t="shared" si="22"/>
        <v>0</v>
      </c>
    </row>
    <row r="52" spans="1:101" s="489" customFormat="1" ht="19.5" hidden="1" customHeight="1">
      <c r="A52" s="807"/>
      <c r="B52" s="808" t="s">
        <v>27</v>
      </c>
      <c r="C52" s="809"/>
      <c r="D52" s="655"/>
      <c r="E52" s="810"/>
      <c r="F52" s="810"/>
      <c r="G52" s="810"/>
      <c r="H52" s="810"/>
      <c r="I52" s="810"/>
      <c r="J52" s="810"/>
      <c r="K52" s="810"/>
      <c r="L52" s="810"/>
      <c r="M52" s="810"/>
      <c r="N52" s="810"/>
      <c r="O52" s="810"/>
      <c r="P52" s="810"/>
      <c r="Q52" s="810"/>
      <c r="R52" s="810"/>
      <c r="S52" s="764"/>
      <c r="T52" s="764"/>
      <c r="U52" s="764"/>
      <c r="V52" s="764"/>
      <c r="W52" s="764"/>
      <c r="X52" s="764"/>
      <c r="Y52" s="764"/>
      <c r="Z52" s="764"/>
      <c r="AA52" s="764"/>
      <c r="AB52" s="764"/>
      <c r="AC52" s="764"/>
      <c r="AD52" s="764"/>
      <c r="AE52" s="764"/>
      <c r="AF52" s="764"/>
      <c r="AG52" s="764"/>
      <c r="AH52" s="764"/>
      <c r="AI52" s="764"/>
      <c r="AJ52" s="764"/>
      <c r="AK52" s="764"/>
      <c r="AL52" s="764"/>
      <c r="AM52" s="764"/>
      <c r="AN52" s="764"/>
      <c r="AO52" s="764"/>
      <c r="AP52" s="764"/>
      <c r="AQ52" s="764"/>
      <c r="AR52" s="764"/>
      <c r="AS52" s="764"/>
      <c r="AT52" s="764"/>
      <c r="AU52" s="764"/>
      <c r="AV52" s="764"/>
      <c r="AW52" s="764"/>
      <c r="AX52" s="764"/>
      <c r="AY52" s="764"/>
      <c r="AZ52" s="764"/>
      <c r="BA52" s="764"/>
      <c r="BB52" s="764"/>
      <c r="BC52" s="764"/>
      <c r="BD52" s="764"/>
      <c r="BE52" s="764"/>
      <c r="BF52" s="764"/>
      <c r="BG52" s="764"/>
      <c r="BH52" s="764"/>
      <c r="BI52" s="764"/>
      <c r="BJ52" s="764"/>
      <c r="BK52" s="764"/>
      <c r="BL52" s="764"/>
      <c r="BM52" s="764"/>
      <c r="BN52" s="764"/>
      <c r="BO52" s="764"/>
      <c r="BP52" s="764"/>
      <c r="BQ52" s="764"/>
      <c r="BR52" s="764"/>
      <c r="BS52" s="764"/>
      <c r="BT52" s="764"/>
      <c r="BU52" s="764"/>
      <c r="BV52" s="764"/>
      <c r="BW52" s="764"/>
      <c r="BX52" s="764"/>
      <c r="BY52" s="764"/>
      <c r="BZ52" s="764"/>
      <c r="CA52" s="764"/>
      <c r="CB52" s="764"/>
      <c r="CC52" s="764"/>
      <c r="CD52" s="764"/>
      <c r="CE52" s="764"/>
      <c r="CF52" s="764"/>
      <c r="CG52" s="764"/>
      <c r="CH52" s="764"/>
      <c r="CI52" s="764"/>
      <c r="CJ52" s="764"/>
      <c r="CK52" s="764"/>
      <c r="CL52" s="764"/>
      <c r="CM52" s="764"/>
      <c r="CN52" s="764"/>
      <c r="CO52" s="764"/>
      <c r="CP52" s="764"/>
      <c r="CQ52" s="764"/>
      <c r="CR52" s="764"/>
      <c r="CS52" s="764"/>
      <c r="CT52" s="764"/>
      <c r="CU52" s="764"/>
      <c r="CV52" s="764"/>
      <c r="CW52" s="764"/>
    </row>
    <row r="53" spans="1:101" ht="18.75" customHeight="1"/>
    <row r="54" spans="1:101" ht="18.75" customHeight="1"/>
    <row r="55" spans="1:101" ht="18.75" customHeight="1"/>
    <row r="56" spans="1:101" ht="18.75" customHeight="1"/>
    <row r="57" spans="1:101" ht="18.75" customHeight="1"/>
    <row r="58" spans="1:101" ht="18.75" customHeight="1"/>
    <row r="59" spans="1:101" ht="18.75" customHeight="1"/>
    <row r="60" spans="1:101" ht="18.75" customHeight="1"/>
    <row r="61" spans="1:101" ht="18.75" customHeight="1"/>
    <row r="62" spans="1:101" ht="18.75" customHeight="1"/>
    <row r="63" spans="1:101" ht="18.75" customHeight="1"/>
    <row r="64" spans="1:101" ht="18.75" customHeight="1"/>
    <row r="65" spans="1:98" ht="18.75" customHeight="1"/>
    <row r="66" spans="1:98" ht="18.75" customHeight="1"/>
    <row r="67" spans="1:98" ht="18.75" customHeight="1"/>
    <row r="68" spans="1:98" ht="18.75" customHeight="1"/>
    <row r="69" spans="1:98" ht="18.75" customHeight="1"/>
    <row r="70" spans="1:98" ht="18.75" customHeight="1"/>
    <row r="71" spans="1:98" ht="18.75" customHeight="1"/>
    <row r="72" spans="1:98" ht="18.75" customHeight="1"/>
    <row r="73" spans="1:98" ht="18.75" customHeight="1"/>
    <row r="74" spans="1:98" ht="18.75" customHeight="1"/>
    <row r="75" spans="1:98" ht="18.75" customHeight="1"/>
    <row r="76" spans="1:98" ht="18.75" customHeight="1"/>
    <row r="77" spans="1:98" ht="18.75" customHeight="1"/>
    <row r="78" spans="1:98" ht="18.75" customHeight="1"/>
    <row r="79" spans="1:98" s="771" customFormat="1">
      <c r="A79" s="488"/>
      <c r="B79" s="488"/>
      <c r="C79" s="488"/>
      <c r="D79" s="489"/>
      <c r="E79" s="489"/>
      <c r="F79" s="489"/>
      <c r="G79" s="489"/>
      <c r="H79" s="489"/>
      <c r="I79" s="489"/>
      <c r="J79" s="489"/>
      <c r="K79" s="489"/>
      <c r="L79" s="489"/>
      <c r="M79" s="489"/>
      <c r="N79" s="489"/>
      <c r="O79" s="489"/>
      <c r="P79" s="489"/>
      <c r="Q79" s="489"/>
      <c r="R79" s="489"/>
      <c r="S79" s="688"/>
      <c r="T79" s="688"/>
      <c r="U79" s="688"/>
      <c r="V79" s="688"/>
      <c r="W79" s="688"/>
      <c r="X79" s="688"/>
      <c r="Y79" s="688"/>
      <c r="Z79" s="688"/>
      <c r="AA79" s="688"/>
      <c r="AB79" s="688"/>
      <c r="AC79" s="688"/>
      <c r="AD79" s="688"/>
      <c r="AE79" s="688"/>
      <c r="AF79" s="688"/>
      <c r="AG79" s="688"/>
      <c r="AH79" s="688"/>
      <c r="AI79" s="688"/>
      <c r="AJ79" s="688"/>
      <c r="AK79" s="688"/>
      <c r="AL79" s="688"/>
      <c r="AM79" s="688"/>
      <c r="AN79" s="688"/>
      <c r="AO79" s="688"/>
      <c r="AP79" s="688"/>
      <c r="AQ79" s="688"/>
      <c r="AR79" s="688"/>
      <c r="AS79" s="688"/>
      <c r="AT79" s="688"/>
      <c r="AU79" s="688"/>
      <c r="AV79" s="688"/>
      <c r="AW79" s="688"/>
      <c r="AX79" s="688"/>
      <c r="AY79" s="688"/>
      <c r="AZ79" s="688"/>
      <c r="BA79" s="688"/>
      <c r="BB79" s="688"/>
      <c r="BC79" s="688"/>
      <c r="BD79" s="688"/>
      <c r="BE79" s="688"/>
      <c r="BF79" s="688"/>
      <c r="BG79" s="688"/>
      <c r="BH79" s="688"/>
      <c r="BI79" s="688"/>
      <c r="BJ79" s="688"/>
      <c r="BK79" s="688"/>
      <c r="BL79" s="688"/>
      <c r="BM79" s="688"/>
      <c r="BN79" s="688"/>
      <c r="BO79" s="688"/>
      <c r="BP79" s="688"/>
      <c r="BQ79" s="688"/>
      <c r="BR79" s="688"/>
      <c r="BS79" s="688"/>
      <c r="BT79" s="688"/>
      <c r="BU79" s="688"/>
      <c r="BV79" s="688"/>
      <c r="BW79" s="688"/>
      <c r="BX79" s="688"/>
      <c r="BY79" s="688"/>
      <c r="BZ79" s="688"/>
      <c r="CA79" s="688"/>
      <c r="CB79" s="688"/>
      <c r="CC79" s="688"/>
      <c r="CD79" s="688"/>
      <c r="CE79" s="688"/>
      <c r="CF79" s="688"/>
      <c r="CG79" s="688"/>
      <c r="CH79" s="688"/>
      <c r="CI79" s="688"/>
      <c r="CJ79" s="688"/>
      <c r="CK79" s="688"/>
      <c r="CL79" s="688"/>
      <c r="CM79" s="688"/>
      <c r="CN79" s="688"/>
      <c r="CO79" s="688"/>
      <c r="CP79" s="688"/>
      <c r="CQ79" s="688"/>
      <c r="CR79" s="688"/>
      <c r="CS79" s="688"/>
      <c r="CT79" s="688"/>
    </row>
    <row r="80" spans="1:98" s="771" customFormat="1">
      <c r="A80" s="488"/>
      <c r="B80" s="488"/>
      <c r="C80" s="488"/>
      <c r="D80" s="489"/>
      <c r="E80" s="489"/>
      <c r="F80" s="489"/>
      <c r="G80" s="489"/>
      <c r="H80" s="489"/>
      <c r="I80" s="489"/>
      <c r="J80" s="489"/>
      <c r="K80" s="489"/>
      <c r="L80" s="489"/>
      <c r="M80" s="489"/>
      <c r="N80" s="489"/>
      <c r="O80" s="489"/>
      <c r="P80" s="489"/>
      <c r="Q80" s="489"/>
      <c r="R80" s="489"/>
      <c r="S80" s="688"/>
      <c r="T80" s="688"/>
      <c r="U80" s="688"/>
      <c r="V80" s="688"/>
      <c r="W80" s="688"/>
      <c r="X80" s="688"/>
      <c r="Y80" s="688"/>
      <c r="Z80" s="688"/>
      <c r="AA80" s="688"/>
      <c r="AB80" s="688"/>
      <c r="AC80" s="688"/>
      <c r="AD80" s="688"/>
      <c r="AE80" s="688"/>
      <c r="AF80" s="688"/>
      <c r="AG80" s="688"/>
      <c r="AH80" s="688"/>
      <c r="AI80" s="688"/>
      <c r="AJ80" s="688"/>
      <c r="AK80" s="688"/>
      <c r="AL80" s="688"/>
      <c r="AM80" s="688"/>
      <c r="AN80" s="688"/>
      <c r="AO80" s="688"/>
      <c r="AP80" s="688"/>
      <c r="AQ80" s="688"/>
      <c r="AR80" s="688"/>
      <c r="AS80" s="688"/>
      <c r="AT80" s="688"/>
      <c r="AU80" s="688"/>
      <c r="AV80" s="688"/>
      <c r="AW80" s="688"/>
      <c r="AX80" s="688"/>
      <c r="AY80" s="688"/>
      <c r="AZ80" s="688"/>
      <c r="BA80" s="688"/>
      <c r="BB80" s="688"/>
      <c r="BC80" s="688"/>
      <c r="BD80" s="688"/>
      <c r="BE80" s="688"/>
      <c r="BF80" s="688"/>
      <c r="BG80" s="688"/>
      <c r="BH80" s="688"/>
      <c r="BI80" s="688"/>
      <c r="BJ80" s="688"/>
      <c r="BK80" s="688"/>
      <c r="BL80" s="688"/>
      <c r="BM80" s="688"/>
      <c r="BN80" s="688"/>
      <c r="BO80" s="688"/>
      <c r="BP80" s="688"/>
      <c r="BQ80" s="688"/>
      <c r="BR80" s="688"/>
      <c r="BS80" s="688"/>
      <c r="BT80" s="688"/>
      <c r="BU80" s="688"/>
      <c r="BV80" s="688"/>
      <c r="BW80" s="688"/>
      <c r="BX80" s="688"/>
      <c r="BY80" s="688"/>
      <c r="BZ80" s="688"/>
      <c r="CA80" s="688"/>
      <c r="CB80" s="688"/>
      <c r="CC80" s="688"/>
      <c r="CD80" s="688"/>
      <c r="CE80" s="688"/>
      <c r="CF80" s="688"/>
      <c r="CG80" s="688"/>
      <c r="CH80" s="688"/>
      <c r="CI80" s="688"/>
      <c r="CJ80" s="688"/>
      <c r="CK80" s="688"/>
      <c r="CL80" s="688"/>
      <c r="CM80" s="688"/>
      <c r="CN80" s="688"/>
      <c r="CO80" s="688"/>
      <c r="CP80" s="688"/>
      <c r="CQ80" s="688"/>
      <c r="CR80" s="688"/>
      <c r="CS80" s="688"/>
      <c r="CT80" s="688"/>
    </row>
    <row r="82" spans="19:98">
      <c r="S82" s="488"/>
      <c r="T82" s="488"/>
      <c r="U82" s="488"/>
      <c r="V82" s="488"/>
      <c r="W82" s="488"/>
      <c r="X82" s="488"/>
      <c r="Y82" s="488"/>
      <c r="Z82" s="488"/>
      <c r="AA82" s="488"/>
      <c r="AB82" s="488"/>
      <c r="AC82" s="488"/>
      <c r="AD82" s="488"/>
      <c r="AE82" s="488"/>
      <c r="AF82" s="488"/>
      <c r="AG82" s="488"/>
      <c r="AH82" s="488"/>
      <c r="AI82" s="488"/>
      <c r="AJ82" s="488"/>
      <c r="AK82" s="488"/>
      <c r="AL82" s="488"/>
      <c r="AM82" s="488"/>
      <c r="AN82" s="488"/>
      <c r="AO82" s="488"/>
      <c r="AP82" s="488"/>
      <c r="AQ82" s="488"/>
      <c r="AR82" s="488"/>
      <c r="AS82" s="488"/>
      <c r="AT82" s="488"/>
      <c r="AU82" s="488"/>
      <c r="AV82" s="488"/>
      <c r="AW82" s="488"/>
      <c r="AX82" s="488"/>
      <c r="AY82" s="488"/>
      <c r="AZ82" s="488"/>
      <c r="BA82" s="488"/>
      <c r="BB82" s="488"/>
      <c r="BC82" s="488"/>
      <c r="BD82" s="488"/>
      <c r="BE82" s="488"/>
      <c r="BF82" s="488"/>
      <c r="BG82" s="488"/>
      <c r="BH82" s="488"/>
      <c r="BI82" s="488"/>
      <c r="BJ82" s="488"/>
      <c r="BK82" s="488"/>
      <c r="BL82" s="488"/>
      <c r="BM82" s="488"/>
      <c r="BN82" s="488"/>
      <c r="BO82" s="488"/>
      <c r="BP82" s="488"/>
      <c r="BQ82" s="488"/>
      <c r="BR82" s="488"/>
      <c r="BS82" s="488"/>
      <c r="BT82" s="488"/>
      <c r="BU82" s="488"/>
      <c r="BV82" s="488"/>
      <c r="BW82" s="488"/>
      <c r="BX82" s="488"/>
      <c r="BY82" s="488"/>
      <c r="BZ82" s="488"/>
      <c r="CA82" s="488"/>
      <c r="CB82" s="488"/>
      <c r="CC82" s="488"/>
      <c r="CD82" s="488"/>
      <c r="CE82" s="488"/>
      <c r="CF82" s="488"/>
      <c r="CG82" s="488"/>
      <c r="CH82" s="488"/>
      <c r="CI82" s="488"/>
      <c r="CJ82" s="488"/>
      <c r="CK82" s="488"/>
      <c r="CL82" s="488"/>
      <c r="CM82" s="488"/>
      <c r="CN82" s="488"/>
      <c r="CO82" s="488"/>
      <c r="CP82" s="488"/>
      <c r="CQ82" s="488"/>
      <c r="CR82" s="488"/>
      <c r="CS82" s="488"/>
      <c r="CT82" s="488"/>
    </row>
    <row r="83" spans="19:98">
      <c r="S83" s="488"/>
      <c r="T83" s="488"/>
      <c r="U83" s="488"/>
      <c r="V83" s="488"/>
      <c r="W83" s="488"/>
      <c r="X83" s="488"/>
      <c r="Y83" s="488"/>
      <c r="Z83" s="488"/>
      <c r="AA83" s="488"/>
      <c r="AB83" s="488"/>
      <c r="AC83" s="488"/>
      <c r="AD83" s="488"/>
      <c r="AE83" s="488"/>
      <c r="AF83" s="488"/>
      <c r="AG83" s="488"/>
      <c r="AH83" s="488"/>
      <c r="AI83" s="488"/>
      <c r="AJ83" s="488"/>
      <c r="AK83" s="488"/>
      <c r="AL83" s="488"/>
      <c r="AM83" s="488"/>
      <c r="AN83" s="488"/>
      <c r="AO83" s="488"/>
      <c r="AP83" s="488"/>
      <c r="AQ83" s="488"/>
      <c r="AR83" s="488"/>
      <c r="AS83" s="488"/>
      <c r="AT83" s="488"/>
      <c r="AU83" s="488"/>
      <c r="AV83" s="488"/>
      <c r="AW83" s="488"/>
      <c r="AX83" s="488"/>
      <c r="AY83" s="488"/>
      <c r="AZ83" s="488"/>
      <c r="BA83" s="488"/>
      <c r="BB83" s="488"/>
      <c r="BC83" s="488"/>
      <c r="BD83" s="488"/>
      <c r="BE83" s="488"/>
      <c r="BF83" s="488"/>
      <c r="BG83" s="488"/>
      <c r="BH83" s="488"/>
      <c r="BI83" s="488"/>
      <c r="BJ83" s="488"/>
      <c r="BK83" s="488"/>
      <c r="BL83" s="488"/>
      <c r="BM83" s="488"/>
      <c r="BN83" s="488"/>
      <c r="BO83" s="488"/>
      <c r="BP83" s="488"/>
      <c r="BQ83" s="488"/>
      <c r="BR83" s="488"/>
      <c r="BS83" s="488"/>
      <c r="BT83" s="488"/>
      <c r="BU83" s="488"/>
      <c r="BV83" s="488"/>
      <c r="BW83" s="488"/>
      <c r="BX83" s="488"/>
      <c r="BY83" s="488"/>
      <c r="BZ83" s="488"/>
      <c r="CA83" s="488"/>
      <c r="CB83" s="488"/>
      <c r="CC83" s="488"/>
      <c r="CD83" s="488"/>
      <c r="CE83" s="488"/>
      <c r="CF83" s="488"/>
      <c r="CG83" s="488"/>
      <c r="CH83" s="488"/>
      <c r="CI83" s="488"/>
      <c r="CJ83" s="488"/>
      <c r="CK83" s="488"/>
      <c r="CL83" s="488"/>
      <c r="CM83" s="488"/>
      <c r="CN83" s="488"/>
      <c r="CO83" s="488"/>
      <c r="CP83" s="488"/>
      <c r="CQ83" s="488"/>
      <c r="CR83" s="488"/>
      <c r="CS83" s="488"/>
      <c r="CT83" s="488"/>
    </row>
    <row r="84" spans="19:98">
      <c r="S84" s="488"/>
      <c r="T84" s="488"/>
      <c r="U84" s="488"/>
      <c r="V84" s="488"/>
      <c r="W84" s="488"/>
      <c r="X84" s="488"/>
      <c r="Y84" s="488"/>
      <c r="Z84" s="488"/>
      <c r="AA84" s="488"/>
      <c r="AB84" s="488"/>
      <c r="AC84" s="488"/>
      <c r="AD84" s="488"/>
      <c r="AE84" s="488"/>
      <c r="AF84" s="488"/>
      <c r="AG84" s="488"/>
      <c r="AH84" s="488"/>
      <c r="AI84" s="488"/>
      <c r="AJ84" s="488"/>
      <c r="AK84" s="488"/>
      <c r="AL84" s="488"/>
      <c r="AM84" s="488"/>
      <c r="AN84" s="488"/>
      <c r="AO84" s="488"/>
      <c r="AP84" s="488"/>
      <c r="AQ84" s="488"/>
      <c r="AR84" s="488"/>
      <c r="AS84" s="488"/>
      <c r="AT84" s="488"/>
      <c r="AU84" s="488"/>
      <c r="AV84" s="488"/>
      <c r="AW84" s="488"/>
      <c r="AX84" s="488"/>
      <c r="AY84" s="488"/>
      <c r="AZ84" s="488"/>
      <c r="BA84" s="488"/>
      <c r="BB84" s="488"/>
      <c r="BC84" s="488"/>
      <c r="BD84" s="488"/>
      <c r="BE84" s="488"/>
      <c r="BF84" s="488"/>
      <c r="BG84" s="488"/>
      <c r="BH84" s="488"/>
      <c r="BI84" s="488"/>
      <c r="BJ84" s="488"/>
      <c r="BK84" s="488"/>
      <c r="BL84" s="488"/>
      <c r="BM84" s="488"/>
      <c r="BN84" s="488"/>
      <c r="BO84" s="488"/>
      <c r="BP84" s="488"/>
      <c r="BQ84" s="488"/>
      <c r="BR84" s="488"/>
      <c r="BS84" s="488"/>
      <c r="BT84" s="488"/>
      <c r="BU84" s="488"/>
      <c r="BV84" s="488"/>
      <c r="BW84" s="488"/>
      <c r="BX84" s="488"/>
      <c r="BY84" s="488"/>
      <c r="BZ84" s="488"/>
      <c r="CA84" s="488"/>
      <c r="CB84" s="488"/>
      <c r="CC84" s="488"/>
      <c r="CD84" s="488"/>
      <c r="CE84" s="488"/>
      <c r="CF84" s="488"/>
      <c r="CG84" s="488"/>
      <c r="CH84" s="488"/>
      <c r="CI84" s="488"/>
      <c r="CJ84" s="488"/>
      <c r="CK84" s="488"/>
      <c r="CL84" s="488"/>
      <c r="CM84" s="488"/>
      <c r="CN84" s="488"/>
      <c r="CO84" s="488"/>
      <c r="CP84" s="488"/>
      <c r="CQ84" s="488"/>
      <c r="CR84" s="488"/>
      <c r="CS84" s="488"/>
      <c r="CT84" s="488"/>
    </row>
    <row r="85" spans="19:98">
      <c r="S85" s="488"/>
      <c r="T85" s="488"/>
      <c r="U85" s="488"/>
      <c r="V85" s="488"/>
      <c r="W85" s="488"/>
      <c r="X85" s="488"/>
      <c r="Y85" s="488"/>
      <c r="Z85" s="488"/>
      <c r="AA85" s="488"/>
      <c r="AB85" s="488"/>
      <c r="AC85" s="488"/>
      <c r="AD85" s="488"/>
      <c r="AE85" s="488"/>
      <c r="AF85" s="488"/>
      <c r="AG85" s="488"/>
      <c r="AH85" s="488"/>
      <c r="AI85" s="488"/>
      <c r="AJ85" s="488"/>
      <c r="AK85" s="488"/>
      <c r="AL85" s="488"/>
      <c r="AM85" s="488"/>
      <c r="AN85" s="488"/>
      <c r="AO85" s="488"/>
      <c r="AP85" s="488"/>
      <c r="AQ85" s="488"/>
      <c r="AR85" s="488"/>
      <c r="AS85" s="488"/>
      <c r="AT85" s="488"/>
      <c r="AU85" s="488"/>
      <c r="AV85" s="488"/>
      <c r="AW85" s="488"/>
      <c r="AX85" s="488"/>
      <c r="AY85" s="488"/>
      <c r="AZ85" s="488"/>
      <c r="BA85" s="488"/>
      <c r="BB85" s="488"/>
      <c r="BC85" s="488"/>
      <c r="BD85" s="488"/>
      <c r="BE85" s="488"/>
      <c r="BF85" s="488"/>
      <c r="BG85" s="488"/>
      <c r="BH85" s="488"/>
      <c r="BI85" s="488"/>
      <c r="BJ85" s="488"/>
      <c r="BK85" s="488"/>
      <c r="BL85" s="488"/>
      <c r="BM85" s="488"/>
      <c r="BN85" s="488"/>
      <c r="BO85" s="488"/>
      <c r="BP85" s="488"/>
      <c r="BQ85" s="488"/>
      <c r="BR85" s="488"/>
      <c r="BS85" s="488"/>
      <c r="BT85" s="488"/>
      <c r="BU85" s="488"/>
      <c r="BV85" s="488"/>
      <c r="BW85" s="488"/>
      <c r="BX85" s="488"/>
      <c r="BY85" s="488"/>
      <c r="BZ85" s="488"/>
      <c r="CA85" s="488"/>
      <c r="CB85" s="488"/>
      <c r="CC85" s="488"/>
      <c r="CD85" s="488"/>
      <c r="CE85" s="488"/>
      <c r="CF85" s="488"/>
      <c r="CG85" s="488"/>
      <c r="CH85" s="488"/>
      <c r="CI85" s="488"/>
      <c r="CJ85" s="488"/>
      <c r="CK85" s="488"/>
      <c r="CL85" s="488"/>
      <c r="CM85" s="488"/>
      <c r="CN85" s="488"/>
      <c r="CO85" s="488"/>
      <c r="CP85" s="488"/>
      <c r="CQ85" s="488"/>
      <c r="CR85" s="488"/>
      <c r="CS85" s="488"/>
      <c r="CT85" s="488"/>
    </row>
    <row r="86" spans="19:98">
      <c r="S86" s="488"/>
      <c r="T86" s="488"/>
      <c r="U86" s="488"/>
      <c r="V86" s="488"/>
      <c r="W86" s="488"/>
      <c r="X86" s="488"/>
      <c r="Y86" s="488"/>
      <c r="Z86" s="488"/>
      <c r="AA86" s="488"/>
      <c r="AB86" s="488"/>
      <c r="AC86" s="488"/>
      <c r="AD86" s="488"/>
      <c r="AE86" s="488"/>
      <c r="AF86" s="488"/>
      <c r="AG86" s="488"/>
      <c r="AH86" s="488"/>
      <c r="AI86" s="488"/>
      <c r="AJ86" s="488"/>
      <c r="AK86" s="488"/>
      <c r="AL86" s="488"/>
      <c r="AM86" s="488"/>
      <c r="AN86" s="488"/>
      <c r="AO86" s="488"/>
      <c r="AP86" s="488"/>
      <c r="AQ86" s="488"/>
      <c r="AR86" s="488"/>
      <c r="AS86" s="488"/>
      <c r="AT86" s="488"/>
      <c r="AU86" s="488"/>
      <c r="AV86" s="488"/>
      <c r="AW86" s="488"/>
      <c r="AX86" s="488"/>
      <c r="AY86" s="488"/>
      <c r="AZ86" s="488"/>
      <c r="BA86" s="488"/>
      <c r="BB86" s="488"/>
      <c r="BC86" s="488"/>
      <c r="BD86" s="488"/>
      <c r="BE86" s="488"/>
      <c r="BF86" s="488"/>
      <c r="BG86" s="488"/>
      <c r="BH86" s="488"/>
      <c r="BI86" s="488"/>
      <c r="BJ86" s="488"/>
      <c r="BK86" s="488"/>
      <c r="BL86" s="488"/>
      <c r="BM86" s="488"/>
      <c r="BN86" s="488"/>
      <c r="BO86" s="488"/>
      <c r="BP86" s="488"/>
      <c r="BQ86" s="488"/>
      <c r="BR86" s="488"/>
      <c r="BS86" s="488"/>
      <c r="BT86" s="488"/>
      <c r="BU86" s="488"/>
      <c r="BV86" s="488"/>
      <c r="BW86" s="488"/>
      <c r="BX86" s="488"/>
      <c r="BY86" s="488"/>
      <c r="BZ86" s="488"/>
      <c r="CA86" s="488"/>
      <c r="CB86" s="488"/>
      <c r="CC86" s="488"/>
      <c r="CD86" s="488"/>
      <c r="CE86" s="488"/>
      <c r="CF86" s="488"/>
      <c r="CG86" s="488"/>
      <c r="CH86" s="488"/>
      <c r="CI86" s="488"/>
      <c r="CJ86" s="488"/>
      <c r="CK86" s="488"/>
      <c r="CL86" s="488"/>
      <c r="CM86" s="488"/>
      <c r="CN86" s="488"/>
      <c r="CO86" s="488"/>
      <c r="CP86" s="488"/>
      <c r="CQ86" s="488"/>
      <c r="CR86" s="488"/>
      <c r="CS86" s="488"/>
      <c r="CT86" s="488"/>
    </row>
    <row r="87" spans="19:98">
      <c r="S87" s="488"/>
      <c r="T87" s="488"/>
      <c r="U87" s="488"/>
      <c r="V87" s="488"/>
      <c r="W87" s="488"/>
      <c r="X87" s="488"/>
      <c r="Y87" s="488"/>
      <c r="Z87" s="488"/>
      <c r="AA87" s="488"/>
      <c r="AB87" s="488"/>
      <c r="AC87" s="488"/>
      <c r="AD87" s="488"/>
      <c r="AE87" s="488"/>
      <c r="AF87" s="488"/>
      <c r="AG87" s="488"/>
      <c r="AH87" s="488"/>
      <c r="AI87" s="488"/>
      <c r="AJ87" s="488"/>
      <c r="AK87" s="488"/>
      <c r="AL87" s="488"/>
      <c r="AM87" s="488"/>
      <c r="AN87" s="488"/>
      <c r="AO87" s="488"/>
      <c r="AP87" s="488"/>
      <c r="AQ87" s="488"/>
      <c r="AR87" s="488"/>
      <c r="AS87" s="488"/>
      <c r="AT87" s="488"/>
      <c r="AU87" s="488"/>
      <c r="AV87" s="488"/>
      <c r="AW87" s="488"/>
      <c r="AX87" s="488"/>
      <c r="AY87" s="488"/>
      <c r="AZ87" s="488"/>
      <c r="BA87" s="488"/>
      <c r="BB87" s="488"/>
      <c r="BC87" s="488"/>
      <c r="BD87" s="488"/>
      <c r="BE87" s="488"/>
      <c r="BF87" s="488"/>
      <c r="BG87" s="488"/>
      <c r="BH87" s="488"/>
      <c r="BI87" s="488"/>
      <c r="BJ87" s="488"/>
      <c r="BK87" s="488"/>
      <c r="BL87" s="488"/>
      <c r="BM87" s="488"/>
      <c r="BN87" s="488"/>
      <c r="BO87" s="488"/>
      <c r="BP87" s="488"/>
      <c r="BQ87" s="488"/>
      <c r="BR87" s="488"/>
      <c r="BS87" s="488"/>
      <c r="BT87" s="488"/>
      <c r="BU87" s="488"/>
      <c r="BV87" s="488"/>
      <c r="BW87" s="488"/>
      <c r="BX87" s="488"/>
      <c r="BY87" s="488"/>
      <c r="BZ87" s="488"/>
      <c r="CA87" s="488"/>
      <c r="CB87" s="488"/>
      <c r="CC87" s="488"/>
      <c r="CD87" s="488"/>
      <c r="CE87" s="488"/>
      <c r="CF87" s="488"/>
      <c r="CG87" s="488"/>
      <c r="CH87" s="488"/>
      <c r="CI87" s="488"/>
      <c r="CJ87" s="488"/>
      <c r="CK87" s="488"/>
      <c r="CL87" s="488"/>
      <c r="CM87" s="488"/>
      <c r="CN87" s="488"/>
      <c r="CO87" s="488"/>
      <c r="CP87" s="488"/>
      <c r="CQ87" s="488"/>
      <c r="CR87" s="488"/>
      <c r="CS87" s="488"/>
      <c r="CT87" s="488"/>
    </row>
    <row r="88" spans="19:98">
      <c r="S88" s="488"/>
      <c r="T88" s="488"/>
      <c r="U88" s="488"/>
      <c r="V88" s="488"/>
      <c r="W88" s="488"/>
      <c r="X88" s="488"/>
      <c r="Y88" s="488"/>
      <c r="Z88" s="488"/>
      <c r="AA88" s="488"/>
      <c r="AB88" s="488"/>
      <c r="AC88" s="488"/>
      <c r="AD88" s="488"/>
      <c r="AE88" s="488"/>
      <c r="AF88" s="488"/>
      <c r="AG88" s="488"/>
      <c r="AH88" s="488"/>
      <c r="AI88" s="488"/>
      <c r="AJ88" s="488"/>
      <c r="AK88" s="488"/>
      <c r="AL88" s="488"/>
      <c r="AM88" s="488"/>
      <c r="AN88" s="488"/>
      <c r="AO88" s="488"/>
      <c r="AP88" s="488"/>
      <c r="AQ88" s="488"/>
      <c r="AR88" s="488"/>
      <c r="AS88" s="488"/>
      <c r="AT88" s="488"/>
      <c r="AU88" s="488"/>
      <c r="AV88" s="488"/>
      <c r="AW88" s="488"/>
      <c r="AX88" s="488"/>
      <c r="AY88" s="488"/>
      <c r="AZ88" s="488"/>
      <c r="BA88" s="488"/>
      <c r="BB88" s="488"/>
      <c r="BC88" s="488"/>
      <c r="BD88" s="488"/>
      <c r="BE88" s="488"/>
      <c r="BF88" s="488"/>
      <c r="BG88" s="488"/>
      <c r="BH88" s="488"/>
      <c r="BI88" s="488"/>
      <c r="BJ88" s="488"/>
      <c r="BK88" s="488"/>
      <c r="BL88" s="488"/>
      <c r="BM88" s="488"/>
      <c r="BN88" s="488"/>
      <c r="BO88" s="488"/>
      <c r="BP88" s="488"/>
      <c r="BQ88" s="488"/>
      <c r="BR88" s="488"/>
      <c r="BS88" s="488"/>
      <c r="BT88" s="488"/>
      <c r="BU88" s="488"/>
      <c r="BV88" s="488"/>
      <c r="BW88" s="488"/>
      <c r="BX88" s="488"/>
      <c r="BY88" s="488"/>
      <c r="BZ88" s="488"/>
      <c r="CA88" s="488"/>
      <c r="CB88" s="488"/>
      <c r="CC88" s="488"/>
      <c r="CD88" s="488"/>
      <c r="CE88" s="488"/>
      <c r="CF88" s="488"/>
      <c r="CG88" s="488"/>
      <c r="CH88" s="488"/>
      <c r="CI88" s="488"/>
      <c r="CJ88" s="488"/>
      <c r="CK88" s="488"/>
      <c r="CL88" s="488"/>
      <c r="CM88" s="488"/>
      <c r="CN88" s="488"/>
      <c r="CO88" s="488"/>
      <c r="CP88" s="488"/>
      <c r="CQ88" s="488"/>
      <c r="CR88" s="488"/>
      <c r="CS88" s="488"/>
      <c r="CT88" s="488"/>
    </row>
    <row r="89" spans="19:98">
      <c r="S89" s="488"/>
      <c r="T89" s="488"/>
      <c r="U89" s="488"/>
      <c r="V89" s="488"/>
      <c r="W89" s="488"/>
      <c r="X89" s="488"/>
      <c r="Y89" s="488"/>
      <c r="Z89" s="488"/>
      <c r="AA89" s="488"/>
      <c r="AB89" s="488"/>
      <c r="AC89" s="488"/>
      <c r="AD89" s="488"/>
      <c r="AE89" s="488"/>
      <c r="AF89" s="488"/>
      <c r="AG89" s="488"/>
      <c r="AH89" s="488"/>
      <c r="AI89" s="488"/>
      <c r="AJ89" s="488"/>
      <c r="AK89" s="488"/>
      <c r="AL89" s="488"/>
      <c r="AM89" s="488"/>
      <c r="AN89" s="488"/>
      <c r="AO89" s="488"/>
      <c r="AP89" s="488"/>
      <c r="AQ89" s="488"/>
      <c r="AR89" s="488"/>
      <c r="AS89" s="488"/>
      <c r="AT89" s="488"/>
      <c r="AU89" s="488"/>
      <c r="AV89" s="488"/>
      <c r="AW89" s="488"/>
      <c r="AX89" s="488"/>
      <c r="AY89" s="488"/>
      <c r="AZ89" s="488"/>
      <c r="BA89" s="488"/>
      <c r="BB89" s="488"/>
      <c r="BC89" s="488"/>
      <c r="BD89" s="488"/>
      <c r="BE89" s="488"/>
      <c r="BF89" s="488"/>
      <c r="BG89" s="488"/>
      <c r="BH89" s="488"/>
      <c r="BI89" s="488"/>
      <c r="BJ89" s="488"/>
      <c r="BK89" s="488"/>
      <c r="BL89" s="488"/>
      <c r="BM89" s="488"/>
      <c r="BN89" s="488"/>
      <c r="BO89" s="488"/>
      <c r="BP89" s="488"/>
      <c r="BQ89" s="488"/>
      <c r="BR89" s="488"/>
      <c r="BS89" s="488"/>
      <c r="BT89" s="488"/>
      <c r="BU89" s="488"/>
      <c r="BV89" s="488"/>
      <c r="BW89" s="488"/>
      <c r="BX89" s="488"/>
      <c r="BY89" s="488"/>
      <c r="BZ89" s="488"/>
      <c r="CA89" s="488"/>
      <c r="CB89" s="488"/>
      <c r="CC89" s="488"/>
      <c r="CD89" s="488"/>
      <c r="CE89" s="488"/>
      <c r="CF89" s="488"/>
      <c r="CG89" s="488"/>
      <c r="CH89" s="488"/>
      <c r="CI89" s="488"/>
      <c r="CJ89" s="488"/>
      <c r="CK89" s="488"/>
      <c r="CL89" s="488"/>
      <c r="CM89" s="488"/>
      <c r="CN89" s="488"/>
      <c r="CO89" s="488"/>
      <c r="CP89" s="488"/>
      <c r="CQ89" s="488"/>
      <c r="CR89" s="488"/>
      <c r="CS89" s="488"/>
      <c r="CT89" s="488"/>
    </row>
    <row r="90" spans="19:98" hidden="1">
      <c r="S90" s="488"/>
      <c r="T90" s="488"/>
      <c r="U90" s="488"/>
      <c r="V90" s="488"/>
      <c r="W90" s="488"/>
      <c r="X90" s="488"/>
      <c r="Y90" s="488"/>
      <c r="Z90" s="488"/>
      <c r="AA90" s="488"/>
      <c r="AB90" s="488"/>
      <c r="AC90" s="488"/>
      <c r="AD90" s="488"/>
      <c r="AE90" s="488"/>
      <c r="AF90" s="488"/>
      <c r="AG90" s="488"/>
      <c r="AH90" s="488"/>
      <c r="AI90" s="488"/>
      <c r="AJ90" s="488"/>
      <c r="AK90" s="488"/>
      <c r="AL90" s="488"/>
      <c r="AM90" s="488"/>
      <c r="AN90" s="488"/>
      <c r="AO90" s="488"/>
      <c r="AP90" s="488"/>
      <c r="AQ90" s="488"/>
      <c r="AR90" s="488"/>
      <c r="AS90" s="488"/>
      <c r="AT90" s="488"/>
      <c r="AU90" s="488"/>
      <c r="AV90" s="488"/>
      <c r="AW90" s="488"/>
      <c r="AX90" s="488"/>
      <c r="AY90" s="488"/>
      <c r="AZ90" s="488"/>
      <c r="BA90" s="488"/>
      <c r="BB90" s="488"/>
      <c r="BC90" s="488"/>
      <c r="BD90" s="488"/>
      <c r="BE90" s="488"/>
      <c r="BF90" s="488"/>
      <c r="BG90" s="488"/>
      <c r="BH90" s="488"/>
      <c r="BI90" s="488"/>
      <c r="BJ90" s="488"/>
      <c r="BK90" s="488"/>
      <c r="BL90" s="488"/>
      <c r="BM90" s="488"/>
      <c r="BN90" s="488"/>
      <c r="BO90" s="488"/>
      <c r="BP90" s="488"/>
      <c r="BQ90" s="488"/>
      <c r="BR90" s="488"/>
      <c r="BS90" s="488"/>
      <c r="BT90" s="488"/>
      <c r="BU90" s="488"/>
      <c r="BV90" s="488"/>
      <c r="BW90" s="488"/>
      <c r="BX90" s="488"/>
      <c r="BY90" s="488"/>
      <c r="BZ90" s="488"/>
      <c r="CA90" s="488"/>
      <c r="CB90" s="488"/>
      <c r="CC90" s="488"/>
      <c r="CD90" s="488"/>
      <c r="CE90" s="488"/>
      <c r="CF90" s="488"/>
      <c r="CG90" s="488"/>
      <c r="CH90" s="488"/>
      <c r="CI90" s="488"/>
      <c r="CJ90" s="488"/>
      <c r="CK90" s="488"/>
      <c r="CL90" s="488"/>
      <c r="CM90" s="488"/>
      <c r="CN90" s="488"/>
      <c r="CO90" s="488"/>
      <c r="CP90" s="488"/>
      <c r="CQ90" s="488"/>
      <c r="CR90" s="488"/>
      <c r="CS90" s="488"/>
      <c r="CT90" s="488"/>
    </row>
    <row r="91" spans="19:98" hidden="1">
      <c r="S91" s="488"/>
      <c r="T91" s="488"/>
      <c r="U91" s="488"/>
      <c r="V91" s="488"/>
      <c r="W91" s="488"/>
      <c r="X91" s="488"/>
      <c r="Y91" s="488"/>
      <c r="Z91" s="488"/>
      <c r="AA91" s="488"/>
      <c r="AB91" s="488"/>
      <c r="AC91" s="488"/>
      <c r="AD91" s="488"/>
      <c r="AE91" s="488"/>
      <c r="AF91" s="488"/>
      <c r="AG91" s="488"/>
      <c r="AH91" s="488"/>
      <c r="AI91" s="488"/>
      <c r="AJ91" s="488"/>
      <c r="AK91" s="488"/>
      <c r="AL91" s="488"/>
      <c r="AM91" s="488"/>
      <c r="AN91" s="488"/>
      <c r="AO91" s="488"/>
      <c r="AP91" s="488"/>
      <c r="AQ91" s="488"/>
      <c r="AR91" s="488"/>
      <c r="AS91" s="488"/>
      <c r="AT91" s="488"/>
      <c r="AU91" s="488"/>
      <c r="AV91" s="488"/>
      <c r="AW91" s="488"/>
      <c r="AX91" s="488"/>
      <c r="AY91" s="488"/>
      <c r="AZ91" s="488"/>
      <c r="BA91" s="488"/>
      <c r="BB91" s="488"/>
      <c r="BC91" s="488"/>
      <c r="BD91" s="488"/>
      <c r="BE91" s="488"/>
      <c r="BF91" s="488"/>
      <c r="BG91" s="488"/>
      <c r="BH91" s="488"/>
      <c r="BI91" s="488"/>
      <c r="BJ91" s="488"/>
      <c r="BK91" s="488"/>
      <c r="BL91" s="488"/>
      <c r="BM91" s="488"/>
      <c r="BN91" s="488"/>
      <c r="BO91" s="488"/>
      <c r="BP91" s="488"/>
      <c r="BQ91" s="488"/>
      <c r="BR91" s="488"/>
      <c r="BS91" s="488"/>
      <c r="BT91" s="488"/>
      <c r="BU91" s="488"/>
      <c r="BV91" s="488"/>
      <c r="BW91" s="488"/>
      <c r="BX91" s="488"/>
      <c r="BY91" s="488"/>
      <c r="BZ91" s="488"/>
      <c r="CA91" s="488"/>
      <c r="CB91" s="488"/>
      <c r="CC91" s="488"/>
      <c r="CD91" s="488"/>
      <c r="CE91" s="488"/>
      <c r="CF91" s="488"/>
      <c r="CG91" s="488"/>
      <c r="CH91" s="488"/>
      <c r="CI91" s="488"/>
      <c r="CJ91" s="488"/>
      <c r="CK91" s="488"/>
      <c r="CL91" s="488"/>
      <c r="CM91" s="488"/>
      <c r="CN91" s="488"/>
      <c r="CO91" s="488"/>
      <c r="CP91" s="488"/>
      <c r="CQ91" s="488"/>
      <c r="CR91" s="488"/>
      <c r="CS91" s="488"/>
      <c r="CT91" s="488"/>
    </row>
    <row r="92" spans="19:98" hidden="1">
      <c r="S92" s="488"/>
      <c r="T92" s="488"/>
      <c r="U92" s="488"/>
      <c r="V92" s="488"/>
      <c r="W92" s="488"/>
      <c r="X92" s="488"/>
      <c r="Y92" s="488"/>
      <c r="Z92" s="488"/>
      <c r="AA92" s="488"/>
      <c r="AB92" s="488"/>
      <c r="AC92" s="488"/>
      <c r="AD92" s="488"/>
      <c r="AE92" s="488"/>
      <c r="AF92" s="488"/>
      <c r="AG92" s="488"/>
      <c r="AH92" s="488"/>
      <c r="AI92" s="488"/>
      <c r="AJ92" s="488"/>
      <c r="AK92" s="488"/>
      <c r="AL92" s="488"/>
      <c r="AM92" s="488"/>
      <c r="AN92" s="488"/>
      <c r="AO92" s="488"/>
      <c r="AP92" s="488"/>
      <c r="AQ92" s="488"/>
      <c r="AR92" s="488"/>
      <c r="AS92" s="488"/>
      <c r="AT92" s="488"/>
      <c r="AU92" s="488"/>
      <c r="AV92" s="488"/>
      <c r="AW92" s="488"/>
      <c r="AX92" s="488"/>
      <c r="AY92" s="488"/>
      <c r="AZ92" s="488"/>
      <c r="BA92" s="488"/>
      <c r="BB92" s="488"/>
      <c r="BC92" s="488"/>
      <c r="BD92" s="488"/>
      <c r="BE92" s="488"/>
      <c r="BF92" s="488"/>
      <c r="BG92" s="488"/>
      <c r="BH92" s="488"/>
      <c r="BI92" s="488"/>
      <c r="BJ92" s="488"/>
      <c r="BK92" s="488"/>
      <c r="BL92" s="488"/>
      <c r="BM92" s="488"/>
      <c r="BN92" s="488"/>
      <c r="BO92" s="488"/>
      <c r="BP92" s="488"/>
      <c r="BQ92" s="488"/>
      <c r="BR92" s="488"/>
      <c r="BS92" s="488"/>
      <c r="BT92" s="488"/>
      <c r="BU92" s="488"/>
      <c r="BV92" s="488"/>
      <c r="BW92" s="488"/>
      <c r="BX92" s="488"/>
      <c r="BY92" s="488"/>
      <c r="BZ92" s="488"/>
      <c r="CA92" s="488"/>
      <c r="CB92" s="488"/>
      <c r="CC92" s="488"/>
      <c r="CD92" s="488"/>
      <c r="CE92" s="488"/>
      <c r="CF92" s="488"/>
      <c r="CG92" s="488"/>
      <c r="CH92" s="488"/>
      <c r="CI92" s="488"/>
      <c r="CJ92" s="488"/>
      <c r="CK92" s="488"/>
      <c r="CL92" s="488"/>
      <c r="CM92" s="488"/>
      <c r="CN92" s="488"/>
      <c r="CO92" s="488"/>
      <c r="CP92" s="488"/>
      <c r="CQ92" s="488"/>
      <c r="CR92" s="488"/>
      <c r="CS92" s="488"/>
      <c r="CT92" s="488"/>
    </row>
    <row r="93" spans="19:98" hidden="1">
      <c r="S93" s="488"/>
      <c r="T93" s="488"/>
      <c r="U93" s="488"/>
      <c r="V93" s="488"/>
      <c r="W93" s="488"/>
      <c r="X93" s="488"/>
      <c r="Y93" s="488"/>
      <c r="Z93" s="488"/>
      <c r="AA93" s="488"/>
      <c r="AB93" s="488"/>
      <c r="AC93" s="488"/>
      <c r="AD93" s="488"/>
      <c r="AE93" s="488"/>
      <c r="AF93" s="488"/>
      <c r="AG93" s="488"/>
      <c r="AH93" s="488"/>
      <c r="AI93" s="488"/>
      <c r="AJ93" s="488"/>
      <c r="AK93" s="488"/>
      <c r="AL93" s="488"/>
      <c r="AM93" s="488"/>
      <c r="AN93" s="488"/>
      <c r="AO93" s="488"/>
      <c r="AP93" s="488"/>
      <c r="AQ93" s="488"/>
      <c r="AR93" s="488"/>
      <c r="AS93" s="488"/>
      <c r="AT93" s="488"/>
      <c r="AU93" s="488"/>
      <c r="AV93" s="488"/>
      <c r="AW93" s="488"/>
      <c r="AX93" s="488"/>
      <c r="AY93" s="488"/>
      <c r="AZ93" s="488"/>
      <c r="BA93" s="488"/>
      <c r="BB93" s="488"/>
      <c r="BC93" s="488"/>
      <c r="BD93" s="488"/>
      <c r="BE93" s="488"/>
      <c r="BF93" s="488"/>
      <c r="BG93" s="488"/>
      <c r="BH93" s="488"/>
      <c r="BI93" s="488"/>
      <c r="BJ93" s="488"/>
      <c r="BK93" s="488"/>
      <c r="BL93" s="488"/>
      <c r="BM93" s="488"/>
      <c r="BN93" s="488"/>
      <c r="BO93" s="488"/>
      <c r="BP93" s="488"/>
      <c r="BQ93" s="488"/>
      <c r="BR93" s="488"/>
      <c r="BS93" s="488"/>
      <c r="BT93" s="488"/>
      <c r="BU93" s="488"/>
      <c r="BV93" s="488"/>
      <c r="BW93" s="488"/>
      <c r="BX93" s="488"/>
      <c r="BY93" s="488"/>
      <c r="BZ93" s="488"/>
      <c r="CA93" s="488"/>
      <c r="CB93" s="488"/>
      <c r="CC93" s="488"/>
      <c r="CD93" s="488"/>
      <c r="CE93" s="488"/>
      <c r="CF93" s="488"/>
      <c r="CG93" s="488"/>
      <c r="CH93" s="488"/>
      <c r="CI93" s="488"/>
      <c r="CJ93" s="488"/>
      <c r="CK93" s="488"/>
      <c r="CL93" s="488"/>
      <c r="CM93" s="488"/>
      <c r="CN93" s="488"/>
      <c r="CO93" s="488"/>
      <c r="CP93" s="488"/>
      <c r="CQ93" s="488"/>
      <c r="CR93" s="488"/>
      <c r="CS93" s="488"/>
      <c r="CT93" s="488"/>
    </row>
    <row r="94" spans="19:98" hidden="1">
      <c r="S94" s="488"/>
      <c r="T94" s="488"/>
      <c r="U94" s="488"/>
      <c r="V94" s="488"/>
      <c r="W94" s="488"/>
      <c r="X94" s="488"/>
      <c r="Y94" s="488"/>
      <c r="Z94" s="488"/>
      <c r="AA94" s="488"/>
      <c r="AB94" s="488"/>
      <c r="AC94" s="488"/>
      <c r="AD94" s="488"/>
      <c r="AE94" s="488"/>
      <c r="AF94" s="488"/>
      <c r="AG94" s="488"/>
      <c r="AH94" s="488"/>
      <c r="AI94" s="488"/>
      <c r="AJ94" s="488"/>
      <c r="AK94" s="488"/>
      <c r="AL94" s="488"/>
      <c r="AM94" s="488"/>
      <c r="AN94" s="488"/>
      <c r="AO94" s="488"/>
      <c r="AP94" s="488"/>
      <c r="AQ94" s="488"/>
      <c r="AR94" s="488"/>
      <c r="AS94" s="488"/>
      <c r="AT94" s="488"/>
      <c r="AU94" s="488"/>
      <c r="AV94" s="488"/>
      <c r="AW94" s="488"/>
      <c r="AX94" s="488"/>
      <c r="AY94" s="488"/>
      <c r="AZ94" s="488"/>
      <c r="BA94" s="488"/>
      <c r="BB94" s="488"/>
      <c r="BC94" s="488"/>
      <c r="BD94" s="488"/>
      <c r="BE94" s="488"/>
      <c r="BF94" s="488"/>
      <c r="BG94" s="488"/>
      <c r="BH94" s="488"/>
      <c r="BI94" s="488"/>
      <c r="BJ94" s="488"/>
      <c r="BK94" s="488"/>
      <c r="BL94" s="488"/>
      <c r="BM94" s="488"/>
      <c r="BN94" s="488"/>
      <c r="BO94" s="488"/>
      <c r="BP94" s="488"/>
      <c r="BQ94" s="488"/>
      <c r="BR94" s="488"/>
      <c r="BS94" s="488"/>
      <c r="BT94" s="488"/>
      <c r="BU94" s="488"/>
      <c r="BV94" s="488"/>
      <c r="BW94" s="488"/>
      <c r="BX94" s="488"/>
      <c r="BY94" s="488"/>
      <c r="BZ94" s="488"/>
      <c r="CA94" s="488"/>
      <c r="CB94" s="488"/>
      <c r="CC94" s="488"/>
      <c r="CD94" s="488"/>
      <c r="CE94" s="488"/>
      <c r="CF94" s="488"/>
      <c r="CG94" s="488"/>
      <c r="CH94" s="488"/>
      <c r="CI94" s="488"/>
      <c r="CJ94" s="488"/>
      <c r="CK94" s="488"/>
      <c r="CL94" s="488"/>
      <c r="CM94" s="488"/>
      <c r="CN94" s="488"/>
      <c r="CO94" s="488"/>
      <c r="CP94" s="488"/>
      <c r="CQ94" s="488"/>
      <c r="CR94" s="488"/>
      <c r="CS94" s="488"/>
      <c r="CT94" s="488"/>
    </row>
    <row r="95" spans="19:98" hidden="1">
      <c r="S95" s="488"/>
      <c r="T95" s="488"/>
      <c r="U95" s="488"/>
      <c r="V95" s="488"/>
      <c r="W95" s="488"/>
      <c r="X95" s="488"/>
      <c r="Y95" s="488"/>
      <c r="Z95" s="488"/>
      <c r="AA95" s="488"/>
      <c r="AB95" s="488"/>
      <c r="AC95" s="488"/>
      <c r="AD95" s="488"/>
      <c r="AE95" s="488"/>
      <c r="AF95" s="488"/>
      <c r="AG95" s="488"/>
      <c r="AH95" s="488"/>
      <c r="AI95" s="488"/>
      <c r="AJ95" s="488"/>
      <c r="AK95" s="488"/>
      <c r="AL95" s="488"/>
      <c r="AM95" s="488"/>
      <c r="AN95" s="488"/>
      <c r="AO95" s="488"/>
      <c r="AP95" s="488"/>
      <c r="AQ95" s="488"/>
      <c r="AR95" s="488"/>
      <c r="AS95" s="488"/>
      <c r="AT95" s="488"/>
      <c r="AU95" s="488"/>
      <c r="AV95" s="488"/>
      <c r="AW95" s="488"/>
      <c r="AX95" s="488"/>
      <c r="AY95" s="488"/>
      <c r="AZ95" s="488"/>
      <c r="BA95" s="488"/>
      <c r="BB95" s="488"/>
      <c r="BC95" s="488"/>
      <c r="BD95" s="488"/>
      <c r="BE95" s="488"/>
      <c r="BF95" s="488"/>
      <c r="BG95" s="488"/>
      <c r="BH95" s="488"/>
      <c r="BI95" s="488"/>
      <c r="BJ95" s="488"/>
      <c r="BK95" s="488"/>
      <c r="BL95" s="488"/>
      <c r="BM95" s="488"/>
      <c r="BN95" s="488"/>
      <c r="BO95" s="488"/>
      <c r="BP95" s="488"/>
      <c r="BQ95" s="488"/>
      <c r="BR95" s="488"/>
      <c r="BS95" s="488"/>
      <c r="BT95" s="488"/>
      <c r="BU95" s="488"/>
      <c r="BV95" s="488"/>
      <c r="BW95" s="488"/>
      <c r="BX95" s="488"/>
      <c r="BY95" s="488"/>
      <c r="BZ95" s="488"/>
      <c r="CA95" s="488"/>
      <c r="CB95" s="488"/>
      <c r="CC95" s="488"/>
      <c r="CD95" s="488"/>
      <c r="CE95" s="488"/>
      <c r="CF95" s="488"/>
      <c r="CG95" s="488"/>
      <c r="CH95" s="488"/>
      <c r="CI95" s="488"/>
      <c r="CJ95" s="488"/>
      <c r="CK95" s="488"/>
      <c r="CL95" s="488"/>
      <c r="CM95" s="488"/>
      <c r="CN95" s="488"/>
      <c r="CO95" s="488"/>
      <c r="CP95" s="488"/>
      <c r="CQ95" s="488"/>
      <c r="CR95" s="488"/>
      <c r="CS95" s="488"/>
      <c r="CT95" s="488"/>
    </row>
    <row r="96" spans="19:98" hidden="1">
      <c r="S96" s="488"/>
      <c r="T96" s="488"/>
      <c r="U96" s="488"/>
      <c r="V96" s="488"/>
      <c r="W96" s="488"/>
      <c r="X96" s="488"/>
      <c r="Y96" s="488"/>
      <c r="Z96" s="488"/>
      <c r="AA96" s="488"/>
      <c r="AB96" s="488"/>
      <c r="AC96" s="488"/>
      <c r="AD96" s="488"/>
      <c r="AE96" s="488"/>
      <c r="AF96" s="488"/>
      <c r="AG96" s="488"/>
      <c r="AH96" s="488"/>
      <c r="AI96" s="488"/>
      <c r="AJ96" s="488"/>
      <c r="AK96" s="488"/>
      <c r="AL96" s="488"/>
      <c r="AM96" s="488"/>
      <c r="AN96" s="488"/>
      <c r="AO96" s="488"/>
      <c r="AP96" s="488"/>
      <c r="AQ96" s="488"/>
      <c r="AR96" s="488"/>
      <c r="AS96" s="488"/>
      <c r="AT96" s="488"/>
      <c r="AU96" s="488"/>
      <c r="AV96" s="488"/>
      <c r="AW96" s="488"/>
      <c r="AX96" s="488"/>
      <c r="AY96" s="488"/>
      <c r="AZ96" s="488"/>
      <c r="BA96" s="488"/>
      <c r="BB96" s="488"/>
      <c r="BC96" s="488"/>
      <c r="BD96" s="488"/>
      <c r="BE96" s="488"/>
      <c r="BF96" s="488"/>
      <c r="BG96" s="488"/>
      <c r="BH96" s="488"/>
      <c r="BI96" s="488"/>
      <c r="BJ96" s="488"/>
      <c r="BK96" s="488"/>
      <c r="BL96" s="488"/>
      <c r="BM96" s="488"/>
      <c r="BN96" s="488"/>
      <c r="BO96" s="488"/>
      <c r="BP96" s="488"/>
      <c r="BQ96" s="488"/>
      <c r="BR96" s="488"/>
      <c r="BS96" s="488"/>
      <c r="BT96" s="488"/>
      <c r="BU96" s="488"/>
      <c r="BV96" s="488"/>
      <c r="BW96" s="488"/>
      <c r="BX96" s="488"/>
      <c r="BY96" s="488"/>
      <c r="BZ96" s="488"/>
      <c r="CA96" s="488"/>
      <c r="CB96" s="488"/>
      <c r="CC96" s="488"/>
      <c r="CD96" s="488"/>
      <c r="CE96" s="488"/>
      <c r="CF96" s="488"/>
      <c r="CG96" s="488"/>
      <c r="CH96" s="488"/>
      <c r="CI96" s="488"/>
      <c r="CJ96" s="488"/>
      <c r="CK96" s="488"/>
      <c r="CL96" s="488"/>
      <c r="CM96" s="488"/>
      <c r="CN96" s="488"/>
      <c r="CO96" s="488"/>
      <c r="CP96" s="488"/>
      <c r="CQ96" s="488"/>
      <c r="CR96" s="488"/>
      <c r="CS96" s="488"/>
      <c r="CT96" s="488"/>
    </row>
    <row r="97" spans="19:98" hidden="1">
      <c r="S97" s="488"/>
      <c r="T97" s="488"/>
      <c r="U97" s="488"/>
      <c r="V97" s="488"/>
      <c r="W97" s="488"/>
      <c r="X97" s="488"/>
      <c r="Y97" s="488"/>
      <c r="Z97" s="488"/>
      <c r="AA97" s="488"/>
      <c r="AB97" s="488"/>
      <c r="AC97" s="488"/>
      <c r="AD97" s="488"/>
      <c r="AE97" s="488"/>
      <c r="AF97" s="488"/>
      <c r="AG97" s="488"/>
      <c r="AH97" s="488"/>
      <c r="AI97" s="488"/>
      <c r="AJ97" s="488"/>
      <c r="AK97" s="488"/>
      <c r="AL97" s="488"/>
      <c r="AM97" s="488"/>
      <c r="AN97" s="488"/>
      <c r="AO97" s="488"/>
      <c r="AP97" s="488"/>
      <c r="AQ97" s="488"/>
      <c r="AR97" s="488"/>
      <c r="AS97" s="488"/>
      <c r="AT97" s="488"/>
      <c r="AU97" s="488"/>
      <c r="AV97" s="488"/>
      <c r="AW97" s="488"/>
      <c r="AX97" s="488"/>
      <c r="AY97" s="488"/>
      <c r="AZ97" s="488"/>
      <c r="BA97" s="488"/>
      <c r="BB97" s="488"/>
      <c r="BC97" s="488"/>
      <c r="BD97" s="488"/>
      <c r="BE97" s="488"/>
      <c r="BF97" s="488"/>
      <c r="BG97" s="488"/>
      <c r="BH97" s="488"/>
      <c r="BI97" s="488"/>
      <c r="BJ97" s="488"/>
      <c r="BK97" s="488"/>
      <c r="BL97" s="488"/>
      <c r="BM97" s="488"/>
      <c r="BN97" s="488"/>
      <c r="BO97" s="488"/>
      <c r="BP97" s="488"/>
      <c r="BQ97" s="488"/>
      <c r="BR97" s="488"/>
      <c r="BS97" s="488"/>
      <c r="BT97" s="488"/>
      <c r="BU97" s="488"/>
      <c r="BV97" s="488"/>
      <c r="BW97" s="488"/>
      <c r="BX97" s="488"/>
      <c r="BY97" s="488"/>
      <c r="BZ97" s="488"/>
      <c r="CA97" s="488"/>
      <c r="CB97" s="488"/>
      <c r="CC97" s="488"/>
      <c r="CD97" s="488"/>
      <c r="CE97" s="488"/>
      <c r="CF97" s="488"/>
      <c r="CG97" s="488"/>
      <c r="CH97" s="488"/>
      <c r="CI97" s="488"/>
      <c r="CJ97" s="488"/>
      <c r="CK97" s="488"/>
      <c r="CL97" s="488"/>
      <c r="CM97" s="488"/>
      <c r="CN97" s="488"/>
      <c r="CO97" s="488"/>
      <c r="CP97" s="488"/>
      <c r="CQ97" s="488"/>
      <c r="CR97" s="488"/>
      <c r="CS97" s="488"/>
      <c r="CT97" s="488"/>
    </row>
    <row r="98" spans="19:98">
      <c r="S98" s="488"/>
      <c r="T98" s="488"/>
      <c r="U98" s="488"/>
      <c r="V98" s="488"/>
      <c r="W98" s="488"/>
      <c r="X98" s="488"/>
      <c r="Y98" s="488"/>
      <c r="Z98" s="488"/>
      <c r="AA98" s="488"/>
      <c r="AB98" s="488"/>
      <c r="AC98" s="488"/>
      <c r="AD98" s="488"/>
      <c r="AE98" s="488"/>
      <c r="AF98" s="488"/>
      <c r="AG98" s="488"/>
      <c r="AH98" s="488"/>
      <c r="AI98" s="488"/>
      <c r="AJ98" s="488"/>
      <c r="AK98" s="488"/>
      <c r="AL98" s="488"/>
      <c r="AM98" s="488"/>
      <c r="AN98" s="488"/>
      <c r="AO98" s="488"/>
      <c r="AP98" s="488"/>
      <c r="AQ98" s="488"/>
      <c r="AR98" s="488"/>
      <c r="AS98" s="488"/>
      <c r="AT98" s="488"/>
      <c r="AU98" s="488"/>
      <c r="AV98" s="488"/>
      <c r="AW98" s="488"/>
      <c r="AX98" s="488"/>
      <c r="AY98" s="488"/>
      <c r="AZ98" s="488"/>
      <c r="BA98" s="488"/>
      <c r="BB98" s="488"/>
      <c r="BC98" s="488"/>
      <c r="BD98" s="488"/>
      <c r="BE98" s="488"/>
      <c r="BF98" s="488"/>
      <c r="BG98" s="488"/>
      <c r="BH98" s="488"/>
      <c r="BI98" s="488"/>
      <c r="BJ98" s="488"/>
      <c r="BK98" s="488"/>
      <c r="BL98" s="488"/>
      <c r="BM98" s="488"/>
      <c r="BN98" s="488"/>
      <c r="BO98" s="488"/>
      <c r="BP98" s="488"/>
      <c r="BQ98" s="488"/>
      <c r="BR98" s="488"/>
      <c r="BS98" s="488"/>
      <c r="BT98" s="488"/>
      <c r="BU98" s="488"/>
      <c r="BV98" s="488"/>
      <c r="BW98" s="488"/>
      <c r="BX98" s="488"/>
      <c r="BY98" s="488"/>
      <c r="BZ98" s="488"/>
      <c r="CA98" s="488"/>
      <c r="CB98" s="488"/>
      <c r="CC98" s="488"/>
      <c r="CD98" s="488"/>
      <c r="CE98" s="488"/>
      <c r="CF98" s="488"/>
      <c r="CG98" s="488"/>
      <c r="CH98" s="488"/>
      <c r="CI98" s="488"/>
      <c r="CJ98" s="488"/>
      <c r="CK98" s="488"/>
      <c r="CL98" s="488"/>
      <c r="CM98" s="488"/>
      <c r="CN98" s="488"/>
      <c r="CO98" s="488"/>
      <c r="CP98" s="488"/>
      <c r="CQ98" s="488"/>
      <c r="CR98" s="488"/>
      <c r="CS98" s="488"/>
      <c r="CT98" s="488"/>
    </row>
    <row r="99" spans="19:98">
      <c r="S99" s="488"/>
      <c r="T99" s="488"/>
      <c r="U99" s="488"/>
      <c r="V99" s="488"/>
      <c r="W99" s="488"/>
      <c r="X99" s="488"/>
      <c r="Y99" s="488"/>
      <c r="Z99" s="488"/>
      <c r="AA99" s="488"/>
      <c r="AB99" s="488"/>
      <c r="AC99" s="488"/>
      <c r="AD99" s="488"/>
      <c r="AE99" s="488"/>
      <c r="AF99" s="488"/>
      <c r="AG99" s="488"/>
      <c r="AH99" s="488"/>
      <c r="AI99" s="488"/>
      <c r="AJ99" s="488"/>
      <c r="AK99" s="488"/>
      <c r="AL99" s="488"/>
      <c r="AM99" s="488"/>
      <c r="AN99" s="488"/>
      <c r="AO99" s="488"/>
      <c r="AP99" s="488"/>
      <c r="AQ99" s="488"/>
      <c r="AR99" s="488"/>
      <c r="AS99" s="488"/>
      <c r="AT99" s="488"/>
      <c r="AU99" s="488"/>
      <c r="AV99" s="488"/>
      <c r="AW99" s="488"/>
      <c r="AX99" s="488"/>
      <c r="AY99" s="488"/>
      <c r="AZ99" s="488"/>
      <c r="BA99" s="488"/>
      <c r="BB99" s="488"/>
      <c r="BC99" s="488"/>
      <c r="BD99" s="488"/>
      <c r="BE99" s="488"/>
      <c r="BF99" s="488"/>
      <c r="BG99" s="488"/>
      <c r="BH99" s="488"/>
      <c r="BI99" s="488"/>
      <c r="BJ99" s="488"/>
      <c r="BK99" s="488"/>
      <c r="BL99" s="488"/>
      <c r="BM99" s="488"/>
      <c r="BN99" s="488"/>
      <c r="BO99" s="488"/>
      <c r="BP99" s="488"/>
      <c r="BQ99" s="488"/>
      <c r="BR99" s="488"/>
      <c r="BS99" s="488"/>
      <c r="BT99" s="488"/>
      <c r="BU99" s="488"/>
      <c r="BV99" s="488"/>
      <c r="BW99" s="488"/>
      <c r="BX99" s="488"/>
      <c r="BY99" s="488"/>
      <c r="BZ99" s="488"/>
      <c r="CA99" s="488"/>
      <c r="CB99" s="488"/>
      <c r="CC99" s="488"/>
      <c r="CD99" s="488"/>
      <c r="CE99" s="488"/>
      <c r="CF99" s="488"/>
      <c r="CG99" s="488"/>
      <c r="CH99" s="488"/>
      <c r="CI99" s="488"/>
      <c r="CJ99" s="488"/>
      <c r="CK99" s="488"/>
      <c r="CL99" s="488"/>
      <c r="CM99" s="488"/>
      <c r="CN99" s="488"/>
      <c r="CO99" s="488"/>
      <c r="CP99" s="488"/>
      <c r="CQ99" s="488"/>
      <c r="CR99" s="488"/>
      <c r="CS99" s="488"/>
      <c r="CT99" s="488"/>
    </row>
    <row r="100" spans="19:98">
      <c r="S100" s="488"/>
      <c r="T100" s="488"/>
      <c r="U100" s="488"/>
      <c r="V100" s="488"/>
      <c r="W100" s="488"/>
      <c r="X100" s="488"/>
      <c r="Y100" s="488"/>
      <c r="Z100" s="488"/>
      <c r="AA100" s="488"/>
      <c r="AB100" s="488"/>
      <c r="AC100" s="488"/>
      <c r="AD100" s="488"/>
      <c r="AE100" s="488"/>
      <c r="AF100" s="488"/>
      <c r="AG100" s="488"/>
      <c r="AH100" s="488"/>
      <c r="AI100" s="488"/>
      <c r="AJ100" s="488"/>
      <c r="AK100" s="488"/>
      <c r="AL100" s="488"/>
      <c r="AM100" s="488"/>
      <c r="AN100" s="488"/>
      <c r="AO100" s="488"/>
      <c r="AP100" s="488"/>
      <c r="AQ100" s="488"/>
      <c r="AR100" s="488"/>
      <c r="AS100" s="488"/>
      <c r="AT100" s="488"/>
      <c r="AU100" s="488"/>
      <c r="AV100" s="488"/>
      <c r="AW100" s="488"/>
      <c r="AX100" s="488"/>
      <c r="AY100" s="488"/>
      <c r="AZ100" s="488"/>
      <c r="BA100" s="488"/>
      <c r="BB100" s="488"/>
      <c r="BC100" s="488"/>
      <c r="BD100" s="488"/>
      <c r="BE100" s="488"/>
      <c r="BF100" s="488"/>
      <c r="BG100" s="488"/>
      <c r="BH100" s="488"/>
      <c r="BI100" s="488"/>
      <c r="BJ100" s="488"/>
      <c r="BK100" s="488"/>
      <c r="BL100" s="488"/>
      <c r="BM100" s="488"/>
      <c r="BN100" s="488"/>
      <c r="BO100" s="488"/>
      <c r="BP100" s="488"/>
      <c r="BQ100" s="488"/>
      <c r="BR100" s="488"/>
      <c r="BS100" s="488"/>
      <c r="BT100" s="488"/>
      <c r="BU100" s="488"/>
      <c r="BV100" s="488"/>
      <c r="BW100" s="488"/>
      <c r="BX100" s="488"/>
      <c r="BY100" s="488"/>
      <c r="BZ100" s="488"/>
      <c r="CA100" s="488"/>
      <c r="CB100" s="488"/>
      <c r="CC100" s="488"/>
      <c r="CD100" s="488"/>
      <c r="CE100" s="488"/>
      <c r="CF100" s="488"/>
      <c r="CG100" s="488"/>
      <c r="CH100" s="488"/>
      <c r="CI100" s="488"/>
      <c r="CJ100" s="488"/>
      <c r="CK100" s="488"/>
      <c r="CL100" s="488"/>
      <c r="CM100" s="488"/>
      <c r="CN100" s="488"/>
      <c r="CO100" s="488"/>
      <c r="CP100" s="488"/>
      <c r="CQ100" s="488"/>
      <c r="CR100" s="488"/>
      <c r="CS100" s="488"/>
      <c r="CT100" s="488"/>
    </row>
    <row r="101" spans="19:98">
      <c r="S101" s="488"/>
      <c r="T101" s="488"/>
      <c r="U101" s="488"/>
      <c r="V101" s="488"/>
      <c r="W101" s="488"/>
      <c r="X101" s="488"/>
      <c r="Y101" s="488"/>
      <c r="Z101" s="488"/>
      <c r="AA101" s="488"/>
      <c r="AB101" s="488"/>
      <c r="AC101" s="488"/>
      <c r="AD101" s="488"/>
      <c r="AE101" s="488"/>
      <c r="AF101" s="488"/>
      <c r="AG101" s="488"/>
      <c r="AH101" s="488"/>
      <c r="AI101" s="488"/>
      <c r="AJ101" s="488"/>
      <c r="AK101" s="488"/>
      <c r="AL101" s="488"/>
      <c r="AM101" s="488"/>
      <c r="AN101" s="488"/>
      <c r="AO101" s="488"/>
      <c r="AP101" s="488"/>
      <c r="AQ101" s="488"/>
      <c r="AR101" s="488"/>
      <c r="AS101" s="488"/>
      <c r="AT101" s="488"/>
      <c r="AU101" s="488"/>
      <c r="AV101" s="488"/>
      <c r="AW101" s="488"/>
      <c r="AX101" s="488"/>
      <c r="AY101" s="488"/>
      <c r="AZ101" s="488"/>
      <c r="BA101" s="488"/>
      <c r="BB101" s="488"/>
      <c r="BC101" s="488"/>
      <c r="BD101" s="488"/>
      <c r="BE101" s="488"/>
      <c r="BF101" s="488"/>
      <c r="BG101" s="488"/>
      <c r="BH101" s="488"/>
      <c r="BI101" s="488"/>
      <c r="BJ101" s="488"/>
      <c r="BK101" s="488"/>
      <c r="BL101" s="488"/>
      <c r="BM101" s="488"/>
      <c r="BN101" s="488"/>
      <c r="BO101" s="488"/>
      <c r="BP101" s="488"/>
      <c r="BQ101" s="488"/>
      <c r="BR101" s="488"/>
      <c r="BS101" s="488"/>
      <c r="BT101" s="488"/>
      <c r="BU101" s="488"/>
      <c r="BV101" s="488"/>
      <c r="BW101" s="488"/>
      <c r="BX101" s="488"/>
      <c r="BY101" s="488"/>
      <c r="BZ101" s="488"/>
      <c r="CA101" s="488"/>
      <c r="CB101" s="488"/>
      <c r="CC101" s="488"/>
      <c r="CD101" s="488"/>
      <c r="CE101" s="488"/>
      <c r="CF101" s="488"/>
      <c r="CG101" s="488"/>
      <c r="CH101" s="488"/>
      <c r="CI101" s="488"/>
      <c r="CJ101" s="488"/>
      <c r="CK101" s="488"/>
      <c r="CL101" s="488"/>
      <c r="CM101" s="488"/>
      <c r="CN101" s="488"/>
      <c r="CO101" s="488"/>
      <c r="CP101" s="488"/>
      <c r="CQ101" s="488"/>
      <c r="CR101" s="488"/>
      <c r="CS101" s="488"/>
      <c r="CT101" s="488"/>
    </row>
    <row r="102" spans="19:98">
      <c r="S102" s="488"/>
      <c r="T102" s="488"/>
      <c r="U102" s="488"/>
      <c r="V102" s="488"/>
      <c r="W102" s="488"/>
      <c r="X102" s="488"/>
      <c r="Y102" s="488"/>
      <c r="Z102" s="488"/>
      <c r="AA102" s="488"/>
      <c r="AB102" s="488"/>
      <c r="AC102" s="488"/>
      <c r="AD102" s="488"/>
      <c r="AE102" s="488"/>
      <c r="AF102" s="488"/>
      <c r="AG102" s="488"/>
      <c r="AH102" s="488"/>
      <c r="AI102" s="488"/>
      <c r="AJ102" s="488"/>
      <c r="AK102" s="488"/>
      <c r="AL102" s="488"/>
      <c r="AM102" s="488"/>
      <c r="AN102" s="488"/>
      <c r="AO102" s="488"/>
      <c r="AP102" s="488"/>
      <c r="AQ102" s="488"/>
      <c r="AR102" s="488"/>
      <c r="AS102" s="488"/>
      <c r="AT102" s="488"/>
      <c r="AU102" s="488"/>
      <c r="AV102" s="488"/>
      <c r="AW102" s="488"/>
      <c r="AX102" s="488"/>
      <c r="AY102" s="488"/>
      <c r="AZ102" s="488"/>
      <c r="BA102" s="488"/>
      <c r="BB102" s="488"/>
      <c r="BC102" s="488"/>
      <c r="BD102" s="488"/>
      <c r="BE102" s="488"/>
      <c r="BF102" s="488"/>
      <c r="BG102" s="488"/>
      <c r="BH102" s="488"/>
      <c r="BI102" s="488"/>
      <c r="BJ102" s="488"/>
      <c r="BK102" s="488"/>
      <c r="BL102" s="488"/>
      <c r="BM102" s="488"/>
      <c r="BN102" s="488"/>
      <c r="BO102" s="488"/>
      <c r="BP102" s="488"/>
      <c r="BQ102" s="488"/>
      <c r="BR102" s="488"/>
      <c r="BS102" s="488"/>
      <c r="BT102" s="488"/>
      <c r="BU102" s="488"/>
      <c r="BV102" s="488"/>
      <c r="BW102" s="488"/>
      <c r="BX102" s="488"/>
      <c r="BY102" s="488"/>
      <c r="BZ102" s="488"/>
      <c r="CA102" s="488"/>
      <c r="CB102" s="488"/>
      <c r="CC102" s="488"/>
      <c r="CD102" s="488"/>
      <c r="CE102" s="488"/>
      <c r="CF102" s="488"/>
      <c r="CG102" s="488"/>
      <c r="CH102" s="488"/>
      <c r="CI102" s="488"/>
      <c r="CJ102" s="488"/>
      <c r="CK102" s="488"/>
      <c r="CL102" s="488"/>
      <c r="CM102" s="488"/>
      <c r="CN102" s="488"/>
      <c r="CO102" s="488"/>
      <c r="CP102" s="488"/>
      <c r="CQ102" s="488"/>
      <c r="CR102" s="488"/>
      <c r="CS102" s="488"/>
      <c r="CT102" s="488"/>
    </row>
    <row r="103" spans="19:98" hidden="1">
      <c r="S103" s="488"/>
      <c r="T103" s="488"/>
      <c r="U103" s="488"/>
      <c r="V103" s="488"/>
      <c r="W103" s="488"/>
      <c r="X103" s="488"/>
      <c r="Y103" s="488"/>
      <c r="Z103" s="488"/>
      <c r="AA103" s="488"/>
      <c r="AB103" s="488"/>
      <c r="AC103" s="488"/>
      <c r="AD103" s="488"/>
      <c r="AE103" s="488"/>
      <c r="AF103" s="488"/>
      <c r="AG103" s="488"/>
      <c r="AH103" s="488"/>
      <c r="AI103" s="488"/>
      <c r="AJ103" s="488"/>
      <c r="AK103" s="488"/>
      <c r="AL103" s="488"/>
      <c r="AM103" s="488"/>
      <c r="AN103" s="488"/>
      <c r="AO103" s="488"/>
      <c r="AP103" s="488"/>
      <c r="AQ103" s="488"/>
      <c r="AR103" s="488"/>
      <c r="AS103" s="488"/>
      <c r="AT103" s="488"/>
      <c r="AU103" s="488"/>
      <c r="AV103" s="488"/>
      <c r="AW103" s="488"/>
      <c r="AX103" s="488"/>
      <c r="AY103" s="488"/>
      <c r="AZ103" s="488"/>
      <c r="BA103" s="488"/>
      <c r="BB103" s="488"/>
      <c r="BC103" s="488"/>
      <c r="BD103" s="488"/>
      <c r="BE103" s="488"/>
      <c r="BF103" s="488"/>
      <c r="BG103" s="488"/>
      <c r="BH103" s="488"/>
      <c r="BI103" s="488"/>
      <c r="BJ103" s="488"/>
      <c r="BK103" s="488"/>
      <c r="BL103" s="488"/>
      <c r="BM103" s="488"/>
      <c r="BN103" s="488"/>
      <c r="BO103" s="488"/>
      <c r="BP103" s="488"/>
      <c r="BQ103" s="488"/>
      <c r="BR103" s="488"/>
      <c r="BS103" s="488"/>
      <c r="BT103" s="488"/>
      <c r="BU103" s="488"/>
      <c r="BV103" s="488"/>
      <c r="BW103" s="488"/>
      <c r="BX103" s="488"/>
      <c r="BY103" s="488"/>
      <c r="BZ103" s="488"/>
      <c r="CA103" s="488"/>
      <c r="CB103" s="488"/>
      <c r="CC103" s="488"/>
      <c r="CD103" s="488"/>
      <c r="CE103" s="488"/>
      <c r="CF103" s="488"/>
      <c r="CG103" s="488"/>
      <c r="CH103" s="488"/>
      <c r="CI103" s="488"/>
      <c r="CJ103" s="488"/>
      <c r="CK103" s="488"/>
      <c r="CL103" s="488"/>
      <c r="CM103" s="488"/>
      <c r="CN103" s="488"/>
      <c r="CO103" s="488"/>
      <c r="CP103" s="488"/>
      <c r="CQ103" s="488"/>
      <c r="CR103" s="488"/>
      <c r="CS103" s="488"/>
      <c r="CT103" s="488"/>
    </row>
    <row r="104" spans="19:98">
      <c r="S104" s="488"/>
      <c r="T104" s="488"/>
      <c r="U104" s="488"/>
      <c r="V104" s="488"/>
      <c r="W104" s="488"/>
      <c r="X104" s="488"/>
      <c r="Y104" s="488"/>
      <c r="Z104" s="488"/>
      <c r="AA104" s="488"/>
      <c r="AB104" s="488"/>
      <c r="AC104" s="488"/>
      <c r="AD104" s="488"/>
      <c r="AE104" s="488"/>
      <c r="AF104" s="488"/>
      <c r="AG104" s="488"/>
      <c r="AH104" s="488"/>
      <c r="AI104" s="488"/>
      <c r="AJ104" s="488"/>
      <c r="AK104" s="488"/>
      <c r="AL104" s="488"/>
      <c r="AM104" s="488"/>
      <c r="AN104" s="488"/>
      <c r="AO104" s="488"/>
      <c r="AP104" s="488"/>
      <c r="AQ104" s="488"/>
      <c r="AR104" s="488"/>
      <c r="AS104" s="488"/>
      <c r="AT104" s="488"/>
      <c r="AU104" s="488"/>
      <c r="AV104" s="488"/>
      <c r="AW104" s="488"/>
      <c r="AX104" s="488"/>
      <c r="AY104" s="488"/>
      <c r="AZ104" s="488"/>
      <c r="BA104" s="488"/>
      <c r="BB104" s="488"/>
      <c r="BC104" s="488"/>
      <c r="BD104" s="488"/>
      <c r="BE104" s="488"/>
      <c r="BF104" s="488"/>
      <c r="BG104" s="488"/>
      <c r="BH104" s="488"/>
      <c r="BI104" s="488"/>
      <c r="BJ104" s="488"/>
      <c r="BK104" s="488"/>
      <c r="BL104" s="488"/>
      <c r="BM104" s="488"/>
      <c r="BN104" s="488"/>
      <c r="BO104" s="488"/>
      <c r="BP104" s="488"/>
      <c r="BQ104" s="488"/>
      <c r="BR104" s="488"/>
      <c r="BS104" s="488"/>
      <c r="BT104" s="488"/>
      <c r="BU104" s="488"/>
      <c r="BV104" s="488"/>
      <c r="BW104" s="488"/>
      <c r="BX104" s="488"/>
      <c r="BY104" s="488"/>
      <c r="BZ104" s="488"/>
      <c r="CA104" s="488"/>
      <c r="CB104" s="488"/>
      <c r="CC104" s="488"/>
      <c r="CD104" s="488"/>
      <c r="CE104" s="488"/>
      <c r="CF104" s="488"/>
      <c r="CG104" s="488"/>
      <c r="CH104" s="488"/>
      <c r="CI104" s="488"/>
      <c r="CJ104" s="488"/>
      <c r="CK104" s="488"/>
      <c r="CL104" s="488"/>
      <c r="CM104" s="488"/>
      <c r="CN104" s="488"/>
      <c r="CO104" s="488"/>
      <c r="CP104" s="488"/>
      <c r="CQ104" s="488"/>
      <c r="CR104" s="488"/>
      <c r="CS104" s="488"/>
      <c r="CT104" s="488"/>
    </row>
    <row r="105" spans="19:98">
      <c r="S105" s="488"/>
      <c r="T105" s="488"/>
      <c r="U105" s="488"/>
      <c r="V105" s="488"/>
      <c r="W105" s="488"/>
      <c r="X105" s="488"/>
      <c r="Y105" s="488"/>
      <c r="Z105" s="488"/>
      <c r="AA105" s="488"/>
      <c r="AB105" s="488"/>
      <c r="AC105" s="488"/>
      <c r="AD105" s="488"/>
      <c r="AE105" s="488"/>
      <c r="AF105" s="488"/>
      <c r="AG105" s="488"/>
      <c r="AH105" s="488"/>
      <c r="AI105" s="488"/>
      <c r="AJ105" s="488"/>
      <c r="AK105" s="488"/>
      <c r="AL105" s="488"/>
      <c r="AM105" s="488"/>
      <c r="AN105" s="488"/>
      <c r="AO105" s="488"/>
      <c r="AP105" s="488"/>
      <c r="AQ105" s="488"/>
      <c r="AR105" s="488"/>
      <c r="AS105" s="488"/>
      <c r="AT105" s="488"/>
      <c r="AU105" s="488"/>
      <c r="AV105" s="488"/>
      <c r="AW105" s="488"/>
      <c r="AX105" s="488"/>
      <c r="AY105" s="488"/>
      <c r="AZ105" s="488"/>
      <c r="BA105" s="488"/>
      <c r="BB105" s="488"/>
      <c r="BC105" s="488"/>
      <c r="BD105" s="488"/>
      <c r="BE105" s="488"/>
      <c r="BF105" s="488"/>
      <c r="BG105" s="488"/>
      <c r="BH105" s="488"/>
      <c r="BI105" s="488"/>
      <c r="BJ105" s="488"/>
      <c r="BK105" s="488"/>
      <c r="BL105" s="488"/>
      <c r="BM105" s="488"/>
      <c r="BN105" s="488"/>
      <c r="BO105" s="488"/>
      <c r="BP105" s="488"/>
      <c r="BQ105" s="488"/>
      <c r="BR105" s="488"/>
      <c r="BS105" s="488"/>
      <c r="BT105" s="488"/>
      <c r="BU105" s="488"/>
      <c r="BV105" s="488"/>
      <c r="BW105" s="488"/>
      <c r="BX105" s="488"/>
      <c r="BY105" s="488"/>
      <c r="BZ105" s="488"/>
      <c r="CA105" s="488"/>
      <c r="CB105" s="488"/>
      <c r="CC105" s="488"/>
      <c r="CD105" s="488"/>
      <c r="CE105" s="488"/>
      <c r="CF105" s="488"/>
      <c r="CG105" s="488"/>
      <c r="CH105" s="488"/>
      <c r="CI105" s="488"/>
      <c r="CJ105" s="488"/>
      <c r="CK105" s="488"/>
      <c r="CL105" s="488"/>
      <c r="CM105" s="488"/>
      <c r="CN105" s="488"/>
      <c r="CO105" s="488"/>
      <c r="CP105" s="488"/>
      <c r="CQ105" s="488"/>
      <c r="CR105" s="488"/>
      <c r="CS105" s="488"/>
      <c r="CT105" s="488"/>
    </row>
    <row r="106" spans="19:98">
      <c r="S106" s="488"/>
      <c r="T106" s="488"/>
      <c r="U106" s="488"/>
      <c r="V106" s="488"/>
      <c r="W106" s="488"/>
      <c r="X106" s="488"/>
      <c r="Y106" s="488"/>
      <c r="Z106" s="488"/>
      <c r="AA106" s="488"/>
      <c r="AB106" s="488"/>
      <c r="AC106" s="488"/>
      <c r="AD106" s="488"/>
      <c r="AE106" s="488"/>
      <c r="AF106" s="488"/>
      <c r="AG106" s="488"/>
      <c r="AH106" s="488"/>
      <c r="AI106" s="488"/>
      <c r="AJ106" s="488"/>
      <c r="AK106" s="488"/>
      <c r="AL106" s="488"/>
      <c r="AM106" s="488"/>
      <c r="AN106" s="488"/>
      <c r="AO106" s="488"/>
      <c r="AP106" s="488"/>
      <c r="AQ106" s="488"/>
      <c r="AR106" s="488"/>
      <c r="AS106" s="488"/>
      <c r="AT106" s="488"/>
      <c r="AU106" s="488"/>
      <c r="AV106" s="488"/>
      <c r="AW106" s="488"/>
      <c r="AX106" s="488"/>
      <c r="AY106" s="488"/>
      <c r="AZ106" s="488"/>
      <c r="BA106" s="488"/>
      <c r="BB106" s="488"/>
      <c r="BC106" s="488"/>
      <c r="BD106" s="488"/>
      <c r="BE106" s="488"/>
      <c r="BF106" s="488"/>
      <c r="BG106" s="488"/>
      <c r="BH106" s="488"/>
      <c r="BI106" s="488"/>
      <c r="BJ106" s="488"/>
      <c r="BK106" s="488"/>
      <c r="BL106" s="488"/>
      <c r="BM106" s="488"/>
      <c r="BN106" s="488"/>
      <c r="BO106" s="488"/>
      <c r="BP106" s="488"/>
      <c r="BQ106" s="488"/>
      <c r="BR106" s="488"/>
      <c r="BS106" s="488"/>
      <c r="BT106" s="488"/>
      <c r="BU106" s="488"/>
      <c r="BV106" s="488"/>
      <c r="BW106" s="488"/>
      <c r="BX106" s="488"/>
      <c r="BY106" s="488"/>
      <c r="BZ106" s="488"/>
      <c r="CA106" s="488"/>
      <c r="CB106" s="488"/>
      <c r="CC106" s="488"/>
      <c r="CD106" s="488"/>
      <c r="CE106" s="488"/>
      <c r="CF106" s="488"/>
      <c r="CG106" s="488"/>
      <c r="CH106" s="488"/>
      <c r="CI106" s="488"/>
      <c r="CJ106" s="488"/>
      <c r="CK106" s="488"/>
      <c r="CL106" s="488"/>
      <c r="CM106" s="488"/>
      <c r="CN106" s="488"/>
      <c r="CO106" s="488"/>
      <c r="CP106" s="488"/>
      <c r="CQ106" s="488"/>
      <c r="CR106" s="488"/>
      <c r="CS106" s="488"/>
      <c r="CT106" s="488"/>
    </row>
    <row r="107" spans="19:98">
      <c r="S107" s="488"/>
      <c r="T107" s="488"/>
      <c r="U107" s="488"/>
      <c r="V107" s="488"/>
      <c r="W107" s="488"/>
      <c r="X107" s="488"/>
      <c r="Y107" s="488"/>
      <c r="Z107" s="488"/>
      <c r="AA107" s="488"/>
      <c r="AB107" s="488"/>
      <c r="AC107" s="488"/>
      <c r="AD107" s="488"/>
      <c r="AE107" s="488"/>
      <c r="AF107" s="488"/>
      <c r="AG107" s="488"/>
      <c r="AH107" s="488"/>
      <c r="AI107" s="488"/>
      <c r="AJ107" s="488"/>
      <c r="AK107" s="488"/>
      <c r="AL107" s="488"/>
      <c r="AM107" s="488"/>
      <c r="AN107" s="488"/>
      <c r="AO107" s="488"/>
      <c r="AP107" s="488"/>
      <c r="AQ107" s="488"/>
      <c r="AR107" s="488"/>
      <c r="AS107" s="488"/>
      <c r="AT107" s="488"/>
      <c r="AU107" s="488"/>
      <c r="AV107" s="488"/>
      <c r="AW107" s="488"/>
      <c r="AX107" s="488"/>
      <c r="AY107" s="488"/>
      <c r="AZ107" s="488"/>
      <c r="BA107" s="488"/>
      <c r="BB107" s="488"/>
      <c r="BC107" s="488"/>
      <c r="BD107" s="488"/>
      <c r="BE107" s="488"/>
      <c r="BF107" s="488"/>
      <c r="BG107" s="488"/>
      <c r="BH107" s="488"/>
      <c r="BI107" s="488"/>
      <c r="BJ107" s="488"/>
      <c r="BK107" s="488"/>
      <c r="BL107" s="488"/>
      <c r="BM107" s="488"/>
      <c r="BN107" s="488"/>
      <c r="BO107" s="488"/>
      <c r="BP107" s="488"/>
      <c r="BQ107" s="488"/>
      <c r="BR107" s="488"/>
      <c r="BS107" s="488"/>
      <c r="BT107" s="488"/>
      <c r="BU107" s="488"/>
      <c r="BV107" s="488"/>
      <c r="BW107" s="488"/>
      <c r="BX107" s="488"/>
      <c r="BY107" s="488"/>
      <c r="BZ107" s="488"/>
      <c r="CA107" s="488"/>
      <c r="CB107" s="488"/>
      <c r="CC107" s="488"/>
      <c r="CD107" s="488"/>
      <c r="CE107" s="488"/>
      <c r="CF107" s="488"/>
      <c r="CG107" s="488"/>
      <c r="CH107" s="488"/>
      <c r="CI107" s="488"/>
      <c r="CJ107" s="488"/>
      <c r="CK107" s="488"/>
      <c r="CL107" s="488"/>
      <c r="CM107" s="488"/>
      <c r="CN107" s="488"/>
      <c r="CO107" s="488"/>
      <c r="CP107" s="488"/>
      <c r="CQ107" s="488"/>
      <c r="CR107" s="488"/>
      <c r="CS107" s="488"/>
      <c r="CT107" s="488"/>
    </row>
    <row r="108" spans="19:98">
      <c r="S108" s="488"/>
      <c r="T108" s="488"/>
      <c r="U108" s="488"/>
      <c r="V108" s="488"/>
      <c r="W108" s="488"/>
      <c r="X108" s="488"/>
      <c r="Y108" s="488"/>
      <c r="Z108" s="488"/>
      <c r="AA108" s="488"/>
      <c r="AB108" s="488"/>
      <c r="AC108" s="488"/>
      <c r="AD108" s="488"/>
      <c r="AE108" s="488"/>
      <c r="AF108" s="488"/>
      <c r="AG108" s="488"/>
      <c r="AH108" s="488"/>
      <c r="AI108" s="488"/>
      <c r="AJ108" s="488"/>
      <c r="AK108" s="488"/>
      <c r="AL108" s="488"/>
      <c r="AM108" s="488"/>
      <c r="AN108" s="488"/>
      <c r="AO108" s="488"/>
      <c r="AP108" s="488"/>
      <c r="AQ108" s="488"/>
      <c r="AR108" s="488"/>
      <c r="AS108" s="488"/>
      <c r="AT108" s="488"/>
      <c r="AU108" s="488"/>
      <c r="AV108" s="488"/>
      <c r="AW108" s="488"/>
      <c r="AX108" s="488"/>
      <c r="AY108" s="488"/>
      <c r="AZ108" s="488"/>
      <c r="BA108" s="488"/>
      <c r="BB108" s="488"/>
      <c r="BC108" s="488"/>
      <c r="BD108" s="488"/>
      <c r="BE108" s="488"/>
      <c r="BF108" s="488"/>
      <c r="BG108" s="488"/>
      <c r="BH108" s="488"/>
      <c r="BI108" s="488"/>
      <c r="BJ108" s="488"/>
      <c r="BK108" s="488"/>
      <c r="BL108" s="488"/>
      <c r="BM108" s="488"/>
      <c r="BN108" s="488"/>
      <c r="BO108" s="488"/>
      <c r="BP108" s="488"/>
      <c r="BQ108" s="488"/>
      <c r="BR108" s="488"/>
      <c r="BS108" s="488"/>
      <c r="BT108" s="488"/>
      <c r="BU108" s="488"/>
      <c r="BV108" s="488"/>
      <c r="BW108" s="488"/>
      <c r="BX108" s="488"/>
      <c r="BY108" s="488"/>
      <c r="BZ108" s="488"/>
      <c r="CA108" s="488"/>
      <c r="CB108" s="488"/>
      <c r="CC108" s="488"/>
      <c r="CD108" s="488"/>
      <c r="CE108" s="488"/>
      <c r="CF108" s="488"/>
      <c r="CG108" s="488"/>
      <c r="CH108" s="488"/>
      <c r="CI108" s="488"/>
      <c r="CJ108" s="488"/>
      <c r="CK108" s="488"/>
      <c r="CL108" s="488"/>
      <c r="CM108" s="488"/>
      <c r="CN108" s="488"/>
      <c r="CO108" s="488"/>
      <c r="CP108" s="488"/>
      <c r="CQ108" s="488"/>
      <c r="CR108" s="488"/>
      <c r="CS108" s="488"/>
      <c r="CT108" s="488"/>
    </row>
    <row r="109" spans="19:98">
      <c r="S109" s="488"/>
      <c r="T109" s="488"/>
      <c r="U109" s="488"/>
      <c r="V109" s="488"/>
      <c r="W109" s="488"/>
      <c r="X109" s="488"/>
      <c r="Y109" s="488"/>
      <c r="Z109" s="488"/>
      <c r="AA109" s="488"/>
      <c r="AB109" s="488"/>
      <c r="AC109" s="488"/>
      <c r="AD109" s="488"/>
      <c r="AE109" s="488"/>
      <c r="AF109" s="488"/>
      <c r="AG109" s="488"/>
      <c r="AH109" s="488"/>
      <c r="AI109" s="488"/>
      <c r="AJ109" s="488"/>
      <c r="AK109" s="488"/>
      <c r="AL109" s="488"/>
      <c r="AM109" s="488"/>
      <c r="AN109" s="488"/>
      <c r="AO109" s="488"/>
      <c r="AP109" s="488"/>
      <c r="AQ109" s="488"/>
      <c r="AR109" s="488"/>
      <c r="AS109" s="488"/>
      <c r="AT109" s="488"/>
      <c r="AU109" s="488"/>
      <c r="AV109" s="488"/>
      <c r="AW109" s="488"/>
      <c r="AX109" s="488"/>
      <c r="AY109" s="488"/>
      <c r="AZ109" s="488"/>
      <c r="BA109" s="488"/>
      <c r="BB109" s="488"/>
      <c r="BC109" s="488"/>
      <c r="BD109" s="488"/>
      <c r="BE109" s="488"/>
      <c r="BF109" s="488"/>
      <c r="BG109" s="488"/>
      <c r="BH109" s="488"/>
      <c r="BI109" s="488"/>
      <c r="BJ109" s="488"/>
      <c r="BK109" s="488"/>
      <c r="BL109" s="488"/>
      <c r="BM109" s="488"/>
      <c r="BN109" s="488"/>
      <c r="BO109" s="488"/>
      <c r="BP109" s="488"/>
      <c r="BQ109" s="488"/>
      <c r="BR109" s="488"/>
      <c r="BS109" s="488"/>
      <c r="BT109" s="488"/>
      <c r="BU109" s="488"/>
      <c r="BV109" s="488"/>
      <c r="BW109" s="488"/>
      <c r="BX109" s="488"/>
      <c r="BY109" s="488"/>
      <c r="BZ109" s="488"/>
      <c r="CA109" s="488"/>
      <c r="CB109" s="488"/>
      <c r="CC109" s="488"/>
      <c r="CD109" s="488"/>
      <c r="CE109" s="488"/>
      <c r="CF109" s="488"/>
      <c r="CG109" s="488"/>
      <c r="CH109" s="488"/>
      <c r="CI109" s="488"/>
      <c r="CJ109" s="488"/>
      <c r="CK109" s="488"/>
      <c r="CL109" s="488"/>
      <c r="CM109" s="488"/>
      <c r="CN109" s="488"/>
      <c r="CO109" s="488"/>
      <c r="CP109" s="488"/>
      <c r="CQ109" s="488"/>
      <c r="CR109" s="488"/>
      <c r="CS109" s="488"/>
      <c r="CT109" s="488"/>
    </row>
    <row r="110" spans="19:98">
      <c r="S110" s="488"/>
      <c r="T110" s="488"/>
      <c r="U110" s="488"/>
      <c r="V110" s="488"/>
      <c r="W110" s="488"/>
      <c r="X110" s="488"/>
      <c r="Y110" s="488"/>
      <c r="Z110" s="488"/>
      <c r="AA110" s="488"/>
      <c r="AB110" s="488"/>
      <c r="AC110" s="488"/>
      <c r="AD110" s="488"/>
      <c r="AE110" s="488"/>
      <c r="AF110" s="488"/>
      <c r="AG110" s="488"/>
      <c r="AH110" s="488"/>
      <c r="AI110" s="488"/>
      <c r="AJ110" s="488"/>
      <c r="AK110" s="488"/>
      <c r="AL110" s="488"/>
      <c r="AM110" s="488"/>
      <c r="AN110" s="488"/>
      <c r="AO110" s="488"/>
      <c r="AP110" s="488"/>
      <c r="AQ110" s="488"/>
      <c r="AR110" s="488"/>
      <c r="AS110" s="488"/>
      <c r="AT110" s="488"/>
      <c r="AU110" s="488"/>
      <c r="AV110" s="488"/>
      <c r="AW110" s="488"/>
      <c r="AX110" s="488"/>
      <c r="AY110" s="488"/>
      <c r="AZ110" s="488"/>
      <c r="BA110" s="488"/>
      <c r="BB110" s="488"/>
      <c r="BC110" s="488"/>
      <c r="BD110" s="488"/>
      <c r="BE110" s="488"/>
      <c r="BF110" s="488"/>
      <c r="BG110" s="488"/>
      <c r="BH110" s="488"/>
      <c r="BI110" s="488"/>
      <c r="BJ110" s="488"/>
      <c r="BK110" s="488"/>
      <c r="BL110" s="488"/>
      <c r="BM110" s="488"/>
      <c r="BN110" s="488"/>
      <c r="BO110" s="488"/>
      <c r="BP110" s="488"/>
      <c r="BQ110" s="488"/>
      <c r="BR110" s="488"/>
      <c r="BS110" s="488"/>
      <c r="BT110" s="488"/>
      <c r="BU110" s="488"/>
      <c r="BV110" s="488"/>
      <c r="BW110" s="488"/>
      <c r="BX110" s="488"/>
      <c r="BY110" s="488"/>
      <c r="BZ110" s="488"/>
      <c r="CA110" s="488"/>
      <c r="CB110" s="488"/>
      <c r="CC110" s="488"/>
      <c r="CD110" s="488"/>
      <c r="CE110" s="488"/>
      <c r="CF110" s="488"/>
      <c r="CG110" s="488"/>
      <c r="CH110" s="488"/>
      <c r="CI110" s="488"/>
      <c r="CJ110" s="488"/>
      <c r="CK110" s="488"/>
      <c r="CL110" s="488"/>
      <c r="CM110" s="488"/>
      <c r="CN110" s="488"/>
      <c r="CO110" s="488"/>
      <c r="CP110" s="488"/>
      <c r="CQ110" s="488"/>
      <c r="CR110" s="488"/>
      <c r="CS110" s="488"/>
      <c r="CT110" s="488"/>
    </row>
    <row r="111" spans="19:98">
      <c r="S111" s="488"/>
      <c r="T111" s="488"/>
      <c r="U111" s="488"/>
      <c r="V111" s="488"/>
      <c r="W111" s="488"/>
      <c r="X111" s="488"/>
      <c r="Y111" s="488"/>
      <c r="Z111" s="488"/>
      <c r="AA111" s="488"/>
      <c r="AB111" s="488"/>
      <c r="AC111" s="488"/>
      <c r="AD111" s="488"/>
      <c r="AE111" s="488"/>
      <c r="AF111" s="488"/>
      <c r="AG111" s="488"/>
      <c r="AH111" s="488"/>
      <c r="AI111" s="488"/>
      <c r="AJ111" s="488"/>
      <c r="AK111" s="488"/>
      <c r="AL111" s="488"/>
      <c r="AM111" s="488"/>
      <c r="AN111" s="488"/>
      <c r="AO111" s="488"/>
      <c r="AP111" s="488"/>
      <c r="AQ111" s="488"/>
      <c r="AR111" s="488"/>
      <c r="AS111" s="488"/>
      <c r="AT111" s="488"/>
      <c r="AU111" s="488"/>
      <c r="AV111" s="488"/>
      <c r="AW111" s="488"/>
      <c r="AX111" s="488"/>
      <c r="AY111" s="488"/>
      <c r="AZ111" s="488"/>
      <c r="BA111" s="488"/>
      <c r="BB111" s="488"/>
      <c r="BC111" s="488"/>
      <c r="BD111" s="488"/>
      <c r="BE111" s="488"/>
      <c r="BF111" s="488"/>
      <c r="BG111" s="488"/>
      <c r="BH111" s="488"/>
      <c r="BI111" s="488"/>
      <c r="BJ111" s="488"/>
      <c r="BK111" s="488"/>
      <c r="BL111" s="488"/>
      <c r="BM111" s="488"/>
      <c r="BN111" s="488"/>
      <c r="BO111" s="488"/>
      <c r="BP111" s="488"/>
      <c r="BQ111" s="488"/>
      <c r="BR111" s="488"/>
      <c r="BS111" s="488"/>
      <c r="BT111" s="488"/>
      <c r="BU111" s="488"/>
      <c r="BV111" s="488"/>
      <c r="BW111" s="488"/>
      <c r="BX111" s="488"/>
      <c r="BY111" s="488"/>
      <c r="BZ111" s="488"/>
      <c r="CA111" s="488"/>
      <c r="CB111" s="488"/>
      <c r="CC111" s="488"/>
      <c r="CD111" s="488"/>
      <c r="CE111" s="488"/>
      <c r="CF111" s="488"/>
      <c r="CG111" s="488"/>
      <c r="CH111" s="488"/>
      <c r="CI111" s="488"/>
      <c r="CJ111" s="488"/>
      <c r="CK111" s="488"/>
      <c r="CL111" s="488"/>
      <c r="CM111" s="488"/>
      <c r="CN111" s="488"/>
      <c r="CO111" s="488"/>
      <c r="CP111" s="488"/>
      <c r="CQ111" s="488"/>
      <c r="CR111" s="488"/>
      <c r="CS111" s="488"/>
      <c r="CT111" s="488"/>
    </row>
    <row r="112" spans="19:98">
      <c r="S112" s="488"/>
      <c r="T112" s="488"/>
      <c r="U112" s="488"/>
      <c r="V112" s="488"/>
      <c r="W112" s="488"/>
      <c r="X112" s="488"/>
      <c r="Y112" s="488"/>
      <c r="Z112" s="488"/>
      <c r="AA112" s="488"/>
      <c r="AB112" s="488"/>
      <c r="AC112" s="488"/>
      <c r="AD112" s="488"/>
      <c r="AE112" s="488"/>
      <c r="AF112" s="488"/>
      <c r="AG112" s="488"/>
      <c r="AH112" s="488"/>
      <c r="AI112" s="488"/>
      <c r="AJ112" s="488"/>
      <c r="AK112" s="488"/>
      <c r="AL112" s="488"/>
      <c r="AM112" s="488"/>
      <c r="AN112" s="488"/>
      <c r="AO112" s="488"/>
      <c r="AP112" s="488"/>
      <c r="AQ112" s="488"/>
      <c r="AR112" s="488"/>
      <c r="AS112" s="488"/>
      <c r="AT112" s="488"/>
      <c r="AU112" s="488"/>
      <c r="AV112" s="488"/>
      <c r="AW112" s="488"/>
      <c r="AX112" s="488"/>
      <c r="AY112" s="488"/>
      <c r="AZ112" s="488"/>
      <c r="BA112" s="488"/>
      <c r="BB112" s="488"/>
      <c r="BC112" s="488"/>
      <c r="BD112" s="488"/>
      <c r="BE112" s="488"/>
      <c r="BF112" s="488"/>
      <c r="BG112" s="488"/>
      <c r="BH112" s="488"/>
      <c r="BI112" s="488"/>
      <c r="BJ112" s="488"/>
      <c r="BK112" s="488"/>
      <c r="BL112" s="488"/>
      <c r="BM112" s="488"/>
      <c r="BN112" s="488"/>
      <c r="BO112" s="488"/>
      <c r="BP112" s="488"/>
      <c r="BQ112" s="488"/>
      <c r="BR112" s="488"/>
      <c r="BS112" s="488"/>
      <c r="BT112" s="488"/>
      <c r="BU112" s="488"/>
      <c r="BV112" s="488"/>
      <c r="BW112" s="488"/>
      <c r="BX112" s="488"/>
      <c r="BY112" s="488"/>
      <c r="BZ112" s="488"/>
      <c r="CA112" s="488"/>
      <c r="CB112" s="488"/>
      <c r="CC112" s="488"/>
      <c r="CD112" s="488"/>
      <c r="CE112" s="488"/>
      <c r="CF112" s="488"/>
      <c r="CG112" s="488"/>
      <c r="CH112" s="488"/>
      <c r="CI112" s="488"/>
      <c r="CJ112" s="488"/>
      <c r="CK112" s="488"/>
      <c r="CL112" s="488"/>
      <c r="CM112" s="488"/>
      <c r="CN112" s="488"/>
      <c r="CO112" s="488"/>
      <c r="CP112" s="488"/>
      <c r="CQ112" s="488"/>
      <c r="CR112" s="488"/>
      <c r="CS112" s="488"/>
      <c r="CT112" s="488"/>
    </row>
    <row r="113" spans="19:98">
      <c r="S113" s="488"/>
      <c r="T113" s="488"/>
      <c r="U113" s="488"/>
      <c r="V113" s="488"/>
      <c r="W113" s="488"/>
      <c r="X113" s="488"/>
      <c r="Y113" s="488"/>
      <c r="Z113" s="488"/>
      <c r="AA113" s="488"/>
      <c r="AB113" s="488"/>
      <c r="AC113" s="488"/>
      <c r="AD113" s="488"/>
      <c r="AE113" s="488"/>
      <c r="AF113" s="488"/>
      <c r="AG113" s="488"/>
      <c r="AH113" s="488"/>
      <c r="AI113" s="488"/>
      <c r="AJ113" s="488"/>
      <c r="AK113" s="488"/>
      <c r="AL113" s="488"/>
      <c r="AM113" s="488"/>
      <c r="AN113" s="488"/>
      <c r="AO113" s="488"/>
      <c r="AP113" s="488"/>
      <c r="AQ113" s="488"/>
      <c r="AR113" s="488"/>
      <c r="AS113" s="488"/>
      <c r="AT113" s="488"/>
      <c r="AU113" s="488"/>
      <c r="AV113" s="488"/>
      <c r="AW113" s="488"/>
      <c r="AX113" s="488"/>
      <c r="AY113" s="488"/>
      <c r="AZ113" s="488"/>
      <c r="BA113" s="488"/>
      <c r="BB113" s="488"/>
      <c r="BC113" s="488"/>
      <c r="BD113" s="488"/>
      <c r="BE113" s="488"/>
      <c r="BF113" s="488"/>
      <c r="BG113" s="488"/>
      <c r="BH113" s="488"/>
      <c r="BI113" s="488"/>
      <c r="BJ113" s="488"/>
      <c r="BK113" s="488"/>
      <c r="BL113" s="488"/>
      <c r="BM113" s="488"/>
      <c r="BN113" s="488"/>
      <c r="BO113" s="488"/>
      <c r="BP113" s="488"/>
      <c r="BQ113" s="488"/>
      <c r="BR113" s="488"/>
      <c r="BS113" s="488"/>
      <c r="BT113" s="488"/>
      <c r="BU113" s="488"/>
      <c r="BV113" s="488"/>
      <c r="BW113" s="488"/>
      <c r="BX113" s="488"/>
      <c r="BY113" s="488"/>
      <c r="BZ113" s="488"/>
      <c r="CA113" s="488"/>
      <c r="CB113" s="488"/>
      <c r="CC113" s="488"/>
      <c r="CD113" s="488"/>
      <c r="CE113" s="488"/>
      <c r="CF113" s="488"/>
      <c r="CG113" s="488"/>
      <c r="CH113" s="488"/>
      <c r="CI113" s="488"/>
      <c r="CJ113" s="488"/>
      <c r="CK113" s="488"/>
      <c r="CL113" s="488"/>
      <c r="CM113" s="488"/>
      <c r="CN113" s="488"/>
      <c r="CO113" s="488"/>
      <c r="CP113" s="488"/>
      <c r="CQ113" s="488"/>
      <c r="CR113" s="488"/>
      <c r="CS113" s="488"/>
      <c r="CT113" s="488"/>
    </row>
    <row r="114" spans="19:98">
      <c r="S114" s="488"/>
      <c r="T114" s="488"/>
      <c r="U114" s="488"/>
      <c r="V114" s="488"/>
      <c r="W114" s="488"/>
      <c r="X114" s="488"/>
      <c r="Y114" s="488"/>
      <c r="Z114" s="488"/>
      <c r="AA114" s="488"/>
      <c r="AB114" s="488"/>
      <c r="AC114" s="488"/>
      <c r="AD114" s="488"/>
      <c r="AE114" s="488"/>
      <c r="AF114" s="488"/>
      <c r="AG114" s="488"/>
      <c r="AH114" s="488"/>
      <c r="AI114" s="488"/>
      <c r="AJ114" s="488"/>
      <c r="AK114" s="488"/>
      <c r="AL114" s="488"/>
      <c r="AM114" s="488"/>
      <c r="AN114" s="488"/>
      <c r="AO114" s="488"/>
      <c r="AP114" s="488"/>
      <c r="AQ114" s="488"/>
      <c r="AR114" s="488"/>
      <c r="AS114" s="488"/>
      <c r="AT114" s="488"/>
      <c r="AU114" s="488"/>
      <c r="AV114" s="488"/>
      <c r="AW114" s="488"/>
      <c r="AX114" s="488"/>
      <c r="AY114" s="488"/>
      <c r="AZ114" s="488"/>
      <c r="BA114" s="488"/>
      <c r="BB114" s="488"/>
      <c r="BC114" s="488"/>
      <c r="BD114" s="488"/>
      <c r="BE114" s="488"/>
      <c r="BF114" s="488"/>
      <c r="BG114" s="488"/>
      <c r="BH114" s="488"/>
      <c r="BI114" s="488"/>
      <c r="BJ114" s="488"/>
      <c r="BK114" s="488"/>
      <c r="BL114" s="488"/>
      <c r="BM114" s="488"/>
      <c r="BN114" s="488"/>
      <c r="BO114" s="488"/>
      <c r="BP114" s="488"/>
      <c r="BQ114" s="488"/>
      <c r="BR114" s="488"/>
      <c r="BS114" s="488"/>
      <c r="BT114" s="488"/>
      <c r="BU114" s="488"/>
      <c r="BV114" s="488"/>
      <c r="BW114" s="488"/>
      <c r="BX114" s="488"/>
      <c r="BY114" s="488"/>
      <c r="BZ114" s="488"/>
      <c r="CA114" s="488"/>
      <c r="CB114" s="488"/>
      <c r="CC114" s="488"/>
      <c r="CD114" s="488"/>
      <c r="CE114" s="488"/>
      <c r="CF114" s="488"/>
      <c r="CG114" s="488"/>
      <c r="CH114" s="488"/>
      <c r="CI114" s="488"/>
      <c r="CJ114" s="488"/>
      <c r="CK114" s="488"/>
      <c r="CL114" s="488"/>
      <c r="CM114" s="488"/>
      <c r="CN114" s="488"/>
      <c r="CO114" s="488"/>
      <c r="CP114" s="488"/>
      <c r="CQ114" s="488"/>
      <c r="CR114" s="488"/>
      <c r="CS114" s="488"/>
      <c r="CT114" s="488"/>
    </row>
    <row r="115" spans="19:98">
      <c r="S115" s="488"/>
      <c r="T115" s="488"/>
      <c r="U115" s="488"/>
      <c r="V115" s="488"/>
      <c r="W115" s="488"/>
      <c r="X115" s="488"/>
      <c r="Y115" s="488"/>
      <c r="Z115" s="488"/>
      <c r="AA115" s="488"/>
      <c r="AB115" s="488"/>
      <c r="AC115" s="488"/>
      <c r="AD115" s="488"/>
      <c r="AE115" s="488"/>
      <c r="AF115" s="488"/>
      <c r="AG115" s="488"/>
      <c r="AH115" s="488"/>
      <c r="AI115" s="488"/>
      <c r="AJ115" s="488"/>
      <c r="AK115" s="488"/>
      <c r="AL115" s="488"/>
      <c r="AM115" s="488"/>
      <c r="AN115" s="488"/>
      <c r="AO115" s="488"/>
      <c r="AP115" s="488"/>
      <c r="AQ115" s="488"/>
      <c r="AR115" s="488"/>
      <c r="AS115" s="488"/>
      <c r="AT115" s="488"/>
      <c r="AU115" s="488"/>
      <c r="AV115" s="488"/>
      <c r="AW115" s="488"/>
      <c r="AX115" s="488"/>
      <c r="AY115" s="488"/>
      <c r="AZ115" s="488"/>
      <c r="BA115" s="488"/>
      <c r="BB115" s="488"/>
      <c r="BC115" s="488"/>
      <c r="BD115" s="488"/>
      <c r="BE115" s="488"/>
      <c r="BF115" s="488"/>
      <c r="BG115" s="488"/>
      <c r="BH115" s="488"/>
      <c r="BI115" s="488"/>
      <c r="BJ115" s="488"/>
      <c r="BK115" s="488"/>
      <c r="BL115" s="488"/>
      <c r="BM115" s="488"/>
      <c r="BN115" s="488"/>
      <c r="BO115" s="488"/>
      <c r="BP115" s="488"/>
      <c r="BQ115" s="488"/>
      <c r="BR115" s="488"/>
      <c r="BS115" s="488"/>
      <c r="BT115" s="488"/>
      <c r="BU115" s="488"/>
      <c r="BV115" s="488"/>
      <c r="BW115" s="488"/>
      <c r="BX115" s="488"/>
      <c r="BY115" s="488"/>
      <c r="BZ115" s="488"/>
      <c r="CA115" s="488"/>
      <c r="CB115" s="488"/>
      <c r="CC115" s="488"/>
      <c r="CD115" s="488"/>
      <c r="CE115" s="488"/>
      <c r="CF115" s="488"/>
      <c r="CG115" s="488"/>
      <c r="CH115" s="488"/>
      <c r="CI115" s="488"/>
      <c r="CJ115" s="488"/>
      <c r="CK115" s="488"/>
      <c r="CL115" s="488"/>
      <c r="CM115" s="488"/>
      <c r="CN115" s="488"/>
      <c r="CO115" s="488"/>
      <c r="CP115" s="488"/>
      <c r="CQ115" s="488"/>
      <c r="CR115" s="488"/>
      <c r="CS115" s="488"/>
      <c r="CT115" s="488"/>
    </row>
    <row r="116" spans="19:98">
      <c r="S116" s="488"/>
      <c r="T116" s="488"/>
      <c r="U116" s="488"/>
      <c r="V116" s="488"/>
      <c r="W116" s="488"/>
      <c r="X116" s="488"/>
      <c r="Y116" s="488"/>
      <c r="Z116" s="488"/>
      <c r="AA116" s="488"/>
      <c r="AB116" s="488"/>
      <c r="AC116" s="488"/>
      <c r="AD116" s="488"/>
      <c r="AE116" s="488"/>
      <c r="AF116" s="488"/>
      <c r="AG116" s="488"/>
      <c r="AH116" s="488"/>
      <c r="AI116" s="488"/>
      <c r="AJ116" s="488"/>
      <c r="AK116" s="488"/>
      <c r="AL116" s="488"/>
      <c r="AM116" s="488"/>
      <c r="AN116" s="488"/>
      <c r="AO116" s="488"/>
      <c r="AP116" s="488"/>
      <c r="AQ116" s="488"/>
      <c r="AR116" s="488"/>
      <c r="AS116" s="488"/>
      <c r="AT116" s="488"/>
      <c r="AU116" s="488"/>
      <c r="AV116" s="488"/>
      <c r="AW116" s="488"/>
      <c r="AX116" s="488"/>
      <c r="AY116" s="488"/>
      <c r="AZ116" s="488"/>
      <c r="BA116" s="488"/>
      <c r="BB116" s="488"/>
      <c r="BC116" s="488"/>
      <c r="BD116" s="488"/>
      <c r="BE116" s="488"/>
      <c r="BF116" s="488"/>
      <c r="BG116" s="488"/>
      <c r="BH116" s="488"/>
      <c r="BI116" s="488"/>
      <c r="BJ116" s="488"/>
      <c r="BK116" s="488"/>
      <c r="BL116" s="488"/>
      <c r="BM116" s="488"/>
      <c r="BN116" s="488"/>
      <c r="BO116" s="488"/>
      <c r="BP116" s="488"/>
      <c r="BQ116" s="488"/>
      <c r="BR116" s="488"/>
      <c r="BS116" s="488"/>
      <c r="BT116" s="488"/>
      <c r="BU116" s="488"/>
      <c r="BV116" s="488"/>
      <c r="BW116" s="488"/>
      <c r="BX116" s="488"/>
      <c r="BY116" s="488"/>
      <c r="BZ116" s="488"/>
      <c r="CA116" s="488"/>
      <c r="CB116" s="488"/>
      <c r="CC116" s="488"/>
      <c r="CD116" s="488"/>
      <c r="CE116" s="488"/>
      <c r="CF116" s="488"/>
      <c r="CG116" s="488"/>
      <c r="CH116" s="488"/>
      <c r="CI116" s="488"/>
      <c r="CJ116" s="488"/>
      <c r="CK116" s="488"/>
      <c r="CL116" s="488"/>
      <c r="CM116" s="488"/>
      <c r="CN116" s="488"/>
      <c r="CO116" s="488"/>
      <c r="CP116" s="488"/>
      <c r="CQ116" s="488"/>
      <c r="CR116" s="488"/>
      <c r="CS116" s="488"/>
      <c r="CT116" s="488"/>
    </row>
    <row r="117" spans="19:98">
      <c r="S117" s="488"/>
      <c r="T117" s="488"/>
      <c r="U117" s="488"/>
      <c r="V117" s="488"/>
      <c r="W117" s="488"/>
      <c r="X117" s="488"/>
      <c r="Y117" s="488"/>
      <c r="Z117" s="488"/>
      <c r="AA117" s="488"/>
      <c r="AB117" s="488"/>
      <c r="AC117" s="488"/>
      <c r="AD117" s="488"/>
      <c r="AE117" s="488"/>
      <c r="AF117" s="488"/>
      <c r="AG117" s="488"/>
      <c r="AH117" s="488"/>
      <c r="AI117" s="488"/>
      <c r="AJ117" s="488"/>
      <c r="AK117" s="488"/>
      <c r="AL117" s="488"/>
      <c r="AM117" s="488"/>
      <c r="AN117" s="488"/>
      <c r="AO117" s="488"/>
      <c r="AP117" s="488"/>
      <c r="AQ117" s="488"/>
      <c r="AR117" s="488"/>
      <c r="AS117" s="488"/>
      <c r="AT117" s="488"/>
      <c r="AU117" s="488"/>
      <c r="AV117" s="488"/>
      <c r="AW117" s="488"/>
      <c r="AX117" s="488"/>
      <c r="AY117" s="488"/>
      <c r="AZ117" s="488"/>
      <c r="BA117" s="488"/>
      <c r="BB117" s="488"/>
      <c r="BC117" s="488"/>
      <c r="BD117" s="488"/>
      <c r="BE117" s="488"/>
      <c r="BF117" s="488"/>
      <c r="BG117" s="488"/>
      <c r="BH117" s="488"/>
      <c r="BI117" s="488"/>
      <c r="BJ117" s="488"/>
      <c r="BK117" s="488"/>
      <c r="BL117" s="488"/>
      <c r="BM117" s="488"/>
      <c r="BN117" s="488"/>
      <c r="BO117" s="488"/>
      <c r="BP117" s="488"/>
      <c r="BQ117" s="488"/>
      <c r="BR117" s="488"/>
      <c r="BS117" s="488"/>
      <c r="BT117" s="488"/>
      <c r="BU117" s="488"/>
      <c r="BV117" s="488"/>
      <c r="BW117" s="488"/>
      <c r="BX117" s="488"/>
      <c r="BY117" s="488"/>
      <c r="BZ117" s="488"/>
      <c r="CA117" s="488"/>
      <c r="CB117" s="488"/>
      <c r="CC117" s="488"/>
      <c r="CD117" s="488"/>
      <c r="CE117" s="488"/>
      <c r="CF117" s="488"/>
      <c r="CG117" s="488"/>
      <c r="CH117" s="488"/>
      <c r="CI117" s="488"/>
      <c r="CJ117" s="488"/>
      <c r="CK117" s="488"/>
      <c r="CL117" s="488"/>
      <c r="CM117" s="488"/>
      <c r="CN117" s="488"/>
      <c r="CO117" s="488"/>
      <c r="CP117" s="488"/>
      <c r="CQ117" s="488"/>
      <c r="CR117" s="488"/>
      <c r="CS117" s="488"/>
      <c r="CT117" s="488"/>
    </row>
    <row r="118" spans="19:98">
      <c r="S118" s="488"/>
      <c r="T118" s="488"/>
      <c r="U118" s="488"/>
      <c r="V118" s="488"/>
      <c r="W118" s="488"/>
      <c r="X118" s="488"/>
      <c r="Y118" s="488"/>
      <c r="Z118" s="488"/>
      <c r="AA118" s="488"/>
      <c r="AB118" s="488"/>
      <c r="AC118" s="488"/>
      <c r="AD118" s="488"/>
      <c r="AE118" s="488"/>
      <c r="AF118" s="488"/>
      <c r="AG118" s="488"/>
      <c r="AH118" s="488"/>
      <c r="AI118" s="488"/>
      <c r="AJ118" s="488"/>
      <c r="AK118" s="488"/>
      <c r="AL118" s="488"/>
      <c r="AM118" s="488"/>
      <c r="AN118" s="488"/>
      <c r="AO118" s="488"/>
      <c r="AP118" s="488"/>
      <c r="AQ118" s="488"/>
      <c r="AR118" s="488"/>
      <c r="AS118" s="488"/>
      <c r="AT118" s="488"/>
      <c r="AU118" s="488"/>
      <c r="AV118" s="488"/>
      <c r="AW118" s="488"/>
      <c r="AX118" s="488"/>
      <c r="AY118" s="488"/>
      <c r="AZ118" s="488"/>
      <c r="BA118" s="488"/>
      <c r="BB118" s="488"/>
      <c r="BC118" s="488"/>
      <c r="BD118" s="488"/>
      <c r="BE118" s="488"/>
      <c r="BF118" s="488"/>
      <c r="BG118" s="488"/>
      <c r="BH118" s="488"/>
      <c r="BI118" s="488"/>
      <c r="BJ118" s="488"/>
      <c r="BK118" s="488"/>
      <c r="BL118" s="488"/>
      <c r="BM118" s="488"/>
      <c r="BN118" s="488"/>
      <c r="BO118" s="488"/>
      <c r="BP118" s="488"/>
      <c r="BQ118" s="488"/>
      <c r="BR118" s="488"/>
      <c r="BS118" s="488"/>
      <c r="BT118" s="488"/>
      <c r="BU118" s="488"/>
      <c r="BV118" s="488"/>
      <c r="BW118" s="488"/>
      <c r="BX118" s="488"/>
      <c r="BY118" s="488"/>
      <c r="BZ118" s="488"/>
      <c r="CA118" s="488"/>
      <c r="CB118" s="488"/>
      <c r="CC118" s="488"/>
      <c r="CD118" s="488"/>
      <c r="CE118" s="488"/>
      <c r="CF118" s="488"/>
      <c r="CG118" s="488"/>
      <c r="CH118" s="488"/>
      <c r="CI118" s="488"/>
      <c r="CJ118" s="488"/>
      <c r="CK118" s="488"/>
      <c r="CL118" s="488"/>
      <c r="CM118" s="488"/>
      <c r="CN118" s="488"/>
      <c r="CO118" s="488"/>
      <c r="CP118" s="488"/>
      <c r="CQ118" s="488"/>
      <c r="CR118" s="488"/>
      <c r="CS118" s="488"/>
      <c r="CT118" s="488"/>
    </row>
    <row r="119" spans="19:98">
      <c r="S119" s="488"/>
      <c r="T119" s="488"/>
      <c r="U119" s="488"/>
      <c r="V119" s="488"/>
      <c r="W119" s="488"/>
      <c r="X119" s="488"/>
      <c r="Y119" s="488"/>
      <c r="Z119" s="488"/>
      <c r="AA119" s="488"/>
      <c r="AB119" s="488"/>
      <c r="AC119" s="488"/>
      <c r="AD119" s="488"/>
      <c r="AE119" s="488"/>
      <c r="AF119" s="488"/>
      <c r="AG119" s="488"/>
      <c r="AH119" s="488"/>
      <c r="AI119" s="488"/>
      <c r="AJ119" s="488"/>
      <c r="AK119" s="488"/>
      <c r="AL119" s="488"/>
      <c r="AM119" s="488"/>
      <c r="AN119" s="488"/>
      <c r="AO119" s="488"/>
      <c r="AP119" s="488"/>
      <c r="AQ119" s="488"/>
      <c r="AR119" s="488"/>
      <c r="AS119" s="488"/>
      <c r="AT119" s="488"/>
      <c r="AU119" s="488"/>
      <c r="AV119" s="488"/>
      <c r="AW119" s="488"/>
      <c r="AX119" s="488"/>
      <c r="AY119" s="488"/>
      <c r="AZ119" s="488"/>
      <c r="BA119" s="488"/>
      <c r="BB119" s="488"/>
      <c r="BC119" s="488"/>
      <c r="BD119" s="488"/>
      <c r="BE119" s="488"/>
      <c r="BF119" s="488"/>
      <c r="BG119" s="488"/>
      <c r="BH119" s="488"/>
      <c r="BI119" s="488"/>
      <c r="BJ119" s="488"/>
      <c r="BK119" s="488"/>
      <c r="BL119" s="488"/>
      <c r="BM119" s="488"/>
      <c r="BN119" s="488"/>
      <c r="BO119" s="488"/>
      <c r="BP119" s="488"/>
      <c r="BQ119" s="488"/>
      <c r="BR119" s="488"/>
      <c r="BS119" s="488"/>
      <c r="BT119" s="488"/>
      <c r="BU119" s="488"/>
      <c r="BV119" s="488"/>
      <c r="BW119" s="488"/>
      <c r="BX119" s="488"/>
      <c r="BY119" s="488"/>
      <c r="BZ119" s="488"/>
      <c r="CA119" s="488"/>
      <c r="CB119" s="488"/>
      <c r="CC119" s="488"/>
      <c r="CD119" s="488"/>
      <c r="CE119" s="488"/>
      <c r="CF119" s="488"/>
      <c r="CG119" s="488"/>
      <c r="CH119" s="488"/>
      <c r="CI119" s="488"/>
      <c r="CJ119" s="488"/>
      <c r="CK119" s="488"/>
      <c r="CL119" s="488"/>
      <c r="CM119" s="488"/>
      <c r="CN119" s="488"/>
      <c r="CO119" s="488"/>
      <c r="CP119" s="488"/>
      <c r="CQ119" s="488"/>
      <c r="CR119" s="488"/>
      <c r="CS119" s="488"/>
      <c r="CT119" s="488"/>
    </row>
    <row r="120" spans="19:98">
      <c r="S120" s="488"/>
      <c r="T120" s="488"/>
      <c r="U120" s="488"/>
      <c r="V120" s="488"/>
      <c r="W120" s="488"/>
      <c r="X120" s="488"/>
      <c r="Y120" s="488"/>
      <c r="Z120" s="488"/>
      <c r="AA120" s="488"/>
      <c r="AB120" s="488"/>
      <c r="AC120" s="488"/>
      <c r="AD120" s="488"/>
      <c r="AE120" s="488"/>
      <c r="AF120" s="488"/>
      <c r="AG120" s="488"/>
      <c r="AH120" s="488"/>
      <c r="AI120" s="488"/>
      <c r="AJ120" s="488"/>
      <c r="AK120" s="488"/>
      <c r="AL120" s="488"/>
      <c r="AM120" s="488"/>
      <c r="AN120" s="488"/>
      <c r="AO120" s="488"/>
      <c r="AP120" s="488"/>
      <c r="AQ120" s="488"/>
      <c r="AR120" s="488"/>
      <c r="AS120" s="488"/>
      <c r="AT120" s="488"/>
      <c r="AU120" s="488"/>
      <c r="AV120" s="488"/>
      <c r="AW120" s="488"/>
      <c r="AX120" s="488"/>
      <c r="AY120" s="488"/>
      <c r="AZ120" s="488"/>
      <c r="BA120" s="488"/>
      <c r="BB120" s="488"/>
      <c r="BC120" s="488"/>
      <c r="BD120" s="488"/>
      <c r="BE120" s="488"/>
      <c r="BF120" s="488"/>
      <c r="BG120" s="488"/>
      <c r="BH120" s="488"/>
      <c r="BI120" s="488"/>
      <c r="BJ120" s="488"/>
      <c r="BK120" s="488"/>
      <c r="BL120" s="488"/>
      <c r="BM120" s="488"/>
      <c r="BN120" s="488"/>
      <c r="BO120" s="488"/>
      <c r="BP120" s="488"/>
      <c r="BQ120" s="488"/>
      <c r="BR120" s="488"/>
      <c r="BS120" s="488"/>
      <c r="BT120" s="488"/>
      <c r="BU120" s="488"/>
      <c r="BV120" s="488"/>
      <c r="BW120" s="488"/>
      <c r="BX120" s="488"/>
      <c r="BY120" s="488"/>
      <c r="BZ120" s="488"/>
      <c r="CA120" s="488"/>
      <c r="CB120" s="488"/>
      <c r="CC120" s="488"/>
      <c r="CD120" s="488"/>
      <c r="CE120" s="488"/>
      <c r="CF120" s="488"/>
      <c r="CG120" s="488"/>
      <c r="CH120" s="488"/>
      <c r="CI120" s="488"/>
      <c r="CJ120" s="488"/>
      <c r="CK120" s="488"/>
      <c r="CL120" s="488"/>
      <c r="CM120" s="488"/>
      <c r="CN120" s="488"/>
      <c r="CO120" s="488"/>
      <c r="CP120" s="488"/>
      <c r="CQ120" s="488"/>
      <c r="CR120" s="488"/>
      <c r="CS120" s="488"/>
      <c r="CT120" s="488"/>
    </row>
    <row r="121" spans="19:98">
      <c r="S121" s="488"/>
      <c r="T121" s="488"/>
      <c r="U121" s="488"/>
      <c r="V121" s="488"/>
      <c r="W121" s="488"/>
      <c r="X121" s="488"/>
      <c r="Y121" s="488"/>
      <c r="Z121" s="488"/>
      <c r="AA121" s="488"/>
      <c r="AB121" s="488"/>
      <c r="AC121" s="488"/>
      <c r="AD121" s="488"/>
      <c r="AE121" s="488"/>
      <c r="AF121" s="488"/>
      <c r="AG121" s="488"/>
      <c r="AH121" s="488"/>
      <c r="AI121" s="488"/>
      <c r="AJ121" s="488"/>
      <c r="AK121" s="488"/>
      <c r="AL121" s="488"/>
      <c r="AM121" s="488"/>
      <c r="AN121" s="488"/>
      <c r="AO121" s="488"/>
      <c r="AP121" s="488"/>
      <c r="AQ121" s="488"/>
      <c r="AR121" s="488"/>
      <c r="AS121" s="488"/>
      <c r="AT121" s="488"/>
      <c r="AU121" s="488"/>
      <c r="AV121" s="488"/>
      <c r="AW121" s="488"/>
      <c r="AX121" s="488"/>
      <c r="AY121" s="488"/>
      <c r="AZ121" s="488"/>
      <c r="BA121" s="488"/>
      <c r="BB121" s="488"/>
      <c r="BC121" s="488"/>
      <c r="BD121" s="488"/>
      <c r="BE121" s="488"/>
      <c r="BF121" s="488"/>
      <c r="BG121" s="488"/>
      <c r="BH121" s="488"/>
      <c r="BI121" s="488"/>
      <c r="BJ121" s="488"/>
      <c r="BK121" s="488"/>
      <c r="BL121" s="488"/>
      <c r="BM121" s="488"/>
      <c r="BN121" s="488"/>
      <c r="BO121" s="488"/>
      <c r="BP121" s="488"/>
      <c r="BQ121" s="488"/>
      <c r="BR121" s="488"/>
      <c r="BS121" s="488"/>
      <c r="BT121" s="488"/>
      <c r="BU121" s="488"/>
      <c r="BV121" s="488"/>
      <c r="BW121" s="488"/>
      <c r="BX121" s="488"/>
      <c r="BY121" s="488"/>
      <c r="BZ121" s="488"/>
      <c r="CA121" s="488"/>
      <c r="CB121" s="488"/>
      <c r="CC121" s="488"/>
      <c r="CD121" s="488"/>
      <c r="CE121" s="488"/>
      <c r="CF121" s="488"/>
      <c r="CG121" s="488"/>
      <c r="CH121" s="488"/>
      <c r="CI121" s="488"/>
      <c r="CJ121" s="488"/>
      <c r="CK121" s="488"/>
      <c r="CL121" s="488"/>
      <c r="CM121" s="488"/>
      <c r="CN121" s="488"/>
      <c r="CO121" s="488"/>
      <c r="CP121" s="488"/>
      <c r="CQ121" s="488"/>
      <c r="CR121" s="488"/>
      <c r="CS121" s="488"/>
      <c r="CT121" s="488"/>
    </row>
    <row r="122" spans="19:98">
      <c r="S122" s="488"/>
      <c r="T122" s="488"/>
      <c r="U122" s="488"/>
      <c r="V122" s="488"/>
      <c r="W122" s="488"/>
      <c r="X122" s="488"/>
      <c r="Y122" s="488"/>
      <c r="Z122" s="488"/>
      <c r="AA122" s="488"/>
      <c r="AB122" s="488"/>
      <c r="AC122" s="488"/>
      <c r="AD122" s="488"/>
      <c r="AE122" s="488"/>
      <c r="AF122" s="488"/>
      <c r="AG122" s="488"/>
      <c r="AH122" s="488"/>
      <c r="AI122" s="488"/>
      <c r="AJ122" s="488"/>
      <c r="AK122" s="488"/>
      <c r="AL122" s="488"/>
      <c r="AM122" s="488"/>
      <c r="AN122" s="488"/>
      <c r="AO122" s="488"/>
      <c r="AP122" s="488"/>
      <c r="AQ122" s="488"/>
      <c r="AR122" s="488"/>
      <c r="AS122" s="488"/>
      <c r="AT122" s="488"/>
      <c r="AU122" s="488"/>
      <c r="AV122" s="488"/>
      <c r="AW122" s="488"/>
      <c r="AX122" s="488"/>
      <c r="AY122" s="488"/>
      <c r="AZ122" s="488"/>
      <c r="BA122" s="488"/>
      <c r="BB122" s="488"/>
      <c r="BC122" s="488"/>
      <c r="BD122" s="488"/>
      <c r="BE122" s="488"/>
      <c r="BF122" s="488"/>
      <c r="BG122" s="488"/>
      <c r="BH122" s="488"/>
      <c r="BI122" s="488"/>
      <c r="BJ122" s="488"/>
      <c r="BK122" s="488"/>
      <c r="BL122" s="488"/>
      <c r="BM122" s="488"/>
      <c r="BN122" s="488"/>
      <c r="BO122" s="488"/>
      <c r="BP122" s="488"/>
      <c r="BQ122" s="488"/>
      <c r="BR122" s="488"/>
      <c r="BS122" s="488"/>
      <c r="BT122" s="488"/>
      <c r="BU122" s="488"/>
      <c r="BV122" s="488"/>
      <c r="BW122" s="488"/>
      <c r="BX122" s="488"/>
      <c r="BY122" s="488"/>
      <c r="BZ122" s="488"/>
      <c r="CA122" s="488"/>
      <c r="CB122" s="488"/>
      <c r="CC122" s="488"/>
      <c r="CD122" s="488"/>
      <c r="CE122" s="488"/>
      <c r="CF122" s="488"/>
      <c r="CG122" s="488"/>
      <c r="CH122" s="488"/>
      <c r="CI122" s="488"/>
      <c r="CJ122" s="488"/>
      <c r="CK122" s="488"/>
      <c r="CL122" s="488"/>
      <c r="CM122" s="488"/>
      <c r="CN122" s="488"/>
      <c r="CO122" s="488"/>
      <c r="CP122" s="488"/>
      <c r="CQ122" s="488"/>
      <c r="CR122" s="488"/>
      <c r="CS122" s="488"/>
      <c r="CT122" s="488"/>
    </row>
    <row r="123" spans="19:98">
      <c r="S123" s="488"/>
      <c r="T123" s="488"/>
      <c r="U123" s="488"/>
      <c r="V123" s="488"/>
      <c r="W123" s="488"/>
      <c r="X123" s="488"/>
      <c r="Y123" s="488"/>
      <c r="Z123" s="488"/>
      <c r="AA123" s="488"/>
      <c r="AB123" s="488"/>
      <c r="AC123" s="488"/>
      <c r="AD123" s="488"/>
      <c r="AE123" s="488"/>
      <c r="AF123" s="488"/>
      <c r="AG123" s="488"/>
      <c r="AH123" s="488"/>
      <c r="AI123" s="488"/>
      <c r="AJ123" s="488"/>
      <c r="AK123" s="488"/>
      <c r="AL123" s="488"/>
      <c r="AM123" s="488"/>
      <c r="AN123" s="488"/>
      <c r="AO123" s="488"/>
      <c r="AP123" s="488"/>
      <c r="AQ123" s="488"/>
      <c r="AR123" s="488"/>
      <c r="AS123" s="488"/>
      <c r="AT123" s="488"/>
      <c r="AU123" s="488"/>
      <c r="AV123" s="488"/>
      <c r="AW123" s="488"/>
      <c r="AX123" s="488"/>
      <c r="AY123" s="488"/>
      <c r="AZ123" s="488"/>
      <c r="BA123" s="488"/>
      <c r="BB123" s="488"/>
      <c r="BC123" s="488"/>
      <c r="BD123" s="488"/>
      <c r="BE123" s="488"/>
      <c r="BF123" s="488"/>
      <c r="BG123" s="488"/>
      <c r="BH123" s="488"/>
      <c r="BI123" s="488"/>
      <c r="BJ123" s="488"/>
      <c r="BK123" s="488"/>
      <c r="BL123" s="488"/>
      <c r="BM123" s="488"/>
      <c r="BN123" s="488"/>
      <c r="BO123" s="488"/>
      <c r="BP123" s="488"/>
      <c r="BQ123" s="488"/>
      <c r="BR123" s="488"/>
      <c r="BS123" s="488"/>
      <c r="BT123" s="488"/>
      <c r="BU123" s="488"/>
      <c r="BV123" s="488"/>
      <c r="BW123" s="488"/>
      <c r="BX123" s="488"/>
      <c r="BY123" s="488"/>
      <c r="BZ123" s="488"/>
      <c r="CA123" s="488"/>
      <c r="CB123" s="488"/>
      <c r="CC123" s="488"/>
      <c r="CD123" s="488"/>
      <c r="CE123" s="488"/>
      <c r="CF123" s="488"/>
      <c r="CG123" s="488"/>
      <c r="CH123" s="488"/>
      <c r="CI123" s="488"/>
      <c r="CJ123" s="488"/>
      <c r="CK123" s="488"/>
      <c r="CL123" s="488"/>
      <c r="CM123" s="488"/>
      <c r="CN123" s="488"/>
      <c r="CO123" s="488"/>
      <c r="CP123" s="488"/>
      <c r="CQ123" s="488"/>
      <c r="CR123" s="488"/>
      <c r="CS123" s="488"/>
      <c r="CT123" s="488"/>
    </row>
    <row r="124" spans="19:98">
      <c r="S124" s="488"/>
      <c r="T124" s="488"/>
      <c r="U124" s="488"/>
      <c r="V124" s="488"/>
      <c r="W124" s="488"/>
      <c r="X124" s="488"/>
      <c r="Y124" s="488"/>
      <c r="Z124" s="488"/>
      <c r="AA124" s="488"/>
      <c r="AB124" s="488"/>
      <c r="AC124" s="488"/>
      <c r="AD124" s="488"/>
      <c r="AE124" s="488"/>
      <c r="AF124" s="488"/>
      <c r="AG124" s="488"/>
      <c r="AH124" s="488"/>
      <c r="AI124" s="488"/>
      <c r="AJ124" s="488"/>
      <c r="AK124" s="488"/>
      <c r="AL124" s="488"/>
      <c r="AM124" s="488"/>
      <c r="AN124" s="488"/>
      <c r="AO124" s="488"/>
      <c r="AP124" s="488"/>
      <c r="AQ124" s="488"/>
      <c r="AR124" s="488"/>
      <c r="AS124" s="488"/>
      <c r="AT124" s="488"/>
      <c r="AU124" s="488"/>
      <c r="AV124" s="488"/>
      <c r="AW124" s="488"/>
      <c r="AX124" s="488"/>
      <c r="AY124" s="488"/>
      <c r="AZ124" s="488"/>
      <c r="BA124" s="488"/>
      <c r="BB124" s="488"/>
      <c r="BC124" s="488"/>
      <c r="BD124" s="488"/>
      <c r="BE124" s="488"/>
      <c r="BF124" s="488"/>
      <c r="BG124" s="488"/>
      <c r="BH124" s="488"/>
      <c r="BI124" s="488"/>
      <c r="BJ124" s="488"/>
      <c r="BK124" s="488"/>
      <c r="BL124" s="488"/>
      <c r="BM124" s="488"/>
      <c r="BN124" s="488"/>
      <c r="BO124" s="488"/>
      <c r="BP124" s="488"/>
      <c r="BQ124" s="488"/>
      <c r="BR124" s="488"/>
      <c r="BS124" s="488"/>
      <c r="BT124" s="488"/>
      <c r="BU124" s="488"/>
      <c r="BV124" s="488"/>
      <c r="BW124" s="488"/>
      <c r="BX124" s="488"/>
      <c r="BY124" s="488"/>
      <c r="BZ124" s="488"/>
      <c r="CA124" s="488"/>
      <c r="CB124" s="488"/>
      <c r="CC124" s="488"/>
      <c r="CD124" s="488"/>
      <c r="CE124" s="488"/>
      <c r="CF124" s="488"/>
      <c r="CG124" s="488"/>
      <c r="CH124" s="488"/>
      <c r="CI124" s="488"/>
      <c r="CJ124" s="488"/>
      <c r="CK124" s="488"/>
      <c r="CL124" s="488"/>
      <c r="CM124" s="488"/>
      <c r="CN124" s="488"/>
      <c r="CO124" s="488"/>
      <c r="CP124" s="488"/>
      <c r="CQ124" s="488"/>
      <c r="CR124" s="488"/>
      <c r="CS124" s="488"/>
      <c r="CT124" s="488"/>
    </row>
    <row r="125" spans="19:98">
      <c r="S125" s="488"/>
      <c r="T125" s="488"/>
      <c r="U125" s="488"/>
      <c r="V125" s="488"/>
      <c r="W125" s="488"/>
      <c r="X125" s="488"/>
      <c r="Y125" s="488"/>
      <c r="Z125" s="488"/>
      <c r="AA125" s="488"/>
      <c r="AB125" s="488"/>
      <c r="AC125" s="488"/>
      <c r="AD125" s="488"/>
      <c r="AE125" s="488"/>
      <c r="AF125" s="488"/>
      <c r="AG125" s="488"/>
      <c r="AH125" s="488"/>
      <c r="AI125" s="488"/>
      <c r="AJ125" s="488"/>
      <c r="AK125" s="488"/>
      <c r="AL125" s="488"/>
      <c r="AM125" s="488"/>
      <c r="AN125" s="488"/>
      <c r="AO125" s="488"/>
      <c r="AP125" s="488"/>
      <c r="AQ125" s="488"/>
      <c r="AR125" s="488"/>
      <c r="AS125" s="488"/>
      <c r="AT125" s="488"/>
      <c r="AU125" s="488"/>
      <c r="AV125" s="488"/>
      <c r="AW125" s="488"/>
      <c r="AX125" s="488"/>
      <c r="AY125" s="488"/>
      <c r="AZ125" s="488"/>
      <c r="BA125" s="488"/>
      <c r="BB125" s="488"/>
      <c r="BC125" s="488"/>
      <c r="BD125" s="488"/>
      <c r="BE125" s="488"/>
      <c r="BF125" s="488"/>
      <c r="BG125" s="488"/>
      <c r="BH125" s="488"/>
      <c r="BI125" s="488"/>
      <c r="BJ125" s="488"/>
      <c r="BK125" s="488"/>
      <c r="BL125" s="488"/>
      <c r="BM125" s="488"/>
      <c r="BN125" s="488"/>
      <c r="BO125" s="488"/>
      <c r="BP125" s="488"/>
      <c r="BQ125" s="488"/>
      <c r="BR125" s="488"/>
      <c r="BS125" s="488"/>
      <c r="BT125" s="488"/>
      <c r="BU125" s="488"/>
      <c r="BV125" s="488"/>
      <c r="BW125" s="488"/>
      <c r="BX125" s="488"/>
      <c r="BY125" s="488"/>
      <c r="BZ125" s="488"/>
      <c r="CA125" s="488"/>
      <c r="CB125" s="488"/>
      <c r="CC125" s="488"/>
      <c r="CD125" s="488"/>
      <c r="CE125" s="488"/>
      <c r="CF125" s="488"/>
      <c r="CG125" s="488"/>
      <c r="CH125" s="488"/>
      <c r="CI125" s="488"/>
      <c r="CJ125" s="488"/>
      <c r="CK125" s="488"/>
      <c r="CL125" s="488"/>
      <c r="CM125" s="488"/>
      <c r="CN125" s="488"/>
      <c r="CO125" s="488"/>
      <c r="CP125" s="488"/>
      <c r="CQ125" s="488"/>
      <c r="CR125" s="488"/>
      <c r="CS125" s="488"/>
      <c r="CT125" s="488"/>
    </row>
    <row r="126" spans="19:98">
      <c r="S126" s="488"/>
      <c r="T126" s="488"/>
      <c r="U126" s="488"/>
      <c r="V126" s="488"/>
      <c r="W126" s="488"/>
      <c r="X126" s="488"/>
      <c r="Y126" s="488"/>
      <c r="Z126" s="488"/>
      <c r="AA126" s="488"/>
      <c r="AB126" s="488"/>
      <c r="AC126" s="488"/>
      <c r="AD126" s="488"/>
      <c r="AE126" s="488"/>
      <c r="AF126" s="488"/>
      <c r="AG126" s="488"/>
      <c r="AH126" s="488"/>
      <c r="AI126" s="488"/>
      <c r="AJ126" s="488"/>
      <c r="AK126" s="488"/>
      <c r="AL126" s="488"/>
      <c r="AM126" s="488"/>
      <c r="AN126" s="488"/>
      <c r="AO126" s="488"/>
      <c r="AP126" s="488"/>
      <c r="AQ126" s="488"/>
      <c r="AR126" s="488"/>
      <c r="AS126" s="488"/>
      <c r="AT126" s="488"/>
      <c r="AU126" s="488"/>
      <c r="AV126" s="488"/>
      <c r="AW126" s="488"/>
      <c r="AX126" s="488"/>
      <c r="AY126" s="488"/>
      <c r="AZ126" s="488"/>
      <c r="BA126" s="488"/>
      <c r="BB126" s="488"/>
      <c r="BC126" s="488"/>
      <c r="BD126" s="488"/>
      <c r="BE126" s="488"/>
      <c r="BF126" s="488"/>
      <c r="BG126" s="488"/>
      <c r="BH126" s="488"/>
      <c r="BI126" s="488"/>
      <c r="BJ126" s="488"/>
      <c r="BK126" s="488"/>
      <c r="BL126" s="488"/>
      <c r="BM126" s="488"/>
      <c r="BN126" s="488"/>
      <c r="BO126" s="488"/>
      <c r="BP126" s="488"/>
      <c r="BQ126" s="488"/>
      <c r="BR126" s="488"/>
      <c r="BS126" s="488"/>
      <c r="BT126" s="488"/>
      <c r="BU126" s="488"/>
      <c r="BV126" s="488"/>
      <c r="BW126" s="488"/>
      <c r="BX126" s="488"/>
      <c r="BY126" s="488"/>
      <c r="BZ126" s="488"/>
      <c r="CA126" s="488"/>
      <c r="CB126" s="488"/>
      <c r="CC126" s="488"/>
      <c r="CD126" s="488"/>
      <c r="CE126" s="488"/>
      <c r="CF126" s="488"/>
      <c r="CG126" s="488"/>
      <c r="CH126" s="488"/>
      <c r="CI126" s="488"/>
      <c r="CJ126" s="488"/>
      <c r="CK126" s="488"/>
      <c r="CL126" s="488"/>
      <c r="CM126" s="488"/>
      <c r="CN126" s="488"/>
      <c r="CO126" s="488"/>
      <c r="CP126" s="488"/>
      <c r="CQ126" s="488"/>
      <c r="CR126" s="488"/>
      <c r="CS126" s="488"/>
      <c r="CT126" s="488"/>
    </row>
    <row r="127" spans="19:98">
      <c r="S127" s="488"/>
      <c r="T127" s="488"/>
      <c r="U127" s="488"/>
      <c r="V127" s="488"/>
      <c r="W127" s="488"/>
      <c r="X127" s="488"/>
      <c r="Y127" s="488"/>
      <c r="Z127" s="488"/>
      <c r="AA127" s="488"/>
      <c r="AB127" s="488"/>
      <c r="AC127" s="488"/>
      <c r="AD127" s="488"/>
      <c r="AE127" s="488"/>
      <c r="AF127" s="488"/>
      <c r="AG127" s="488"/>
      <c r="AH127" s="488"/>
      <c r="AI127" s="488"/>
      <c r="AJ127" s="488"/>
      <c r="AK127" s="488"/>
      <c r="AL127" s="488"/>
      <c r="AM127" s="488"/>
      <c r="AN127" s="488"/>
      <c r="AO127" s="488"/>
      <c r="AP127" s="488"/>
      <c r="AQ127" s="488"/>
      <c r="AR127" s="488"/>
      <c r="AS127" s="488"/>
      <c r="AT127" s="488"/>
      <c r="AU127" s="488"/>
      <c r="AV127" s="488"/>
      <c r="AW127" s="488"/>
      <c r="AX127" s="488"/>
      <c r="AY127" s="488"/>
      <c r="AZ127" s="488"/>
      <c r="BA127" s="488"/>
      <c r="BB127" s="488"/>
      <c r="BC127" s="488"/>
      <c r="BD127" s="488"/>
      <c r="BE127" s="488"/>
      <c r="BF127" s="488"/>
      <c r="BG127" s="488"/>
      <c r="BH127" s="488"/>
      <c r="BI127" s="488"/>
      <c r="BJ127" s="488"/>
      <c r="BK127" s="488"/>
      <c r="BL127" s="488"/>
      <c r="BM127" s="488"/>
      <c r="BN127" s="488"/>
      <c r="BO127" s="488"/>
      <c r="BP127" s="488"/>
      <c r="BQ127" s="488"/>
      <c r="BR127" s="488"/>
      <c r="BS127" s="488"/>
      <c r="BT127" s="488"/>
      <c r="BU127" s="488"/>
      <c r="BV127" s="488"/>
      <c r="BW127" s="488"/>
      <c r="BX127" s="488"/>
      <c r="BY127" s="488"/>
      <c r="BZ127" s="488"/>
      <c r="CA127" s="488"/>
      <c r="CB127" s="488"/>
      <c r="CC127" s="488"/>
      <c r="CD127" s="488"/>
      <c r="CE127" s="488"/>
      <c r="CF127" s="488"/>
      <c r="CG127" s="488"/>
      <c r="CH127" s="488"/>
      <c r="CI127" s="488"/>
      <c r="CJ127" s="488"/>
      <c r="CK127" s="488"/>
      <c r="CL127" s="488"/>
      <c r="CM127" s="488"/>
      <c r="CN127" s="488"/>
      <c r="CO127" s="488"/>
      <c r="CP127" s="488"/>
      <c r="CQ127" s="488"/>
      <c r="CR127" s="488"/>
      <c r="CS127" s="488"/>
      <c r="CT127" s="488"/>
    </row>
    <row r="128" spans="19:98">
      <c r="S128" s="488"/>
      <c r="T128" s="488"/>
      <c r="U128" s="488"/>
      <c r="V128" s="488"/>
      <c r="W128" s="488"/>
      <c r="X128" s="488"/>
      <c r="Y128" s="488"/>
      <c r="Z128" s="488"/>
      <c r="AA128" s="488"/>
      <c r="AB128" s="488"/>
      <c r="AC128" s="488"/>
      <c r="AD128" s="488"/>
      <c r="AE128" s="488"/>
      <c r="AF128" s="488"/>
      <c r="AG128" s="488"/>
      <c r="AH128" s="488"/>
      <c r="AI128" s="488"/>
      <c r="AJ128" s="488"/>
      <c r="AK128" s="488"/>
      <c r="AL128" s="488"/>
      <c r="AM128" s="488"/>
      <c r="AN128" s="488"/>
      <c r="AO128" s="488"/>
      <c r="AP128" s="488"/>
      <c r="AQ128" s="488"/>
      <c r="AR128" s="488"/>
      <c r="AS128" s="488"/>
      <c r="AT128" s="488"/>
      <c r="AU128" s="488"/>
      <c r="AV128" s="488"/>
      <c r="AW128" s="488"/>
      <c r="AX128" s="488"/>
      <c r="AY128" s="488"/>
      <c r="AZ128" s="488"/>
      <c r="BA128" s="488"/>
      <c r="BB128" s="488"/>
      <c r="BC128" s="488"/>
      <c r="BD128" s="488"/>
      <c r="BE128" s="488"/>
      <c r="BF128" s="488"/>
      <c r="BG128" s="488"/>
      <c r="BH128" s="488"/>
      <c r="BI128" s="488"/>
      <c r="BJ128" s="488"/>
      <c r="BK128" s="488"/>
      <c r="BL128" s="488"/>
      <c r="BM128" s="488"/>
      <c r="BN128" s="488"/>
      <c r="BO128" s="488"/>
      <c r="BP128" s="488"/>
      <c r="BQ128" s="488"/>
      <c r="BR128" s="488"/>
      <c r="BS128" s="488"/>
      <c r="BT128" s="488"/>
      <c r="BU128" s="488"/>
      <c r="BV128" s="488"/>
      <c r="BW128" s="488"/>
      <c r="BX128" s="488"/>
      <c r="BY128" s="488"/>
      <c r="BZ128" s="488"/>
      <c r="CA128" s="488"/>
      <c r="CB128" s="488"/>
      <c r="CC128" s="488"/>
      <c r="CD128" s="488"/>
      <c r="CE128" s="488"/>
      <c r="CF128" s="488"/>
      <c r="CG128" s="488"/>
      <c r="CH128" s="488"/>
      <c r="CI128" s="488"/>
      <c r="CJ128" s="488"/>
      <c r="CK128" s="488"/>
      <c r="CL128" s="488"/>
      <c r="CM128" s="488"/>
      <c r="CN128" s="488"/>
      <c r="CO128" s="488"/>
      <c r="CP128" s="488"/>
      <c r="CQ128" s="488"/>
      <c r="CR128" s="488"/>
      <c r="CS128" s="488"/>
      <c r="CT128" s="488"/>
    </row>
    <row r="129" spans="19:98">
      <c r="S129" s="488"/>
      <c r="T129" s="488"/>
      <c r="U129" s="488"/>
      <c r="V129" s="488"/>
      <c r="W129" s="488"/>
      <c r="X129" s="488"/>
      <c r="Y129" s="488"/>
      <c r="Z129" s="488"/>
      <c r="AA129" s="488"/>
      <c r="AB129" s="488"/>
      <c r="AC129" s="488"/>
      <c r="AD129" s="488"/>
      <c r="AE129" s="488"/>
      <c r="AF129" s="488"/>
      <c r="AG129" s="488"/>
      <c r="AH129" s="488"/>
      <c r="AI129" s="488"/>
      <c r="AJ129" s="488"/>
      <c r="AK129" s="488"/>
      <c r="AL129" s="488"/>
      <c r="AM129" s="488"/>
      <c r="AN129" s="488"/>
      <c r="AO129" s="488"/>
      <c r="AP129" s="488"/>
      <c r="AQ129" s="488"/>
      <c r="AR129" s="488"/>
      <c r="AS129" s="488"/>
      <c r="AT129" s="488"/>
      <c r="AU129" s="488"/>
      <c r="AV129" s="488"/>
      <c r="AW129" s="488"/>
      <c r="AX129" s="488"/>
      <c r="AY129" s="488"/>
      <c r="AZ129" s="488"/>
      <c r="BA129" s="488"/>
      <c r="BB129" s="488"/>
      <c r="BC129" s="488"/>
      <c r="BD129" s="488"/>
      <c r="BE129" s="488"/>
      <c r="BF129" s="488"/>
      <c r="BG129" s="488"/>
      <c r="BH129" s="488"/>
      <c r="BI129" s="488"/>
      <c r="BJ129" s="488"/>
      <c r="BK129" s="488"/>
      <c r="BL129" s="488"/>
      <c r="BM129" s="488"/>
      <c r="BN129" s="488"/>
      <c r="BO129" s="488"/>
      <c r="BP129" s="488"/>
      <c r="BQ129" s="488"/>
      <c r="BR129" s="488"/>
      <c r="BS129" s="488"/>
      <c r="BT129" s="488"/>
      <c r="BU129" s="488"/>
      <c r="BV129" s="488"/>
      <c r="BW129" s="488"/>
      <c r="BX129" s="488"/>
      <c r="BY129" s="488"/>
      <c r="BZ129" s="488"/>
      <c r="CA129" s="488"/>
      <c r="CB129" s="488"/>
      <c r="CC129" s="488"/>
      <c r="CD129" s="488"/>
      <c r="CE129" s="488"/>
      <c r="CF129" s="488"/>
      <c r="CG129" s="488"/>
      <c r="CH129" s="488"/>
      <c r="CI129" s="488"/>
      <c r="CJ129" s="488"/>
      <c r="CK129" s="488"/>
      <c r="CL129" s="488"/>
      <c r="CM129" s="488"/>
      <c r="CN129" s="488"/>
      <c r="CO129" s="488"/>
      <c r="CP129" s="488"/>
      <c r="CQ129" s="488"/>
      <c r="CR129" s="488"/>
      <c r="CS129" s="488"/>
      <c r="CT129" s="488"/>
    </row>
    <row r="130" spans="19:98">
      <c r="S130" s="488"/>
      <c r="T130" s="488"/>
      <c r="U130" s="488"/>
      <c r="V130" s="488"/>
      <c r="W130" s="488"/>
      <c r="X130" s="488"/>
      <c r="Y130" s="488"/>
      <c r="Z130" s="488"/>
      <c r="AA130" s="488"/>
      <c r="AB130" s="488"/>
      <c r="AC130" s="488"/>
      <c r="AD130" s="488"/>
      <c r="AE130" s="488"/>
      <c r="AF130" s="488"/>
      <c r="AG130" s="488"/>
      <c r="AH130" s="488"/>
      <c r="AI130" s="488"/>
      <c r="AJ130" s="488"/>
      <c r="AK130" s="488"/>
      <c r="AL130" s="488"/>
      <c r="AM130" s="488"/>
      <c r="AN130" s="488"/>
      <c r="AO130" s="488"/>
      <c r="AP130" s="488"/>
      <c r="AQ130" s="488"/>
      <c r="AR130" s="488"/>
      <c r="AS130" s="488"/>
      <c r="AT130" s="488"/>
      <c r="AU130" s="488"/>
      <c r="AV130" s="488"/>
      <c r="AW130" s="488"/>
      <c r="AX130" s="488"/>
      <c r="AY130" s="488"/>
      <c r="AZ130" s="488"/>
      <c r="BA130" s="488"/>
      <c r="BB130" s="488"/>
      <c r="BC130" s="488"/>
      <c r="BD130" s="488"/>
      <c r="BE130" s="488"/>
      <c r="BF130" s="488"/>
      <c r="BG130" s="488"/>
      <c r="BH130" s="488"/>
      <c r="BI130" s="488"/>
      <c r="BJ130" s="488"/>
      <c r="BK130" s="488"/>
      <c r="BL130" s="488"/>
      <c r="BM130" s="488"/>
      <c r="BN130" s="488"/>
      <c r="BO130" s="488"/>
      <c r="BP130" s="488"/>
      <c r="BQ130" s="488"/>
      <c r="BR130" s="488"/>
      <c r="BS130" s="488"/>
      <c r="BT130" s="488"/>
      <c r="BU130" s="488"/>
      <c r="BV130" s="488"/>
      <c r="BW130" s="488"/>
      <c r="BX130" s="488"/>
      <c r="BY130" s="488"/>
      <c r="BZ130" s="488"/>
      <c r="CA130" s="488"/>
      <c r="CB130" s="488"/>
      <c r="CC130" s="488"/>
      <c r="CD130" s="488"/>
      <c r="CE130" s="488"/>
      <c r="CF130" s="488"/>
      <c r="CG130" s="488"/>
      <c r="CH130" s="488"/>
      <c r="CI130" s="488"/>
      <c r="CJ130" s="488"/>
      <c r="CK130" s="488"/>
      <c r="CL130" s="488"/>
      <c r="CM130" s="488"/>
      <c r="CN130" s="488"/>
      <c r="CO130" s="488"/>
      <c r="CP130" s="488"/>
      <c r="CQ130" s="488"/>
      <c r="CR130" s="488"/>
      <c r="CS130" s="488"/>
      <c r="CT130" s="488"/>
    </row>
    <row r="131" spans="19:98">
      <c r="S131" s="488"/>
      <c r="T131" s="488"/>
      <c r="U131" s="488"/>
      <c r="V131" s="488"/>
      <c r="W131" s="488"/>
      <c r="X131" s="488"/>
      <c r="Y131" s="488"/>
      <c r="Z131" s="488"/>
      <c r="AA131" s="488"/>
      <c r="AB131" s="488"/>
      <c r="AC131" s="488"/>
      <c r="AD131" s="488"/>
      <c r="AE131" s="488"/>
      <c r="AF131" s="488"/>
      <c r="AG131" s="488"/>
      <c r="AH131" s="488"/>
      <c r="AI131" s="488"/>
      <c r="AJ131" s="488"/>
      <c r="AK131" s="488"/>
      <c r="AL131" s="488"/>
      <c r="AM131" s="488"/>
      <c r="AN131" s="488"/>
      <c r="AO131" s="488"/>
      <c r="AP131" s="488"/>
      <c r="AQ131" s="488"/>
      <c r="AR131" s="488"/>
      <c r="AS131" s="488"/>
      <c r="AT131" s="488"/>
      <c r="AU131" s="488"/>
      <c r="AV131" s="488"/>
      <c r="AW131" s="488"/>
      <c r="AX131" s="488"/>
      <c r="AY131" s="488"/>
      <c r="AZ131" s="488"/>
      <c r="BA131" s="488"/>
      <c r="BB131" s="488"/>
      <c r="BC131" s="488"/>
      <c r="BD131" s="488"/>
      <c r="BE131" s="488"/>
      <c r="BF131" s="488"/>
      <c r="BG131" s="488"/>
      <c r="BH131" s="488"/>
      <c r="BI131" s="488"/>
      <c r="BJ131" s="488"/>
      <c r="BK131" s="488"/>
      <c r="BL131" s="488"/>
      <c r="BM131" s="488"/>
      <c r="BN131" s="488"/>
      <c r="BO131" s="488"/>
      <c r="BP131" s="488"/>
      <c r="BQ131" s="488"/>
      <c r="BR131" s="488"/>
      <c r="BS131" s="488"/>
      <c r="BT131" s="488"/>
      <c r="BU131" s="488"/>
      <c r="BV131" s="488"/>
      <c r="BW131" s="488"/>
      <c r="BX131" s="488"/>
      <c r="BY131" s="488"/>
      <c r="BZ131" s="488"/>
      <c r="CA131" s="488"/>
      <c r="CB131" s="488"/>
      <c r="CC131" s="488"/>
      <c r="CD131" s="488"/>
      <c r="CE131" s="488"/>
      <c r="CF131" s="488"/>
      <c r="CG131" s="488"/>
      <c r="CH131" s="488"/>
      <c r="CI131" s="488"/>
      <c r="CJ131" s="488"/>
      <c r="CK131" s="488"/>
      <c r="CL131" s="488"/>
      <c r="CM131" s="488"/>
      <c r="CN131" s="488"/>
      <c r="CO131" s="488"/>
      <c r="CP131" s="488"/>
      <c r="CQ131" s="488"/>
      <c r="CR131" s="488"/>
      <c r="CS131" s="488"/>
      <c r="CT131" s="488"/>
    </row>
    <row r="132" spans="19:98">
      <c r="S132" s="488"/>
      <c r="T132" s="488"/>
      <c r="U132" s="488"/>
      <c r="V132" s="488"/>
      <c r="W132" s="488"/>
      <c r="X132" s="488"/>
      <c r="Y132" s="488"/>
      <c r="Z132" s="488"/>
      <c r="AA132" s="488"/>
      <c r="AB132" s="488"/>
      <c r="AC132" s="488"/>
      <c r="AD132" s="488"/>
      <c r="AE132" s="488"/>
      <c r="AF132" s="488"/>
      <c r="AG132" s="488"/>
      <c r="AH132" s="488"/>
      <c r="AI132" s="488"/>
      <c r="AJ132" s="488"/>
      <c r="AK132" s="488"/>
      <c r="AL132" s="488"/>
      <c r="AM132" s="488"/>
      <c r="AN132" s="488"/>
      <c r="AO132" s="488"/>
      <c r="AP132" s="488"/>
      <c r="AQ132" s="488"/>
      <c r="AR132" s="488"/>
      <c r="AS132" s="488"/>
      <c r="AT132" s="488"/>
      <c r="AU132" s="488"/>
      <c r="AV132" s="488"/>
      <c r="AW132" s="488"/>
      <c r="AX132" s="488"/>
      <c r="AY132" s="488"/>
      <c r="AZ132" s="488"/>
      <c r="BA132" s="488"/>
      <c r="BB132" s="488"/>
      <c r="BC132" s="488"/>
      <c r="BD132" s="488"/>
      <c r="BE132" s="488"/>
      <c r="BF132" s="488"/>
      <c r="BG132" s="488"/>
      <c r="BH132" s="488"/>
      <c r="BI132" s="488"/>
      <c r="BJ132" s="488"/>
      <c r="BK132" s="488"/>
      <c r="BL132" s="488"/>
      <c r="BM132" s="488"/>
      <c r="BN132" s="488"/>
      <c r="BO132" s="488"/>
      <c r="BP132" s="488"/>
      <c r="BQ132" s="488"/>
      <c r="BR132" s="488"/>
      <c r="BS132" s="488"/>
      <c r="BT132" s="488"/>
      <c r="BU132" s="488"/>
      <c r="BV132" s="488"/>
      <c r="BW132" s="488"/>
      <c r="BX132" s="488"/>
      <c r="BY132" s="488"/>
      <c r="BZ132" s="488"/>
      <c r="CA132" s="488"/>
      <c r="CB132" s="488"/>
      <c r="CC132" s="488"/>
      <c r="CD132" s="488"/>
      <c r="CE132" s="488"/>
      <c r="CF132" s="488"/>
      <c r="CG132" s="488"/>
      <c r="CH132" s="488"/>
      <c r="CI132" s="488"/>
      <c r="CJ132" s="488"/>
      <c r="CK132" s="488"/>
      <c r="CL132" s="488"/>
      <c r="CM132" s="488"/>
      <c r="CN132" s="488"/>
      <c r="CO132" s="488"/>
      <c r="CP132" s="488"/>
      <c r="CQ132" s="488"/>
      <c r="CR132" s="488"/>
      <c r="CS132" s="488"/>
      <c r="CT132" s="488"/>
    </row>
    <row r="133" spans="19:98">
      <c r="S133" s="488"/>
      <c r="T133" s="488"/>
      <c r="U133" s="488"/>
      <c r="V133" s="488"/>
      <c r="W133" s="488"/>
      <c r="X133" s="488"/>
      <c r="Y133" s="488"/>
      <c r="Z133" s="488"/>
      <c r="AA133" s="488"/>
      <c r="AB133" s="488"/>
      <c r="AC133" s="488"/>
      <c r="AD133" s="488"/>
      <c r="AE133" s="488"/>
      <c r="AF133" s="488"/>
      <c r="AG133" s="488"/>
      <c r="AH133" s="488"/>
      <c r="AI133" s="488"/>
      <c r="AJ133" s="488"/>
      <c r="AK133" s="488"/>
      <c r="AL133" s="488"/>
      <c r="AM133" s="488"/>
      <c r="AN133" s="488"/>
      <c r="AO133" s="488"/>
      <c r="AP133" s="488"/>
      <c r="AQ133" s="488"/>
      <c r="AR133" s="488"/>
      <c r="AS133" s="488"/>
      <c r="AT133" s="488"/>
      <c r="AU133" s="488"/>
      <c r="AV133" s="488"/>
      <c r="AW133" s="488"/>
      <c r="AX133" s="488"/>
      <c r="AY133" s="488"/>
      <c r="AZ133" s="488"/>
      <c r="BA133" s="488"/>
      <c r="BB133" s="488"/>
      <c r="BC133" s="488"/>
      <c r="BD133" s="488"/>
      <c r="BE133" s="488"/>
      <c r="BF133" s="488"/>
      <c r="BG133" s="488"/>
      <c r="BH133" s="488"/>
      <c r="BI133" s="488"/>
      <c r="BJ133" s="488"/>
      <c r="BK133" s="488"/>
      <c r="BL133" s="488"/>
      <c r="BM133" s="488"/>
      <c r="BN133" s="488"/>
      <c r="BO133" s="488"/>
      <c r="BP133" s="488"/>
      <c r="BQ133" s="488"/>
      <c r="BR133" s="488"/>
      <c r="BS133" s="488"/>
      <c r="BT133" s="488"/>
      <c r="BU133" s="488"/>
      <c r="BV133" s="488"/>
      <c r="BW133" s="488"/>
      <c r="BX133" s="488"/>
      <c r="BY133" s="488"/>
      <c r="BZ133" s="488"/>
      <c r="CA133" s="488"/>
      <c r="CB133" s="488"/>
      <c r="CC133" s="488"/>
      <c r="CD133" s="488"/>
      <c r="CE133" s="488"/>
      <c r="CF133" s="488"/>
      <c r="CG133" s="488"/>
      <c r="CH133" s="488"/>
      <c r="CI133" s="488"/>
      <c r="CJ133" s="488"/>
      <c r="CK133" s="488"/>
      <c r="CL133" s="488"/>
      <c r="CM133" s="488"/>
      <c r="CN133" s="488"/>
      <c r="CO133" s="488"/>
      <c r="CP133" s="488"/>
      <c r="CQ133" s="488"/>
      <c r="CR133" s="488"/>
      <c r="CS133" s="488"/>
      <c r="CT133" s="488"/>
    </row>
    <row r="134" spans="19:98">
      <c r="S134" s="488"/>
      <c r="T134" s="488"/>
      <c r="U134" s="488"/>
      <c r="V134" s="488"/>
      <c r="W134" s="488"/>
      <c r="X134" s="488"/>
      <c r="Y134" s="488"/>
      <c r="Z134" s="488"/>
      <c r="AA134" s="488"/>
      <c r="AB134" s="488"/>
      <c r="AC134" s="488"/>
      <c r="AD134" s="488"/>
      <c r="AE134" s="488"/>
      <c r="AF134" s="488"/>
      <c r="AG134" s="488"/>
      <c r="AH134" s="488"/>
      <c r="AI134" s="488"/>
      <c r="AJ134" s="488"/>
      <c r="AK134" s="488"/>
      <c r="AL134" s="488"/>
      <c r="AM134" s="488"/>
      <c r="AN134" s="488"/>
      <c r="AO134" s="488"/>
      <c r="AP134" s="488"/>
      <c r="AQ134" s="488"/>
      <c r="AR134" s="488"/>
      <c r="AS134" s="488"/>
      <c r="AT134" s="488"/>
      <c r="AU134" s="488"/>
      <c r="AV134" s="488"/>
      <c r="AW134" s="488"/>
      <c r="AX134" s="488"/>
      <c r="AY134" s="488"/>
      <c r="AZ134" s="488"/>
      <c r="BA134" s="488"/>
      <c r="BB134" s="488"/>
      <c r="BC134" s="488"/>
      <c r="BD134" s="488"/>
      <c r="BE134" s="488"/>
      <c r="BF134" s="488"/>
      <c r="BG134" s="488"/>
      <c r="BH134" s="488"/>
      <c r="BI134" s="488"/>
      <c r="BJ134" s="488"/>
      <c r="BK134" s="488"/>
      <c r="BL134" s="488"/>
      <c r="BM134" s="488"/>
      <c r="BN134" s="488"/>
      <c r="BO134" s="488"/>
      <c r="BP134" s="488"/>
      <c r="BQ134" s="488"/>
      <c r="BR134" s="488"/>
      <c r="BS134" s="488"/>
      <c r="BT134" s="488"/>
      <c r="BU134" s="488"/>
      <c r="BV134" s="488"/>
      <c r="BW134" s="488"/>
      <c r="BX134" s="488"/>
      <c r="BY134" s="488"/>
      <c r="BZ134" s="488"/>
      <c r="CA134" s="488"/>
      <c r="CB134" s="488"/>
      <c r="CC134" s="488"/>
      <c r="CD134" s="488"/>
      <c r="CE134" s="488"/>
      <c r="CF134" s="488"/>
      <c r="CG134" s="488"/>
      <c r="CH134" s="488"/>
      <c r="CI134" s="488"/>
      <c r="CJ134" s="488"/>
      <c r="CK134" s="488"/>
      <c r="CL134" s="488"/>
      <c r="CM134" s="488"/>
      <c r="CN134" s="488"/>
      <c r="CO134" s="488"/>
      <c r="CP134" s="488"/>
      <c r="CQ134" s="488"/>
      <c r="CR134" s="488"/>
      <c r="CS134" s="488"/>
      <c r="CT134" s="488"/>
    </row>
    <row r="135" spans="19:98">
      <c r="S135" s="488"/>
      <c r="T135" s="488"/>
      <c r="U135" s="488"/>
      <c r="V135" s="488"/>
      <c r="W135" s="488"/>
      <c r="X135" s="488"/>
      <c r="Y135" s="488"/>
      <c r="Z135" s="488"/>
      <c r="AA135" s="488"/>
      <c r="AB135" s="488"/>
      <c r="AC135" s="488"/>
      <c r="AD135" s="488"/>
      <c r="AE135" s="488"/>
      <c r="AF135" s="488"/>
      <c r="AG135" s="488"/>
      <c r="AH135" s="488"/>
      <c r="AI135" s="488"/>
      <c r="AJ135" s="488"/>
      <c r="AK135" s="488"/>
      <c r="AL135" s="488"/>
      <c r="AM135" s="488"/>
      <c r="AN135" s="488"/>
      <c r="AO135" s="488"/>
      <c r="AP135" s="488"/>
      <c r="AQ135" s="488"/>
      <c r="AR135" s="488"/>
      <c r="AS135" s="488"/>
      <c r="AT135" s="488"/>
      <c r="AU135" s="488"/>
      <c r="AV135" s="488"/>
      <c r="AW135" s="488"/>
      <c r="AX135" s="488"/>
      <c r="AY135" s="488"/>
      <c r="AZ135" s="488"/>
      <c r="BA135" s="488"/>
      <c r="BB135" s="488"/>
      <c r="BC135" s="488"/>
      <c r="BD135" s="488"/>
      <c r="BE135" s="488"/>
      <c r="BF135" s="488"/>
      <c r="BG135" s="488"/>
      <c r="BH135" s="488"/>
      <c r="BI135" s="488"/>
      <c r="BJ135" s="488"/>
      <c r="BK135" s="488"/>
      <c r="BL135" s="488"/>
      <c r="BM135" s="488"/>
      <c r="BN135" s="488"/>
      <c r="BO135" s="488"/>
      <c r="BP135" s="488"/>
      <c r="BQ135" s="488"/>
      <c r="BR135" s="488"/>
      <c r="BS135" s="488"/>
      <c r="BT135" s="488"/>
      <c r="BU135" s="488"/>
      <c r="BV135" s="488"/>
      <c r="BW135" s="488"/>
      <c r="BX135" s="488"/>
      <c r="BY135" s="488"/>
      <c r="BZ135" s="488"/>
      <c r="CA135" s="488"/>
      <c r="CB135" s="488"/>
      <c r="CC135" s="488"/>
      <c r="CD135" s="488"/>
      <c r="CE135" s="488"/>
      <c r="CF135" s="488"/>
      <c r="CG135" s="488"/>
      <c r="CH135" s="488"/>
      <c r="CI135" s="488"/>
      <c r="CJ135" s="488"/>
      <c r="CK135" s="488"/>
      <c r="CL135" s="488"/>
      <c r="CM135" s="488"/>
      <c r="CN135" s="488"/>
      <c r="CO135" s="488"/>
      <c r="CP135" s="488"/>
      <c r="CQ135" s="488"/>
      <c r="CR135" s="488"/>
      <c r="CS135" s="488"/>
      <c r="CT135" s="488"/>
    </row>
    <row r="136" spans="19:98">
      <c r="S136" s="488"/>
      <c r="T136" s="488"/>
      <c r="U136" s="488"/>
      <c r="V136" s="488"/>
      <c r="W136" s="488"/>
      <c r="X136" s="488"/>
      <c r="Y136" s="488"/>
      <c r="Z136" s="488"/>
      <c r="AA136" s="488"/>
      <c r="AB136" s="488"/>
      <c r="AC136" s="488"/>
      <c r="AD136" s="488"/>
      <c r="AE136" s="488"/>
      <c r="AF136" s="488"/>
      <c r="AG136" s="488"/>
      <c r="AH136" s="488"/>
      <c r="AI136" s="488"/>
      <c r="AJ136" s="488"/>
      <c r="AK136" s="488"/>
      <c r="AL136" s="488"/>
      <c r="AM136" s="488"/>
      <c r="AN136" s="488"/>
      <c r="AO136" s="488"/>
      <c r="AP136" s="488"/>
      <c r="AQ136" s="488"/>
      <c r="AR136" s="488"/>
      <c r="AS136" s="488"/>
      <c r="AT136" s="488"/>
      <c r="AU136" s="488"/>
      <c r="AV136" s="488"/>
      <c r="AW136" s="488"/>
      <c r="AX136" s="488"/>
      <c r="AY136" s="488"/>
      <c r="AZ136" s="488"/>
      <c r="BA136" s="488"/>
      <c r="BB136" s="488"/>
      <c r="BC136" s="488"/>
      <c r="BD136" s="488"/>
      <c r="BE136" s="488"/>
      <c r="BF136" s="488"/>
      <c r="BG136" s="488"/>
      <c r="BH136" s="488"/>
      <c r="BI136" s="488"/>
      <c r="BJ136" s="488"/>
      <c r="BK136" s="488"/>
      <c r="BL136" s="488"/>
      <c r="BM136" s="488"/>
      <c r="BN136" s="488"/>
      <c r="BO136" s="488"/>
      <c r="BP136" s="488"/>
      <c r="BQ136" s="488"/>
      <c r="BR136" s="488"/>
      <c r="BS136" s="488"/>
      <c r="BT136" s="488"/>
      <c r="BU136" s="488"/>
      <c r="BV136" s="488"/>
      <c r="BW136" s="488"/>
      <c r="BX136" s="488"/>
      <c r="BY136" s="488"/>
      <c r="BZ136" s="488"/>
      <c r="CA136" s="488"/>
      <c r="CB136" s="488"/>
      <c r="CC136" s="488"/>
      <c r="CD136" s="488"/>
      <c r="CE136" s="488"/>
      <c r="CF136" s="488"/>
      <c r="CG136" s="488"/>
      <c r="CH136" s="488"/>
      <c r="CI136" s="488"/>
      <c r="CJ136" s="488"/>
      <c r="CK136" s="488"/>
      <c r="CL136" s="488"/>
      <c r="CM136" s="488"/>
      <c r="CN136" s="488"/>
      <c r="CO136" s="488"/>
      <c r="CP136" s="488"/>
      <c r="CQ136" s="488"/>
      <c r="CR136" s="488"/>
      <c r="CS136" s="488"/>
      <c r="CT136" s="488"/>
    </row>
    <row r="137" spans="19:98">
      <c r="S137" s="488"/>
      <c r="T137" s="488"/>
      <c r="U137" s="488"/>
      <c r="V137" s="488"/>
      <c r="W137" s="488"/>
      <c r="X137" s="488"/>
      <c r="Y137" s="488"/>
      <c r="Z137" s="488"/>
      <c r="AA137" s="488"/>
      <c r="AB137" s="488"/>
      <c r="AC137" s="488"/>
      <c r="AD137" s="488"/>
      <c r="AE137" s="488"/>
      <c r="AF137" s="488"/>
      <c r="AG137" s="488"/>
      <c r="AH137" s="488"/>
      <c r="AI137" s="488"/>
      <c r="AJ137" s="488"/>
      <c r="AK137" s="488"/>
      <c r="AL137" s="488"/>
      <c r="AM137" s="488"/>
      <c r="AN137" s="488"/>
      <c r="AO137" s="488"/>
      <c r="AP137" s="488"/>
      <c r="AQ137" s="488"/>
      <c r="AR137" s="488"/>
      <c r="AS137" s="488"/>
      <c r="AT137" s="488"/>
      <c r="AU137" s="488"/>
      <c r="AV137" s="488"/>
      <c r="AW137" s="488"/>
      <c r="AX137" s="488"/>
      <c r="AY137" s="488"/>
      <c r="AZ137" s="488"/>
      <c r="BA137" s="488"/>
      <c r="BB137" s="488"/>
      <c r="BC137" s="488"/>
      <c r="BD137" s="488"/>
      <c r="BE137" s="488"/>
      <c r="BF137" s="488"/>
      <c r="BG137" s="488"/>
      <c r="BH137" s="488"/>
      <c r="BI137" s="488"/>
      <c r="BJ137" s="488"/>
      <c r="BK137" s="488"/>
      <c r="BL137" s="488"/>
      <c r="BM137" s="488"/>
      <c r="BN137" s="488"/>
      <c r="BO137" s="488"/>
      <c r="BP137" s="488"/>
      <c r="BQ137" s="488"/>
      <c r="BR137" s="488"/>
      <c r="BS137" s="488"/>
      <c r="BT137" s="488"/>
      <c r="BU137" s="488"/>
      <c r="BV137" s="488"/>
      <c r="BW137" s="488"/>
      <c r="BX137" s="488"/>
      <c r="BY137" s="488"/>
      <c r="BZ137" s="488"/>
      <c r="CA137" s="488"/>
      <c r="CB137" s="488"/>
      <c r="CC137" s="488"/>
      <c r="CD137" s="488"/>
      <c r="CE137" s="488"/>
      <c r="CF137" s="488"/>
      <c r="CG137" s="488"/>
      <c r="CH137" s="488"/>
      <c r="CI137" s="488"/>
      <c r="CJ137" s="488"/>
      <c r="CK137" s="488"/>
      <c r="CL137" s="488"/>
      <c r="CM137" s="488"/>
      <c r="CN137" s="488"/>
      <c r="CO137" s="488"/>
      <c r="CP137" s="488"/>
      <c r="CQ137" s="488"/>
      <c r="CR137" s="488"/>
      <c r="CS137" s="488"/>
      <c r="CT137" s="488"/>
    </row>
    <row r="138" spans="19:98">
      <c r="S138" s="488"/>
      <c r="T138" s="488"/>
      <c r="U138" s="488"/>
      <c r="V138" s="488"/>
      <c r="W138" s="488"/>
      <c r="X138" s="488"/>
      <c r="Y138" s="488"/>
      <c r="Z138" s="488"/>
      <c r="AA138" s="488"/>
      <c r="AB138" s="488"/>
      <c r="AC138" s="488"/>
      <c r="AD138" s="488"/>
      <c r="AE138" s="488"/>
      <c r="AF138" s="488"/>
      <c r="AG138" s="488"/>
      <c r="AH138" s="488"/>
      <c r="AI138" s="488"/>
      <c r="AJ138" s="488"/>
      <c r="AK138" s="488"/>
      <c r="AL138" s="488"/>
      <c r="AM138" s="488"/>
      <c r="AN138" s="488"/>
      <c r="AO138" s="488"/>
      <c r="AP138" s="488"/>
      <c r="AQ138" s="488"/>
      <c r="AR138" s="488"/>
      <c r="AS138" s="488"/>
      <c r="AT138" s="488"/>
      <c r="AU138" s="488"/>
      <c r="AV138" s="488"/>
      <c r="AW138" s="488"/>
      <c r="AX138" s="488"/>
      <c r="AY138" s="488"/>
      <c r="AZ138" s="488"/>
      <c r="BA138" s="488"/>
      <c r="BB138" s="488"/>
      <c r="BC138" s="488"/>
      <c r="BD138" s="488"/>
      <c r="BE138" s="488"/>
      <c r="BF138" s="488"/>
      <c r="BG138" s="488"/>
      <c r="BH138" s="488"/>
      <c r="BI138" s="488"/>
      <c r="BJ138" s="488"/>
      <c r="BK138" s="488"/>
      <c r="BL138" s="488"/>
      <c r="BM138" s="488"/>
      <c r="BN138" s="488"/>
      <c r="BO138" s="488"/>
      <c r="BP138" s="488"/>
      <c r="BQ138" s="488"/>
      <c r="BR138" s="488"/>
      <c r="BS138" s="488"/>
      <c r="BT138" s="488"/>
      <c r="BU138" s="488"/>
      <c r="BV138" s="488"/>
      <c r="BW138" s="488"/>
      <c r="BX138" s="488"/>
      <c r="BY138" s="488"/>
      <c r="BZ138" s="488"/>
      <c r="CA138" s="488"/>
      <c r="CB138" s="488"/>
      <c r="CC138" s="488"/>
      <c r="CD138" s="488"/>
      <c r="CE138" s="488"/>
      <c r="CF138" s="488"/>
      <c r="CG138" s="488"/>
      <c r="CH138" s="488"/>
      <c r="CI138" s="488"/>
      <c r="CJ138" s="488"/>
      <c r="CK138" s="488"/>
      <c r="CL138" s="488"/>
      <c r="CM138" s="488"/>
      <c r="CN138" s="488"/>
      <c r="CO138" s="488"/>
      <c r="CP138" s="488"/>
      <c r="CQ138" s="488"/>
      <c r="CR138" s="488"/>
      <c r="CS138" s="488"/>
      <c r="CT138" s="488"/>
    </row>
    <row r="139" spans="19:98">
      <c r="S139" s="488"/>
      <c r="T139" s="488"/>
      <c r="U139" s="488"/>
      <c r="V139" s="488"/>
      <c r="W139" s="488"/>
      <c r="X139" s="488"/>
      <c r="Y139" s="488"/>
      <c r="Z139" s="488"/>
      <c r="AA139" s="488"/>
      <c r="AB139" s="488"/>
      <c r="AC139" s="488"/>
      <c r="AD139" s="488"/>
      <c r="AE139" s="488"/>
      <c r="AF139" s="488"/>
      <c r="AG139" s="488"/>
      <c r="AH139" s="488"/>
      <c r="AI139" s="488"/>
      <c r="AJ139" s="488"/>
      <c r="AK139" s="488"/>
      <c r="AL139" s="488"/>
      <c r="AM139" s="488"/>
      <c r="AN139" s="488"/>
      <c r="AO139" s="488"/>
      <c r="AP139" s="488"/>
      <c r="AQ139" s="488"/>
      <c r="AR139" s="488"/>
      <c r="AS139" s="488"/>
      <c r="AT139" s="488"/>
      <c r="AU139" s="488"/>
      <c r="AV139" s="488"/>
      <c r="AW139" s="488"/>
      <c r="AX139" s="488"/>
      <c r="AY139" s="488"/>
      <c r="AZ139" s="488"/>
      <c r="BA139" s="488"/>
      <c r="BB139" s="488"/>
      <c r="BC139" s="488"/>
      <c r="BD139" s="488"/>
      <c r="BE139" s="488"/>
      <c r="BF139" s="488"/>
      <c r="BG139" s="488"/>
      <c r="BH139" s="488"/>
      <c r="BI139" s="488"/>
      <c r="BJ139" s="488"/>
      <c r="BK139" s="488"/>
      <c r="BL139" s="488"/>
      <c r="BM139" s="488"/>
      <c r="BN139" s="488"/>
      <c r="BO139" s="488"/>
      <c r="BP139" s="488"/>
      <c r="BQ139" s="488"/>
      <c r="BR139" s="488"/>
      <c r="BS139" s="488"/>
      <c r="BT139" s="488"/>
      <c r="BU139" s="488"/>
      <c r="BV139" s="488"/>
      <c r="BW139" s="488"/>
      <c r="BX139" s="488"/>
      <c r="BY139" s="488"/>
      <c r="BZ139" s="488"/>
      <c r="CA139" s="488"/>
      <c r="CB139" s="488"/>
      <c r="CC139" s="488"/>
      <c r="CD139" s="488"/>
      <c r="CE139" s="488"/>
      <c r="CF139" s="488"/>
      <c r="CG139" s="488"/>
      <c r="CH139" s="488"/>
      <c r="CI139" s="488"/>
      <c r="CJ139" s="488"/>
      <c r="CK139" s="488"/>
      <c r="CL139" s="488"/>
      <c r="CM139" s="488"/>
      <c r="CN139" s="488"/>
      <c r="CO139" s="488"/>
      <c r="CP139" s="488"/>
      <c r="CQ139" s="488"/>
      <c r="CR139" s="488"/>
      <c r="CS139" s="488"/>
      <c r="CT139" s="488"/>
    </row>
    <row r="140" spans="19:98">
      <c r="S140" s="488"/>
      <c r="T140" s="488"/>
      <c r="U140" s="488"/>
      <c r="V140" s="488"/>
      <c r="W140" s="488"/>
      <c r="X140" s="488"/>
      <c r="Y140" s="488"/>
      <c r="Z140" s="488"/>
      <c r="AA140" s="488"/>
      <c r="AB140" s="488"/>
      <c r="AC140" s="488"/>
      <c r="AD140" s="488"/>
      <c r="AE140" s="488"/>
      <c r="AF140" s="488"/>
      <c r="AG140" s="488"/>
      <c r="AH140" s="488"/>
      <c r="AI140" s="488"/>
      <c r="AJ140" s="488"/>
      <c r="AK140" s="488"/>
      <c r="AL140" s="488"/>
      <c r="AM140" s="488"/>
      <c r="AN140" s="488"/>
      <c r="AO140" s="488"/>
      <c r="AP140" s="488"/>
      <c r="AQ140" s="488"/>
      <c r="AR140" s="488"/>
      <c r="AS140" s="488"/>
      <c r="AT140" s="488"/>
      <c r="AU140" s="488"/>
      <c r="AV140" s="488"/>
      <c r="AW140" s="488"/>
      <c r="AX140" s="488"/>
      <c r="AY140" s="488"/>
      <c r="AZ140" s="488"/>
      <c r="BA140" s="488"/>
      <c r="BB140" s="488"/>
      <c r="BC140" s="488"/>
      <c r="BD140" s="488"/>
      <c r="BE140" s="488"/>
      <c r="BF140" s="488"/>
      <c r="BG140" s="488"/>
      <c r="BH140" s="488"/>
      <c r="BI140" s="488"/>
      <c r="BJ140" s="488"/>
      <c r="BK140" s="488"/>
      <c r="BL140" s="488"/>
      <c r="BM140" s="488"/>
      <c r="BN140" s="488"/>
      <c r="BO140" s="488"/>
      <c r="BP140" s="488"/>
      <c r="BQ140" s="488"/>
      <c r="BR140" s="488"/>
      <c r="BS140" s="488"/>
      <c r="BT140" s="488"/>
      <c r="BU140" s="488"/>
      <c r="BV140" s="488"/>
      <c r="BW140" s="488"/>
      <c r="BX140" s="488"/>
      <c r="BY140" s="488"/>
      <c r="BZ140" s="488"/>
      <c r="CA140" s="488"/>
      <c r="CB140" s="488"/>
      <c r="CC140" s="488"/>
      <c r="CD140" s="488"/>
      <c r="CE140" s="488"/>
      <c r="CF140" s="488"/>
      <c r="CG140" s="488"/>
      <c r="CH140" s="488"/>
      <c r="CI140" s="488"/>
      <c r="CJ140" s="488"/>
      <c r="CK140" s="488"/>
      <c r="CL140" s="488"/>
      <c r="CM140" s="488"/>
      <c r="CN140" s="488"/>
      <c r="CO140" s="488"/>
      <c r="CP140" s="488"/>
      <c r="CQ140" s="488"/>
      <c r="CR140" s="488"/>
      <c r="CS140" s="488"/>
      <c r="CT140" s="488"/>
    </row>
    <row r="141" spans="19:98">
      <c r="S141" s="488"/>
      <c r="T141" s="488"/>
      <c r="U141" s="488"/>
      <c r="V141" s="488"/>
      <c r="W141" s="488"/>
      <c r="X141" s="488"/>
      <c r="Y141" s="488"/>
      <c r="Z141" s="488"/>
      <c r="AA141" s="488"/>
      <c r="AB141" s="488"/>
      <c r="AC141" s="488"/>
      <c r="AD141" s="488"/>
      <c r="AE141" s="488"/>
      <c r="AF141" s="488"/>
      <c r="AG141" s="488"/>
      <c r="AH141" s="488"/>
      <c r="AI141" s="488"/>
      <c r="AJ141" s="488"/>
      <c r="AK141" s="488"/>
      <c r="AL141" s="488"/>
      <c r="AM141" s="488"/>
      <c r="AN141" s="488"/>
      <c r="AO141" s="488"/>
      <c r="AP141" s="488"/>
      <c r="AQ141" s="488"/>
      <c r="AR141" s="488"/>
      <c r="AS141" s="488"/>
      <c r="AT141" s="488"/>
      <c r="AU141" s="488"/>
      <c r="AV141" s="488"/>
      <c r="AW141" s="488"/>
      <c r="AX141" s="488"/>
      <c r="AY141" s="488"/>
      <c r="AZ141" s="488"/>
      <c r="BA141" s="488"/>
      <c r="BB141" s="488"/>
      <c r="BC141" s="488"/>
      <c r="BD141" s="488"/>
      <c r="BE141" s="488"/>
      <c r="BF141" s="488"/>
      <c r="BG141" s="488"/>
      <c r="BH141" s="488"/>
      <c r="BI141" s="488"/>
      <c r="BJ141" s="488"/>
      <c r="BK141" s="488"/>
      <c r="BL141" s="488"/>
      <c r="BM141" s="488"/>
      <c r="BN141" s="488"/>
      <c r="BO141" s="488"/>
      <c r="BP141" s="488"/>
      <c r="BQ141" s="488"/>
      <c r="BR141" s="488"/>
      <c r="BS141" s="488"/>
      <c r="BT141" s="488"/>
      <c r="BU141" s="488"/>
      <c r="BV141" s="488"/>
      <c r="BW141" s="488"/>
      <c r="BX141" s="488"/>
      <c r="BY141" s="488"/>
      <c r="BZ141" s="488"/>
      <c r="CA141" s="488"/>
      <c r="CB141" s="488"/>
      <c r="CC141" s="488"/>
      <c r="CD141" s="488"/>
      <c r="CE141" s="488"/>
      <c r="CF141" s="488"/>
      <c r="CG141" s="488"/>
      <c r="CH141" s="488"/>
      <c r="CI141" s="488"/>
      <c r="CJ141" s="488"/>
      <c r="CK141" s="488"/>
      <c r="CL141" s="488"/>
      <c r="CM141" s="488"/>
      <c r="CN141" s="488"/>
      <c r="CO141" s="488"/>
      <c r="CP141" s="488"/>
      <c r="CQ141" s="488"/>
      <c r="CR141" s="488"/>
      <c r="CS141" s="488"/>
      <c r="CT141" s="488"/>
    </row>
    <row r="142" spans="19:98">
      <c r="S142" s="488"/>
      <c r="T142" s="488"/>
      <c r="U142" s="488"/>
      <c r="V142" s="488"/>
      <c r="W142" s="488"/>
      <c r="X142" s="488"/>
      <c r="Y142" s="488"/>
      <c r="Z142" s="488"/>
      <c r="AA142" s="488"/>
      <c r="AB142" s="488"/>
      <c r="AC142" s="488"/>
      <c r="AD142" s="488"/>
      <c r="AE142" s="488"/>
      <c r="AF142" s="488"/>
      <c r="AG142" s="488"/>
      <c r="AH142" s="488"/>
      <c r="AI142" s="488"/>
      <c r="AJ142" s="488"/>
      <c r="AK142" s="488"/>
      <c r="AL142" s="488"/>
      <c r="AM142" s="488"/>
      <c r="AN142" s="488"/>
      <c r="AO142" s="488"/>
      <c r="AP142" s="488"/>
      <c r="AQ142" s="488"/>
      <c r="AR142" s="488"/>
      <c r="AS142" s="488"/>
      <c r="AT142" s="488"/>
      <c r="AU142" s="488"/>
      <c r="AV142" s="488"/>
      <c r="AW142" s="488"/>
      <c r="AX142" s="488"/>
      <c r="AY142" s="488"/>
      <c r="AZ142" s="488"/>
      <c r="BA142" s="488"/>
      <c r="BB142" s="488"/>
      <c r="BC142" s="488"/>
      <c r="BD142" s="488"/>
      <c r="BE142" s="488"/>
      <c r="BF142" s="488"/>
      <c r="BG142" s="488"/>
      <c r="BH142" s="488"/>
      <c r="BI142" s="488"/>
      <c r="BJ142" s="488"/>
      <c r="BK142" s="488"/>
      <c r="BL142" s="488"/>
      <c r="BM142" s="488"/>
      <c r="BN142" s="488"/>
      <c r="BO142" s="488"/>
      <c r="BP142" s="488"/>
      <c r="BQ142" s="488"/>
      <c r="BR142" s="488"/>
      <c r="BS142" s="488"/>
      <c r="BT142" s="488"/>
      <c r="BU142" s="488"/>
      <c r="BV142" s="488"/>
      <c r="BW142" s="488"/>
      <c r="BX142" s="488"/>
      <c r="BY142" s="488"/>
      <c r="BZ142" s="488"/>
      <c r="CA142" s="488"/>
      <c r="CB142" s="488"/>
      <c r="CC142" s="488"/>
      <c r="CD142" s="488"/>
      <c r="CE142" s="488"/>
      <c r="CF142" s="488"/>
      <c r="CG142" s="488"/>
      <c r="CH142" s="488"/>
      <c r="CI142" s="488"/>
      <c r="CJ142" s="488"/>
      <c r="CK142" s="488"/>
      <c r="CL142" s="488"/>
      <c r="CM142" s="488"/>
      <c r="CN142" s="488"/>
      <c r="CO142" s="488"/>
      <c r="CP142" s="488"/>
      <c r="CQ142" s="488"/>
      <c r="CR142" s="488"/>
      <c r="CS142" s="488"/>
      <c r="CT142" s="488"/>
    </row>
  </sheetData>
  <mergeCells count="7">
    <mergeCell ref="A37:A43"/>
    <mergeCell ref="A46:A47"/>
    <mergeCell ref="A4:C4"/>
    <mergeCell ref="A7:A8"/>
    <mergeCell ref="A10:A17"/>
    <mergeCell ref="A19:A26"/>
    <mergeCell ref="A28:A35"/>
  </mergeCells>
  <conditionalFormatting sqref="P7:Q7">
    <cfRule type="cellIs" dxfId="169" priority="33" operator="lessThan">
      <formula>0</formula>
    </cfRule>
  </conditionalFormatting>
  <conditionalFormatting sqref="B8:B48">
    <cfRule type="cellIs" dxfId="168" priority="4" operator="lessThan">
      <formula>0</formula>
    </cfRule>
  </conditionalFormatting>
  <conditionalFormatting sqref="D10:D16">
    <cfRule type="cellIs" dxfId="167" priority="31" operator="lessThan">
      <formula>0</formula>
    </cfRule>
  </conditionalFormatting>
  <conditionalFormatting sqref="D18:D25">
    <cfRule type="cellIs" dxfId="166" priority="26" operator="lessThan">
      <formula>0</formula>
    </cfRule>
  </conditionalFormatting>
  <conditionalFormatting sqref="D27:D34">
    <cfRule type="cellIs" dxfId="165" priority="21" operator="lessThan">
      <formula>0</formula>
    </cfRule>
  </conditionalFormatting>
  <conditionalFormatting sqref="D36:D43">
    <cfRule type="cellIs" dxfId="164" priority="16" operator="lessThan">
      <formula>0</formula>
    </cfRule>
  </conditionalFormatting>
  <conditionalFormatting sqref="D45:D47">
    <cfRule type="cellIs" dxfId="163" priority="2" operator="lessThan">
      <formula>0</formula>
    </cfRule>
  </conditionalFormatting>
  <conditionalFormatting sqref="P9:Q16">
    <cfRule type="cellIs" dxfId="162" priority="30" operator="lessThan">
      <formula>0</formula>
    </cfRule>
  </conditionalFormatting>
  <conditionalFormatting sqref="E10:N51">
    <cfRule type="cellIs" dxfId="161" priority="3" operator="lessThan">
      <formula>0</formula>
    </cfRule>
  </conditionalFormatting>
  <conditionalFormatting sqref="P18:Q25">
    <cfRule type="cellIs" dxfId="160" priority="25" operator="lessThan">
      <formula>0</formula>
    </cfRule>
  </conditionalFormatting>
  <conditionalFormatting sqref="P27:Q34">
    <cfRule type="cellIs" dxfId="159" priority="20" operator="lessThan">
      <formula>0</formula>
    </cfRule>
  </conditionalFormatting>
  <conditionalFormatting sqref="P36:Q43">
    <cfRule type="cellIs" dxfId="158" priority="15" operator="lessThan">
      <formula>0</formula>
    </cfRule>
  </conditionalFormatting>
  <conditionalFormatting sqref="P45:Q47">
    <cfRule type="cellIs" dxfId="157" priority="1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C155"/>
  <sheetViews>
    <sheetView showGridLines="0" zoomScale="70" zoomScaleNormal="70" workbookViewId="0">
      <pane xSplit="4" ySplit="5" topLeftCell="E9" activePane="bottomRight" state="frozen"/>
      <selection pane="topRight"/>
      <selection pane="bottomLeft"/>
      <selection pane="bottomRight" activeCell="D51" sqref="D51"/>
    </sheetView>
  </sheetViews>
  <sheetFormatPr defaultColWidth="9.28515625" defaultRowHeight="15.75"/>
  <cols>
    <col min="1" max="1" width="9.42578125" style="691" customWidth="1"/>
    <col min="2" max="2" width="24.7109375" style="488" customWidth="1"/>
    <col min="3" max="3" width="21.140625" style="488" customWidth="1"/>
    <col min="4" max="4" width="19" style="489" customWidth="1"/>
    <col min="5" max="7" width="18.7109375" style="489" customWidth="1"/>
    <col min="8" max="8" width="16.28515625" style="489" customWidth="1"/>
    <col min="9" max="29" width="18.7109375" style="489" customWidth="1"/>
    <col min="30" max="30" width="20.140625" style="489" customWidth="1"/>
    <col min="31" max="31" width="18.7109375" style="489" customWidth="1"/>
    <col min="32" max="34" width="17.28515625" style="489" customWidth="1"/>
    <col min="35" max="44" width="18.7109375" style="489" customWidth="1"/>
    <col min="45" max="45" width="18.28515625" style="489" customWidth="1"/>
    <col min="46" max="46" width="9.140625" style="489" customWidth="1"/>
    <col min="47" max="47" width="13.140625" style="489" customWidth="1"/>
    <col min="48" max="48" width="20.140625" style="489" customWidth="1"/>
    <col min="49" max="52" width="20.140625" style="688" customWidth="1"/>
    <col min="53" max="53" width="14.85546875" customWidth="1"/>
    <col min="54" max="54" width="15" customWidth="1"/>
    <col min="55" max="55" width="20.140625" customWidth="1"/>
  </cols>
  <sheetData>
    <row r="2" spans="1:75" s="488" customFormat="1" ht="18" customHeight="1">
      <c r="A2" s="617" t="s">
        <v>0</v>
      </c>
      <c r="B2" s="617"/>
      <c r="C2" s="617"/>
      <c r="D2" s="493"/>
      <c r="E2" s="692">
        <f t="shared" ref="E2:V2" si="0">E6/24</f>
        <v>33.333333333333336</v>
      </c>
      <c r="F2" s="692">
        <f t="shared" si="0"/>
        <v>50</v>
      </c>
      <c r="G2" s="692">
        <f t="shared" si="0"/>
        <v>137.5</v>
      </c>
      <c r="H2" s="692">
        <f t="shared" si="0"/>
        <v>33.333333333333336</v>
      </c>
      <c r="I2" s="692">
        <f t="shared" si="0"/>
        <v>6.25</v>
      </c>
      <c r="J2" s="692">
        <f t="shared" si="0"/>
        <v>25.156801075268703</v>
      </c>
      <c r="K2" s="692">
        <f t="shared" si="0"/>
        <v>28.053145161290292</v>
      </c>
      <c r="L2" s="692">
        <f t="shared" si="0"/>
        <v>229.16666666666666</v>
      </c>
      <c r="M2" s="692">
        <f t="shared" si="0"/>
        <v>208.33333333333334</v>
      </c>
      <c r="N2" s="692">
        <f t="shared" si="0"/>
        <v>62.5</v>
      </c>
      <c r="O2" s="692">
        <f t="shared" si="0"/>
        <v>520.83333333333337</v>
      </c>
      <c r="P2" s="692">
        <f>P38/24</f>
        <v>0</v>
      </c>
      <c r="Q2" s="692">
        <f t="shared" si="0"/>
        <v>500</v>
      </c>
      <c r="R2" s="692">
        <f t="shared" si="0"/>
        <v>125</v>
      </c>
      <c r="S2" s="692">
        <f t="shared" si="0"/>
        <v>291.66666666666669</v>
      </c>
      <c r="T2" s="692">
        <f t="shared" si="0"/>
        <v>0</v>
      </c>
      <c r="U2" s="692">
        <f t="shared" si="0"/>
        <v>20.833333333333332</v>
      </c>
      <c r="V2" s="692">
        <f t="shared" si="0"/>
        <v>270.83333333333331</v>
      </c>
      <c r="W2" s="692">
        <f t="shared" ref="W2:X2" si="1">W6/24</f>
        <v>41.666666666666664</v>
      </c>
      <c r="X2" s="692">
        <f t="shared" si="1"/>
        <v>0</v>
      </c>
      <c r="Y2" s="692">
        <f t="shared" ref="Y2:BC2" si="2">Y6/24</f>
        <v>416.66666666666669</v>
      </c>
      <c r="Z2" s="692">
        <f t="shared" si="2"/>
        <v>41.666666666666664</v>
      </c>
      <c r="AA2" s="692">
        <f t="shared" si="2"/>
        <v>125</v>
      </c>
      <c r="AB2" s="692">
        <f t="shared" si="2"/>
        <v>3.7271505376344085</v>
      </c>
      <c r="AC2" s="692">
        <f t="shared" si="2"/>
        <v>125</v>
      </c>
      <c r="AD2" s="692">
        <f t="shared" si="2"/>
        <v>41.666666666666664</v>
      </c>
      <c r="AE2" s="692">
        <f t="shared" si="2"/>
        <v>125</v>
      </c>
      <c r="AF2" s="692">
        <f t="shared" si="2"/>
        <v>0</v>
      </c>
      <c r="AG2" s="692">
        <f t="shared" si="2"/>
        <v>83.333333333333329</v>
      </c>
      <c r="AH2" s="692">
        <f t="shared" si="2"/>
        <v>83.333333333333329</v>
      </c>
      <c r="AI2" s="692">
        <f t="shared" si="2"/>
        <v>33.333333333333336</v>
      </c>
      <c r="AJ2" s="692">
        <f t="shared" si="2"/>
        <v>300</v>
      </c>
      <c r="AK2" s="692">
        <f t="shared" si="2"/>
        <v>104.16666666666667</v>
      </c>
      <c r="AL2" s="692">
        <f t="shared" si="2"/>
        <v>83.333333333333329</v>
      </c>
      <c r="AM2" s="692">
        <f t="shared" si="2"/>
        <v>41.666666666666664</v>
      </c>
      <c r="AN2" s="692">
        <f t="shared" si="2"/>
        <v>458.33333333333331</v>
      </c>
      <c r="AO2" s="692">
        <f t="shared" si="2"/>
        <v>83.333333333333329</v>
      </c>
      <c r="AP2" s="692">
        <f t="shared" si="2"/>
        <v>187.5</v>
      </c>
      <c r="AQ2" s="692">
        <f t="shared" si="2"/>
        <v>375.00237903225798</v>
      </c>
      <c r="AR2" s="692">
        <f t="shared" si="2"/>
        <v>166.66666666666666</v>
      </c>
      <c r="AS2" s="692">
        <f t="shared" si="2"/>
        <v>145.83333333333334</v>
      </c>
      <c r="AT2" s="692">
        <f t="shared" si="2"/>
        <v>20.833333333333332</v>
      </c>
      <c r="AU2" s="692">
        <f t="shared" si="2"/>
        <v>145.83333333333334</v>
      </c>
      <c r="AV2" s="692">
        <f t="shared" si="2"/>
        <v>83.333333333333329</v>
      </c>
      <c r="AW2" s="692">
        <f t="shared" si="2"/>
        <v>15.400446236559022</v>
      </c>
      <c r="AX2" s="692">
        <f t="shared" si="2"/>
        <v>46.745846774193126</v>
      </c>
      <c r="AY2" s="692">
        <f t="shared" si="2"/>
        <v>104.15427419354874</v>
      </c>
      <c r="AZ2" s="692">
        <f t="shared" si="2"/>
        <v>104.15427419354874</v>
      </c>
      <c r="BA2" s="692">
        <f t="shared" si="2"/>
        <v>208.33333333333334</v>
      </c>
      <c r="BB2" s="692">
        <f t="shared" si="2"/>
        <v>1312.5</v>
      </c>
      <c r="BC2" s="692">
        <f t="shared" si="2"/>
        <v>375</v>
      </c>
      <c r="BD2" s="688"/>
      <c r="BE2" s="688"/>
      <c r="BF2" s="688"/>
      <c r="BG2" s="688"/>
      <c r="BH2" s="688"/>
      <c r="BI2" s="688"/>
      <c r="BJ2" s="688"/>
      <c r="BK2" s="688"/>
      <c r="BL2" s="688"/>
      <c r="BM2" s="688"/>
      <c r="BN2" s="688"/>
      <c r="BO2" s="688"/>
      <c r="BP2" s="688"/>
      <c r="BQ2" s="688"/>
      <c r="BR2" s="688"/>
      <c r="BS2" s="688"/>
    </row>
    <row r="3" spans="1:75" ht="18">
      <c r="A3" s="820">
        <v>46296</v>
      </c>
      <c r="B3" s="820"/>
      <c r="C3" s="820"/>
      <c r="D3" s="693"/>
      <c r="E3" s="693"/>
      <c r="F3" s="694"/>
      <c r="G3" s="694"/>
      <c r="H3" s="694"/>
      <c r="I3" s="694"/>
      <c r="J3" s="694"/>
      <c r="K3" s="694"/>
      <c r="L3" s="694"/>
      <c r="M3" s="694"/>
      <c r="N3" s="694"/>
      <c r="O3" s="694"/>
      <c r="P3" s="694"/>
      <c r="Q3" s="694"/>
      <c r="R3" s="695"/>
      <c r="S3" s="695"/>
      <c r="T3" s="695"/>
      <c r="U3" s="695"/>
      <c r="V3" s="695"/>
      <c r="W3" s="694"/>
      <c r="X3" s="695"/>
      <c r="Y3" s="695"/>
      <c r="Z3" s="695"/>
      <c r="AA3" s="695"/>
      <c r="AB3" s="694"/>
      <c r="AC3" s="694"/>
      <c r="AD3" s="694"/>
      <c r="AE3" s="694"/>
      <c r="AF3" s="694"/>
      <c r="AG3" s="694"/>
      <c r="AH3" s="694"/>
      <c r="AI3" s="694"/>
      <c r="AJ3" s="694"/>
      <c r="AK3" s="694"/>
      <c r="AL3" s="694"/>
      <c r="AM3" s="694"/>
      <c r="AN3" s="694"/>
      <c r="AO3" s="694"/>
      <c r="AP3" s="694"/>
      <c r="AQ3" s="694"/>
      <c r="AR3" s="694"/>
      <c r="AS3" s="694"/>
      <c r="AT3" s="693"/>
      <c r="AU3" s="694"/>
      <c r="AV3" s="694"/>
      <c r="AW3" s="694"/>
      <c r="AX3" s="694"/>
      <c r="AY3" s="694"/>
      <c r="AZ3" s="694"/>
      <c r="BA3" s="694"/>
      <c r="BB3" s="694"/>
      <c r="BC3" s="694"/>
    </row>
    <row r="4" spans="1:75" ht="18" hidden="1">
      <c r="A4" s="696"/>
      <c r="B4" s="697"/>
      <c r="C4" s="697"/>
      <c r="D4" s="492"/>
      <c r="E4" s="698"/>
      <c r="F4" s="698"/>
      <c r="G4" s="698"/>
      <c r="H4" s="698"/>
      <c r="I4" s="698"/>
      <c r="J4" s="698"/>
      <c r="K4" s="698"/>
      <c r="L4" s="698"/>
      <c r="M4" s="698"/>
      <c r="N4" s="698"/>
      <c r="O4" s="698"/>
      <c r="P4" s="698"/>
      <c r="Q4" s="698"/>
      <c r="R4" s="698"/>
      <c r="S4" s="698"/>
      <c r="T4" s="698"/>
      <c r="U4" s="698"/>
      <c r="V4" s="698">
        <f>V6/24</f>
        <v>270.83333333333331</v>
      </c>
      <c r="W4" s="698"/>
      <c r="X4" s="698"/>
      <c r="Y4" s="698"/>
      <c r="Z4" s="698"/>
      <c r="AA4" s="698"/>
      <c r="AB4" s="698"/>
      <c r="AC4" s="698"/>
      <c r="AD4" s="698"/>
      <c r="AE4" s="698"/>
      <c r="AF4" s="698"/>
      <c r="AG4" s="698"/>
      <c r="AH4" s="698"/>
      <c r="AI4" s="698"/>
      <c r="AJ4" s="698"/>
      <c r="AK4" s="698"/>
      <c r="AL4" s="698"/>
      <c r="AM4" s="698"/>
      <c r="AN4" s="698"/>
      <c r="AO4" s="698"/>
      <c r="AP4" s="698"/>
      <c r="AQ4" s="698"/>
      <c r="AR4" s="698"/>
      <c r="AS4" s="698"/>
      <c r="AT4" s="699"/>
      <c r="AU4" s="699"/>
      <c r="AV4" s="700"/>
      <c r="AW4" s="700"/>
      <c r="AX4" s="700"/>
      <c r="AY4" s="700"/>
      <c r="AZ4" s="700"/>
      <c r="BA4" s="700"/>
      <c r="BB4" s="700"/>
      <c r="BC4" s="700"/>
    </row>
    <row r="5" spans="1:75" s="688" customFormat="1" ht="32.450000000000003" customHeight="1">
      <c r="A5" s="701" t="s">
        <v>1</v>
      </c>
      <c r="B5" s="822" t="s">
        <v>2</v>
      </c>
      <c r="C5" s="823"/>
      <c r="D5" s="702" t="s">
        <v>3</v>
      </c>
      <c r="E5" s="703" t="s">
        <v>28</v>
      </c>
      <c r="F5" s="704" t="s">
        <v>29</v>
      </c>
      <c r="G5" s="704" t="s">
        <v>30</v>
      </c>
      <c r="H5" s="704" t="s">
        <v>31</v>
      </c>
      <c r="I5" s="704" t="s">
        <v>32</v>
      </c>
      <c r="J5" s="704" t="s">
        <v>33</v>
      </c>
      <c r="K5" s="704" t="s">
        <v>34</v>
      </c>
      <c r="L5" s="704" t="s">
        <v>35</v>
      </c>
      <c r="M5" s="704" t="s">
        <v>36</v>
      </c>
      <c r="N5" s="704" t="s">
        <v>37</v>
      </c>
      <c r="O5" s="704" t="s">
        <v>38</v>
      </c>
      <c r="P5" s="704" t="s">
        <v>39</v>
      </c>
      <c r="Q5" s="704" t="s">
        <v>40</v>
      </c>
      <c r="R5" s="704" t="s">
        <v>41</v>
      </c>
      <c r="S5" s="704" t="s">
        <v>42</v>
      </c>
      <c r="T5" s="704" t="s">
        <v>43</v>
      </c>
      <c r="U5" s="704" t="s">
        <v>44</v>
      </c>
      <c r="V5" s="704" t="s">
        <v>45</v>
      </c>
      <c r="W5" s="704" t="s">
        <v>46</v>
      </c>
      <c r="X5" s="705" t="s">
        <v>47</v>
      </c>
      <c r="Y5" s="705" t="s">
        <v>48</v>
      </c>
      <c r="Z5" s="706" t="s">
        <v>49</v>
      </c>
      <c r="AA5" s="706" t="s">
        <v>50</v>
      </c>
      <c r="AB5" s="706" t="s">
        <v>51</v>
      </c>
      <c r="AC5" s="706" t="s">
        <v>52</v>
      </c>
      <c r="AD5" s="706" t="s">
        <v>53</v>
      </c>
      <c r="AE5" s="706" t="s">
        <v>54</v>
      </c>
      <c r="AF5" s="706" t="s">
        <v>55</v>
      </c>
      <c r="AG5" s="706" t="s">
        <v>56</v>
      </c>
      <c r="AH5" s="704" t="s">
        <v>57</v>
      </c>
      <c r="AI5" s="704" t="s">
        <v>58</v>
      </c>
      <c r="AJ5" s="704" t="s">
        <v>59</v>
      </c>
      <c r="AK5" s="704" t="s">
        <v>60</v>
      </c>
      <c r="AL5" s="707" t="s">
        <v>61</v>
      </c>
      <c r="AM5" s="704" t="s">
        <v>62</v>
      </c>
      <c r="AN5" s="704" t="s">
        <v>63</v>
      </c>
      <c r="AO5" s="704" t="s">
        <v>64</v>
      </c>
      <c r="AP5" s="704" t="s">
        <v>65</v>
      </c>
      <c r="AQ5" s="704" t="s">
        <v>66</v>
      </c>
      <c r="AR5" s="704" t="s">
        <v>67</v>
      </c>
      <c r="AS5" s="706" t="s">
        <v>68</v>
      </c>
      <c r="AT5" s="704" t="s">
        <v>69</v>
      </c>
      <c r="AU5" s="704" t="s">
        <v>70</v>
      </c>
      <c r="AV5" s="704" t="s">
        <v>71</v>
      </c>
      <c r="AW5" s="704" t="s">
        <v>72</v>
      </c>
      <c r="AX5" s="704" t="s">
        <v>73</v>
      </c>
      <c r="AY5" s="704" t="s">
        <v>74</v>
      </c>
      <c r="AZ5" s="707" t="s">
        <v>75</v>
      </c>
      <c r="BA5" s="703" t="s">
        <v>76</v>
      </c>
      <c r="BB5" s="703" t="s">
        <v>77</v>
      </c>
      <c r="BC5" s="708" t="s">
        <v>78</v>
      </c>
    </row>
    <row r="6" spans="1:75" s="531" customFormat="1" ht="15" customHeight="1">
      <c r="A6" s="826">
        <f>WEEKNUM(B6)</f>
        <v>40</v>
      </c>
      <c r="B6" s="550">
        <f>A3</f>
        <v>46296</v>
      </c>
      <c r="C6" s="550" t="str">
        <f t="shared" ref="C6:C7" si="3">TEXT(B6,"ddd")</f>
        <v>Thu</v>
      </c>
      <c r="D6" s="709">
        <f>SUM(E6:BC6)</f>
        <v>203407.46361290317</v>
      </c>
      <c r="E6" s="710">
        <v>800</v>
      </c>
      <c r="F6" s="710">
        <v>1200</v>
      </c>
      <c r="G6" s="710">
        <v>3300</v>
      </c>
      <c r="H6" s="710">
        <v>800</v>
      </c>
      <c r="I6" s="711">
        <v>150</v>
      </c>
      <c r="J6" s="711">
        <v>603.76322580644887</v>
      </c>
      <c r="K6" s="711">
        <v>673.27548387096704</v>
      </c>
      <c r="L6" s="710">
        <v>5500</v>
      </c>
      <c r="M6" s="710">
        <v>5000</v>
      </c>
      <c r="N6" s="710">
        <v>1500</v>
      </c>
      <c r="O6" s="710">
        <v>12500</v>
      </c>
      <c r="P6" s="712">
        <f>10800</f>
        <v>10800</v>
      </c>
      <c r="Q6" s="712">
        <v>12000</v>
      </c>
      <c r="R6" s="712">
        <v>3000</v>
      </c>
      <c r="S6" s="710">
        <v>7000</v>
      </c>
      <c r="T6" s="712">
        <v>0</v>
      </c>
      <c r="U6" s="712">
        <v>500</v>
      </c>
      <c r="V6" s="712">
        <v>6500</v>
      </c>
      <c r="W6" s="712">
        <v>1000</v>
      </c>
      <c r="X6" s="713">
        <v>0</v>
      </c>
      <c r="Y6" s="713">
        <v>10000</v>
      </c>
      <c r="Z6" s="711">
        <v>1000</v>
      </c>
      <c r="AA6" s="712">
        <v>3000</v>
      </c>
      <c r="AB6" s="710">
        <v>89.451612903225808</v>
      </c>
      <c r="AC6" s="712">
        <v>3000</v>
      </c>
      <c r="AD6" s="713">
        <v>1000</v>
      </c>
      <c r="AE6" s="714">
        <v>3000</v>
      </c>
      <c r="AF6" s="712">
        <v>0</v>
      </c>
      <c r="AG6" s="713">
        <v>2000</v>
      </c>
      <c r="AH6" s="710">
        <v>2000</v>
      </c>
      <c r="AI6" s="710">
        <v>800</v>
      </c>
      <c r="AJ6" s="710">
        <v>7200</v>
      </c>
      <c r="AK6" s="710">
        <v>2500</v>
      </c>
      <c r="AL6" s="710">
        <v>2000</v>
      </c>
      <c r="AM6" s="712">
        <v>1000</v>
      </c>
      <c r="AN6" s="710">
        <v>11000</v>
      </c>
      <c r="AO6" s="710">
        <v>2000</v>
      </c>
      <c r="AP6" s="710">
        <v>4500</v>
      </c>
      <c r="AQ6" s="715">
        <v>9000.0570967741915</v>
      </c>
      <c r="AR6" s="712">
        <v>4000</v>
      </c>
      <c r="AS6" s="712">
        <v>3500</v>
      </c>
      <c r="AT6" s="710">
        <v>500</v>
      </c>
      <c r="AU6" s="710">
        <v>3500</v>
      </c>
      <c r="AV6" s="711">
        <v>2000</v>
      </c>
      <c r="AW6" s="711">
        <v>369.61070967741654</v>
      </c>
      <c r="AX6" s="711">
        <v>1121.900322580635</v>
      </c>
      <c r="AY6" s="711">
        <v>2499.7025806451697</v>
      </c>
      <c r="AZ6" s="711">
        <v>2499.7025806451697</v>
      </c>
      <c r="BA6" s="711">
        <v>5000</v>
      </c>
      <c r="BB6" s="711">
        <v>31500</v>
      </c>
      <c r="BC6" s="711">
        <f>4500*2</f>
        <v>9000</v>
      </c>
      <c r="BV6" s="716"/>
      <c r="BW6" s="716"/>
    </row>
    <row r="7" spans="1:75" s="614" customFormat="1" ht="15" customHeight="1">
      <c r="A7" s="827"/>
      <c r="B7" s="556">
        <f t="shared" ref="B7:B9" si="4">B6+1</f>
        <v>46297</v>
      </c>
      <c r="C7" s="556" t="str">
        <f t="shared" si="3"/>
        <v>Fri</v>
      </c>
      <c r="D7" s="709">
        <f>SUM(E7:BC7)</f>
        <v>203306.97941935482</v>
      </c>
      <c r="E7" s="710">
        <v>1199.5729032258068</v>
      </c>
      <c r="F7" s="710">
        <v>1200</v>
      </c>
      <c r="G7" s="710">
        <v>3300</v>
      </c>
      <c r="H7" s="710">
        <v>800</v>
      </c>
      <c r="I7" s="711">
        <v>150</v>
      </c>
      <c r="J7" s="711">
        <v>603.76322580644887</v>
      </c>
      <c r="K7" s="711">
        <v>673.27548387096704</v>
      </c>
      <c r="L7" s="710">
        <v>5500</v>
      </c>
      <c r="M7" s="710">
        <v>5000</v>
      </c>
      <c r="N7" s="710">
        <v>1500</v>
      </c>
      <c r="O7" s="710">
        <v>12500</v>
      </c>
      <c r="P7" s="712">
        <v>10800</v>
      </c>
      <c r="Q7" s="712">
        <v>12000</v>
      </c>
      <c r="R7" s="712">
        <v>3000</v>
      </c>
      <c r="S7" s="710">
        <v>7000</v>
      </c>
      <c r="T7" s="712">
        <v>0</v>
      </c>
      <c r="U7" s="712">
        <v>500</v>
      </c>
      <c r="V7" s="712">
        <v>6500</v>
      </c>
      <c r="W7" s="712">
        <v>1000</v>
      </c>
      <c r="X7" s="713">
        <v>0</v>
      </c>
      <c r="Y7" s="713">
        <v>10000</v>
      </c>
      <c r="Z7" s="711">
        <v>1000</v>
      </c>
      <c r="AA7" s="712">
        <v>3000</v>
      </c>
      <c r="AB7" s="710">
        <v>89.451612903225808</v>
      </c>
      <c r="AC7" s="712">
        <v>3000</v>
      </c>
      <c r="AD7" s="713">
        <v>1000</v>
      </c>
      <c r="AE7" s="714">
        <v>3000</v>
      </c>
      <c r="AF7" s="712">
        <v>0</v>
      </c>
      <c r="AG7" s="713">
        <v>2000</v>
      </c>
      <c r="AH7" s="710">
        <v>2000</v>
      </c>
      <c r="AI7" s="710">
        <v>800</v>
      </c>
      <c r="AJ7" s="710">
        <v>7200</v>
      </c>
      <c r="AK7" s="710">
        <v>2500</v>
      </c>
      <c r="AL7" s="710">
        <v>2000</v>
      </c>
      <c r="AM7" s="712">
        <v>1000</v>
      </c>
      <c r="AN7" s="710">
        <v>10000</v>
      </c>
      <c r="AO7" s="710">
        <v>2000</v>
      </c>
      <c r="AP7" s="714">
        <v>6000</v>
      </c>
      <c r="AQ7" s="715">
        <v>8000</v>
      </c>
      <c r="AR7" s="712">
        <v>4000</v>
      </c>
      <c r="AS7" s="712">
        <v>3500</v>
      </c>
      <c r="AT7" s="710">
        <v>500</v>
      </c>
      <c r="AU7" s="710">
        <v>3500</v>
      </c>
      <c r="AV7" s="711">
        <v>2000</v>
      </c>
      <c r="AW7" s="711">
        <v>369.61070967741654</v>
      </c>
      <c r="AX7" s="711">
        <v>1121.900322580635</v>
      </c>
      <c r="AY7" s="711">
        <v>2499.7025806451697</v>
      </c>
      <c r="AZ7" s="711">
        <v>2499.7025806451697</v>
      </c>
      <c r="BA7" s="711">
        <v>5000</v>
      </c>
      <c r="BB7" s="711">
        <v>31500</v>
      </c>
      <c r="BC7" s="711">
        <v>9000</v>
      </c>
    </row>
    <row r="8" spans="1:75" s="689" customFormat="1" ht="15" customHeight="1">
      <c r="A8" s="827"/>
      <c r="B8" s="557">
        <f t="shared" si="4"/>
        <v>46298</v>
      </c>
      <c r="C8" s="557" t="str">
        <f t="shared" ref="C8:C9" si="5">TEXT(B8,"ddd")</f>
        <v>Sat</v>
      </c>
      <c r="D8" s="718">
        <f>SUM(E8:BC8)</f>
        <v>199685.50619354835</v>
      </c>
      <c r="E8" s="719">
        <v>700</v>
      </c>
      <c r="F8" s="719">
        <v>1000</v>
      </c>
      <c r="G8" s="719">
        <v>3300</v>
      </c>
      <c r="H8" s="719">
        <v>500</v>
      </c>
      <c r="I8" s="720">
        <v>150</v>
      </c>
      <c r="J8" s="720">
        <v>603.76322580644887</v>
      </c>
      <c r="K8" s="720">
        <v>673.27548387096704</v>
      </c>
      <c r="L8" s="719">
        <v>4500</v>
      </c>
      <c r="M8" s="719">
        <v>2000</v>
      </c>
      <c r="N8" s="719">
        <v>1000</v>
      </c>
      <c r="O8" s="719">
        <v>12500</v>
      </c>
      <c r="P8" s="721">
        <v>12800</v>
      </c>
      <c r="Q8" s="722">
        <v>30000</v>
      </c>
      <c r="R8" s="723">
        <v>3000</v>
      </c>
      <c r="S8" s="719">
        <v>3500</v>
      </c>
      <c r="T8" s="724">
        <v>0</v>
      </c>
      <c r="U8" s="724">
        <v>500</v>
      </c>
      <c r="V8" s="724">
        <v>6500</v>
      </c>
      <c r="W8" s="724">
        <v>1000</v>
      </c>
      <c r="X8" s="721">
        <v>0</v>
      </c>
      <c r="Y8" s="721">
        <v>10000</v>
      </c>
      <c r="Z8" s="720">
        <v>1000</v>
      </c>
      <c r="AA8" s="724">
        <v>3000</v>
      </c>
      <c r="AB8" s="719">
        <v>89.451612903225808</v>
      </c>
      <c r="AC8" s="724">
        <v>3000</v>
      </c>
      <c r="AD8" s="721">
        <v>1000</v>
      </c>
      <c r="AE8" s="719">
        <v>0</v>
      </c>
      <c r="AF8" s="724">
        <v>0</v>
      </c>
      <c r="AG8" s="719">
        <v>0</v>
      </c>
      <c r="AH8" s="719">
        <v>2000</v>
      </c>
      <c r="AI8" s="719">
        <v>800</v>
      </c>
      <c r="AJ8" s="719">
        <v>7200</v>
      </c>
      <c r="AK8" s="719">
        <v>0</v>
      </c>
      <c r="AL8" s="719">
        <v>2000</v>
      </c>
      <c r="AM8" s="724">
        <v>1000</v>
      </c>
      <c r="AN8" s="719">
        <v>10000</v>
      </c>
      <c r="AO8" s="719">
        <v>2000</v>
      </c>
      <c r="AP8" s="725">
        <v>6000</v>
      </c>
      <c r="AQ8" s="726">
        <v>6000</v>
      </c>
      <c r="AR8" s="723">
        <v>4000</v>
      </c>
      <c r="AS8" s="724">
        <v>3500</v>
      </c>
      <c r="AT8" s="727">
        <v>500</v>
      </c>
      <c r="AU8" s="710">
        <v>3500</v>
      </c>
      <c r="AV8" s="728">
        <v>2000</v>
      </c>
      <c r="AW8" s="728">
        <v>369.61070967741654</v>
      </c>
      <c r="AX8" s="728">
        <v>0</v>
      </c>
      <c r="AY8" s="728">
        <v>2499.7025806451697</v>
      </c>
      <c r="AZ8" s="728">
        <v>2499.7025806451697</v>
      </c>
      <c r="BA8" s="728">
        <v>1000</v>
      </c>
      <c r="BB8" s="728">
        <v>31500</v>
      </c>
      <c r="BC8" s="728">
        <v>9000</v>
      </c>
    </row>
    <row r="9" spans="1:75" s="689" customFormat="1" ht="15" customHeight="1">
      <c r="A9" s="827"/>
      <c r="B9" s="557">
        <f t="shared" si="4"/>
        <v>46299</v>
      </c>
      <c r="C9" s="557" t="str">
        <f t="shared" si="5"/>
        <v>Sun</v>
      </c>
      <c r="D9" s="718">
        <f>SUM(E9:BC9)</f>
        <v>192394.42880645161</v>
      </c>
      <c r="E9" s="719">
        <v>700</v>
      </c>
      <c r="F9" s="719">
        <v>1000</v>
      </c>
      <c r="G9" s="719">
        <v>999.51612903226578</v>
      </c>
      <c r="H9" s="719">
        <v>500</v>
      </c>
      <c r="I9" s="720">
        <v>0</v>
      </c>
      <c r="J9" s="720">
        <v>603.76322580644887</v>
      </c>
      <c r="K9" s="720">
        <v>673.27548387096704</v>
      </c>
      <c r="L9" s="719">
        <v>0</v>
      </c>
      <c r="M9" s="719">
        <v>2000</v>
      </c>
      <c r="N9" s="719">
        <v>300</v>
      </c>
      <c r="O9" s="719">
        <v>6659.5545483870847</v>
      </c>
      <c r="P9" s="721">
        <v>16000</v>
      </c>
      <c r="Q9" s="722">
        <v>45000</v>
      </c>
      <c r="R9" s="723">
        <v>3000</v>
      </c>
      <c r="S9" s="719">
        <v>0</v>
      </c>
      <c r="T9" s="724">
        <v>0</v>
      </c>
      <c r="U9" s="724">
        <v>500</v>
      </c>
      <c r="V9" s="724">
        <v>6500</v>
      </c>
      <c r="W9" s="724">
        <v>1000</v>
      </c>
      <c r="X9" s="721">
        <v>0</v>
      </c>
      <c r="Y9" s="721">
        <v>10000</v>
      </c>
      <c r="Z9" s="720">
        <v>0</v>
      </c>
      <c r="AA9" s="724">
        <v>2500</v>
      </c>
      <c r="AB9" s="719">
        <v>89.451612903225808</v>
      </c>
      <c r="AC9" s="721">
        <v>3000</v>
      </c>
      <c r="AD9" s="721">
        <v>1000</v>
      </c>
      <c r="AE9" s="719">
        <v>0</v>
      </c>
      <c r="AF9" s="724">
        <v>0</v>
      </c>
      <c r="AG9" s="719">
        <v>0</v>
      </c>
      <c r="AH9" s="719">
        <v>2000</v>
      </c>
      <c r="AI9" s="719">
        <v>0</v>
      </c>
      <c r="AJ9" s="719">
        <v>2999.8519354838745</v>
      </c>
      <c r="AK9" s="719">
        <v>0</v>
      </c>
      <c r="AL9" s="719">
        <v>2000</v>
      </c>
      <c r="AM9" s="724">
        <v>0</v>
      </c>
      <c r="AN9" s="719">
        <v>10000</v>
      </c>
      <c r="AO9" s="719">
        <v>2000</v>
      </c>
      <c r="AP9" s="725">
        <v>6000</v>
      </c>
      <c r="AQ9" s="726">
        <v>5000</v>
      </c>
      <c r="AR9" s="723">
        <v>4000</v>
      </c>
      <c r="AS9" s="724">
        <v>3500</v>
      </c>
      <c r="AT9" s="727">
        <v>500</v>
      </c>
      <c r="AU9" s="710">
        <v>3500</v>
      </c>
      <c r="AV9" s="728">
        <v>2000</v>
      </c>
      <c r="AW9" s="728">
        <v>369.61070967741654</v>
      </c>
      <c r="AX9" s="728">
        <v>0</v>
      </c>
      <c r="AY9" s="728">
        <v>2499.7025806451697</v>
      </c>
      <c r="AZ9" s="728">
        <v>2499.7025806451697</v>
      </c>
      <c r="BA9" s="728">
        <v>1000</v>
      </c>
      <c r="BB9" s="728">
        <v>31500</v>
      </c>
      <c r="BC9" s="728">
        <v>9000</v>
      </c>
    </row>
    <row r="10" spans="1:75" s="614" customFormat="1" ht="15" customHeight="1">
      <c r="A10" s="827"/>
      <c r="B10" s="556" t="s">
        <v>19</v>
      </c>
      <c r="C10" s="556"/>
      <c r="D10" s="729">
        <f>SUM(D6:D9)</f>
        <v>798794.3780322579</v>
      </c>
      <c r="E10" s="730">
        <f t="shared" ref="E10:AE10" si="6">SUM(E6:E9)</f>
        <v>3399.5729032258068</v>
      </c>
      <c r="F10" s="730">
        <f t="shared" si="6"/>
        <v>4400</v>
      </c>
      <c r="G10" s="730">
        <f t="shared" si="6"/>
        <v>10899.516129032265</v>
      </c>
      <c r="H10" s="730">
        <f t="shared" si="6"/>
        <v>2600</v>
      </c>
      <c r="I10" s="730">
        <f t="shared" si="6"/>
        <v>450</v>
      </c>
      <c r="J10" s="730">
        <f t="shared" si="6"/>
        <v>2415.0529032257955</v>
      </c>
      <c r="K10" s="730">
        <f t="shared" si="6"/>
        <v>2693.1019354838681</v>
      </c>
      <c r="L10" s="730">
        <f t="shared" si="6"/>
        <v>15500</v>
      </c>
      <c r="M10" s="730">
        <f t="shared" si="6"/>
        <v>14000</v>
      </c>
      <c r="N10" s="730">
        <f t="shared" si="6"/>
        <v>4300</v>
      </c>
      <c r="O10" s="730">
        <f t="shared" si="6"/>
        <v>44159.554548387081</v>
      </c>
      <c r="P10" s="730">
        <f t="shared" si="6"/>
        <v>50400</v>
      </c>
      <c r="Q10" s="730">
        <f t="shared" si="6"/>
        <v>99000</v>
      </c>
      <c r="R10" s="730">
        <f t="shared" si="6"/>
        <v>12000</v>
      </c>
      <c r="S10" s="730">
        <f t="shared" si="6"/>
        <v>17500</v>
      </c>
      <c r="T10" s="730">
        <f t="shared" si="6"/>
        <v>0</v>
      </c>
      <c r="U10" s="730">
        <f t="shared" si="6"/>
        <v>2000</v>
      </c>
      <c r="V10" s="730">
        <f t="shared" si="6"/>
        <v>26000</v>
      </c>
      <c r="W10" s="730">
        <f t="shared" si="6"/>
        <v>4000</v>
      </c>
      <c r="X10" s="730">
        <f t="shared" si="6"/>
        <v>0</v>
      </c>
      <c r="Y10" s="730">
        <f t="shared" si="6"/>
        <v>40000</v>
      </c>
      <c r="Z10" s="730">
        <f t="shared" si="6"/>
        <v>3000</v>
      </c>
      <c r="AA10" s="730">
        <f t="shared" si="6"/>
        <v>11500</v>
      </c>
      <c r="AB10" s="730">
        <f t="shared" si="6"/>
        <v>357.80645161290323</v>
      </c>
      <c r="AC10" s="730">
        <f t="shared" si="6"/>
        <v>12000</v>
      </c>
      <c r="AD10" s="730">
        <f t="shared" si="6"/>
        <v>4000</v>
      </c>
      <c r="AE10" s="730">
        <f t="shared" si="6"/>
        <v>6000</v>
      </c>
      <c r="AF10" s="730">
        <v>0</v>
      </c>
      <c r="AG10" s="731">
        <f t="shared" ref="AG10" si="7">SUM(AG6:AG9)</f>
        <v>4000</v>
      </c>
      <c r="AH10" s="730">
        <f t="shared" ref="AH10:BC10" si="8">SUM(AH6:AH9)</f>
        <v>8000</v>
      </c>
      <c r="AI10" s="730">
        <f t="shared" si="8"/>
        <v>2400</v>
      </c>
      <c r="AJ10" s="730">
        <f t="shared" si="8"/>
        <v>24599.851935483875</v>
      </c>
      <c r="AK10" s="730">
        <f t="shared" si="8"/>
        <v>5000</v>
      </c>
      <c r="AL10" s="730">
        <f t="shared" si="8"/>
        <v>8000</v>
      </c>
      <c r="AM10" s="730">
        <f t="shared" si="8"/>
        <v>3000</v>
      </c>
      <c r="AN10" s="730">
        <f t="shared" si="8"/>
        <v>41000</v>
      </c>
      <c r="AO10" s="730">
        <f t="shared" si="8"/>
        <v>8000</v>
      </c>
      <c r="AP10" s="730">
        <f t="shared" si="8"/>
        <v>22500</v>
      </c>
      <c r="AQ10" s="730">
        <f t="shared" si="8"/>
        <v>28000.057096774191</v>
      </c>
      <c r="AR10" s="730">
        <f t="shared" si="8"/>
        <v>16000</v>
      </c>
      <c r="AS10" s="730">
        <f t="shared" si="8"/>
        <v>14000</v>
      </c>
      <c r="AT10" s="730">
        <f t="shared" si="8"/>
        <v>2000</v>
      </c>
      <c r="AU10" s="730">
        <f t="shared" si="8"/>
        <v>14000</v>
      </c>
      <c r="AV10" s="730">
        <f t="shared" si="8"/>
        <v>8000</v>
      </c>
      <c r="AW10" s="730">
        <f t="shared" si="8"/>
        <v>1478.4428387096661</v>
      </c>
      <c r="AX10" s="730">
        <f t="shared" si="8"/>
        <v>2243.80064516127</v>
      </c>
      <c r="AY10" s="730">
        <f t="shared" si="8"/>
        <v>9998.810322580679</v>
      </c>
      <c r="AZ10" s="730">
        <f t="shared" si="8"/>
        <v>9998.810322580679</v>
      </c>
      <c r="BA10" s="730">
        <f t="shared" si="8"/>
        <v>12000</v>
      </c>
      <c r="BB10" s="730">
        <f t="shared" si="8"/>
        <v>126000</v>
      </c>
      <c r="BC10" s="730">
        <f t="shared" si="8"/>
        <v>36000</v>
      </c>
    </row>
    <row r="11" spans="1:75" s="614" customFormat="1" ht="15" customHeight="1">
      <c r="A11" s="827"/>
      <c r="B11" s="556"/>
      <c r="C11" s="556"/>
      <c r="D11" s="729"/>
      <c r="E11" s="501"/>
      <c r="F11" s="501"/>
      <c r="G11" s="501"/>
      <c r="H11" s="501"/>
      <c r="I11" s="501"/>
      <c r="J11" s="501"/>
      <c r="K11" s="501"/>
      <c r="L11" s="501"/>
      <c r="M11" s="501"/>
      <c r="N11" s="501"/>
      <c r="O11" s="710"/>
      <c r="P11" s="501"/>
      <c r="Q11" s="501"/>
      <c r="R11" s="501"/>
      <c r="S11" s="710"/>
      <c r="T11" s="501"/>
      <c r="U11" s="501"/>
      <c r="V11" s="501"/>
      <c r="W11" s="501"/>
      <c r="X11" s="501"/>
      <c r="Y11" s="501"/>
      <c r="Z11" s="501"/>
      <c r="AA11" s="501"/>
      <c r="AB11" s="501"/>
      <c r="AC11" s="501"/>
      <c r="AD11" s="501"/>
      <c r="AE11" s="501"/>
      <c r="AF11" s="501"/>
      <c r="AG11" s="501"/>
      <c r="AH11" s="710"/>
      <c r="AI11" s="710"/>
      <c r="AJ11" s="710"/>
      <c r="AK11" s="710"/>
      <c r="AL11" s="710"/>
      <c r="AM11" s="710"/>
      <c r="AN11" s="710"/>
      <c r="AO11" s="710"/>
      <c r="AP11" s="710"/>
      <c r="AQ11" s="501"/>
      <c r="AR11" s="501"/>
      <c r="AS11" s="710"/>
      <c r="AT11" s="730"/>
      <c r="AU11" s="730"/>
      <c r="AV11" s="730"/>
      <c r="AW11" s="730"/>
      <c r="AX11" s="730"/>
      <c r="AY11" s="730"/>
      <c r="AZ11" s="730"/>
      <c r="BA11" s="730"/>
      <c r="BB11" s="730"/>
      <c r="BC11" s="730"/>
    </row>
    <row r="12" spans="1:75" s="614" customFormat="1" ht="15" customHeight="1">
      <c r="A12" s="732"/>
      <c r="B12" s="556">
        <f>B9+1</f>
        <v>46300</v>
      </c>
      <c r="C12" s="556" t="str">
        <f t="shared" ref="C12:C17" si="9">TEXT(B12,"ddd")</f>
        <v>Mon</v>
      </c>
      <c r="D12" s="709">
        <f t="shared" ref="D12:D18" si="10">SUM(E12:BC12)</f>
        <v>203606.97941935482</v>
      </c>
      <c r="E12" s="710">
        <v>1199.5729032258068</v>
      </c>
      <c r="F12" s="710">
        <v>1200</v>
      </c>
      <c r="G12" s="710">
        <v>3300</v>
      </c>
      <c r="H12" s="710">
        <v>800</v>
      </c>
      <c r="I12" s="711">
        <v>150</v>
      </c>
      <c r="J12" s="711">
        <v>603.76322580644887</v>
      </c>
      <c r="K12" s="711">
        <v>673.27548387096704</v>
      </c>
      <c r="L12" s="710">
        <v>5500</v>
      </c>
      <c r="M12" s="710">
        <v>5000</v>
      </c>
      <c r="N12" s="710">
        <v>1500</v>
      </c>
      <c r="O12" s="710">
        <v>12500</v>
      </c>
      <c r="P12" s="712">
        <v>10800</v>
      </c>
      <c r="Q12" s="712">
        <v>12000</v>
      </c>
      <c r="R12" s="712">
        <v>3000</v>
      </c>
      <c r="S12" s="710">
        <v>7000</v>
      </c>
      <c r="T12" s="712">
        <v>0</v>
      </c>
      <c r="U12" s="712">
        <v>1300</v>
      </c>
      <c r="V12" s="712">
        <v>6500</v>
      </c>
      <c r="W12" s="712">
        <v>1000</v>
      </c>
      <c r="X12" s="713">
        <v>0</v>
      </c>
      <c r="Y12" s="713">
        <v>10000</v>
      </c>
      <c r="Z12" s="711">
        <v>1000</v>
      </c>
      <c r="AA12" s="712">
        <v>3000</v>
      </c>
      <c r="AB12" s="710">
        <v>89.451612903225808</v>
      </c>
      <c r="AC12" s="713">
        <v>3000</v>
      </c>
      <c r="AD12" s="713">
        <v>1000</v>
      </c>
      <c r="AE12" s="714">
        <v>3000</v>
      </c>
      <c r="AF12" s="712">
        <v>0</v>
      </c>
      <c r="AG12" s="713">
        <v>2000</v>
      </c>
      <c r="AH12" s="710">
        <v>2000</v>
      </c>
      <c r="AI12" s="710">
        <v>800</v>
      </c>
      <c r="AJ12" s="710">
        <v>7200</v>
      </c>
      <c r="AK12" s="710">
        <v>2000</v>
      </c>
      <c r="AL12" s="710">
        <v>2000</v>
      </c>
      <c r="AM12" s="712">
        <v>1000</v>
      </c>
      <c r="AN12" s="710">
        <v>10000</v>
      </c>
      <c r="AO12" s="710">
        <v>2000</v>
      </c>
      <c r="AP12" s="714">
        <v>6000</v>
      </c>
      <c r="AQ12" s="715">
        <v>8000</v>
      </c>
      <c r="AR12" s="712">
        <v>4000</v>
      </c>
      <c r="AS12" s="712">
        <v>3500</v>
      </c>
      <c r="AT12" s="710">
        <v>500</v>
      </c>
      <c r="AU12" s="710">
        <v>3500</v>
      </c>
      <c r="AV12" s="711">
        <v>2000</v>
      </c>
      <c r="AW12" s="711">
        <v>369.61070967741654</v>
      </c>
      <c r="AX12" s="711">
        <v>1121.900322580635</v>
      </c>
      <c r="AY12" s="711">
        <v>2499.7025806451697</v>
      </c>
      <c r="AZ12" s="711">
        <v>2499.7025806451697</v>
      </c>
      <c r="BA12" s="711">
        <v>5000</v>
      </c>
      <c r="BB12" s="711">
        <v>31500</v>
      </c>
      <c r="BC12" s="711">
        <v>9000</v>
      </c>
    </row>
    <row r="13" spans="1:75" s="614" customFormat="1" ht="15" customHeight="1">
      <c r="A13" s="732"/>
      <c r="B13" s="556">
        <f>B12+1</f>
        <v>46301</v>
      </c>
      <c r="C13" s="556" t="str">
        <f t="shared" si="9"/>
        <v>Tue</v>
      </c>
      <c r="D13" s="709">
        <f t="shared" si="10"/>
        <v>203606.97941935482</v>
      </c>
      <c r="E13" s="710">
        <v>1199.5729032258068</v>
      </c>
      <c r="F13" s="710">
        <v>1200</v>
      </c>
      <c r="G13" s="710">
        <v>3300</v>
      </c>
      <c r="H13" s="710">
        <v>800</v>
      </c>
      <c r="I13" s="711">
        <v>150</v>
      </c>
      <c r="J13" s="711">
        <v>603.76322580644887</v>
      </c>
      <c r="K13" s="711">
        <v>673.27548387096704</v>
      </c>
      <c r="L13" s="710">
        <v>5500</v>
      </c>
      <c r="M13" s="710">
        <v>5000</v>
      </c>
      <c r="N13" s="710">
        <v>1500</v>
      </c>
      <c r="O13" s="710">
        <v>12500</v>
      </c>
      <c r="P13" s="712">
        <v>10800</v>
      </c>
      <c r="Q13" s="712">
        <v>12000</v>
      </c>
      <c r="R13" s="712">
        <v>3000</v>
      </c>
      <c r="S13" s="710">
        <v>7000</v>
      </c>
      <c r="T13" s="712">
        <v>0</v>
      </c>
      <c r="U13" s="712">
        <v>1300</v>
      </c>
      <c r="V13" s="712">
        <v>6500</v>
      </c>
      <c r="W13" s="712">
        <v>1000</v>
      </c>
      <c r="X13" s="713">
        <v>0</v>
      </c>
      <c r="Y13" s="713">
        <v>10000</v>
      </c>
      <c r="Z13" s="711">
        <v>1000</v>
      </c>
      <c r="AA13" s="712">
        <v>3000</v>
      </c>
      <c r="AB13" s="710">
        <v>89.451612903225808</v>
      </c>
      <c r="AC13" s="713">
        <v>3000</v>
      </c>
      <c r="AD13" s="713">
        <v>1000</v>
      </c>
      <c r="AE13" s="714">
        <v>3000</v>
      </c>
      <c r="AF13" s="712">
        <v>0</v>
      </c>
      <c r="AG13" s="713">
        <v>2000</v>
      </c>
      <c r="AH13" s="710">
        <v>2000</v>
      </c>
      <c r="AI13" s="710">
        <v>800</v>
      </c>
      <c r="AJ13" s="710">
        <v>7200</v>
      </c>
      <c r="AK13" s="710">
        <v>2000</v>
      </c>
      <c r="AL13" s="710">
        <v>2000</v>
      </c>
      <c r="AM13" s="712">
        <v>1000</v>
      </c>
      <c r="AN13" s="710">
        <v>10000</v>
      </c>
      <c r="AO13" s="710">
        <v>2000</v>
      </c>
      <c r="AP13" s="714">
        <v>6000</v>
      </c>
      <c r="AQ13" s="715">
        <v>8000</v>
      </c>
      <c r="AR13" s="712">
        <v>4000</v>
      </c>
      <c r="AS13" s="712">
        <v>3500</v>
      </c>
      <c r="AT13" s="710">
        <v>500</v>
      </c>
      <c r="AU13" s="710">
        <v>3500</v>
      </c>
      <c r="AV13" s="711">
        <v>2000</v>
      </c>
      <c r="AW13" s="711">
        <v>369.61070967741654</v>
      </c>
      <c r="AX13" s="711">
        <v>1121.900322580635</v>
      </c>
      <c r="AY13" s="711">
        <v>2499.7025806451697</v>
      </c>
      <c r="AZ13" s="711">
        <v>2499.7025806451697</v>
      </c>
      <c r="BA13" s="711">
        <v>5000</v>
      </c>
      <c r="BB13" s="711">
        <v>31500</v>
      </c>
      <c r="BC13" s="711">
        <v>9000</v>
      </c>
    </row>
    <row r="14" spans="1:75" s="614" customFormat="1" ht="15" customHeight="1">
      <c r="A14" s="827">
        <f>WEEKNUM(B12)</f>
        <v>41</v>
      </c>
      <c r="B14" s="556">
        <f t="shared" ref="B14:B17" si="11">B13+1</f>
        <v>46302</v>
      </c>
      <c r="C14" s="556" t="str">
        <f t="shared" si="9"/>
        <v>Wed</v>
      </c>
      <c r="D14" s="709">
        <f t="shared" si="10"/>
        <v>203606.97941935482</v>
      </c>
      <c r="E14" s="710">
        <v>1199.5729032258068</v>
      </c>
      <c r="F14" s="710">
        <v>1200</v>
      </c>
      <c r="G14" s="710">
        <v>3300</v>
      </c>
      <c r="H14" s="710">
        <v>800</v>
      </c>
      <c r="I14" s="711">
        <v>150</v>
      </c>
      <c r="J14" s="711">
        <v>603.76322580644887</v>
      </c>
      <c r="K14" s="711">
        <v>673.27548387096704</v>
      </c>
      <c r="L14" s="710">
        <v>5500</v>
      </c>
      <c r="M14" s="710">
        <v>5000</v>
      </c>
      <c r="N14" s="710">
        <v>1500</v>
      </c>
      <c r="O14" s="710">
        <v>12500</v>
      </c>
      <c r="P14" s="712">
        <v>10800</v>
      </c>
      <c r="Q14" s="712">
        <v>12000</v>
      </c>
      <c r="R14" s="712">
        <v>3000</v>
      </c>
      <c r="S14" s="710">
        <v>7000</v>
      </c>
      <c r="T14" s="712">
        <v>0</v>
      </c>
      <c r="U14" s="712">
        <v>1300</v>
      </c>
      <c r="V14" s="712">
        <v>6500</v>
      </c>
      <c r="W14" s="712">
        <v>1000</v>
      </c>
      <c r="X14" s="713">
        <v>0</v>
      </c>
      <c r="Y14" s="713">
        <v>10000</v>
      </c>
      <c r="Z14" s="711">
        <v>1000</v>
      </c>
      <c r="AA14" s="712">
        <v>3000</v>
      </c>
      <c r="AB14" s="710">
        <v>89.451612903225808</v>
      </c>
      <c r="AC14" s="713">
        <v>3000</v>
      </c>
      <c r="AD14" s="713">
        <v>1000</v>
      </c>
      <c r="AE14" s="714">
        <v>3000</v>
      </c>
      <c r="AF14" s="712">
        <v>0</v>
      </c>
      <c r="AG14" s="713">
        <v>2000</v>
      </c>
      <c r="AH14" s="710">
        <v>2000</v>
      </c>
      <c r="AI14" s="710">
        <v>800</v>
      </c>
      <c r="AJ14" s="710">
        <v>7200</v>
      </c>
      <c r="AK14" s="710">
        <v>2000</v>
      </c>
      <c r="AL14" s="710">
        <v>2000</v>
      </c>
      <c r="AM14" s="712">
        <v>1000</v>
      </c>
      <c r="AN14" s="710">
        <v>10000</v>
      </c>
      <c r="AO14" s="710">
        <v>2000</v>
      </c>
      <c r="AP14" s="714">
        <v>6000</v>
      </c>
      <c r="AQ14" s="715">
        <v>8000</v>
      </c>
      <c r="AR14" s="712">
        <v>4000</v>
      </c>
      <c r="AS14" s="712">
        <v>3500</v>
      </c>
      <c r="AT14" s="710">
        <v>500</v>
      </c>
      <c r="AU14" s="710">
        <v>3500</v>
      </c>
      <c r="AV14" s="711">
        <v>2000</v>
      </c>
      <c r="AW14" s="711">
        <v>369.61070967741654</v>
      </c>
      <c r="AX14" s="711">
        <v>1121.900322580635</v>
      </c>
      <c r="AY14" s="711">
        <v>2499.7025806451697</v>
      </c>
      <c r="AZ14" s="711">
        <v>2499.7025806451697</v>
      </c>
      <c r="BA14" s="711">
        <v>5000</v>
      </c>
      <c r="BB14" s="711">
        <v>31500</v>
      </c>
      <c r="BC14" s="711">
        <v>9000</v>
      </c>
    </row>
    <row r="15" spans="1:75" s="614" customFormat="1" ht="15" customHeight="1">
      <c r="A15" s="827"/>
      <c r="B15" s="556">
        <f t="shared" si="11"/>
        <v>46303</v>
      </c>
      <c r="C15" s="556" t="str">
        <f t="shared" si="9"/>
        <v>Thu</v>
      </c>
      <c r="D15" s="709">
        <f t="shared" si="10"/>
        <v>205606.97941935482</v>
      </c>
      <c r="E15" s="710">
        <v>1199.5729032258068</v>
      </c>
      <c r="F15" s="710">
        <v>1200</v>
      </c>
      <c r="G15" s="710">
        <v>3300</v>
      </c>
      <c r="H15" s="710">
        <v>800</v>
      </c>
      <c r="I15" s="711">
        <v>150</v>
      </c>
      <c r="J15" s="711">
        <v>603.76322580644887</v>
      </c>
      <c r="K15" s="711">
        <v>673.27548387096704</v>
      </c>
      <c r="L15" s="710">
        <v>5500</v>
      </c>
      <c r="M15" s="710">
        <v>5000</v>
      </c>
      <c r="N15" s="710">
        <v>1500</v>
      </c>
      <c r="O15" s="710">
        <v>12500</v>
      </c>
      <c r="P15" s="712">
        <v>10800</v>
      </c>
      <c r="Q15" s="712">
        <v>12000</v>
      </c>
      <c r="R15" s="712">
        <v>3000</v>
      </c>
      <c r="S15" s="710">
        <v>7000</v>
      </c>
      <c r="T15" s="712">
        <v>0</v>
      </c>
      <c r="U15" s="712">
        <v>1300</v>
      </c>
      <c r="V15" s="712">
        <v>6500</v>
      </c>
      <c r="W15" s="712">
        <v>1000</v>
      </c>
      <c r="X15" s="712">
        <v>2000</v>
      </c>
      <c r="Y15" s="713">
        <v>10000</v>
      </c>
      <c r="Z15" s="711">
        <v>1000</v>
      </c>
      <c r="AA15" s="712">
        <v>3000</v>
      </c>
      <c r="AB15" s="710">
        <v>89.451612903225808</v>
      </c>
      <c r="AC15" s="713">
        <v>3000</v>
      </c>
      <c r="AD15" s="713">
        <v>1000</v>
      </c>
      <c r="AE15" s="714">
        <v>3000</v>
      </c>
      <c r="AF15" s="712">
        <v>0</v>
      </c>
      <c r="AG15" s="713">
        <v>2000</v>
      </c>
      <c r="AH15" s="710">
        <v>2000</v>
      </c>
      <c r="AI15" s="710">
        <v>800</v>
      </c>
      <c r="AJ15" s="710">
        <v>7200</v>
      </c>
      <c r="AK15" s="710">
        <v>2000</v>
      </c>
      <c r="AL15" s="710">
        <v>2000</v>
      </c>
      <c r="AM15" s="712">
        <v>1000</v>
      </c>
      <c r="AN15" s="710">
        <v>10000</v>
      </c>
      <c r="AO15" s="710">
        <v>2000</v>
      </c>
      <c r="AP15" s="714">
        <v>6000</v>
      </c>
      <c r="AQ15" s="715">
        <v>8000</v>
      </c>
      <c r="AR15" s="712">
        <v>4000</v>
      </c>
      <c r="AS15" s="712">
        <v>3500</v>
      </c>
      <c r="AT15" s="710">
        <v>500</v>
      </c>
      <c r="AU15" s="710">
        <v>3500</v>
      </c>
      <c r="AV15" s="711">
        <v>2000</v>
      </c>
      <c r="AW15" s="711">
        <v>369.61070967741654</v>
      </c>
      <c r="AX15" s="711">
        <v>1121.900322580635</v>
      </c>
      <c r="AY15" s="711">
        <v>2499.7025806451697</v>
      </c>
      <c r="AZ15" s="711">
        <v>2499.7025806451697</v>
      </c>
      <c r="BA15" s="711">
        <v>5000</v>
      </c>
      <c r="BB15" s="711">
        <v>31500</v>
      </c>
      <c r="BC15" s="711">
        <v>9000</v>
      </c>
    </row>
    <row r="16" spans="1:75" s="614" customFormat="1" ht="15" customHeight="1">
      <c r="A16" s="827"/>
      <c r="B16" s="556">
        <f t="shared" si="11"/>
        <v>46304</v>
      </c>
      <c r="C16" s="556" t="str">
        <f t="shared" si="9"/>
        <v>Fri</v>
      </c>
      <c r="D16" s="709">
        <f t="shared" si="10"/>
        <v>205606.97941935482</v>
      </c>
      <c r="E16" s="710">
        <v>1199.5729032258068</v>
      </c>
      <c r="F16" s="710">
        <v>1200</v>
      </c>
      <c r="G16" s="710">
        <v>3300</v>
      </c>
      <c r="H16" s="710">
        <v>800</v>
      </c>
      <c r="I16" s="711">
        <v>150</v>
      </c>
      <c r="J16" s="711">
        <v>603.76322580644887</v>
      </c>
      <c r="K16" s="711">
        <v>673.27548387096704</v>
      </c>
      <c r="L16" s="710">
        <v>5500</v>
      </c>
      <c r="M16" s="710">
        <v>5000</v>
      </c>
      <c r="N16" s="710">
        <v>1500</v>
      </c>
      <c r="O16" s="710">
        <v>12500</v>
      </c>
      <c r="P16" s="712">
        <v>10800</v>
      </c>
      <c r="Q16" s="712">
        <v>12000</v>
      </c>
      <c r="R16" s="712">
        <v>3000</v>
      </c>
      <c r="S16" s="710">
        <v>7000</v>
      </c>
      <c r="T16" s="712">
        <v>0</v>
      </c>
      <c r="U16" s="712">
        <v>1300</v>
      </c>
      <c r="V16" s="712">
        <v>6500</v>
      </c>
      <c r="W16" s="712">
        <v>1000</v>
      </c>
      <c r="X16" s="712">
        <v>2000</v>
      </c>
      <c r="Y16" s="713">
        <v>10000</v>
      </c>
      <c r="Z16" s="711">
        <v>1000</v>
      </c>
      <c r="AA16" s="712">
        <v>3000</v>
      </c>
      <c r="AB16" s="710">
        <v>89.451612903225808</v>
      </c>
      <c r="AC16" s="713">
        <v>3000</v>
      </c>
      <c r="AD16" s="713">
        <v>1000</v>
      </c>
      <c r="AE16" s="714">
        <v>3000</v>
      </c>
      <c r="AF16" s="712">
        <v>0</v>
      </c>
      <c r="AG16" s="713">
        <v>2000</v>
      </c>
      <c r="AH16" s="710">
        <v>2000</v>
      </c>
      <c r="AI16" s="710">
        <v>800</v>
      </c>
      <c r="AJ16" s="710">
        <v>7200</v>
      </c>
      <c r="AK16" s="710">
        <v>2000</v>
      </c>
      <c r="AL16" s="710">
        <v>2000</v>
      </c>
      <c r="AM16" s="712">
        <v>1000</v>
      </c>
      <c r="AN16" s="710">
        <v>10000</v>
      </c>
      <c r="AO16" s="710">
        <v>2000</v>
      </c>
      <c r="AP16" s="714">
        <v>6000</v>
      </c>
      <c r="AQ16" s="715">
        <v>8000</v>
      </c>
      <c r="AR16" s="712">
        <v>4000</v>
      </c>
      <c r="AS16" s="712">
        <v>3500</v>
      </c>
      <c r="AT16" s="710">
        <v>500</v>
      </c>
      <c r="AU16" s="710">
        <v>3500</v>
      </c>
      <c r="AV16" s="711">
        <v>2000</v>
      </c>
      <c r="AW16" s="711">
        <v>369.61070967741654</v>
      </c>
      <c r="AX16" s="711">
        <v>1121.900322580635</v>
      </c>
      <c r="AY16" s="711">
        <v>2499.7025806451697</v>
      </c>
      <c r="AZ16" s="711">
        <v>2499.7025806451697</v>
      </c>
      <c r="BA16" s="711">
        <v>5000</v>
      </c>
      <c r="BB16" s="711">
        <v>31500</v>
      </c>
      <c r="BC16" s="711">
        <v>9000</v>
      </c>
    </row>
    <row r="17" spans="1:55" s="689" customFormat="1" ht="15" customHeight="1">
      <c r="A17" s="827"/>
      <c r="B17" s="557">
        <f t="shared" si="11"/>
        <v>46305</v>
      </c>
      <c r="C17" s="557" t="str">
        <f t="shared" si="9"/>
        <v>Sat</v>
      </c>
      <c r="D17" s="718">
        <f t="shared" si="10"/>
        <v>202485.50619354835</v>
      </c>
      <c r="E17" s="719">
        <v>700</v>
      </c>
      <c r="F17" s="719">
        <v>1000</v>
      </c>
      <c r="G17" s="719">
        <v>3300</v>
      </c>
      <c r="H17" s="719">
        <v>500</v>
      </c>
      <c r="I17" s="720">
        <v>150</v>
      </c>
      <c r="J17" s="720">
        <v>603.76322580644887</v>
      </c>
      <c r="K17" s="720">
        <v>673.27548387096704</v>
      </c>
      <c r="L17" s="719">
        <v>4500</v>
      </c>
      <c r="M17" s="719">
        <v>2000</v>
      </c>
      <c r="N17" s="719">
        <v>1000</v>
      </c>
      <c r="O17" s="719">
        <v>12500</v>
      </c>
      <c r="P17" s="721">
        <v>12800</v>
      </c>
      <c r="Q17" s="722">
        <v>30000</v>
      </c>
      <c r="R17" s="723">
        <v>3000</v>
      </c>
      <c r="S17" s="719">
        <v>3500</v>
      </c>
      <c r="T17" s="724">
        <v>0</v>
      </c>
      <c r="U17" s="724">
        <v>1300</v>
      </c>
      <c r="V17" s="724">
        <v>6500</v>
      </c>
      <c r="W17" s="724">
        <v>1000</v>
      </c>
      <c r="X17" s="724">
        <v>2000</v>
      </c>
      <c r="Y17" s="721">
        <v>10000</v>
      </c>
      <c r="Z17" s="720">
        <v>1000</v>
      </c>
      <c r="AA17" s="724">
        <v>3000</v>
      </c>
      <c r="AB17" s="719">
        <v>89.451612903225808</v>
      </c>
      <c r="AC17" s="721">
        <v>3000</v>
      </c>
      <c r="AD17" s="721">
        <v>1000</v>
      </c>
      <c r="AE17" s="719">
        <v>0</v>
      </c>
      <c r="AF17" s="724">
        <v>0</v>
      </c>
      <c r="AG17" s="719">
        <v>0</v>
      </c>
      <c r="AH17" s="719">
        <v>2000</v>
      </c>
      <c r="AI17" s="719">
        <v>800</v>
      </c>
      <c r="AJ17" s="719">
        <v>7200</v>
      </c>
      <c r="AK17" s="719">
        <v>0</v>
      </c>
      <c r="AL17" s="719">
        <v>2000</v>
      </c>
      <c r="AM17" s="724">
        <v>1000</v>
      </c>
      <c r="AN17" s="719">
        <v>10000</v>
      </c>
      <c r="AO17" s="719">
        <v>2000</v>
      </c>
      <c r="AP17" s="725">
        <v>6000</v>
      </c>
      <c r="AQ17" s="726">
        <v>6000</v>
      </c>
      <c r="AR17" s="723">
        <v>4000</v>
      </c>
      <c r="AS17" s="724">
        <v>3500</v>
      </c>
      <c r="AT17" s="727">
        <v>500</v>
      </c>
      <c r="AU17" s="710">
        <v>3500</v>
      </c>
      <c r="AV17" s="728">
        <v>2000</v>
      </c>
      <c r="AW17" s="728">
        <v>369.61070967741654</v>
      </c>
      <c r="AX17" s="728">
        <v>0</v>
      </c>
      <c r="AY17" s="728">
        <v>2499.7025806451697</v>
      </c>
      <c r="AZ17" s="728">
        <v>2499.7025806451697</v>
      </c>
      <c r="BA17" s="728">
        <v>1000</v>
      </c>
      <c r="BB17" s="728">
        <v>31500</v>
      </c>
      <c r="BC17" s="728">
        <v>9000</v>
      </c>
    </row>
    <row r="18" spans="1:55" s="689" customFormat="1" ht="15" customHeight="1">
      <c r="A18" s="827"/>
      <c r="B18" s="557">
        <f t="shared" ref="B18" si="12">B17+1</f>
        <v>46306</v>
      </c>
      <c r="C18" s="557" t="str">
        <f t="shared" ref="C18:C25" si="13">TEXT(B18,"ddd")</f>
        <v>Sun</v>
      </c>
      <c r="D18" s="718">
        <f t="shared" si="10"/>
        <v>192694.42880645161</v>
      </c>
      <c r="E18" s="719">
        <v>700</v>
      </c>
      <c r="F18" s="719">
        <v>1000</v>
      </c>
      <c r="G18" s="719">
        <v>999.51612903226578</v>
      </c>
      <c r="H18" s="719">
        <v>500</v>
      </c>
      <c r="I18" s="720">
        <v>0</v>
      </c>
      <c r="J18" s="720">
        <v>603.76322580644887</v>
      </c>
      <c r="K18" s="720">
        <v>673.27548387096704</v>
      </c>
      <c r="L18" s="719">
        <v>0</v>
      </c>
      <c r="M18" s="719">
        <v>2000</v>
      </c>
      <c r="N18" s="719">
        <v>300</v>
      </c>
      <c r="O18" s="719">
        <v>6659.5545483870847</v>
      </c>
      <c r="P18" s="721">
        <v>16000</v>
      </c>
      <c r="Q18" s="722">
        <v>45000</v>
      </c>
      <c r="R18" s="723">
        <v>3000</v>
      </c>
      <c r="S18" s="719">
        <v>0</v>
      </c>
      <c r="T18" s="724">
        <v>0</v>
      </c>
      <c r="U18" s="724">
        <v>1300</v>
      </c>
      <c r="V18" s="724">
        <v>6500</v>
      </c>
      <c r="W18" s="724">
        <v>0</v>
      </c>
      <c r="X18" s="724">
        <v>2000</v>
      </c>
      <c r="Y18" s="721">
        <v>10000</v>
      </c>
      <c r="Z18" s="720">
        <v>0</v>
      </c>
      <c r="AA18" s="724">
        <v>2500</v>
      </c>
      <c r="AB18" s="719">
        <v>89.451612903225808</v>
      </c>
      <c r="AC18" s="721">
        <v>3000</v>
      </c>
      <c r="AD18" s="721">
        <v>1000</v>
      </c>
      <c r="AE18" s="719">
        <v>0</v>
      </c>
      <c r="AF18" s="724">
        <v>0</v>
      </c>
      <c r="AG18" s="719">
        <v>0</v>
      </c>
      <c r="AH18" s="719">
        <v>500</v>
      </c>
      <c r="AI18" s="719">
        <v>0</v>
      </c>
      <c r="AJ18" s="719">
        <v>2999.8519354838745</v>
      </c>
      <c r="AK18" s="719">
        <v>0</v>
      </c>
      <c r="AL18" s="719">
        <v>2000</v>
      </c>
      <c r="AM18" s="724">
        <v>0</v>
      </c>
      <c r="AN18" s="719">
        <v>10000</v>
      </c>
      <c r="AO18" s="719">
        <v>2000</v>
      </c>
      <c r="AP18" s="725">
        <v>6000</v>
      </c>
      <c r="AQ18" s="726">
        <v>5000</v>
      </c>
      <c r="AR18" s="723">
        <v>4000</v>
      </c>
      <c r="AS18" s="724">
        <v>3500</v>
      </c>
      <c r="AT18" s="727">
        <v>500</v>
      </c>
      <c r="AU18" s="710">
        <v>3500</v>
      </c>
      <c r="AV18" s="728">
        <v>2000</v>
      </c>
      <c r="AW18" s="728">
        <v>369.61070967741654</v>
      </c>
      <c r="AX18" s="728">
        <v>0</v>
      </c>
      <c r="AY18" s="728">
        <v>2499.7025806451697</v>
      </c>
      <c r="AZ18" s="728">
        <v>2499.7025806451697</v>
      </c>
      <c r="BA18" s="728">
        <v>1000</v>
      </c>
      <c r="BB18" s="728">
        <v>31500</v>
      </c>
      <c r="BC18" s="728">
        <v>9000</v>
      </c>
    </row>
    <row r="19" spans="1:55" s="614" customFormat="1" ht="15" customHeight="1">
      <c r="A19" s="827"/>
      <c r="B19" s="556" t="s">
        <v>19</v>
      </c>
      <c r="C19" s="556"/>
      <c r="D19" s="729">
        <f>SUM(D12:D18)</f>
        <v>1417214.8320967741</v>
      </c>
      <c r="E19" s="730">
        <f t="shared" ref="E19:Z19" si="14">SUM(E12:E18)</f>
        <v>7397.8645161290342</v>
      </c>
      <c r="F19" s="730">
        <f t="shared" si="14"/>
        <v>8000</v>
      </c>
      <c r="G19" s="730">
        <f t="shared" si="14"/>
        <v>20799.516129032265</v>
      </c>
      <c r="H19" s="730">
        <f t="shared" si="14"/>
        <v>5000</v>
      </c>
      <c r="I19" s="730">
        <f t="shared" si="14"/>
        <v>900</v>
      </c>
      <c r="J19" s="730">
        <f t="shared" si="14"/>
        <v>4226.3425806451414</v>
      </c>
      <c r="K19" s="730">
        <f t="shared" si="14"/>
        <v>4712.9283870967693</v>
      </c>
      <c r="L19" s="730">
        <f t="shared" si="14"/>
        <v>32000</v>
      </c>
      <c r="M19" s="730">
        <f t="shared" si="14"/>
        <v>29000</v>
      </c>
      <c r="N19" s="730">
        <f t="shared" si="14"/>
        <v>8800</v>
      </c>
      <c r="O19" s="730">
        <f t="shared" si="14"/>
        <v>81659.554548387081</v>
      </c>
      <c r="P19" s="730">
        <f t="shared" si="14"/>
        <v>82800</v>
      </c>
      <c r="Q19" s="730">
        <f t="shared" si="14"/>
        <v>135000</v>
      </c>
      <c r="R19" s="730">
        <f t="shared" si="14"/>
        <v>21000</v>
      </c>
      <c r="S19" s="730">
        <f t="shared" si="14"/>
        <v>38500</v>
      </c>
      <c r="T19" s="730">
        <f t="shared" si="14"/>
        <v>0</v>
      </c>
      <c r="U19" s="730">
        <f t="shared" si="14"/>
        <v>9100</v>
      </c>
      <c r="V19" s="730">
        <f t="shared" si="14"/>
        <v>45500</v>
      </c>
      <c r="W19" s="730">
        <f t="shared" si="14"/>
        <v>6000</v>
      </c>
      <c r="X19" s="730">
        <f t="shared" si="14"/>
        <v>8000</v>
      </c>
      <c r="Y19" s="730">
        <f t="shared" si="14"/>
        <v>70000</v>
      </c>
      <c r="Z19" s="730">
        <f t="shared" si="14"/>
        <v>6000</v>
      </c>
      <c r="AA19" s="730">
        <f>SUM(AA12:AA18)</f>
        <v>20500</v>
      </c>
      <c r="AB19" s="730">
        <f t="shared" ref="AB19:AE19" si="15">SUM(AB12:AB18)</f>
        <v>626.16129032258073</v>
      </c>
      <c r="AC19" s="730">
        <f t="shared" si="15"/>
        <v>21000</v>
      </c>
      <c r="AD19" s="730">
        <f t="shared" si="15"/>
        <v>7000</v>
      </c>
      <c r="AE19" s="730">
        <f t="shared" si="15"/>
        <v>15000</v>
      </c>
      <c r="AF19" s="730">
        <v>0</v>
      </c>
      <c r="AG19" s="731">
        <f t="shared" ref="AG19" si="16">SUM(AG12:AG18)</f>
        <v>10000</v>
      </c>
      <c r="AH19" s="730">
        <f t="shared" ref="AH19:AY19" si="17">SUM(AH12:AH18)</f>
        <v>12500</v>
      </c>
      <c r="AI19" s="730">
        <f t="shared" si="17"/>
        <v>4800</v>
      </c>
      <c r="AJ19" s="730">
        <f t="shared" si="17"/>
        <v>46199.851935483872</v>
      </c>
      <c r="AK19" s="730">
        <f t="shared" si="17"/>
        <v>10000</v>
      </c>
      <c r="AL19" s="730">
        <f t="shared" si="17"/>
        <v>14000</v>
      </c>
      <c r="AM19" s="730">
        <f t="shared" si="17"/>
        <v>6000</v>
      </c>
      <c r="AN19" s="730">
        <f t="shared" si="17"/>
        <v>70000</v>
      </c>
      <c r="AO19" s="730">
        <f t="shared" si="17"/>
        <v>14000</v>
      </c>
      <c r="AP19" s="730">
        <f t="shared" si="17"/>
        <v>42000</v>
      </c>
      <c r="AQ19" s="730">
        <f t="shared" si="17"/>
        <v>51000</v>
      </c>
      <c r="AR19" s="730">
        <f t="shared" si="17"/>
        <v>28000</v>
      </c>
      <c r="AS19" s="730">
        <f t="shared" si="17"/>
        <v>24500</v>
      </c>
      <c r="AT19" s="730">
        <f t="shared" si="17"/>
        <v>3500</v>
      </c>
      <c r="AU19" s="730">
        <f t="shared" si="17"/>
        <v>24500</v>
      </c>
      <c r="AV19" s="730">
        <f t="shared" si="17"/>
        <v>14000</v>
      </c>
      <c r="AW19" s="730">
        <f t="shared" si="17"/>
        <v>2587.274967741916</v>
      </c>
      <c r="AX19" s="730">
        <f t="shared" si="17"/>
        <v>5609.5016129031756</v>
      </c>
      <c r="AY19" s="730">
        <f t="shared" si="17"/>
        <v>17497.918064516187</v>
      </c>
      <c r="AZ19" s="730">
        <f>SUM(AZ12:AZ18)</f>
        <v>17497.918064516187</v>
      </c>
      <c r="BA19" s="730">
        <f>SUM(BA12:BA18)</f>
        <v>27000</v>
      </c>
      <c r="BB19" s="730">
        <f>SUM(BB12:BB18)</f>
        <v>220500</v>
      </c>
      <c r="BC19" s="730">
        <f>SUM(BC12:BC18)</f>
        <v>63000</v>
      </c>
    </row>
    <row r="20" spans="1:55" s="488" customFormat="1" ht="15" customHeight="1">
      <c r="A20" s="827"/>
      <c r="B20" s="733"/>
      <c r="C20" s="733"/>
      <c r="D20" s="734"/>
      <c r="E20" s="730"/>
      <c r="F20" s="730"/>
      <c r="G20" s="730"/>
      <c r="H20" s="730"/>
      <c r="I20" s="730"/>
      <c r="J20" s="730"/>
      <c r="K20" s="730"/>
      <c r="L20" s="730"/>
      <c r="M20" s="730"/>
      <c r="N20" s="730"/>
      <c r="O20" s="730"/>
      <c r="P20" s="730"/>
      <c r="Q20" s="730"/>
      <c r="R20" s="730"/>
      <c r="S20" s="730"/>
      <c r="T20" s="730"/>
      <c r="U20" s="730"/>
      <c r="V20" s="730"/>
      <c r="W20" s="730"/>
      <c r="X20" s="730"/>
      <c r="Y20" s="730"/>
      <c r="Z20" s="730"/>
      <c r="AA20" s="730"/>
      <c r="AB20" s="730"/>
      <c r="AC20" s="730"/>
      <c r="AD20" s="730"/>
      <c r="AE20" s="730"/>
      <c r="AF20" s="730"/>
      <c r="AG20" s="730"/>
      <c r="AH20" s="730"/>
      <c r="AI20" s="730"/>
      <c r="AJ20" s="730"/>
      <c r="AK20" s="730"/>
      <c r="AL20" s="730"/>
      <c r="AM20" s="730"/>
      <c r="AN20" s="730"/>
      <c r="AO20" s="730"/>
      <c r="AP20" s="730"/>
      <c r="AQ20" s="730"/>
      <c r="AR20" s="730"/>
      <c r="AS20" s="730"/>
      <c r="AT20" s="730"/>
      <c r="AU20" s="730"/>
      <c r="AV20" s="730"/>
      <c r="AW20" s="730"/>
      <c r="AX20" s="730"/>
      <c r="AY20" s="730"/>
      <c r="AZ20" s="730"/>
      <c r="BA20" s="730"/>
      <c r="BB20" s="730"/>
      <c r="BC20" s="730"/>
    </row>
    <row r="21" spans="1:55" s="614" customFormat="1" ht="15" customHeight="1">
      <c r="A21" s="732"/>
      <c r="B21" s="556">
        <f>B18+1</f>
        <v>46307</v>
      </c>
      <c r="C21" s="556" t="str">
        <f t="shared" si="13"/>
        <v>Mon</v>
      </c>
      <c r="D21" s="709">
        <f t="shared" ref="D21:D27" si="18">SUM(E21:BC21)</f>
        <v>211606.97941935482</v>
      </c>
      <c r="E21" s="735">
        <v>1199.5729032258068</v>
      </c>
      <c r="F21" s="735">
        <v>1200</v>
      </c>
      <c r="G21" s="735">
        <v>3300</v>
      </c>
      <c r="H21" s="735">
        <v>800</v>
      </c>
      <c r="I21" s="736">
        <v>150</v>
      </c>
      <c r="J21" s="736">
        <v>603.76322580644887</v>
      </c>
      <c r="K21" s="736">
        <v>673.27548387096704</v>
      </c>
      <c r="L21" s="735">
        <v>5500</v>
      </c>
      <c r="M21" s="735">
        <v>5000</v>
      </c>
      <c r="N21" s="710">
        <v>1500</v>
      </c>
      <c r="O21" s="710">
        <v>12500</v>
      </c>
      <c r="P21" s="712">
        <v>10800</v>
      </c>
      <c r="Q21" s="712">
        <v>12000</v>
      </c>
      <c r="R21" s="712">
        <v>3000</v>
      </c>
      <c r="S21" s="710">
        <v>12000</v>
      </c>
      <c r="T21" s="712">
        <v>0</v>
      </c>
      <c r="U21" s="737">
        <v>1300</v>
      </c>
      <c r="V21" s="737">
        <v>6500</v>
      </c>
      <c r="W21" s="712">
        <v>1000</v>
      </c>
      <c r="X21" s="712">
        <v>2000</v>
      </c>
      <c r="Y21" s="712">
        <v>10000</v>
      </c>
      <c r="Z21" s="736">
        <v>1000</v>
      </c>
      <c r="AA21" s="712">
        <v>3000</v>
      </c>
      <c r="AB21" s="735">
        <v>89.451612903225808</v>
      </c>
      <c r="AC21" s="713">
        <v>3000</v>
      </c>
      <c r="AD21" s="713">
        <v>1000</v>
      </c>
      <c r="AE21" s="714">
        <v>3000</v>
      </c>
      <c r="AF21" s="737">
        <v>0</v>
      </c>
      <c r="AG21" s="713">
        <v>2000</v>
      </c>
      <c r="AH21" s="710">
        <v>2000</v>
      </c>
      <c r="AI21" s="710">
        <v>800</v>
      </c>
      <c r="AJ21" s="710">
        <v>7200</v>
      </c>
      <c r="AK21" s="710">
        <v>2000</v>
      </c>
      <c r="AL21" s="710">
        <v>2000</v>
      </c>
      <c r="AM21" s="712">
        <v>1000</v>
      </c>
      <c r="AN21" s="710">
        <v>10000</v>
      </c>
      <c r="AO21" s="710">
        <v>2000</v>
      </c>
      <c r="AP21" s="714">
        <v>6000</v>
      </c>
      <c r="AQ21" s="715">
        <v>8000</v>
      </c>
      <c r="AR21" s="712">
        <v>5000</v>
      </c>
      <c r="AS21" s="712">
        <v>3500</v>
      </c>
      <c r="AT21" s="710">
        <v>500</v>
      </c>
      <c r="AU21" s="710">
        <v>3500</v>
      </c>
      <c r="AV21" s="711">
        <v>2000</v>
      </c>
      <c r="AW21" s="711">
        <v>369.61070967741654</v>
      </c>
      <c r="AX21" s="711">
        <v>1121.900322580635</v>
      </c>
      <c r="AY21" s="711">
        <v>2499.7025806451697</v>
      </c>
      <c r="AZ21" s="711">
        <v>2499.7025806451697</v>
      </c>
      <c r="BA21" s="711">
        <v>5000</v>
      </c>
      <c r="BB21" s="711">
        <v>31500</v>
      </c>
      <c r="BC21" s="711">
        <v>9000</v>
      </c>
    </row>
    <row r="22" spans="1:55" s="614" customFormat="1" ht="15" customHeight="1">
      <c r="A22" s="732"/>
      <c r="B22" s="556">
        <f>B21+1</f>
        <v>46308</v>
      </c>
      <c r="C22" s="556" t="str">
        <f t="shared" si="13"/>
        <v>Tue</v>
      </c>
      <c r="D22" s="709">
        <f t="shared" si="18"/>
        <v>228606.97941935482</v>
      </c>
      <c r="E22" s="735">
        <v>1199.5729032258068</v>
      </c>
      <c r="F22" s="735">
        <v>1200</v>
      </c>
      <c r="G22" s="735">
        <v>3300</v>
      </c>
      <c r="H22" s="735">
        <v>800</v>
      </c>
      <c r="I22" s="736">
        <v>150</v>
      </c>
      <c r="J22" s="736">
        <v>603.76322580644887</v>
      </c>
      <c r="K22" s="736">
        <v>673.27548387096704</v>
      </c>
      <c r="L22" s="735">
        <v>5500</v>
      </c>
      <c r="M22" s="735">
        <v>5000</v>
      </c>
      <c r="N22" s="735">
        <v>2000</v>
      </c>
      <c r="O22" s="735">
        <v>9000</v>
      </c>
      <c r="P22" s="737">
        <v>10800</v>
      </c>
      <c r="Q22" s="737">
        <v>17000</v>
      </c>
      <c r="R22" s="712">
        <v>5000</v>
      </c>
      <c r="S22" s="710">
        <v>12000</v>
      </c>
      <c r="T22" s="712">
        <v>4000</v>
      </c>
      <c r="U22" s="737">
        <v>1300</v>
      </c>
      <c r="V22" s="737">
        <v>6500</v>
      </c>
      <c r="W22" s="712">
        <v>1000</v>
      </c>
      <c r="X22" s="712">
        <v>7000</v>
      </c>
      <c r="Y22" s="712">
        <v>10000</v>
      </c>
      <c r="Z22" s="736">
        <v>1000</v>
      </c>
      <c r="AA22" s="712">
        <v>5500</v>
      </c>
      <c r="AB22" s="735">
        <v>89.451612903225808</v>
      </c>
      <c r="AC22" s="737">
        <v>3500</v>
      </c>
      <c r="AD22" s="713">
        <v>1000</v>
      </c>
      <c r="AE22" s="735">
        <v>3000</v>
      </c>
      <c r="AF22" s="737">
        <v>0</v>
      </c>
      <c r="AG22" s="737">
        <v>3000</v>
      </c>
      <c r="AH22" s="710">
        <v>2000</v>
      </c>
      <c r="AI22" s="710">
        <v>800</v>
      </c>
      <c r="AJ22" s="710">
        <v>7200</v>
      </c>
      <c r="AK22" s="710">
        <v>2000</v>
      </c>
      <c r="AL22" s="710">
        <v>2000</v>
      </c>
      <c r="AM22" s="712">
        <v>1000</v>
      </c>
      <c r="AN22" s="710">
        <v>10000</v>
      </c>
      <c r="AO22" s="710">
        <v>2000</v>
      </c>
      <c r="AP22" s="710">
        <v>6000</v>
      </c>
      <c r="AQ22" s="715">
        <v>8000</v>
      </c>
      <c r="AR22" s="712">
        <v>5000</v>
      </c>
      <c r="AS22" s="712">
        <v>3500</v>
      </c>
      <c r="AT22" s="710">
        <v>500</v>
      </c>
      <c r="AU22" s="710">
        <v>3500</v>
      </c>
      <c r="AV22" s="711">
        <v>2000</v>
      </c>
      <c r="AW22" s="711">
        <v>369.61070967741654</v>
      </c>
      <c r="AX22" s="711">
        <v>1121.900322580635</v>
      </c>
      <c r="AY22" s="711">
        <v>2499.7025806451697</v>
      </c>
      <c r="AZ22" s="711">
        <v>2499.7025806451697</v>
      </c>
      <c r="BA22" s="711">
        <v>5000</v>
      </c>
      <c r="BB22" s="711">
        <v>31500</v>
      </c>
      <c r="BC22" s="711">
        <v>9000</v>
      </c>
    </row>
    <row r="23" spans="1:55" s="614" customFormat="1" ht="15" customHeight="1">
      <c r="A23" s="827">
        <f>WEEKNUM(B21)</f>
        <v>42</v>
      </c>
      <c r="B23" s="556">
        <f t="shared" ref="B23:B27" si="19">B22+1</f>
        <v>46309</v>
      </c>
      <c r="C23" s="556" t="str">
        <f t="shared" si="13"/>
        <v>Wed</v>
      </c>
      <c r="D23" s="709">
        <f t="shared" si="18"/>
        <v>222806.97941935482</v>
      </c>
      <c r="E23" s="735">
        <v>1199.5729032258068</v>
      </c>
      <c r="F23" s="735">
        <v>1200</v>
      </c>
      <c r="G23" s="735">
        <v>3300</v>
      </c>
      <c r="H23" s="735">
        <v>800</v>
      </c>
      <c r="I23" s="736">
        <v>150</v>
      </c>
      <c r="J23" s="736">
        <v>603.76322580644887</v>
      </c>
      <c r="K23" s="736">
        <v>673.27548387096704</v>
      </c>
      <c r="L23" s="735">
        <v>5500</v>
      </c>
      <c r="M23" s="735">
        <v>4000</v>
      </c>
      <c r="N23" s="735">
        <v>2000</v>
      </c>
      <c r="O23" s="735">
        <v>9000</v>
      </c>
      <c r="P23" s="737">
        <v>10800</v>
      </c>
      <c r="Q23" s="737">
        <v>17000</v>
      </c>
      <c r="R23" s="712">
        <v>5000</v>
      </c>
      <c r="S23" s="710">
        <v>12000</v>
      </c>
      <c r="T23" s="712">
        <v>4000</v>
      </c>
      <c r="U23" s="737">
        <v>1000</v>
      </c>
      <c r="V23" s="737">
        <v>6500</v>
      </c>
      <c r="W23" s="712">
        <v>0</v>
      </c>
      <c r="X23" s="712">
        <v>5000</v>
      </c>
      <c r="Y23" s="712">
        <v>10000</v>
      </c>
      <c r="Z23" s="736">
        <v>1000</v>
      </c>
      <c r="AA23" s="737">
        <v>5500</v>
      </c>
      <c r="AB23" s="735">
        <v>89.451612903225808</v>
      </c>
      <c r="AC23" s="737">
        <v>3500</v>
      </c>
      <c r="AD23" s="713">
        <v>1000</v>
      </c>
      <c r="AE23" s="735">
        <v>3000</v>
      </c>
      <c r="AF23" s="737">
        <v>0</v>
      </c>
      <c r="AG23" s="737">
        <v>2000</v>
      </c>
      <c r="AH23" s="710">
        <v>2000</v>
      </c>
      <c r="AI23" s="710">
        <v>800</v>
      </c>
      <c r="AJ23" s="710">
        <v>7200</v>
      </c>
      <c r="AK23" s="710">
        <v>2000</v>
      </c>
      <c r="AL23" s="710">
        <v>1500</v>
      </c>
      <c r="AM23" s="712">
        <v>1000</v>
      </c>
      <c r="AN23" s="710">
        <v>10000</v>
      </c>
      <c r="AO23" s="710">
        <v>2000</v>
      </c>
      <c r="AP23" s="710">
        <v>6000</v>
      </c>
      <c r="AQ23" s="715">
        <v>8000</v>
      </c>
      <c r="AR23" s="712">
        <v>5000</v>
      </c>
      <c r="AS23" s="712">
        <v>3500</v>
      </c>
      <c r="AT23" s="710">
        <v>500</v>
      </c>
      <c r="AU23" s="710">
        <v>3500</v>
      </c>
      <c r="AV23" s="711">
        <v>2000</v>
      </c>
      <c r="AW23" s="711">
        <v>369.61070967741654</v>
      </c>
      <c r="AX23" s="711">
        <v>1121.900322580635</v>
      </c>
      <c r="AY23" s="711">
        <v>2499.7025806451697</v>
      </c>
      <c r="AZ23" s="711">
        <v>2499.7025806451697</v>
      </c>
      <c r="BA23" s="711">
        <v>5000</v>
      </c>
      <c r="BB23" s="711">
        <v>31500</v>
      </c>
      <c r="BC23" s="711">
        <v>9000</v>
      </c>
    </row>
    <row r="24" spans="1:55" s="614" customFormat="1" ht="15" customHeight="1">
      <c r="A24" s="827"/>
      <c r="B24" s="556">
        <f t="shared" si="19"/>
        <v>46310</v>
      </c>
      <c r="C24" s="556" t="str">
        <f t="shared" si="13"/>
        <v>Thu</v>
      </c>
      <c r="D24" s="709">
        <f t="shared" si="18"/>
        <v>224806.97941935482</v>
      </c>
      <c r="E24" s="735">
        <v>1199.5729032258068</v>
      </c>
      <c r="F24" s="735">
        <v>1200</v>
      </c>
      <c r="G24" s="735">
        <v>3300</v>
      </c>
      <c r="H24" s="735">
        <v>800</v>
      </c>
      <c r="I24" s="736">
        <v>150</v>
      </c>
      <c r="J24" s="736">
        <v>603.76322580644887</v>
      </c>
      <c r="K24" s="736">
        <v>673.27548387096704</v>
      </c>
      <c r="L24" s="735">
        <v>5500</v>
      </c>
      <c r="M24" s="735">
        <v>4000</v>
      </c>
      <c r="N24" s="735">
        <v>2000</v>
      </c>
      <c r="O24" s="735">
        <v>9000</v>
      </c>
      <c r="P24" s="737">
        <v>10800</v>
      </c>
      <c r="Q24" s="737">
        <v>17000</v>
      </c>
      <c r="R24" s="712">
        <v>5000</v>
      </c>
      <c r="S24" s="710">
        <v>12000</v>
      </c>
      <c r="T24" s="712">
        <v>4000</v>
      </c>
      <c r="U24" s="737">
        <v>1000</v>
      </c>
      <c r="V24" s="737">
        <v>6500</v>
      </c>
      <c r="W24" s="713">
        <v>0</v>
      </c>
      <c r="X24" s="712">
        <v>5000</v>
      </c>
      <c r="Y24" s="712">
        <v>10000</v>
      </c>
      <c r="Z24" s="736">
        <v>1000</v>
      </c>
      <c r="AA24" s="737">
        <v>5500</v>
      </c>
      <c r="AB24" s="735">
        <v>89.451612903225808</v>
      </c>
      <c r="AC24" s="737">
        <v>3500</v>
      </c>
      <c r="AD24" s="713">
        <v>1000</v>
      </c>
      <c r="AE24" s="735">
        <v>3000</v>
      </c>
      <c r="AF24" s="737">
        <v>0</v>
      </c>
      <c r="AG24" s="737">
        <v>2000</v>
      </c>
      <c r="AH24" s="710">
        <v>2000</v>
      </c>
      <c r="AI24" s="710">
        <v>800</v>
      </c>
      <c r="AJ24" s="710">
        <v>7200</v>
      </c>
      <c r="AK24" s="710">
        <v>2000</v>
      </c>
      <c r="AL24" s="710">
        <v>1500</v>
      </c>
      <c r="AM24" s="712">
        <v>1000</v>
      </c>
      <c r="AN24" s="710">
        <v>10000</v>
      </c>
      <c r="AO24" s="710">
        <v>2000</v>
      </c>
      <c r="AP24" s="710">
        <v>6000</v>
      </c>
      <c r="AQ24" s="715">
        <v>8000</v>
      </c>
      <c r="AR24" s="712">
        <v>7000</v>
      </c>
      <c r="AS24" s="712">
        <v>3500</v>
      </c>
      <c r="AT24" s="710">
        <v>500</v>
      </c>
      <c r="AU24" s="710">
        <v>3500</v>
      </c>
      <c r="AV24" s="711">
        <v>2000</v>
      </c>
      <c r="AW24" s="711">
        <v>369.61070967741654</v>
      </c>
      <c r="AX24" s="711">
        <v>1121.900322580635</v>
      </c>
      <c r="AY24" s="711">
        <v>2499.7025806451697</v>
      </c>
      <c r="AZ24" s="711">
        <v>2499.7025806451697</v>
      </c>
      <c r="BA24" s="711">
        <v>5000</v>
      </c>
      <c r="BB24" s="711">
        <v>31500</v>
      </c>
      <c r="BC24" s="711">
        <v>9000</v>
      </c>
    </row>
    <row r="25" spans="1:55" s="614" customFormat="1" ht="15" customHeight="1">
      <c r="A25" s="827"/>
      <c r="B25" s="556">
        <f t="shared" si="19"/>
        <v>46311</v>
      </c>
      <c r="C25" s="556" t="str">
        <f t="shared" si="13"/>
        <v>Fri</v>
      </c>
      <c r="D25" s="709">
        <f t="shared" si="18"/>
        <v>224806.97941935482</v>
      </c>
      <c r="E25" s="735">
        <v>1199.5729032258068</v>
      </c>
      <c r="F25" s="735">
        <v>1200</v>
      </c>
      <c r="G25" s="735">
        <v>3300</v>
      </c>
      <c r="H25" s="735">
        <v>800</v>
      </c>
      <c r="I25" s="736">
        <v>150</v>
      </c>
      <c r="J25" s="736">
        <v>603.76322580644887</v>
      </c>
      <c r="K25" s="736">
        <v>673.27548387096704</v>
      </c>
      <c r="L25" s="735">
        <v>5500</v>
      </c>
      <c r="M25" s="735">
        <v>4000</v>
      </c>
      <c r="N25" s="735">
        <v>2000</v>
      </c>
      <c r="O25" s="735">
        <v>9000</v>
      </c>
      <c r="P25" s="737">
        <v>10800</v>
      </c>
      <c r="Q25" s="737">
        <v>17000</v>
      </c>
      <c r="R25" s="712">
        <v>5000</v>
      </c>
      <c r="S25" s="710">
        <v>12000</v>
      </c>
      <c r="T25" s="712">
        <v>4000</v>
      </c>
      <c r="U25" s="737">
        <v>1000</v>
      </c>
      <c r="V25" s="737">
        <v>6500</v>
      </c>
      <c r="W25" s="712">
        <v>0</v>
      </c>
      <c r="X25" s="712">
        <v>5000</v>
      </c>
      <c r="Y25" s="712">
        <v>10000</v>
      </c>
      <c r="Z25" s="736">
        <v>1000</v>
      </c>
      <c r="AA25" s="737">
        <v>5500</v>
      </c>
      <c r="AB25" s="735">
        <v>89.451612903225808</v>
      </c>
      <c r="AC25" s="737">
        <v>3500</v>
      </c>
      <c r="AD25" s="713">
        <v>1000</v>
      </c>
      <c r="AE25" s="735">
        <v>3000</v>
      </c>
      <c r="AF25" s="737">
        <v>0</v>
      </c>
      <c r="AG25" s="737">
        <v>2000</v>
      </c>
      <c r="AH25" s="710">
        <v>2000</v>
      </c>
      <c r="AI25" s="710">
        <v>800</v>
      </c>
      <c r="AJ25" s="710">
        <v>7200</v>
      </c>
      <c r="AK25" s="710">
        <v>2000</v>
      </c>
      <c r="AL25" s="710">
        <v>1500</v>
      </c>
      <c r="AM25" s="712">
        <v>1000</v>
      </c>
      <c r="AN25" s="710">
        <v>10000</v>
      </c>
      <c r="AO25" s="710">
        <v>2000</v>
      </c>
      <c r="AP25" s="710">
        <v>6000</v>
      </c>
      <c r="AQ25" s="715">
        <v>8000</v>
      </c>
      <c r="AR25" s="712">
        <v>7000</v>
      </c>
      <c r="AS25" s="712">
        <v>3500</v>
      </c>
      <c r="AT25" s="710">
        <v>500</v>
      </c>
      <c r="AU25" s="710">
        <v>3500</v>
      </c>
      <c r="AV25" s="711">
        <v>2000</v>
      </c>
      <c r="AW25" s="711">
        <v>369.61070967741654</v>
      </c>
      <c r="AX25" s="711">
        <v>1121.900322580635</v>
      </c>
      <c r="AY25" s="711">
        <v>2499.7025806451697</v>
      </c>
      <c r="AZ25" s="711">
        <v>2499.7025806451697</v>
      </c>
      <c r="BA25" s="711">
        <v>5000</v>
      </c>
      <c r="BB25" s="711">
        <v>31500</v>
      </c>
      <c r="BC25" s="711">
        <v>9000</v>
      </c>
    </row>
    <row r="26" spans="1:55" s="689" customFormat="1" ht="15" customHeight="1">
      <c r="A26" s="827"/>
      <c r="B26" s="557">
        <f t="shared" si="19"/>
        <v>46312</v>
      </c>
      <c r="C26" s="557" t="str">
        <f t="shared" ref="C26:C44" si="20">TEXT(B26,"ddd")</f>
        <v>Sat</v>
      </c>
      <c r="D26" s="718">
        <f t="shared" si="18"/>
        <v>215685.50619354835</v>
      </c>
      <c r="E26" s="738">
        <v>700</v>
      </c>
      <c r="F26" s="738">
        <v>1000</v>
      </c>
      <c r="G26" s="738">
        <v>3300</v>
      </c>
      <c r="H26" s="738">
        <v>500</v>
      </c>
      <c r="I26" s="739">
        <v>150</v>
      </c>
      <c r="J26" s="739">
        <v>603.76322580644887</v>
      </c>
      <c r="K26" s="739">
        <v>673.27548387096704</v>
      </c>
      <c r="L26" s="738">
        <v>4500</v>
      </c>
      <c r="M26" s="738">
        <v>4000</v>
      </c>
      <c r="N26" s="738">
        <v>1000</v>
      </c>
      <c r="O26" s="738">
        <v>9000</v>
      </c>
      <c r="P26" s="740">
        <v>10800</v>
      </c>
      <c r="Q26" s="741">
        <v>25000</v>
      </c>
      <c r="R26" s="723">
        <v>5000</v>
      </c>
      <c r="S26" s="719">
        <v>12000</v>
      </c>
      <c r="T26" s="724">
        <v>4000</v>
      </c>
      <c r="U26" s="740">
        <v>1000</v>
      </c>
      <c r="V26" s="740">
        <v>6500</v>
      </c>
      <c r="W26" s="724">
        <v>0</v>
      </c>
      <c r="X26" s="724">
        <v>5000</v>
      </c>
      <c r="Y26" s="724">
        <v>10000</v>
      </c>
      <c r="Z26" s="739">
        <v>1000</v>
      </c>
      <c r="AA26" s="740">
        <v>5500</v>
      </c>
      <c r="AB26" s="738">
        <v>89.451612903225808</v>
      </c>
      <c r="AC26" s="740">
        <v>3500</v>
      </c>
      <c r="AD26" s="721">
        <v>1000</v>
      </c>
      <c r="AE26" s="738">
        <v>0</v>
      </c>
      <c r="AF26" s="740">
        <v>0</v>
      </c>
      <c r="AG26" s="738">
        <v>0</v>
      </c>
      <c r="AH26" s="719">
        <v>2000</v>
      </c>
      <c r="AI26" s="719">
        <v>800</v>
      </c>
      <c r="AJ26" s="719">
        <v>7200</v>
      </c>
      <c r="AK26" s="719">
        <v>0</v>
      </c>
      <c r="AL26" s="719">
        <v>1500</v>
      </c>
      <c r="AM26" s="724">
        <v>1000</v>
      </c>
      <c r="AN26" s="719">
        <v>10000</v>
      </c>
      <c r="AO26" s="719">
        <v>2000</v>
      </c>
      <c r="AP26" s="719">
        <v>6000</v>
      </c>
      <c r="AQ26" s="726">
        <v>6000</v>
      </c>
      <c r="AR26" s="723">
        <v>7000</v>
      </c>
      <c r="AS26" s="724">
        <v>3500</v>
      </c>
      <c r="AT26" s="727">
        <v>500</v>
      </c>
      <c r="AU26" s="727">
        <v>3500</v>
      </c>
      <c r="AV26" s="728">
        <v>2000</v>
      </c>
      <c r="AW26" s="728">
        <v>369.61070967741654</v>
      </c>
      <c r="AX26" s="728">
        <v>0</v>
      </c>
      <c r="AY26" s="728">
        <v>2499.7025806451697</v>
      </c>
      <c r="AZ26" s="728">
        <v>2499.7025806451697</v>
      </c>
      <c r="BA26" s="728">
        <v>1000</v>
      </c>
      <c r="BB26" s="728">
        <v>31500</v>
      </c>
      <c r="BC26" s="728">
        <v>9000</v>
      </c>
    </row>
    <row r="27" spans="1:55" s="689" customFormat="1" ht="15" customHeight="1">
      <c r="A27" s="827"/>
      <c r="B27" s="557">
        <f t="shared" si="19"/>
        <v>46313</v>
      </c>
      <c r="C27" s="557" t="str">
        <f t="shared" si="20"/>
        <v>Sun</v>
      </c>
      <c r="D27" s="718">
        <f t="shared" si="18"/>
        <v>178694.42880645161</v>
      </c>
      <c r="E27" s="738">
        <v>700</v>
      </c>
      <c r="F27" s="738">
        <v>1000</v>
      </c>
      <c r="G27" s="738">
        <v>999.51612903226578</v>
      </c>
      <c r="H27" s="738">
        <v>500</v>
      </c>
      <c r="I27" s="739">
        <v>0</v>
      </c>
      <c r="J27" s="739">
        <v>603.76322580644887</v>
      </c>
      <c r="K27" s="739">
        <v>673.27548387096704</v>
      </c>
      <c r="L27" s="738">
        <v>0</v>
      </c>
      <c r="M27" s="738">
        <v>4000</v>
      </c>
      <c r="N27" s="738">
        <v>300</v>
      </c>
      <c r="O27" s="738">
        <v>6659.5545483870847</v>
      </c>
      <c r="P27" s="740">
        <v>10800</v>
      </c>
      <c r="Q27" s="741">
        <v>25000</v>
      </c>
      <c r="R27" s="723">
        <v>5000</v>
      </c>
      <c r="S27" s="719">
        <v>0</v>
      </c>
      <c r="T27" s="724">
        <v>4000</v>
      </c>
      <c r="U27" s="740">
        <v>1000</v>
      </c>
      <c r="V27" s="740">
        <v>6500</v>
      </c>
      <c r="W27" s="724">
        <v>0</v>
      </c>
      <c r="X27" s="724">
        <v>5000</v>
      </c>
      <c r="Y27" s="724">
        <v>10000</v>
      </c>
      <c r="Z27" s="739">
        <v>0</v>
      </c>
      <c r="AA27" s="740">
        <v>2500</v>
      </c>
      <c r="AB27" s="738">
        <v>89.451612903225808</v>
      </c>
      <c r="AC27" s="740">
        <v>1000</v>
      </c>
      <c r="AD27" s="721">
        <v>1000</v>
      </c>
      <c r="AE27" s="738">
        <v>0</v>
      </c>
      <c r="AF27" s="740">
        <v>0</v>
      </c>
      <c r="AG27" s="738">
        <v>0</v>
      </c>
      <c r="AH27" s="719">
        <v>500</v>
      </c>
      <c r="AI27" s="719">
        <v>0</v>
      </c>
      <c r="AJ27" s="719">
        <v>2999.8519354838745</v>
      </c>
      <c r="AK27" s="719">
        <v>0</v>
      </c>
      <c r="AL27" s="719">
        <v>1500</v>
      </c>
      <c r="AM27" s="724">
        <v>0</v>
      </c>
      <c r="AN27" s="719">
        <v>10000</v>
      </c>
      <c r="AO27" s="719">
        <v>2000</v>
      </c>
      <c r="AP27" s="719">
        <v>6000</v>
      </c>
      <c r="AQ27" s="726">
        <v>5000</v>
      </c>
      <c r="AR27" s="723">
        <v>7000</v>
      </c>
      <c r="AS27" s="724">
        <v>3500</v>
      </c>
      <c r="AT27" s="727">
        <v>500</v>
      </c>
      <c r="AU27" s="727">
        <v>3500</v>
      </c>
      <c r="AV27" s="728">
        <v>2000</v>
      </c>
      <c r="AW27" s="728">
        <v>369.61070967741654</v>
      </c>
      <c r="AX27" s="728">
        <v>0</v>
      </c>
      <c r="AY27" s="728">
        <v>2499.7025806451697</v>
      </c>
      <c r="AZ27" s="728">
        <v>2499.7025806451697</v>
      </c>
      <c r="BA27" s="728">
        <v>1000</v>
      </c>
      <c r="BB27" s="728">
        <v>31500</v>
      </c>
      <c r="BC27" s="728">
        <v>9000</v>
      </c>
    </row>
    <row r="28" spans="1:55" s="614" customFormat="1" ht="15" customHeight="1">
      <c r="A28" s="827"/>
      <c r="B28" s="556" t="s">
        <v>19</v>
      </c>
      <c r="C28" s="556"/>
      <c r="D28" s="729">
        <f>SUM(D21:D27)</f>
        <v>1507014.8320967741</v>
      </c>
      <c r="E28" s="742">
        <f t="shared" ref="E28:AE28" si="21">SUM(E21:E27)</f>
        <v>7397.8645161290342</v>
      </c>
      <c r="F28" s="742">
        <f t="shared" si="21"/>
        <v>8000</v>
      </c>
      <c r="G28" s="742">
        <f t="shared" si="21"/>
        <v>20799.516129032265</v>
      </c>
      <c r="H28" s="742">
        <f t="shared" si="21"/>
        <v>5000</v>
      </c>
      <c r="I28" s="742">
        <f t="shared" si="21"/>
        <v>900</v>
      </c>
      <c r="J28" s="742">
        <f t="shared" si="21"/>
        <v>4226.3425806451414</v>
      </c>
      <c r="K28" s="742">
        <f t="shared" si="21"/>
        <v>4712.9283870967693</v>
      </c>
      <c r="L28" s="742">
        <f t="shared" si="21"/>
        <v>32000</v>
      </c>
      <c r="M28" s="742">
        <f t="shared" si="21"/>
        <v>30000</v>
      </c>
      <c r="N28" s="742">
        <f t="shared" si="21"/>
        <v>10800</v>
      </c>
      <c r="O28" s="742">
        <f t="shared" si="21"/>
        <v>64159.554548387081</v>
      </c>
      <c r="P28" s="742">
        <f t="shared" si="21"/>
        <v>75600</v>
      </c>
      <c r="Q28" s="742">
        <f t="shared" si="21"/>
        <v>130000</v>
      </c>
      <c r="R28" s="730">
        <f t="shared" si="21"/>
        <v>33000</v>
      </c>
      <c r="S28" s="730">
        <f t="shared" si="21"/>
        <v>72000</v>
      </c>
      <c r="T28" s="730">
        <f t="shared" si="21"/>
        <v>24000</v>
      </c>
      <c r="U28" s="742">
        <f t="shared" si="21"/>
        <v>7600</v>
      </c>
      <c r="V28" s="742">
        <f>SUM(V21:V27)</f>
        <v>45500</v>
      </c>
      <c r="W28" s="730">
        <f>SUM(W21:W27)</f>
        <v>2000</v>
      </c>
      <c r="X28" s="730">
        <f>SUM(X21:X27)</f>
        <v>34000</v>
      </c>
      <c r="Y28" s="730">
        <f t="shared" ref="Y28:Z28" si="22">SUM(Y21:Y27)</f>
        <v>70000</v>
      </c>
      <c r="Z28" s="742">
        <f t="shared" si="22"/>
        <v>6000</v>
      </c>
      <c r="AA28" s="742">
        <f t="shared" si="21"/>
        <v>33000</v>
      </c>
      <c r="AB28" s="742">
        <f t="shared" si="21"/>
        <v>626.16129032258073</v>
      </c>
      <c r="AC28" s="742">
        <f t="shared" si="21"/>
        <v>21500</v>
      </c>
      <c r="AD28" s="742">
        <f t="shared" si="21"/>
        <v>7000</v>
      </c>
      <c r="AE28" s="742">
        <f t="shared" si="21"/>
        <v>15000</v>
      </c>
      <c r="AF28" s="742">
        <v>0</v>
      </c>
      <c r="AG28" s="743">
        <f>SUM(AG21:AG27)</f>
        <v>11000</v>
      </c>
      <c r="AH28" s="730">
        <f t="shared" ref="AH28:AY28" si="23">SUM(AH21:AH27)</f>
        <v>12500</v>
      </c>
      <c r="AI28" s="730">
        <f t="shared" si="23"/>
        <v>4800</v>
      </c>
      <c r="AJ28" s="730">
        <f t="shared" si="23"/>
        <v>46199.851935483872</v>
      </c>
      <c r="AK28" s="730">
        <f t="shared" si="23"/>
        <v>10000</v>
      </c>
      <c r="AL28" s="730">
        <f t="shared" si="23"/>
        <v>11500</v>
      </c>
      <c r="AM28" s="730">
        <f t="shared" si="23"/>
        <v>6000</v>
      </c>
      <c r="AN28" s="730">
        <f t="shared" si="23"/>
        <v>70000</v>
      </c>
      <c r="AO28" s="730">
        <f t="shared" si="23"/>
        <v>14000</v>
      </c>
      <c r="AP28" s="730">
        <f t="shared" si="23"/>
        <v>42000</v>
      </c>
      <c r="AQ28" s="730">
        <f t="shared" si="23"/>
        <v>51000</v>
      </c>
      <c r="AR28" s="730">
        <f t="shared" si="23"/>
        <v>43000</v>
      </c>
      <c r="AS28" s="730">
        <f t="shared" si="23"/>
        <v>24500</v>
      </c>
      <c r="AT28" s="730">
        <f t="shared" si="23"/>
        <v>3500</v>
      </c>
      <c r="AU28" s="730">
        <f t="shared" si="23"/>
        <v>24500</v>
      </c>
      <c r="AV28" s="730">
        <f t="shared" si="23"/>
        <v>14000</v>
      </c>
      <c r="AW28" s="730">
        <f t="shared" si="23"/>
        <v>2587.274967741916</v>
      </c>
      <c r="AX28" s="730">
        <f t="shared" si="23"/>
        <v>5609.5016129031756</v>
      </c>
      <c r="AY28" s="730">
        <f t="shared" si="23"/>
        <v>17497.918064516187</v>
      </c>
      <c r="AZ28" s="730">
        <f>SUM(AZ21:AZ27)</f>
        <v>17497.918064516187</v>
      </c>
      <c r="BA28" s="730">
        <f>SUM(BA21:BA27)</f>
        <v>27000</v>
      </c>
      <c r="BB28" s="730">
        <f>SUM(BB21:BB27)</f>
        <v>220500</v>
      </c>
      <c r="BC28" s="730">
        <f>SUM(BC21:BC27)</f>
        <v>63000</v>
      </c>
    </row>
    <row r="29" spans="1:55" s="488" customFormat="1" ht="15" customHeight="1">
      <c r="A29" s="827"/>
      <c r="B29" s="556"/>
      <c r="C29" s="733"/>
      <c r="D29" s="734"/>
      <c r="E29" s="742"/>
      <c r="F29" s="742"/>
      <c r="G29" s="742"/>
      <c r="H29" s="742"/>
      <c r="I29" s="742"/>
      <c r="J29" s="742"/>
      <c r="K29" s="742"/>
      <c r="L29" s="742"/>
      <c r="M29" s="742"/>
      <c r="N29" s="742"/>
      <c r="O29" s="742"/>
      <c r="P29" s="742"/>
      <c r="Q29" s="742"/>
      <c r="R29" s="730"/>
      <c r="S29" s="730"/>
      <c r="T29" s="730"/>
      <c r="U29" s="742"/>
      <c r="V29" s="742"/>
      <c r="W29" s="730"/>
      <c r="X29" s="730"/>
      <c r="Y29" s="730"/>
      <c r="Z29" s="742"/>
      <c r="AA29" s="742"/>
      <c r="AB29" s="742"/>
      <c r="AC29" s="742"/>
      <c r="AD29" s="742"/>
      <c r="AE29" s="742"/>
      <c r="AF29" s="742"/>
      <c r="AG29" s="742"/>
      <c r="AH29" s="730"/>
      <c r="AI29" s="730"/>
      <c r="AJ29" s="730"/>
      <c r="AK29" s="730"/>
      <c r="AL29" s="730"/>
      <c r="AM29" s="730"/>
      <c r="AN29" s="730"/>
      <c r="AO29" s="730"/>
      <c r="AP29" s="730"/>
      <c r="AQ29" s="730"/>
      <c r="AR29" s="730"/>
      <c r="AS29" s="730"/>
      <c r="AT29" s="730"/>
      <c r="AU29" s="730"/>
      <c r="AV29" s="730"/>
      <c r="AW29" s="730"/>
      <c r="AX29" s="730"/>
      <c r="AY29" s="730"/>
      <c r="AZ29" s="730"/>
      <c r="BA29" s="730"/>
      <c r="BB29" s="730"/>
      <c r="BC29" s="730"/>
    </row>
    <row r="30" spans="1:55" s="614" customFormat="1" ht="15" customHeight="1">
      <c r="A30" s="732"/>
      <c r="B30" s="556">
        <f>B27+1</f>
        <v>46314</v>
      </c>
      <c r="C30" s="556" t="str">
        <f t="shared" si="20"/>
        <v>Mon</v>
      </c>
      <c r="D30" s="709">
        <f t="shared" ref="D30:D36" si="24">SUM(E30:BC30)</f>
        <v>234806.97941935482</v>
      </c>
      <c r="E30" s="735">
        <v>1199.5729032258068</v>
      </c>
      <c r="F30" s="735">
        <v>1200</v>
      </c>
      <c r="G30" s="735">
        <v>3300</v>
      </c>
      <c r="H30" s="735">
        <v>800</v>
      </c>
      <c r="I30" s="736">
        <v>150</v>
      </c>
      <c r="J30" s="736">
        <v>603.76322580644887</v>
      </c>
      <c r="K30" s="736">
        <v>673.27548387096704</v>
      </c>
      <c r="L30" s="735">
        <v>5500</v>
      </c>
      <c r="M30" s="735">
        <v>4000</v>
      </c>
      <c r="N30" s="735">
        <v>2000</v>
      </c>
      <c r="O30" s="735">
        <v>9000</v>
      </c>
      <c r="P30" s="737">
        <v>10800</v>
      </c>
      <c r="Q30" s="737">
        <v>17000</v>
      </c>
      <c r="R30" s="712">
        <v>5000</v>
      </c>
      <c r="S30" s="710">
        <v>12000</v>
      </c>
      <c r="T30" s="712">
        <v>4000</v>
      </c>
      <c r="U30" s="737">
        <v>1000</v>
      </c>
      <c r="V30" s="737">
        <v>6500</v>
      </c>
      <c r="W30" s="712">
        <v>8000</v>
      </c>
      <c r="X30" s="712">
        <v>7000</v>
      </c>
      <c r="Y30" s="712">
        <v>10000</v>
      </c>
      <c r="Z30" s="736">
        <v>1000</v>
      </c>
      <c r="AA30" s="737">
        <v>5500</v>
      </c>
      <c r="AB30" s="735">
        <v>89.451612903225808</v>
      </c>
      <c r="AC30" s="737">
        <v>3500</v>
      </c>
      <c r="AD30" s="713">
        <v>1000</v>
      </c>
      <c r="AE30" s="735">
        <v>3000</v>
      </c>
      <c r="AF30" s="737">
        <v>0</v>
      </c>
      <c r="AG30" s="737">
        <v>2000</v>
      </c>
      <c r="AH30" s="710">
        <v>2000</v>
      </c>
      <c r="AI30" s="710">
        <v>800</v>
      </c>
      <c r="AJ30" s="710">
        <v>7200</v>
      </c>
      <c r="AK30" s="710">
        <v>2000</v>
      </c>
      <c r="AL30" s="710">
        <v>1500</v>
      </c>
      <c r="AM30" s="712">
        <v>1000</v>
      </c>
      <c r="AN30" s="710">
        <v>10000</v>
      </c>
      <c r="AO30" s="710">
        <v>2000</v>
      </c>
      <c r="AP30" s="710">
        <v>6000</v>
      </c>
      <c r="AQ30" s="715">
        <v>8000</v>
      </c>
      <c r="AR30" s="712">
        <v>7000</v>
      </c>
      <c r="AS30" s="712">
        <v>3500</v>
      </c>
      <c r="AT30" s="710">
        <v>500</v>
      </c>
      <c r="AU30" s="710">
        <v>3500</v>
      </c>
      <c r="AV30" s="711">
        <v>2000</v>
      </c>
      <c r="AW30" s="711">
        <v>369.61070967741654</v>
      </c>
      <c r="AX30" s="711">
        <v>1121.900322580635</v>
      </c>
      <c r="AY30" s="711">
        <v>2499.7025806451697</v>
      </c>
      <c r="AZ30" s="711">
        <v>2499.7025806451697</v>
      </c>
      <c r="BA30" s="711">
        <v>5000</v>
      </c>
      <c r="BB30" s="711">
        <v>31500</v>
      </c>
      <c r="BC30" s="711">
        <v>9000</v>
      </c>
    </row>
    <row r="31" spans="1:55" s="614" customFormat="1" ht="15" customHeight="1">
      <c r="A31" s="732"/>
      <c r="B31" s="556">
        <f>B30+1</f>
        <v>46315</v>
      </c>
      <c r="C31" s="556" t="str">
        <f t="shared" si="20"/>
        <v>Tue</v>
      </c>
      <c r="D31" s="709">
        <f t="shared" si="24"/>
        <v>244806.97941935482</v>
      </c>
      <c r="E31" s="735">
        <v>1199.5729032258068</v>
      </c>
      <c r="F31" s="735">
        <v>1200</v>
      </c>
      <c r="G31" s="735">
        <v>3300</v>
      </c>
      <c r="H31" s="735">
        <v>800</v>
      </c>
      <c r="I31" s="736">
        <v>150</v>
      </c>
      <c r="J31" s="736">
        <v>603.76322580644887</v>
      </c>
      <c r="K31" s="736">
        <v>673.27548387096704</v>
      </c>
      <c r="L31" s="735">
        <v>5500</v>
      </c>
      <c r="M31" s="735">
        <v>4000</v>
      </c>
      <c r="N31" s="735">
        <v>2000</v>
      </c>
      <c r="O31" s="735">
        <v>9000</v>
      </c>
      <c r="P31" s="737">
        <v>10800</v>
      </c>
      <c r="Q31" s="737">
        <v>17000</v>
      </c>
      <c r="R31" s="712">
        <v>5000</v>
      </c>
      <c r="S31" s="710">
        <v>12000</v>
      </c>
      <c r="T31" s="712">
        <v>4000</v>
      </c>
      <c r="U31" s="737">
        <v>1000</v>
      </c>
      <c r="V31" s="737">
        <v>6500</v>
      </c>
      <c r="W31" s="712">
        <v>8000</v>
      </c>
      <c r="X31" s="712">
        <v>7000</v>
      </c>
      <c r="Y31" s="712">
        <v>20000</v>
      </c>
      <c r="Z31" s="736">
        <v>1000</v>
      </c>
      <c r="AA31" s="737">
        <v>5500</v>
      </c>
      <c r="AB31" s="735">
        <v>89.451612903225808</v>
      </c>
      <c r="AC31" s="737">
        <v>3500</v>
      </c>
      <c r="AD31" s="713">
        <v>1000</v>
      </c>
      <c r="AE31" s="735">
        <v>3000</v>
      </c>
      <c r="AF31" s="737">
        <v>0</v>
      </c>
      <c r="AG31" s="737">
        <v>2000</v>
      </c>
      <c r="AH31" s="710">
        <v>2000</v>
      </c>
      <c r="AI31" s="710">
        <v>800</v>
      </c>
      <c r="AJ31" s="710">
        <v>7200</v>
      </c>
      <c r="AK31" s="710">
        <v>2000</v>
      </c>
      <c r="AL31" s="710">
        <v>1500</v>
      </c>
      <c r="AM31" s="712">
        <v>1000</v>
      </c>
      <c r="AN31" s="710">
        <v>10000</v>
      </c>
      <c r="AO31" s="710">
        <v>2000</v>
      </c>
      <c r="AP31" s="710">
        <v>6000</v>
      </c>
      <c r="AQ31" s="715">
        <v>8000</v>
      </c>
      <c r="AR31" s="712">
        <v>7000</v>
      </c>
      <c r="AS31" s="712">
        <v>3500</v>
      </c>
      <c r="AT31" s="710">
        <v>500</v>
      </c>
      <c r="AU31" s="710">
        <v>3500</v>
      </c>
      <c r="AV31" s="711">
        <v>2000</v>
      </c>
      <c r="AW31" s="711">
        <v>369.61070967741654</v>
      </c>
      <c r="AX31" s="711">
        <v>1121.900322580635</v>
      </c>
      <c r="AY31" s="711">
        <v>2499.7025806451697</v>
      </c>
      <c r="AZ31" s="711">
        <v>2499.7025806451697</v>
      </c>
      <c r="BA31" s="711">
        <v>5000</v>
      </c>
      <c r="BB31" s="711">
        <v>31500</v>
      </c>
      <c r="BC31" s="711">
        <v>9000</v>
      </c>
    </row>
    <row r="32" spans="1:55" s="614" customFormat="1" ht="15" customHeight="1">
      <c r="A32" s="827">
        <f>WEEKNUM(B30)</f>
        <v>43</v>
      </c>
      <c r="B32" s="556">
        <f t="shared" ref="B32:B36" si="25">B31+1</f>
        <v>46316</v>
      </c>
      <c r="C32" s="556" t="str">
        <f t="shared" si="20"/>
        <v>Wed</v>
      </c>
      <c r="D32" s="709">
        <f t="shared" si="24"/>
        <v>257106.97941935479</v>
      </c>
      <c r="E32" s="735">
        <v>1199.5729032258068</v>
      </c>
      <c r="F32" s="735">
        <v>1200</v>
      </c>
      <c r="G32" s="735">
        <v>3300</v>
      </c>
      <c r="H32" s="735">
        <v>800</v>
      </c>
      <c r="I32" s="736">
        <v>150</v>
      </c>
      <c r="J32" s="736">
        <v>603.76322580644887</v>
      </c>
      <c r="K32" s="736">
        <v>673.27548387096704</v>
      </c>
      <c r="L32" s="735">
        <v>5500</v>
      </c>
      <c r="M32" s="735">
        <v>4000</v>
      </c>
      <c r="N32" s="735">
        <v>2500</v>
      </c>
      <c r="O32" s="735">
        <v>16000</v>
      </c>
      <c r="P32" s="737">
        <v>15600</v>
      </c>
      <c r="Q32" s="737">
        <v>17000</v>
      </c>
      <c r="R32" s="712">
        <v>5000</v>
      </c>
      <c r="S32" s="710">
        <v>12000</v>
      </c>
      <c r="T32" s="712">
        <v>4000</v>
      </c>
      <c r="U32" s="737">
        <v>1000</v>
      </c>
      <c r="V32" s="737">
        <v>6500</v>
      </c>
      <c r="W32" s="712">
        <v>8000</v>
      </c>
      <c r="X32" s="712">
        <v>7000</v>
      </c>
      <c r="Y32" s="712">
        <v>20000</v>
      </c>
      <c r="Z32" s="736">
        <v>1000</v>
      </c>
      <c r="AA32" s="737">
        <v>5500</v>
      </c>
      <c r="AB32" s="735">
        <v>89.451612903225808</v>
      </c>
      <c r="AC32" s="737">
        <v>3500</v>
      </c>
      <c r="AD32" s="713">
        <v>1000</v>
      </c>
      <c r="AE32" s="735">
        <v>3000</v>
      </c>
      <c r="AF32" s="737">
        <v>0</v>
      </c>
      <c r="AG32" s="737">
        <v>2000</v>
      </c>
      <c r="AH32" s="710">
        <v>2000</v>
      </c>
      <c r="AI32" s="710">
        <v>800</v>
      </c>
      <c r="AJ32" s="710">
        <v>7200</v>
      </c>
      <c r="AK32" s="710">
        <v>2000</v>
      </c>
      <c r="AL32" s="710">
        <v>1500</v>
      </c>
      <c r="AM32" s="712">
        <v>1000</v>
      </c>
      <c r="AN32" s="710">
        <v>10000</v>
      </c>
      <c r="AO32" s="710">
        <v>2000</v>
      </c>
      <c r="AP32" s="710">
        <v>6000</v>
      </c>
      <c r="AQ32" s="715">
        <v>8000</v>
      </c>
      <c r="AR32" s="712">
        <v>7000</v>
      </c>
      <c r="AS32" s="712">
        <v>3500</v>
      </c>
      <c r="AT32" s="710">
        <v>500</v>
      </c>
      <c r="AU32" s="710">
        <v>3500</v>
      </c>
      <c r="AV32" s="711">
        <v>2000</v>
      </c>
      <c r="AW32" s="711">
        <v>369.61070967741654</v>
      </c>
      <c r="AX32" s="711">
        <v>1121.900322580635</v>
      </c>
      <c r="AY32" s="711">
        <v>2499.7025806451697</v>
      </c>
      <c r="AZ32" s="711">
        <v>2499.7025806451697</v>
      </c>
      <c r="BA32" s="711">
        <v>5000</v>
      </c>
      <c r="BB32" s="711">
        <v>31500</v>
      </c>
      <c r="BC32" s="711">
        <v>9000</v>
      </c>
    </row>
    <row r="33" spans="1:55" s="614" customFormat="1" ht="15" customHeight="1">
      <c r="A33" s="827"/>
      <c r="B33" s="556">
        <f t="shared" si="25"/>
        <v>46317</v>
      </c>
      <c r="C33" s="556" t="str">
        <f t="shared" si="20"/>
        <v>Thu</v>
      </c>
      <c r="D33" s="709">
        <f t="shared" si="24"/>
        <v>257106.97941935479</v>
      </c>
      <c r="E33" s="735">
        <v>1199.5729032258068</v>
      </c>
      <c r="F33" s="735">
        <v>1200</v>
      </c>
      <c r="G33" s="735">
        <v>3300</v>
      </c>
      <c r="H33" s="735">
        <v>800</v>
      </c>
      <c r="I33" s="736">
        <v>150</v>
      </c>
      <c r="J33" s="736">
        <v>603.76322580644887</v>
      </c>
      <c r="K33" s="736">
        <v>673.27548387096704</v>
      </c>
      <c r="L33" s="735">
        <v>5500</v>
      </c>
      <c r="M33" s="735">
        <v>4000</v>
      </c>
      <c r="N33" s="735">
        <v>2500</v>
      </c>
      <c r="O33" s="735">
        <v>16000</v>
      </c>
      <c r="P33" s="737">
        <v>15600</v>
      </c>
      <c r="Q33" s="737">
        <v>17000</v>
      </c>
      <c r="R33" s="712">
        <v>5000</v>
      </c>
      <c r="S33" s="710">
        <v>12000</v>
      </c>
      <c r="T33" s="712">
        <v>4000</v>
      </c>
      <c r="U33" s="737">
        <v>1000</v>
      </c>
      <c r="V33" s="737">
        <v>6500</v>
      </c>
      <c r="W33" s="712">
        <v>8000</v>
      </c>
      <c r="X33" s="712">
        <v>7000</v>
      </c>
      <c r="Y33" s="712">
        <v>20000</v>
      </c>
      <c r="Z33" s="736">
        <v>1000</v>
      </c>
      <c r="AA33" s="737">
        <v>5500</v>
      </c>
      <c r="AB33" s="735">
        <v>89.451612903225808</v>
      </c>
      <c r="AC33" s="737">
        <v>3500</v>
      </c>
      <c r="AD33" s="713">
        <v>1000</v>
      </c>
      <c r="AE33" s="735">
        <v>3000</v>
      </c>
      <c r="AF33" s="737">
        <v>0</v>
      </c>
      <c r="AG33" s="737">
        <v>2000</v>
      </c>
      <c r="AH33" s="710">
        <v>2000</v>
      </c>
      <c r="AI33" s="710">
        <v>800</v>
      </c>
      <c r="AJ33" s="710">
        <v>7200</v>
      </c>
      <c r="AK33" s="710">
        <v>2000</v>
      </c>
      <c r="AL33" s="710">
        <v>1500</v>
      </c>
      <c r="AM33" s="712">
        <v>1000</v>
      </c>
      <c r="AN33" s="710">
        <v>10000</v>
      </c>
      <c r="AO33" s="710">
        <v>2000</v>
      </c>
      <c r="AP33" s="710">
        <v>6000</v>
      </c>
      <c r="AQ33" s="715">
        <v>8000</v>
      </c>
      <c r="AR33" s="712">
        <v>7000</v>
      </c>
      <c r="AS33" s="712">
        <v>3500</v>
      </c>
      <c r="AT33" s="710">
        <v>500</v>
      </c>
      <c r="AU33" s="710">
        <v>3500</v>
      </c>
      <c r="AV33" s="711">
        <v>2000</v>
      </c>
      <c r="AW33" s="711">
        <v>369.61070967741654</v>
      </c>
      <c r="AX33" s="711">
        <v>1121.900322580635</v>
      </c>
      <c r="AY33" s="711">
        <v>2499.7025806451697</v>
      </c>
      <c r="AZ33" s="711">
        <v>2499.7025806451697</v>
      </c>
      <c r="BA33" s="711">
        <v>5000</v>
      </c>
      <c r="BB33" s="711">
        <v>31500</v>
      </c>
      <c r="BC33" s="711">
        <v>9000</v>
      </c>
    </row>
    <row r="34" spans="1:55" s="614" customFormat="1" ht="15" customHeight="1">
      <c r="A34" s="827"/>
      <c r="B34" s="556">
        <f t="shared" si="25"/>
        <v>46318</v>
      </c>
      <c r="C34" s="556" t="str">
        <f t="shared" si="20"/>
        <v>Fri</v>
      </c>
      <c r="D34" s="709">
        <f t="shared" si="24"/>
        <v>257106.97941935479</v>
      </c>
      <c r="E34" s="735">
        <v>1199.5729032258068</v>
      </c>
      <c r="F34" s="735">
        <v>1200</v>
      </c>
      <c r="G34" s="735">
        <v>3300</v>
      </c>
      <c r="H34" s="735">
        <v>800</v>
      </c>
      <c r="I34" s="736">
        <v>150</v>
      </c>
      <c r="J34" s="736">
        <v>603.76322580644887</v>
      </c>
      <c r="K34" s="736">
        <v>673.27548387096704</v>
      </c>
      <c r="L34" s="735">
        <v>5500</v>
      </c>
      <c r="M34" s="735">
        <v>4000</v>
      </c>
      <c r="N34" s="735">
        <v>2500</v>
      </c>
      <c r="O34" s="735">
        <v>16000</v>
      </c>
      <c r="P34" s="737">
        <v>15600</v>
      </c>
      <c r="Q34" s="737">
        <v>17000</v>
      </c>
      <c r="R34" s="712">
        <v>5000</v>
      </c>
      <c r="S34" s="710">
        <v>12000</v>
      </c>
      <c r="T34" s="712">
        <v>4000</v>
      </c>
      <c r="U34" s="737">
        <v>1000</v>
      </c>
      <c r="V34" s="737">
        <v>6500</v>
      </c>
      <c r="W34" s="712">
        <v>8000</v>
      </c>
      <c r="X34" s="712">
        <v>7000</v>
      </c>
      <c r="Y34" s="712">
        <v>20000</v>
      </c>
      <c r="Z34" s="736">
        <v>1000</v>
      </c>
      <c r="AA34" s="737">
        <v>5500</v>
      </c>
      <c r="AB34" s="735">
        <v>89.451612903225808</v>
      </c>
      <c r="AC34" s="737">
        <v>3500</v>
      </c>
      <c r="AD34" s="713">
        <v>1000</v>
      </c>
      <c r="AE34" s="735">
        <v>3000</v>
      </c>
      <c r="AF34" s="737">
        <v>0</v>
      </c>
      <c r="AG34" s="737">
        <v>2000</v>
      </c>
      <c r="AH34" s="710">
        <v>2000</v>
      </c>
      <c r="AI34" s="710">
        <v>800</v>
      </c>
      <c r="AJ34" s="710">
        <v>7200</v>
      </c>
      <c r="AK34" s="710">
        <v>2000</v>
      </c>
      <c r="AL34" s="710">
        <v>1500</v>
      </c>
      <c r="AM34" s="712">
        <v>1000</v>
      </c>
      <c r="AN34" s="710">
        <v>10000</v>
      </c>
      <c r="AO34" s="710">
        <v>2000</v>
      </c>
      <c r="AP34" s="710">
        <v>6000</v>
      </c>
      <c r="AQ34" s="715">
        <v>8000</v>
      </c>
      <c r="AR34" s="712">
        <v>7000</v>
      </c>
      <c r="AS34" s="712">
        <v>3500</v>
      </c>
      <c r="AT34" s="710">
        <v>500</v>
      </c>
      <c r="AU34" s="710">
        <v>3500</v>
      </c>
      <c r="AV34" s="711">
        <v>2000</v>
      </c>
      <c r="AW34" s="711">
        <v>369.61070967741654</v>
      </c>
      <c r="AX34" s="711">
        <v>1121.900322580635</v>
      </c>
      <c r="AY34" s="711">
        <v>2499.7025806451697</v>
      </c>
      <c r="AZ34" s="711">
        <v>2499.7025806451697</v>
      </c>
      <c r="BA34" s="711">
        <v>5000</v>
      </c>
      <c r="BB34" s="711">
        <v>31500</v>
      </c>
      <c r="BC34" s="711">
        <v>9000</v>
      </c>
    </row>
    <row r="35" spans="1:55" s="689" customFormat="1" ht="15" customHeight="1">
      <c r="A35" s="827"/>
      <c r="B35" s="557">
        <f t="shared" si="25"/>
        <v>46319</v>
      </c>
      <c r="C35" s="557" t="str">
        <f t="shared" si="20"/>
        <v>Sat</v>
      </c>
      <c r="D35" s="718">
        <f t="shared" si="24"/>
        <v>255485.50619354835</v>
      </c>
      <c r="E35" s="738">
        <v>700</v>
      </c>
      <c r="F35" s="738">
        <v>1000</v>
      </c>
      <c r="G35" s="738">
        <v>3300</v>
      </c>
      <c r="H35" s="738">
        <v>500</v>
      </c>
      <c r="I35" s="739">
        <v>150</v>
      </c>
      <c r="J35" s="739">
        <v>603.76322580644887</v>
      </c>
      <c r="K35" s="739">
        <v>673.27548387096704</v>
      </c>
      <c r="L35" s="738">
        <v>4500</v>
      </c>
      <c r="M35" s="738">
        <v>4000</v>
      </c>
      <c r="N35" s="738">
        <v>1000</v>
      </c>
      <c r="O35" s="738">
        <v>16000</v>
      </c>
      <c r="P35" s="740">
        <v>15600</v>
      </c>
      <c r="Q35" s="741">
        <f>25000+8000</f>
        <v>33000</v>
      </c>
      <c r="R35" s="723">
        <v>5000</v>
      </c>
      <c r="S35" s="719">
        <v>12000</v>
      </c>
      <c r="T35" s="724">
        <v>4000</v>
      </c>
      <c r="U35" s="740">
        <v>1000</v>
      </c>
      <c r="V35" s="740">
        <v>6500</v>
      </c>
      <c r="W35" s="724">
        <v>8000</v>
      </c>
      <c r="X35" s="724">
        <v>7000</v>
      </c>
      <c r="Y35" s="724">
        <v>20000</v>
      </c>
      <c r="Z35" s="739">
        <v>1000</v>
      </c>
      <c r="AA35" s="740">
        <v>5500</v>
      </c>
      <c r="AB35" s="738">
        <v>89.451612903225808</v>
      </c>
      <c r="AC35" s="740">
        <v>3500</v>
      </c>
      <c r="AD35" s="721">
        <v>1000</v>
      </c>
      <c r="AE35" s="738">
        <v>0</v>
      </c>
      <c r="AF35" s="740">
        <v>0</v>
      </c>
      <c r="AG35" s="738">
        <v>0</v>
      </c>
      <c r="AH35" s="719">
        <v>2000</v>
      </c>
      <c r="AI35" s="719">
        <v>800</v>
      </c>
      <c r="AJ35" s="719">
        <v>7200</v>
      </c>
      <c r="AK35" s="719">
        <v>0</v>
      </c>
      <c r="AL35" s="719">
        <v>1500</v>
      </c>
      <c r="AM35" s="724">
        <v>1000</v>
      </c>
      <c r="AN35" s="719">
        <v>10000</v>
      </c>
      <c r="AO35" s="719">
        <v>2000</v>
      </c>
      <c r="AP35" s="719">
        <v>6000</v>
      </c>
      <c r="AQ35" s="726">
        <v>6000</v>
      </c>
      <c r="AR35" s="723">
        <v>7000</v>
      </c>
      <c r="AS35" s="724">
        <v>3500</v>
      </c>
      <c r="AT35" s="727">
        <v>500</v>
      </c>
      <c r="AU35" s="727">
        <v>3500</v>
      </c>
      <c r="AV35" s="728">
        <v>2000</v>
      </c>
      <c r="AW35" s="728">
        <v>369.61070967741654</v>
      </c>
      <c r="AX35" s="728">
        <v>0</v>
      </c>
      <c r="AY35" s="728">
        <v>2499.7025806451697</v>
      </c>
      <c r="AZ35" s="728">
        <v>2499.7025806451697</v>
      </c>
      <c r="BA35" s="728">
        <v>1000</v>
      </c>
      <c r="BB35" s="728">
        <v>31500</v>
      </c>
      <c r="BC35" s="728">
        <v>9000</v>
      </c>
    </row>
    <row r="36" spans="1:55" s="689" customFormat="1" ht="15" customHeight="1">
      <c r="A36" s="827"/>
      <c r="B36" s="557">
        <f t="shared" si="25"/>
        <v>46320</v>
      </c>
      <c r="C36" s="557" t="str">
        <f t="shared" si="20"/>
        <v>Sun</v>
      </c>
      <c r="D36" s="718">
        <f t="shared" si="24"/>
        <v>223494.42880645159</v>
      </c>
      <c r="E36" s="738">
        <v>700</v>
      </c>
      <c r="F36" s="738">
        <v>1000</v>
      </c>
      <c r="G36" s="738">
        <v>999.51612903226578</v>
      </c>
      <c r="H36" s="738">
        <v>500</v>
      </c>
      <c r="I36" s="739">
        <v>0</v>
      </c>
      <c r="J36" s="739">
        <v>603.76322580644887</v>
      </c>
      <c r="K36" s="739">
        <v>673.27548387096704</v>
      </c>
      <c r="L36" s="738">
        <v>0</v>
      </c>
      <c r="M36" s="738">
        <v>4000</v>
      </c>
      <c r="N36" s="738">
        <v>300</v>
      </c>
      <c r="O36" s="738">
        <v>6659.5545483870847</v>
      </c>
      <c r="P36" s="740">
        <v>15600</v>
      </c>
      <c r="Q36" s="741">
        <f>25000+20000</f>
        <v>45000</v>
      </c>
      <c r="R36" s="723">
        <v>5000</v>
      </c>
      <c r="S36" s="719">
        <v>0</v>
      </c>
      <c r="T36" s="724">
        <v>4000</v>
      </c>
      <c r="U36" s="740">
        <v>1000</v>
      </c>
      <c r="V36" s="740">
        <v>6500</v>
      </c>
      <c r="W36" s="724">
        <v>8000</v>
      </c>
      <c r="X36" s="724">
        <v>7000</v>
      </c>
      <c r="Y36" s="724">
        <v>20000</v>
      </c>
      <c r="Z36" s="739">
        <v>0</v>
      </c>
      <c r="AA36" s="740">
        <v>2500</v>
      </c>
      <c r="AB36" s="738">
        <v>89.451612903225808</v>
      </c>
      <c r="AC36" s="740">
        <v>1000</v>
      </c>
      <c r="AD36" s="721">
        <v>1000</v>
      </c>
      <c r="AE36" s="738">
        <v>0</v>
      </c>
      <c r="AF36" s="740">
        <v>0</v>
      </c>
      <c r="AG36" s="738">
        <v>0</v>
      </c>
      <c r="AH36" s="719">
        <v>500</v>
      </c>
      <c r="AI36" s="719">
        <v>0</v>
      </c>
      <c r="AJ36" s="719">
        <v>2999.8519354838745</v>
      </c>
      <c r="AK36" s="719">
        <v>0</v>
      </c>
      <c r="AL36" s="719">
        <v>1500</v>
      </c>
      <c r="AM36" s="724">
        <v>0</v>
      </c>
      <c r="AN36" s="719">
        <v>10000</v>
      </c>
      <c r="AO36" s="719">
        <v>2000</v>
      </c>
      <c r="AP36" s="719">
        <v>6000</v>
      </c>
      <c r="AQ36" s="726">
        <v>5000</v>
      </c>
      <c r="AR36" s="723">
        <v>7000</v>
      </c>
      <c r="AS36" s="724">
        <v>3500</v>
      </c>
      <c r="AT36" s="727">
        <v>500</v>
      </c>
      <c r="AU36" s="727">
        <v>3500</v>
      </c>
      <c r="AV36" s="728">
        <v>2000</v>
      </c>
      <c r="AW36" s="728">
        <v>369.61070967741654</v>
      </c>
      <c r="AX36" s="728">
        <v>0</v>
      </c>
      <c r="AY36" s="728">
        <v>2499.7025806451697</v>
      </c>
      <c r="AZ36" s="728">
        <v>2499.7025806451697</v>
      </c>
      <c r="BA36" s="728">
        <v>1000</v>
      </c>
      <c r="BB36" s="728">
        <v>31500</v>
      </c>
      <c r="BC36" s="728">
        <v>9000</v>
      </c>
    </row>
    <row r="37" spans="1:55" s="614" customFormat="1" ht="15" customHeight="1">
      <c r="A37" s="827"/>
      <c r="B37" s="556" t="s">
        <v>19</v>
      </c>
      <c r="C37" s="556"/>
      <c r="D37" s="729">
        <f>SUM(D30:D36)</f>
        <v>1729914.8320967741</v>
      </c>
      <c r="E37" s="743">
        <f t="shared" ref="E37:AE37" si="26">SUM(E30:E36)</f>
        <v>7397.8645161290342</v>
      </c>
      <c r="F37" s="743">
        <f t="shared" si="26"/>
        <v>8000</v>
      </c>
      <c r="G37" s="743">
        <f t="shared" si="26"/>
        <v>20799.516129032265</v>
      </c>
      <c r="H37" s="743">
        <f t="shared" si="26"/>
        <v>5000</v>
      </c>
      <c r="I37" s="743">
        <f t="shared" si="26"/>
        <v>900</v>
      </c>
      <c r="J37" s="743">
        <f t="shared" si="26"/>
        <v>4226.3425806451414</v>
      </c>
      <c r="K37" s="743">
        <f t="shared" si="26"/>
        <v>4712.9283870967693</v>
      </c>
      <c r="L37" s="743">
        <f t="shared" si="26"/>
        <v>32000</v>
      </c>
      <c r="M37" s="743">
        <f t="shared" si="26"/>
        <v>28000</v>
      </c>
      <c r="N37" s="743">
        <f t="shared" si="26"/>
        <v>12800</v>
      </c>
      <c r="O37" s="743">
        <f t="shared" si="26"/>
        <v>88659.554548387081</v>
      </c>
      <c r="P37" s="743">
        <f t="shared" si="26"/>
        <v>99600</v>
      </c>
      <c r="Q37" s="743">
        <f>SUM(Q30:Q36)</f>
        <v>163000</v>
      </c>
      <c r="R37" s="731">
        <f t="shared" si="26"/>
        <v>35000</v>
      </c>
      <c r="S37" s="731">
        <f t="shared" si="26"/>
        <v>72000</v>
      </c>
      <c r="T37" s="730">
        <f t="shared" si="26"/>
        <v>28000</v>
      </c>
      <c r="U37" s="743">
        <f t="shared" si="26"/>
        <v>7000</v>
      </c>
      <c r="V37" s="743">
        <f t="shared" si="26"/>
        <v>45500</v>
      </c>
      <c r="W37" s="731">
        <f t="shared" si="26"/>
        <v>56000</v>
      </c>
      <c r="X37" s="731">
        <f>SUM(X30:X36)</f>
        <v>49000</v>
      </c>
      <c r="Y37" s="731">
        <f>SUM(Y30:Y36)</f>
        <v>130000</v>
      </c>
      <c r="Z37" s="743">
        <f t="shared" si="26"/>
        <v>6000</v>
      </c>
      <c r="AA37" s="743">
        <f t="shared" si="26"/>
        <v>35500</v>
      </c>
      <c r="AB37" s="743">
        <f t="shared" si="26"/>
        <v>626.16129032258073</v>
      </c>
      <c r="AC37" s="743">
        <f t="shared" si="26"/>
        <v>22000</v>
      </c>
      <c r="AD37" s="743">
        <f t="shared" si="26"/>
        <v>7000</v>
      </c>
      <c r="AE37" s="743">
        <f t="shared" si="26"/>
        <v>15000</v>
      </c>
      <c r="AF37" s="743">
        <v>0</v>
      </c>
      <c r="AG37" s="743">
        <f>SUM(AG30:AG36)</f>
        <v>10000</v>
      </c>
      <c r="AH37" s="730">
        <f t="shared" ref="AH37:AZ37" si="27">SUM(AH30:AH36)</f>
        <v>12500</v>
      </c>
      <c r="AI37" s="730">
        <f t="shared" si="27"/>
        <v>4800</v>
      </c>
      <c r="AJ37" s="730">
        <f t="shared" si="27"/>
        <v>46199.851935483872</v>
      </c>
      <c r="AK37" s="730">
        <f t="shared" si="27"/>
        <v>10000</v>
      </c>
      <c r="AL37" s="730">
        <f t="shared" si="27"/>
        <v>10500</v>
      </c>
      <c r="AM37" s="730">
        <f t="shared" si="27"/>
        <v>6000</v>
      </c>
      <c r="AN37" s="730">
        <f t="shared" si="27"/>
        <v>70000</v>
      </c>
      <c r="AO37" s="730">
        <f t="shared" si="27"/>
        <v>14000</v>
      </c>
      <c r="AP37" s="730">
        <f t="shared" si="27"/>
        <v>42000</v>
      </c>
      <c r="AQ37" s="730">
        <f t="shared" si="27"/>
        <v>51000</v>
      </c>
      <c r="AR37" s="730">
        <f t="shared" si="27"/>
        <v>49000</v>
      </c>
      <c r="AS37" s="730">
        <f t="shared" si="27"/>
        <v>24500</v>
      </c>
      <c r="AT37" s="730">
        <f t="shared" si="27"/>
        <v>3500</v>
      </c>
      <c r="AU37" s="730">
        <f t="shared" si="27"/>
        <v>24500</v>
      </c>
      <c r="AV37" s="730">
        <f t="shared" si="27"/>
        <v>14000</v>
      </c>
      <c r="AW37" s="730">
        <f t="shared" si="27"/>
        <v>2587.274967741916</v>
      </c>
      <c r="AX37" s="730">
        <f t="shared" si="27"/>
        <v>5609.5016129031756</v>
      </c>
      <c r="AY37" s="730">
        <f t="shared" si="27"/>
        <v>17497.918064516187</v>
      </c>
      <c r="AZ37" s="730">
        <f t="shared" si="27"/>
        <v>17497.918064516187</v>
      </c>
      <c r="BA37" s="730">
        <f>SUM(BA30:BA36)</f>
        <v>27000</v>
      </c>
      <c r="BB37" s="730">
        <f>SUM(BB30:BB36)</f>
        <v>220500</v>
      </c>
      <c r="BC37" s="730">
        <f>SUM(BC30:BC36)</f>
        <v>63000</v>
      </c>
    </row>
    <row r="38" spans="1:55" s="488" customFormat="1" ht="15" customHeight="1">
      <c r="A38" s="827"/>
      <c r="B38" s="733"/>
      <c r="C38" s="733"/>
      <c r="D38" s="734"/>
      <c r="E38" s="744"/>
      <c r="F38" s="744"/>
      <c r="G38" s="744"/>
      <c r="H38" s="744"/>
      <c r="I38" s="744"/>
      <c r="J38" s="744"/>
      <c r="K38" s="744"/>
      <c r="L38" s="744"/>
      <c r="M38" s="744"/>
      <c r="N38" s="744"/>
      <c r="O38" s="744"/>
      <c r="P38" s="744"/>
      <c r="Q38" s="742"/>
      <c r="R38" s="715"/>
      <c r="S38" s="715"/>
      <c r="T38" s="715"/>
      <c r="U38" s="744"/>
      <c r="V38" s="744"/>
      <c r="W38" s="715"/>
      <c r="X38" s="715"/>
      <c r="Y38" s="715"/>
      <c r="Z38" s="744"/>
      <c r="AA38" s="744"/>
      <c r="AB38" s="744"/>
      <c r="AC38" s="744"/>
      <c r="AD38" s="744"/>
      <c r="AE38" s="744"/>
      <c r="AF38" s="744"/>
      <c r="AG38" s="744"/>
      <c r="AH38" s="730"/>
      <c r="AI38" s="730"/>
      <c r="AJ38" s="730"/>
      <c r="AK38" s="730"/>
      <c r="AL38" s="730"/>
      <c r="AM38" s="730"/>
      <c r="AN38" s="730"/>
      <c r="AO38" s="730"/>
      <c r="AP38" s="730"/>
      <c r="AQ38" s="715"/>
      <c r="AR38" s="730"/>
      <c r="AS38" s="730"/>
      <c r="AT38" s="501"/>
      <c r="AU38" s="501"/>
      <c r="AV38" s="501"/>
      <c r="AW38" s="501"/>
      <c r="AX38" s="501"/>
      <c r="AY38" s="501"/>
      <c r="AZ38" s="501"/>
      <c r="BA38" s="501"/>
      <c r="BB38" s="501"/>
      <c r="BC38" s="501"/>
    </row>
    <row r="39" spans="1:55" s="614" customFormat="1" ht="15" customHeight="1">
      <c r="A39" s="732"/>
      <c r="B39" s="556">
        <f>B36+1</f>
        <v>46321</v>
      </c>
      <c r="C39" s="556" t="str">
        <f t="shared" si="20"/>
        <v>Mon</v>
      </c>
      <c r="D39" s="709">
        <f t="shared" ref="D39:D44" si="28">SUM(E39:BC39)</f>
        <v>257106.97941935479</v>
      </c>
      <c r="E39" s="735">
        <v>1199.5729032258068</v>
      </c>
      <c r="F39" s="735">
        <v>1200</v>
      </c>
      <c r="G39" s="735">
        <v>3300</v>
      </c>
      <c r="H39" s="735">
        <v>800</v>
      </c>
      <c r="I39" s="736">
        <v>150</v>
      </c>
      <c r="J39" s="736">
        <v>603.76322580644887</v>
      </c>
      <c r="K39" s="736">
        <v>673.27548387096704</v>
      </c>
      <c r="L39" s="735">
        <v>5500</v>
      </c>
      <c r="M39" s="735">
        <v>4000</v>
      </c>
      <c r="N39" s="735">
        <v>2500</v>
      </c>
      <c r="O39" s="735">
        <v>16000</v>
      </c>
      <c r="P39" s="737">
        <v>15600</v>
      </c>
      <c r="Q39" s="737">
        <v>17000</v>
      </c>
      <c r="R39" s="712">
        <v>5000</v>
      </c>
      <c r="S39" s="710">
        <v>12000</v>
      </c>
      <c r="T39" s="712">
        <v>4000</v>
      </c>
      <c r="U39" s="737">
        <v>1000</v>
      </c>
      <c r="V39" s="737">
        <v>6500</v>
      </c>
      <c r="W39" s="712">
        <v>8000</v>
      </c>
      <c r="X39" s="712">
        <v>7000</v>
      </c>
      <c r="Y39" s="712">
        <v>20000</v>
      </c>
      <c r="Z39" s="736">
        <v>1000</v>
      </c>
      <c r="AA39" s="737">
        <v>5500</v>
      </c>
      <c r="AB39" s="735">
        <v>89.451612903225808</v>
      </c>
      <c r="AC39" s="737">
        <v>3500</v>
      </c>
      <c r="AD39" s="713">
        <v>1000</v>
      </c>
      <c r="AE39" s="735">
        <v>3000</v>
      </c>
      <c r="AF39" s="737">
        <v>0</v>
      </c>
      <c r="AG39" s="737">
        <v>2000</v>
      </c>
      <c r="AH39" s="710">
        <v>2000</v>
      </c>
      <c r="AI39" s="710">
        <v>800</v>
      </c>
      <c r="AJ39" s="710">
        <v>7200</v>
      </c>
      <c r="AK39" s="710">
        <v>2000</v>
      </c>
      <c r="AL39" s="710">
        <v>1500</v>
      </c>
      <c r="AM39" s="712">
        <v>1000</v>
      </c>
      <c r="AN39" s="710">
        <v>10000</v>
      </c>
      <c r="AO39" s="710">
        <v>2000</v>
      </c>
      <c r="AP39" s="710">
        <v>6000</v>
      </c>
      <c r="AQ39" s="715">
        <v>8000</v>
      </c>
      <c r="AR39" s="712">
        <v>7000</v>
      </c>
      <c r="AS39" s="712">
        <v>3500</v>
      </c>
      <c r="AT39" s="710">
        <v>500</v>
      </c>
      <c r="AU39" s="710">
        <v>3500</v>
      </c>
      <c r="AV39" s="711">
        <v>2000</v>
      </c>
      <c r="AW39" s="711">
        <v>369.61070967741654</v>
      </c>
      <c r="AX39" s="711">
        <v>1121.900322580635</v>
      </c>
      <c r="AY39" s="711">
        <v>2499.7025806451697</v>
      </c>
      <c r="AZ39" s="711">
        <v>2499.7025806451697</v>
      </c>
      <c r="BA39" s="711">
        <v>5000</v>
      </c>
      <c r="BB39" s="711">
        <v>31500</v>
      </c>
      <c r="BC39" s="711">
        <v>9000</v>
      </c>
    </row>
    <row r="40" spans="1:55" s="614" customFormat="1" ht="15" customHeight="1">
      <c r="A40" s="732"/>
      <c r="B40" s="556">
        <f>B39+1</f>
        <v>46322</v>
      </c>
      <c r="C40" s="556" t="str">
        <f t="shared" si="20"/>
        <v>Tue</v>
      </c>
      <c r="D40" s="709">
        <f t="shared" si="28"/>
        <v>257106.97941935479</v>
      </c>
      <c r="E40" s="735">
        <v>1199.5729032258068</v>
      </c>
      <c r="F40" s="735">
        <v>1200</v>
      </c>
      <c r="G40" s="735">
        <v>3300</v>
      </c>
      <c r="H40" s="735">
        <v>800</v>
      </c>
      <c r="I40" s="736">
        <v>150</v>
      </c>
      <c r="J40" s="736">
        <v>603.76322580644887</v>
      </c>
      <c r="K40" s="736">
        <v>673.27548387096704</v>
      </c>
      <c r="L40" s="735">
        <v>5500</v>
      </c>
      <c r="M40" s="735">
        <v>4000</v>
      </c>
      <c r="N40" s="735">
        <v>2500</v>
      </c>
      <c r="O40" s="735">
        <v>16000</v>
      </c>
      <c r="P40" s="737">
        <v>15600</v>
      </c>
      <c r="Q40" s="737">
        <v>17000</v>
      </c>
      <c r="R40" s="712">
        <v>5000</v>
      </c>
      <c r="S40" s="710">
        <v>12000</v>
      </c>
      <c r="T40" s="712">
        <v>4000</v>
      </c>
      <c r="U40" s="737">
        <v>1000</v>
      </c>
      <c r="V40" s="737">
        <v>6500</v>
      </c>
      <c r="W40" s="712">
        <v>8000</v>
      </c>
      <c r="X40" s="712">
        <v>7000</v>
      </c>
      <c r="Y40" s="712">
        <v>20000</v>
      </c>
      <c r="Z40" s="736">
        <v>1000</v>
      </c>
      <c r="AA40" s="737">
        <v>5500</v>
      </c>
      <c r="AB40" s="735">
        <v>89.451612903225808</v>
      </c>
      <c r="AC40" s="737">
        <v>3500</v>
      </c>
      <c r="AD40" s="713">
        <v>1000</v>
      </c>
      <c r="AE40" s="735">
        <v>3000</v>
      </c>
      <c r="AF40" s="737">
        <v>0</v>
      </c>
      <c r="AG40" s="737">
        <v>2000</v>
      </c>
      <c r="AH40" s="710">
        <v>2000</v>
      </c>
      <c r="AI40" s="710">
        <v>800</v>
      </c>
      <c r="AJ40" s="710">
        <v>7200</v>
      </c>
      <c r="AK40" s="710">
        <v>2000</v>
      </c>
      <c r="AL40" s="710">
        <v>1500</v>
      </c>
      <c r="AM40" s="712">
        <v>1000</v>
      </c>
      <c r="AN40" s="710">
        <v>10000</v>
      </c>
      <c r="AO40" s="710">
        <v>2000</v>
      </c>
      <c r="AP40" s="710">
        <v>6000</v>
      </c>
      <c r="AQ40" s="715">
        <v>8000</v>
      </c>
      <c r="AR40" s="712">
        <v>7000</v>
      </c>
      <c r="AS40" s="712">
        <v>3500</v>
      </c>
      <c r="AT40" s="710">
        <v>500</v>
      </c>
      <c r="AU40" s="710">
        <v>3500</v>
      </c>
      <c r="AV40" s="711">
        <v>2000</v>
      </c>
      <c r="AW40" s="711">
        <v>369.61070967741654</v>
      </c>
      <c r="AX40" s="711">
        <v>1121.900322580635</v>
      </c>
      <c r="AY40" s="711">
        <v>2499.7025806451697</v>
      </c>
      <c r="AZ40" s="711">
        <v>2499.7025806451697</v>
      </c>
      <c r="BA40" s="711">
        <v>5000</v>
      </c>
      <c r="BB40" s="711">
        <v>31500</v>
      </c>
      <c r="BC40" s="711">
        <v>9000</v>
      </c>
    </row>
    <row r="41" spans="1:55" s="614" customFormat="1" ht="15" customHeight="1">
      <c r="A41" s="827">
        <f>WEEKNUM(B39)</f>
        <v>44</v>
      </c>
      <c r="B41" s="556">
        <f t="shared" ref="B41:B44" si="29">B40+1</f>
        <v>46323</v>
      </c>
      <c r="C41" s="556" t="str">
        <f t="shared" si="20"/>
        <v>Wed</v>
      </c>
      <c r="D41" s="709">
        <f t="shared" si="28"/>
        <v>257106.97941935479</v>
      </c>
      <c r="E41" s="735">
        <v>1199.5729032258068</v>
      </c>
      <c r="F41" s="735">
        <v>1200</v>
      </c>
      <c r="G41" s="735">
        <v>3300</v>
      </c>
      <c r="H41" s="735">
        <v>800</v>
      </c>
      <c r="I41" s="736">
        <v>150</v>
      </c>
      <c r="J41" s="736">
        <v>603.76322580644887</v>
      </c>
      <c r="K41" s="736">
        <v>673.27548387096704</v>
      </c>
      <c r="L41" s="735">
        <v>5500</v>
      </c>
      <c r="M41" s="735">
        <v>4000</v>
      </c>
      <c r="N41" s="735">
        <v>2500</v>
      </c>
      <c r="O41" s="735">
        <v>16000</v>
      </c>
      <c r="P41" s="737">
        <v>15600</v>
      </c>
      <c r="Q41" s="737">
        <v>17000</v>
      </c>
      <c r="R41" s="712">
        <v>5000</v>
      </c>
      <c r="S41" s="710">
        <v>12000</v>
      </c>
      <c r="T41" s="712">
        <v>4000</v>
      </c>
      <c r="U41" s="737">
        <v>1000</v>
      </c>
      <c r="V41" s="737">
        <v>6500</v>
      </c>
      <c r="W41" s="712">
        <v>8000</v>
      </c>
      <c r="X41" s="712">
        <v>7000</v>
      </c>
      <c r="Y41" s="712">
        <v>20000</v>
      </c>
      <c r="Z41" s="736">
        <v>1000</v>
      </c>
      <c r="AA41" s="737">
        <v>5500</v>
      </c>
      <c r="AB41" s="735">
        <v>89.451612903225808</v>
      </c>
      <c r="AC41" s="737">
        <v>3500</v>
      </c>
      <c r="AD41" s="713">
        <v>1000</v>
      </c>
      <c r="AE41" s="735">
        <v>3000</v>
      </c>
      <c r="AF41" s="737">
        <v>0</v>
      </c>
      <c r="AG41" s="737">
        <v>2000</v>
      </c>
      <c r="AH41" s="710">
        <v>2000</v>
      </c>
      <c r="AI41" s="710">
        <v>800</v>
      </c>
      <c r="AJ41" s="710">
        <v>7200</v>
      </c>
      <c r="AK41" s="710">
        <v>2000</v>
      </c>
      <c r="AL41" s="710">
        <v>1500</v>
      </c>
      <c r="AM41" s="712">
        <v>1000</v>
      </c>
      <c r="AN41" s="710">
        <v>10000</v>
      </c>
      <c r="AO41" s="710">
        <v>2000</v>
      </c>
      <c r="AP41" s="710">
        <v>6000</v>
      </c>
      <c r="AQ41" s="715">
        <v>8000</v>
      </c>
      <c r="AR41" s="712">
        <v>7000</v>
      </c>
      <c r="AS41" s="712">
        <v>3500</v>
      </c>
      <c r="AT41" s="710">
        <v>500</v>
      </c>
      <c r="AU41" s="710">
        <v>3500</v>
      </c>
      <c r="AV41" s="711">
        <v>2000</v>
      </c>
      <c r="AW41" s="711">
        <v>369.61070967741654</v>
      </c>
      <c r="AX41" s="711">
        <v>1121.900322580635</v>
      </c>
      <c r="AY41" s="711">
        <v>2499.7025806451697</v>
      </c>
      <c r="AZ41" s="711">
        <v>2499.7025806451697</v>
      </c>
      <c r="BA41" s="711">
        <v>5000</v>
      </c>
      <c r="BB41" s="711">
        <v>31500</v>
      </c>
      <c r="BC41" s="711">
        <v>9000</v>
      </c>
    </row>
    <row r="42" spans="1:55" s="614" customFormat="1" ht="15" customHeight="1">
      <c r="A42" s="827"/>
      <c r="B42" s="556">
        <f t="shared" si="29"/>
        <v>46324</v>
      </c>
      <c r="C42" s="556" t="str">
        <f t="shared" si="20"/>
        <v>Thu</v>
      </c>
      <c r="D42" s="709">
        <f t="shared" si="28"/>
        <v>257106.97941935479</v>
      </c>
      <c r="E42" s="745">
        <v>1199.5729032258068</v>
      </c>
      <c r="F42" s="745">
        <v>1200</v>
      </c>
      <c r="G42" s="745">
        <v>3300</v>
      </c>
      <c r="H42" s="745">
        <v>800</v>
      </c>
      <c r="I42" s="745">
        <v>150</v>
      </c>
      <c r="J42" s="745">
        <v>603.76322580644887</v>
      </c>
      <c r="K42" s="745">
        <v>673.27548387096704</v>
      </c>
      <c r="L42" s="745">
        <v>5500</v>
      </c>
      <c r="M42" s="745">
        <v>4000</v>
      </c>
      <c r="N42" s="745">
        <v>2500</v>
      </c>
      <c r="O42" s="745">
        <v>16000</v>
      </c>
      <c r="P42" s="745">
        <v>15600</v>
      </c>
      <c r="Q42" s="745">
        <v>17000</v>
      </c>
      <c r="R42" s="746">
        <v>5000</v>
      </c>
      <c r="S42" s="746">
        <v>12000</v>
      </c>
      <c r="T42" s="746">
        <v>4000</v>
      </c>
      <c r="U42" s="745">
        <v>1000</v>
      </c>
      <c r="V42" s="745">
        <v>6500</v>
      </c>
      <c r="W42" s="746">
        <v>8000</v>
      </c>
      <c r="X42" s="746">
        <v>7000</v>
      </c>
      <c r="Y42" s="746">
        <v>20000</v>
      </c>
      <c r="Z42" s="745">
        <v>1000</v>
      </c>
      <c r="AA42" s="745">
        <v>5500</v>
      </c>
      <c r="AB42" s="745">
        <v>89.451612903225808</v>
      </c>
      <c r="AC42" s="745">
        <v>3500</v>
      </c>
      <c r="AD42" s="747">
        <v>1000</v>
      </c>
      <c r="AE42" s="745">
        <v>3000</v>
      </c>
      <c r="AF42" s="745">
        <v>0</v>
      </c>
      <c r="AG42" s="745">
        <v>2000</v>
      </c>
      <c r="AH42" s="710">
        <v>2000</v>
      </c>
      <c r="AI42" s="710">
        <v>800</v>
      </c>
      <c r="AJ42" s="710">
        <v>7200</v>
      </c>
      <c r="AK42" s="710">
        <v>2000</v>
      </c>
      <c r="AL42" s="710">
        <v>1500</v>
      </c>
      <c r="AM42" s="712">
        <v>1000</v>
      </c>
      <c r="AN42" s="710">
        <v>10000</v>
      </c>
      <c r="AO42" s="710">
        <v>2000</v>
      </c>
      <c r="AP42" s="710">
        <v>6000</v>
      </c>
      <c r="AQ42" s="715">
        <v>8000</v>
      </c>
      <c r="AR42" s="712">
        <v>7000</v>
      </c>
      <c r="AS42" s="712">
        <v>3500</v>
      </c>
      <c r="AT42" s="710">
        <v>500</v>
      </c>
      <c r="AU42" s="710">
        <v>3500</v>
      </c>
      <c r="AV42" s="711">
        <v>2000</v>
      </c>
      <c r="AW42" s="711">
        <v>369.61070967741654</v>
      </c>
      <c r="AX42" s="711">
        <v>1121.900322580635</v>
      </c>
      <c r="AY42" s="711">
        <v>2499.7025806451697</v>
      </c>
      <c r="AZ42" s="711">
        <v>2499.7025806451697</v>
      </c>
      <c r="BA42" s="711">
        <v>5000</v>
      </c>
      <c r="BB42" s="711">
        <v>31500</v>
      </c>
      <c r="BC42" s="711">
        <v>9000</v>
      </c>
    </row>
    <row r="43" spans="1:55" s="614" customFormat="1" ht="15" customHeight="1">
      <c r="A43" s="827"/>
      <c r="B43" s="556">
        <f t="shared" si="29"/>
        <v>46325</v>
      </c>
      <c r="C43" s="556" t="str">
        <f t="shared" si="20"/>
        <v>Fri</v>
      </c>
      <c r="D43" s="718">
        <f t="shared" si="28"/>
        <v>257106.97941935479</v>
      </c>
      <c r="E43" s="745">
        <v>1199.5729032258068</v>
      </c>
      <c r="F43" s="745">
        <v>1200</v>
      </c>
      <c r="G43" s="745">
        <v>3300</v>
      </c>
      <c r="H43" s="745">
        <v>800</v>
      </c>
      <c r="I43" s="745">
        <v>150</v>
      </c>
      <c r="J43" s="745">
        <v>603.76322580644887</v>
      </c>
      <c r="K43" s="745">
        <v>673.27548387096704</v>
      </c>
      <c r="L43" s="745">
        <v>5500</v>
      </c>
      <c r="M43" s="745">
        <v>4000</v>
      </c>
      <c r="N43" s="745">
        <v>2500</v>
      </c>
      <c r="O43" s="745">
        <v>16000</v>
      </c>
      <c r="P43" s="745">
        <v>15600</v>
      </c>
      <c r="Q43" s="745">
        <v>17000</v>
      </c>
      <c r="R43" s="746">
        <v>5000</v>
      </c>
      <c r="S43" s="746">
        <v>12000</v>
      </c>
      <c r="T43" s="746">
        <v>4000</v>
      </c>
      <c r="U43" s="745">
        <v>1000</v>
      </c>
      <c r="V43" s="745">
        <v>6500</v>
      </c>
      <c r="W43" s="746">
        <v>8000</v>
      </c>
      <c r="X43" s="746">
        <v>7000</v>
      </c>
      <c r="Y43" s="746">
        <v>20000</v>
      </c>
      <c r="Z43" s="745">
        <v>1000</v>
      </c>
      <c r="AA43" s="745">
        <v>5500</v>
      </c>
      <c r="AB43" s="745">
        <v>89.451612903225808</v>
      </c>
      <c r="AC43" s="745">
        <v>3500</v>
      </c>
      <c r="AD43" s="747">
        <v>1000</v>
      </c>
      <c r="AE43" s="745">
        <v>3000</v>
      </c>
      <c r="AF43" s="745">
        <v>0</v>
      </c>
      <c r="AG43" s="745">
        <v>2000</v>
      </c>
      <c r="AH43" s="710">
        <v>2000</v>
      </c>
      <c r="AI43" s="710">
        <v>800</v>
      </c>
      <c r="AJ43" s="710">
        <v>7200</v>
      </c>
      <c r="AK43" s="710">
        <v>2000</v>
      </c>
      <c r="AL43" s="710">
        <v>1500</v>
      </c>
      <c r="AM43" s="712">
        <v>1000</v>
      </c>
      <c r="AN43" s="710">
        <v>10000</v>
      </c>
      <c r="AO43" s="710">
        <v>2000</v>
      </c>
      <c r="AP43" s="710">
        <v>6000</v>
      </c>
      <c r="AQ43" s="715">
        <v>8000</v>
      </c>
      <c r="AR43" s="712">
        <v>7000</v>
      </c>
      <c r="AS43" s="712">
        <v>3500</v>
      </c>
      <c r="AT43" s="710">
        <v>500</v>
      </c>
      <c r="AU43" s="710">
        <v>3500</v>
      </c>
      <c r="AV43" s="711">
        <v>2000</v>
      </c>
      <c r="AW43" s="711">
        <v>369.61070967741654</v>
      </c>
      <c r="AX43" s="711">
        <v>1121.900322580635</v>
      </c>
      <c r="AY43" s="711">
        <v>2499.7025806451697</v>
      </c>
      <c r="AZ43" s="711">
        <v>2499.7025806451697</v>
      </c>
      <c r="BA43" s="711">
        <v>5000</v>
      </c>
      <c r="BB43" s="711">
        <v>31500</v>
      </c>
      <c r="BC43" s="711">
        <v>9000</v>
      </c>
    </row>
    <row r="44" spans="1:55" s="614" customFormat="1" ht="15" customHeight="1">
      <c r="A44" s="717"/>
      <c r="B44" s="557">
        <f t="shared" si="29"/>
        <v>46326</v>
      </c>
      <c r="C44" s="557" t="str">
        <f t="shared" si="20"/>
        <v>Sat</v>
      </c>
      <c r="D44" s="718">
        <f t="shared" si="28"/>
        <v>256707.40651612898</v>
      </c>
      <c r="E44" s="748">
        <v>700</v>
      </c>
      <c r="F44" s="748">
        <v>1000</v>
      </c>
      <c r="G44" s="748">
        <v>3300</v>
      </c>
      <c r="H44" s="748">
        <v>500</v>
      </c>
      <c r="I44" s="748">
        <v>150</v>
      </c>
      <c r="J44" s="748">
        <v>603.76322580644887</v>
      </c>
      <c r="K44" s="748">
        <v>673.27548387096704</v>
      </c>
      <c r="L44" s="748">
        <v>4500</v>
      </c>
      <c r="M44" s="748">
        <v>4000</v>
      </c>
      <c r="N44" s="748">
        <v>1000</v>
      </c>
      <c r="O44" s="748">
        <v>16000</v>
      </c>
      <c r="P44" s="748">
        <v>15600</v>
      </c>
      <c r="Q44" s="748">
        <f>25000+4500</f>
        <v>29500</v>
      </c>
      <c r="R44" s="749">
        <v>5000</v>
      </c>
      <c r="S44" s="749">
        <v>12000</v>
      </c>
      <c r="T44" s="749">
        <v>4000</v>
      </c>
      <c r="U44" s="748">
        <v>1000</v>
      </c>
      <c r="V44" s="748">
        <v>6500</v>
      </c>
      <c r="W44" s="749">
        <v>8000</v>
      </c>
      <c r="X44" s="749">
        <v>7000</v>
      </c>
      <c r="Y44" s="749">
        <v>20000</v>
      </c>
      <c r="Z44" s="748">
        <v>1000</v>
      </c>
      <c r="AA44" s="748">
        <v>5500</v>
      </c>
      <c r="AB44" s="748">
        <v>89.451612903225808</v>
      </c>
      <c r="AC44" s="748">
        <v>3100</v>
      </c>
      <c r="AD44" s="750">
        <v>1000</v>
      </c>
      <c r="AE44" s="748">
        <v>0</v>
      </c>
      <c r="AF44" s="748">
        <v>0</v>
      </c>
      <c r="AG44" s="748">
        <v>0</v>
      </c>
      <c r="AH44" s="751">
        <v>2000</v>
      </c>
      <c r="AI44" s="751">
        <v>800</v>
      </c>
      <c r="AJ44" s="751">
        <v>7200</v>
      </c>
      <c r="AK44" s="751">
        <v>2000</v>
      </c>
      <c r="AL44" s="751">
        <v>1500</v>
      </c>
      <c r="AM44" s="752">
        <v>1000</v>
      </c>
      <c r="AN44" s="751">
        <v>10000</v>
      </c>
      <c r="AO44" s="751">
        <v>2000</v>
      </c>
      <c r="AP44" s="751">
        <v>6000</v>
      </c>
      <c r="AQ44" s="753">
        <v>8000</v>
      </c>
      <c r="AR44" s="752">
        <v>7000</v>
      </c>
      <c r="AS44" s="752">
        <v>3500</v>
      </c>
      <c r="AT44" s="710">
        <v>500</v>
      </c>
      <c r="AU44" s="710">
        <v>3500</v>
      </c>
      <c r="AV44" s="711">
        <v>2000</v>
      </c>
      <c r="AW44" s="711">
        <v>369.61070967741654</v>
      </c>
      <c r="AX44" s="711">
        <v>1121.900322580635</v>
      </c>
      <c r="AY44" s="711">
        <v>2499.7025806451697</v>
      </c>
      <c r="AZ44" s="711">
        <v>2499.7025806451697</v>
      </c>
      <c r="BA44" s="754">
        <v>1000</v>
      </c>
      <c r="BB44" s="754">
        <v>31500</v>
      </c>
      <c r="BC44" s="754">
        <v>9000</v>
      </c>
    </row>
    <row r="45" spans="1:55" s="614" customFormat="1" ht="15" customHeight="1">
      <c r="A45" s="732"/>
      <c r="B45" s="556" t="s">
        <v>19</v>
      </c>
      <c r="C45" s="556"/>
      <c r="D45" s="729">
        <f>SUM(D39:D44)</f>
        <v>1542242.3036129028</v>
      </c>
      <c r="E45" s="731">
        <f>SUM(E39:E44)</f>
        <v>6697.8645161290342</v>
      </c>
      <c r="F45" s="731">
        <f t="shared" ref="F45:AG45" si="30">SUM(F39:F44)</f>
        <v>7000</v>
      </c>
      <c r="G45" s="731">
        <f t="shared" si="30"/>
        <v>19800</v>
      </c>
      <c r="H45" s="731">
        <f t="shared" si="30"/>
        <v>4500</v>
      </c>
      <c r="I45" s="731">
        <f t="shared" si="30"/>
        <v>900</v>
      </c>
      <c r="J45" s="731">
        <f t="shared" si="30"/>
        <v>3622.5793548386928</v>
      </c>
      <c r="K45" s="731">
        <f t="shared" si="30"/>
        <v>4039.6529032258022</v>
      </c>
      <c r="L45" s="731">
        <f t="shared" si="30"/>
        <v>32000</v>
      </c>
      <c r="M45" s="731">
        <f t="shared" si="30"/>
        <v>24000</v>
      </c>
      <c r="N45" s="731">
        <f t="shared" si="30"/>
        <v>13500</v>
      </c>
      <c r="O45" s="731">
        <f t="shared" si="30"/>
        <v>96000</v>
      </c>
      <c r="P45" s="731">
        <f t="shared" si="30"/>
        <v>93600</v>
      </c>
      <c r="Q45" s="731">
        <f>SUM(Q39:Q44)</f>
        <v>114500</v>
      </c>
      <c r="R45" s="731">
        <f t="shared" si="30"/>
        <v>30000</v>
      </c>
      <c r="S45" s="731">
        <f t="shared" si="30"/>
        <v>72000</v>
      </c>
      <c r="T45" s="731">
        <f t="shared" si="30"/>
        <v>24000</v>
      </c>
      <c r="U45" s="731">
        <f t="shared" si="30"/>
        <v>6000</v>
      </c>
      <c r="V45" s="731">
        <f t="shared" si="30"/>
        <v>39000</v>
      </c>
      <c r="W45" s="731">
        <f t="shared" si="30"/>
        <v>48000</v>
      </c>
      <c r="X45" s="731">
        <f t="shared" si="30"/>
        <v>42000</v>
      </c>
      <c r="Y45" s="731">
        <f t="shared" si="30"/>
        <v>120000</v>
      </c>
      <c r="Z45" s="731">
        <f t="shared" si="30"/>
        <v>6000</v>
      </c>
      <c r="AA45" s="731">
        <f t="shared" si="30"/>
        <v>33000</v>
      </c>
      <c r="AB45" s="731">
        <f t="shared" si="30"/>
        <v>536.70967741935488</v>
      </c>
      <c r="AC45" s="731">
        <f t="shared" si="30"/>
        <v>20600</v>
      </c>
      <c r="AD45" s="731">
        <f t="shared" si="30"/>
        <v>6000</v>
      </c>
      <c r="AE45" s="731">
        <f t="shared" si="30"/>
        <v>15000</v>
      </c>
      <c r="AF45" s="731">
        <v>0</v>
      </c>
      <c r="AG45" s="731">
        <f t="shared" si="30"/>
        <v>10000</v>
      </c>
      <c r="AH45" s="730">
        <f t="shared" ref="AH45:AR45" si="31">SUM(AH39:AH44)</f>
        <v>12000</v>
      </c>
      <c r="AI45" s="730">
        <f t="shared" si="31"/>
        <v>4800</v>
      </c>
      <c r="AJ45" s="730">
        <f t="shared" si="31"/>
        <v>43200</v>
      </c>
      <c r="AK45" s="730">
        <f t="shared" si="31"/>
        <v>12000</v>
      </c>
      <c r="AL45" s="730">
        <f t="shared" si="31"/>
        <v>9000</v>
      </c>
      <c r="AM45" s="730">
        <f t="shared" si="31"/>
        <v>6000</v>
      </c>
      <c r="AN45" s="730">
        <f t="shared" si="31"/>
        <v>60000</v>
      </c>
      <c r="AO45" s="730">
        <f t="shared" si="31"/>
        <v>12000</v>
      </c>
      <c r="AP45" s="730">
        <f t="shared" si="31"/>
        <v>36000</v>
      </c>
      <c r="AQ45" s="730">
        <f t="shared" si="31"/>
        <v>48000</v>
      </c>
      <c r="AR45" s="730">
        <f t="shared" si="31"/>
        <v>42000</v>
      </c>
      <c r="AS45" s="730">
        <f>SUM(AS39:AS44)</f>
        <v>21000</v>
      </c>
      <c r="AT45" s="730">
        <f t="shared" ref="AT45:BC45" si="32">SUM(AT39:AT44)</f>
        <v>3000</v>
      </c>
      <c r="AU45" s="730">
        <f t="shared" si="32"/>
        <v>21000</v>
      </c>
      <c r="AV45" s="730">
        <f t="shared" si="32"/>
        <v>12000</v>
      </c>
      <c r="AW45" s="730">
        <f t="shared" si="32"/>
        <v>2217.6642580644993</v>
      </c>
      <c r="AX45" s="730">
        <f t="shared" si="32"/>
        <v>6731.401935483811</v>
      </c>
      <c r="AY45" s="730">
        <f t="shared" si="32"/>
        <v>14998.215483871018</v>
      </c>
      <c r="AZ45" s="730">
        <f t="shared" si="32"/>
        <v>14998.215483871018</v>
      </c>
      <c r="BA45" s="730">
        <f t="shared" si="32"/>
        <v>26000</v>
      </c>
      <c r="BB45" s="730">
        <f t="shared" si="32"/>
        <v>189000</v>
      </c>
      <c r="BC45" s="730">
        <f t="shared" si="32"/>
        <v>54000</v>
      </c>
    </row>
    <row r="46" spans="1:55" s="614" customFormat="1" ht="15" customHeight="1">
      <c r="A46" s="732"/>
      <c r="B46" s="556"/>
      <c r="C46" s="556"/>
      <c r="D46" s="729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5"/>
      <c r="P46" s="715"/>
      <c r="Q46" s="715"/>
      <c r="R46" s="715"/>
      <c r="S46" s="715"/>
      <c r="T46" s="715"/>
      <c r="U46" s="715"/>
      <c r="V46" s="715"/>
      <c r="W46" s="715"/>
      <c r="X46" s="715"/>
      <c r="Y46" s="715"/>
      <c r="Z46" s="715"/>
      <c r="AA46" s="715"/>
      <c r="AB46" s="715"/>
      <c r="AC46" s="715"/>
      <c r="AD46" s="715"/>
      <c r="AE46" s="715"/>
      <c r="AF46" s="715"/>
      <c r="AG46" s="715"/>
      <c r="AH46" s="730"/>
      <c r="AI46" s="730"/>
      <c r="AJ46" s="730"/>
      <c r="AK46" s="730"/>
      <c r="AL46" s="730"/>
      <c r="AM46" s="730"/>
      <c r="AN46" s="730"/>
      <c r="AO46" s="730"/>
      <c r="AP46" s="730"/>
      <c r="AQ46" s="730"/>
      <c r="AR46" s="730"/>
      <c r="AS46" s="730"/>
      <c r="AT46" s="501"/>
      <c r="AU46" s="501"/>
      <c r="AV46" s="501"/>
      <c r="AW46" s="501"/>
      <c r="AX46" s="501"/>
      <c r="AY46" s="501"/>
      <c r="AZ46" s="501"/>
      <c r="BA46" s="501"/>
      <c r="BB46" s="501"/>
      <c r="BC46" s="501"/>
    </row>
    <row r="47" spans="1:55" s="488" customFormat="1" ht="15" customHeight="1">
      <c r="A47" s="755"/>
      <c r="B47" s="756" t="s">
        <v>19</v>
      </c>
      <c r="C47" s="757"/>
      <c r="D47" s="758">
        <f>SUM(D45,D37,D28,D19,D10)</f>
        <v>6995181.1779354829</v>
      </c>
      <c r="E47" s="730">
        <f t="shared" ref="E47:AG47" si="33">SUM(E10,E19,E28,E37,E45)</f>
        <v>32291.030967741943</v>
      </c>
      <c r="F47" s="730">
        <f t="shared" si="33"/>
        <v>35400</v>
      </c>
      <c r="G47" s="730">
        <f t="shared" si="33"/>
        <v>93098.064516129059</v>
      </c>
      <c r="H47" s="730">
        <f t="shared" si="33"/>
        <v>22100</v>
      </c>
      <c r="I47" s="730">
        <f t="shared" si="33"/>
        <v>4050</v>
      </c>
      <c r="J47" s="730">
        <f t="shared" si="33"/>
        <v>18716.659999999913</v>
      </c>
      <c r="K47" s="730">
        <f t="shared" si="33"/>
        <v>20871.539999999979</v>
      </c>
      <c r="L47" s="730">
        <f t="shared" si="33"/>
        <v>143500</v>
      </c>
      <c r="M47" s="730">
        <f t="shared" si="33"/>
        <v>125000</v>
      </c>
      <c r="N47" s="730">
        <f t="shared" si="33"/>
        <v>50200</v>
      </c>
      <c r="O47" s="730">
        <f t="shared" si="33"/>
        <v>374638.21819354832</v>
      </c>
      <c r="P47" s="730">
        <f t="shared" si="33"/>
        <v>402000</v>
      </c>
      <c r="Q47" s="730">
        <f t="shared" si="33"/>
        <v>641500</v>
      </c>
      <c r="R47" s="730">
        <f t="shared" si="33"/>
        <v>131000</v>
      </c>
      <c r="S47" s="730">
        <f t="shared" si="33"/>
        <v>272000</v>
      </c>
      <c r="T47" s="730">
        <f t="shared" si="33"/>
        <v>76000</v>
      </c>
      <c r="U47" s="730">
        <f t="shared" si="33"/>
        <v>31700</v>
      </c>
      <c r="V47" s="730">
        <f t="shared" si="33"/>
        <v>201500</v>
      </c>
      <c r="W47" s="730">
        <f t="shared" si="33"/>
        <v>116000</v>
      </c>
      <c r="X47" s="730">
        <f t="shared" si="33"/>
        <v>133000</v>
      </c>
      <c r="Y47" s="730">
        <f t="shared" si="33"/>
        <v>430000</v>
      </c>
      <c r="Z47" s="730">
        <f t="shared" si="33"/>
        <v>27000</v>
      </c>
      <c r="AA47" s="730">
        <f t="shared" si="33"/>
        <v>133500</v>
      </c>
      <c r="AB47" s="730">
        <f t="shared" si="33"/>
        <v>2773</v>
      </c>
      <c r="AC47" s="730">
        <f t="shared" si="33"/>
        <v>97100</v>
      </c>
      <c r="AD47" s="730">
        <f t="shared" si="33"/>
        <v>31000</v>
      </c>
      <c r="AE47" s="730">
        <f t="shared" si="33"/>
        <v>66000</v>
      </c>
      <c r="AF47" s="730">
        <v>0</v>
      </c>
      <c r="AG47" s="730">
        <f t="shared" si="33"/>
        <v>45000</v>
      </c>
      <c r="AH47" s="730">
        <f t="shared" ref="AH47:AS47" si="34">SUM(AH12:AH18,AH21:AH27,AH6:AH9,AH30:AH36,AH39:AH44)</f>
        <v>57500</v>
      </c>
      <c r="AI47" s="730">
        <f t="shared" si="34"/>
        <v>21600</v>
      </c>
      <c r="AJ47" s="730">
        <f t="shared" si="34"/>
        <v>206399.40774193549</v>
      </c>
      <c r="AK47" s="730">
        <f t="shared" si="34"/>
        <v>47000</v>
      </c>
      <c r="AL47" s="730">
        <f t="shared" si="34"/>
        <v>53000</v>
      </c>
      <c r="AM47" s="730">
        <f t="shared" si="34"/>
        <v>27000</v>
      </c>
      <c r="AN47" s="730">
        <f t="shared" si="34"/>
        <v>311000</v>
      </c>
      <c r="AO47" s="730">
        <f t="shared" si="34"/>
        <v>62000</v>
      </c>
      <c r="AP47" s="730">
        <f t="shared" si="34"/>
        <v>184500</v>
      </c>
      <c r="AQ47" s="730">
        <f t="shared" si="34"/>
        <v>229000.0570967742</v>
      </c>
      <c r="AR47" s="730">
        <f t="shared" si="34"/>
        <v>178000</v>
      </c>
      <c r="AS47" s="730">
        <f t="shared" si="34"/>
        <v>108500</v>
      </c>
      <c r="AT47" s="730">
        <f t="shared" ref="AT47:BC47" si="35">SUM(AT28,AT19,AT10,AT37,AT45)</f>
        <v>15500</v>
      </c>
      <c r="AU47" s="730">
        <f t="shared" si="35"/>
        <v>108500</v>
      </c>
      <c r="AV47" s="730">
        <f t="shared" si="35"/>
        <v>62000</v>
      </c>
      <c r="AW47" s="730">
        <f t="shared" si="35"/>
        <v>11457.931999999913</v>
      </c>
      <c r="AX47" s="730">
        <f t="shared" si="35"/>
        <v>25803.707419354607</v>
      </c>
      <c r="AY47" s="730">
        <f t="shared" si="35"/>
        <v>77490.780000000246</v>
      </c>
      <c r="AZ47" s="730">
        <f t="shared" si="35"/>
        <v>77490.780000000246</v>
      </c>
      <c r="BA47" s="730">
        <f t="shared" si="35"/>
        <v>119000</v>
      </c>
      <c r="BB47" s="730">
        <f t="shared" si="35"/>
        <v>976500</v>
      </c>
      <c r="BC47" s="730">
        <f t="shared" si="35"/>
        <v>279000</v>
      </c>
    </row>
    <row r="48" spans="1:55" s="488" customFormat="1" ht="15" customHeight="1">
      <c r="A48" s="759"/>
      <c r="B48" s="760" t="s">
        <v>26</v>
      </c>
      <c r="C48" s="761"/>
      <c r="D48" s="762">
        <f>SUM(D39:D44,D30:D36,D21:D27,D12:D18,D6:D9)</f>
        <v>6995181.1779354811</v>
      </c>
      <c r="E48" s="763">
        <f>SUM(E6:E9,E21:E27,E12:E18,E30:E36,E39:E44)</f>
        <v>32291.030967741928</v>
      </c>
      <c r="F48" s="763">
        <f t="shared" ref="F48:AG48" si="36">SUM(F6:F9,F21:F27,F12:F18,F30:F36,F39:F44)</f>
        <v>35400</v>
      </c>
      <c r="G48" s="763">
        <f t="shared" si="36"/>
        <v>93098.064516129059</v>
      </c>
      <c r="H48" s="763">
        <f t="shared" si="36"/>
        <v>22100</v>
      </c>
      <c r="I48" s="763">
        <f t="shared" si="36"/>
        <v>4050</v>
      </c>
      <c r="J48" s="763">
        <f t="shared" si="36"/>
        <v>18716.65999999992</v>
      </c>
      <c r="K48" s="763">
        <f t="shared" si="36"/>
        <v>20871.539999999961</v>
      </c>
      <c r="L48" s="763">
        <f t="shared" si="36"/>
        <v>143500</v>
      </c>
      <c r="M48" s="763">
        <f t="shared" si="36"/>
        <v>125000</v>
      </c>
      <c r="N48" s="763">
        <f t="shared" si="36"/>
        <v>50200</v>
      </c>
      <c r="O48" s="763">
        <f t="shared" si="36"/>
        <v>374638.21819354832</v>
      </c>
      <c r="P48" s="763">
        <f t="shared" si="36"/>
        <v>402000</v>
      </c>
      <c r="Q48" s="763">
        <f t="shared" si="36"/>
        <v>641500</v>
      </c>
      <c r="R48" s="763">
        <f t="shared" si="36"/>
        <v>131000</v>
      </c>
      <c r="S48" s="763">
        <f t="shared" si="36"/>
        <v>272000</v>
      </c>
      <c r="T48" s="763">
        <f t="shared" si="36"/>
        <v>76000</v>
      </c>
      <c r="U48" s="763">
        <f t="shared" si="36"/>
        <v>31700</v>
      </c>
      <c r="V48" s="763">
        <f t="shared" si="36"/>
        <v>201500</v>
      </c>
      <c r="W48" s="763">
        <f t="shared" si="36"/>
        <v>116000</v>
      </c>
      <c r="X48" s="763">
        <f t="shared" si="36"/>
        <v>133000</v>
      </c>
      <c r="Y48" s="763">
        <f t="shared" si="36"/>
        <v>430000</v>
      </c>
      <c r="Z48" s="763">
        <f t="shared" si="36"/>
        <v>27000</v>
      </c>
      <c r="AA48" s="763">
        <f t="shared" si="36"/>
        <v>133500</v>
      </c>
      <c r="AB48" s="763">
        <f t="shared" si="36"/>
        <v>2773.0000000000009</v>
      </c>
      <c r="AC48" s="763">
        <f t="shared" si="36"/>
        <v>97100</v>
      </c>
      <c r="AD48" s="763">
        <f t="shared" si="36"/>
        <v>31000</v>
      </c>
      <c r="AE48" s="763">
        <f t="shared" si="36"/>
        <v>66000</v>
      </c>
      <c r="AF48" s="763">
        <v>0</v>
      </c>
      <c r="AG48" s="763">
        <f t="shared" si="36"/>
        <v>45000</v>
      </c>
      <c r="AH48" s="763">
        <f t="shared" ref="AH48:AS48" si="37">SUM(AH28,AH19,AH10,AH37,AH45)</f>
        <v>57500</v>
      </c>
      <c r="AI48" s="763">
        <f t="shared" si="37"/>
        <v>21600</v>
      </c>
      <c r="AJ48" s="763">
        <f t="shared" si="37"/>
        <v>206399.40774193549</v>
      </c>
      <c r="AK48" s="763">
        <f t="shared" si="37"/>
        <v>47000</v>
      </c>
      <c r="AL48" s="763">
        <f t="shared" si="37"/>
        <v>53000</v>
      </c>
      <c r="AM48" s="763">
        <f t="shared" si="37"/>
        <v>27000</v>
      </c>
      <c r="AN48" s="763">
        <f t="shared" si="37"/>
        <v>311000</v>
      </c>
      <c r="AO48" s="763">
        <f t="shared" si="37"/>
        <v>62000</v>
      </c>
      <c r="AP48" s="763">
        <f t="shared" si="37"/>
        <v>184500</v>
      </c>
      <c r="AQ48" s="763">
        <f t="shared" si="37"/>
        <v>229000.0570967742</v>
      </c>
      <c r="AR48" s="763">
        <f t="shared" si="37"/>
        <v>178000</v>
      </c>
      <c r="AS48" s="763">
        <f t="shared" si="37"/>
        <v>108500</v>
      </c>
      <c r="AT48" s="763">
        <f t="shared" ref="AT48:BC48" si="38">SUM(AT6:AT9,AT21:AT27,AT12:AT18,AT30:AT36,AT39:AT44)</f>
        <v>15500</v>
      </c>
      <c r="AU48" s="763">
        <f t="shared" si="38"/>
        <v>108500</v>
      </c>
      <c r="AV48" s="763">
        <f t="shared" si="38"/>
        <v>62000</v>
      </c>
      <c r="AW48" s="763">
        <f t="shared" si="38"/>
        <v>11457.93199999991</v>
      </c>
      <c r="AX48" s="763">
        <f t="shared" si="38"/>
        <v>25803.7074193546</v>
      </c>
      <c r="AY48" s="763">
        <f t="shared" si="38"/>
        <v>77490.78000000029</v>
      </c>
      <c r="AZ48" s="763">
        <f t="shared" si="38"/>
        <v>77490.78000000029</v>
      </c>
      <c r="BA48" s="763">
        <f t="shared" si="38"/>
        <v>119000</v>
      </c>
      <c r="BB48" s="763">
        <f t="shared" si="38"/>
        <v>976500</v>
      </c>
      <c r="BC48" s="763">
        <f t="shared" si="38"/>
        <v>279000</v>
      </c>
    </row>
    <row r="49" spans="1:159" s="489" customFormat="1">
      <c r="BV49" s="764"/>
      <c r="BW49" s="764"/>
      <c r="BX49" s="764"/>
      <c r="BY49" s="764"/>
      <c r="BZ49" s="764"/>
      <c r="CA49" s="764"/>
      <c r="CB49" s="764"/>
      <c r="CC49" s="764"/>
      <c r="CD49" s="764"/>
      <c r="CE49" s="764"/>
      <c r="CF49" s="764"/>
      <c r="CG49" s="764"/>
      <c r="CH49" s="764"/>
      <c r="CI49" s="764"/>
      <c r="CJ49" s="764"/>
      <c r="CK49" s="764"/>
      <c r="CL49" s="764"/>
      <c r="CM49" s="764"/>
      <c r="CN49" s="764"/>
      <c r="CO49" s="764"/>
      <c r="CP49" s="764"/>
      <c r="CQ49" s="764"/>
      <c r="CR49" s="764"/>
      <c r="CS49" s="764"/>
      <c r="CT49" s="764"/>
      <c r="CU49" s="764"/>
      <c r="CV49" s="764"/>
      <c r="CW49" s="764"/>
      <c r="CX49" s="764"/>
      <c r="CY49" s="764"/>
      <c r="CZ49" s="764"/>
      <c r="DA49" s="764"/>
      <c r="DB49" s="764"/>
      <c r="DC49" s="764"/>
      <c r="DD49" s="764"/>
      <c r="DE49" s="764"/>
      <c r="DF49" s="764"/>
      <c r="DG49" s="764"/>
      <c r="DH49" s="764"/>
      <c r="DI49" s="764"/>
      <c r="DJ49" s="764"/>
      <c r="DK49" s="764"/>
      <c r="DL49" s="764"/>
      <c r="DM49" s="764"/>
      <c r="DN49" s="764"/>
      <c r="DO49" s="764"/>
      <c r="DP49" s="764"/>
      <c r="DQ49" s="764"/>
      <c r="DR49" s="764"/>
      <c r="DS49" s="764"/>
      <c r="DT49" s="764"/>
      <c r="DU49" s="764"/>
      <c r="DV49" s="764"/>
      <c r="DW49" s="764"/>
      <c r="DX49" s="764"/>
      <c r="DY49" s="764"/>
      <c r="DZ49" s="764"/>
      <c r="EA49" s="764"/>
      <c r="EB49" s="764"/>
      <c r="EC49" s="764"/>
      <c r="ED49" s="764"/>
      <c r="EE49" s="764"/>
      <c r="EF49" s="764"/>
      <c r="EG49" s="764"/>
      <c r="EH49" s="764"/>
      <c r="EI49" s="764"/>
      <c r="EJ49" s="764"/>
      <c r="EK49" s="764"/>
      <c r="EL49" s="764"/>
      <c r="EM49" s="764"/>
      <c r="EN49" s="764"/>
      <c r="EO49" s="764"/>
      <c r="EP49" s="764"/>
      <c r="EQ49" s="764"/>
      <c r="ER49" s="764"/>
      <c r="ES49" s="764"/>
      <c r="ET49" s="764"/>
      <c r="EU49" s="764"/>
      <c r="EV49" s="764"/>
      <c r="EW49" s="764"/>
      <c r="EX49" s="764"/>
      <c r="EY49" s="764"/>
      <c r="EZ49" s="764"/>
      <c r="FA49" s="764"/>
      <c r="FB49" s="764"/>
      <c r="FC49" s="764"/>
    </row>
    <row r="50" spans="1:159" s="489" customFormat="1">
      <c r="BV50" s="764"/>
      <c r="BW50" s="764"/>
      <c r="BX50" s="764"/>
      <c r="BY50" s="764"/>
      <c r="BZ50" s="764"/>
      <c r="CA50" s="764"/>
      <c r="CB50" s="764"/>
      <c r="CC50" s="764"/>
      <c r="CD50" s="764"/>
      <c r="CE50" s="764"/>
      <c r="CF50" s="764"/>
      <c r="CG50" s="764"/>
      <c r="CH50" s="764"/>
      <c r="CI50" s="764"/>
      <c r="CJ50" s="764"/>
      <c r="CK50" s="764"/>
      <c r="CL50" s="764"/>
      <c r="CM50" s="764"/>
      <c r="CN50" s="764"/>
      <c r="CO50" s="764"/>
      <c r="CP50" s="764"/>
      <c r="CQ50" s="764"/>
      <c r="CR50" s="764"/>
      <c r="CS50" s="764"/>
      <c r="CT50" s="764"/>
      <c r="CU50" s="764"/>
      <c r="CV50" s="764"/>
      <c r="CW50" s="764"/>
      <c r="CX50" s="764"/>
      <c r="CY50" s="764"/>
      <c r="CZ50" s="764"/>
      <c r="DA50" s="764"/>
      <c r="DB50" s="764"/>
      <c r="DC50" s="764"/>
      <c r="DD50" s="764"/>
      <c r="DE50" s="764"/>
      <c r="DF50" s="764"/>
      <c r="DG50" s="764"/>
      <c r="DH50" s="764"/>
      <c r="DI50" s="764"/>
      <c r="DJ50" s="764"/>
      <c r="DK50" s="764"/>
      <c r="DL50" s="764"/>
      <c r="DM50" s="764"/>
      <c r="DN50" s="764"/>
      <c r="DO50" s="764"/>
      <c r="DP50" s="764"/>
      <c r="DQ50" s="764"/>
      <c r="DR50" s="764"/>
      <c r="DS50" s="764"/>
      <c r="DT50" s="764"/>
      <c r="DU50" s="764"/>
      <c r="DV50" s="764"/>
      <c r="DW50" s="764"/>
      <c r="DX50" s="764"/>
      <c r="DY50" s="764"/>
      <c r="DZ50" s="764"/>
      <c r="EA50" s="764"/>
      <c r="EB50" s="764"/>
      <c r="EC50" s="764"/>
      <c r="ED50" s="764"/>
      <c r="EE50" s="764"/>
      <c r="EF50" s="764"/>
      <c r="EG50" s="764"/>
      <c r="EH50" s="764"/>
      <c r="EI50" s="764"/>
      <c r="EJ50" s="764"/>
      <c r="EK50" s="764"/>
      <c r="EL50" s="764"/>
      <c r="EM50" s="764"/>
      <c r="EN50" s="764"/>
      <c r="EO50" s="764"/>
      <c r="EP50" s="764"/>
      <c r="EQ50" s="764"/>
      <c r="ER50" s="764"/>
      <c r="ES50" s="764"/>
      <c r="ET50" s="764"/>
      <c r="EU50" s="764"/>
      <c r="EV50" s="764"/>
      <c r="EW50" s="764"/>
      <c r="EX50" s="764"/>
      <c r="EY50" s="764"/>
      <c r="EZ50" s="764"/>
      <c r="FA50" s="764"/>
      <c r="FB50" s="764"/>
      <c r="FC50" s="764"/>
    </row>
    <row r="51" spans="1:159" s="489" customFormat="1">
      <c r="BV51" s="764"/>
      <c r="BW51" s="764"/>
      <c r="BX51" s="764"/>
      <c r="BY51" s="764"/>
      <c r="BZ51" s="764"/>
      <c r="CA51" s="764"/>
      <c r="CB51" s="764"/>
      <c r="CC51" s="764"/>
      <c r="CD51" s="764"/>
      <c r="CE51" s="764"/>
      <c r="CF51" s="764"/>
      <c r="CG51" s="764"/>
      <c r="CH51" s="764"/>
      <c r="CI51" s="764"/>
      <c r="CJ51" s="764"/>
      <c r="CK51" s="764"/>
      <c r="CL51" s="764"/>
      <c r="CM51" s="764"/>
      <c r="CN51" s="764"/>
      <c r="CO51" s="764"/>
      <c r="CP51" s="764"/>
      <c r="CQ51" s="764"/>
      <c r="CR51" s="764"/>
      <c r="CS51" s="764"/>
      <c r="CT51" s="764"/>
      <c r="CU51" s="764"/>
      <c r="CV51" s="764"/>
      <c r="CW51" s="764"/>
      <c r="CX51" s="764"/>
      <c r="CY51" s="764"/>
      <c r="CZ51" s="764"/>
      <c r="DA51" s="764"/>
      <c r="DB51" s="764"/>
      <c r="DC51" s="764"/>
      <c r="DD51" s="764"/>
      <c r="DE51" s="764"/>
      <c r="DF51" s="764"/>
      <c r="DG51" s="764"/>
      <c r="DH51" s="764"/>
      <c r="DI51" s="764"/>
      <c r="DJ51" s="764"/>
      <c r="DK51" s="764"/>
      <c r="DL51" s="764"/>
      <c r="DM51" s="764"/>
      <c r="DN51" s="764"/>
      <c r="DO51" s="764"/>
      <c r="DP51" s="764"/>
      <c r="DQ51" s="764"/>
      <c r="DR51" s="764"/>
      <c r="DS51" s="764"/>
      <c r="DT51" s="764"/>
      <c r="DU51" s="764"/>
      <c r="DV51" s="764"/>
      <c r="DW51" s="764"/>
      <c r="DX51" s="764"/>
      <c r="DY51" s="764"/>
      <c r="DZ51" s="764"/>
      <c r="EA51" s="764"/>
      <c r="EB51" s="764"/>
      <c r="EC51" s="764"/>
      <c r="ED51" s="764"/>
      <c r="EE51" s="764"/>
      <c r="EF51" s="764"/>
      <c r="EG51" s="764"/>
      <c r="EH51" s="764"/>
      <c r="EI51" s="764"/>
      <c r="EJ51" s="764"/>
      <c r="EK51" s="764"/>
      <c r="EL51" s="764"/>
      <c r="EM51" s="764"/>
      <c r="EN51" s="764"/>
      <c r="EO51" s="764"/>
      <c r="EP51" s="764"/>
      <c r="EQ51" s="764"/>
      <c r="ER51" s="764"/>
      <c r="ES51" s="764"/>
      <c r="ET51" s="764"/>
      <c r="EU51" s="764"/>
      <c r="EV51" s="764"/>
      <c r="EW51" s="764"/>
      <c r="EX51" s="764"/>
      <c r="EY51" s="764"/>
      <c r="EZ51" s="764"/>
      <c r="FA51" s="764"/>
      <c r="FB51" s="764"/>
      <c r="FC51" s="764"/>
    </row>
    <row r="52" spans="1:159" s="489" customFormat="1" ht="26.25">
      <c r="C52" s="765"/>
      <c r="D52" s="824"/>
      <c r="E52" s="824"/>
      <c r="BV52" s="764"/>
      <c r="BW52" s="764"/>
      <c r="BX52" s="764"/>
      <c r="BY52" s="764"/>
      <c r="BZ52" s="764"/>
      <c r="CA52" s="764"/>
      <c r="CB52" s="764"/>
      <c r="CC52" s="764"/>
      <c r="CD52" s="764"/>
      <c r="CE52" s="764"/>
      <c r="CF52" s="764"/>
      <c r="CG52" s="764"/>
      <c r="CH52" s="764"/>
      <c r="CI52" s="764"/>
      <c r="CJ52" s="764"/>
      <c r="CK52" s="764"/>
      <c r="CL52" s="764"/>
      <c r="CM52" s="764"/>
      <c r="CN52" s="764"/>
      <c r="CO52" s="764"/>
      <c r="CP52" s="764"/>
      <c r="CQ52" s="764"/>
      <c r="CR52" s="764"/>
      <c r="CS52" s="764"/>
      <c r="CT52" s="764"/>
      <c r="CU52" s="764"/>
      <c r="CV52" s="764"/>
      <c r="CW52" s="764"/>
      <c r="CX52" s="764"/>
      <c r="CY52" s="764"/>
      <c r="CZ52" s="764"/>
      <c r="DA52" s="764"/>
      <c r="DB52" s="764"/>
      <c r="DC52" s="764"/>
      <c r="DD52" s="764"/>
      <c r="DE52" s="764"/>
      <c r="DF52" s="764"/>
      <c r="DG52" s="764"/>
      <c r="DH52" s="764"/>
      <c r="DI52" s="764"/>
      <c r="DJ52" s="764"/>
      <c r="DK52" s="764"/>
      <c r="DL52" s="764"/>
      <c r="DM52" s="764"/>
      <c r="DN52" s="764"/>
      <c r="DO52" s="764"/>
      <c r="DP52" s="764"/>
      <c r="DQ52" s="764"/>
      <c r="DR52" s="764"/>
      <c r="DS52" s="764"/>
      <c r="DT52" s="764"/>
      <c r="DU52" s="764"/>
      <c r="DV52" s="764"/>
      <c r="DW52" s="764"/>
      <c r="DX52" s="764"/>
      <c r="DY52" s="764"/>
      <c r="DZ52" s="764"/>
      <c r="EA52" s="764"/>
      <c r="EB52" s="764"/>
      <c r="EC52" s="764"/>
      <c r="ED52" s="764"/>
      <c r="EE52" s="764"/>
      <c r="EF52" s="764"/>
      <c r="EG52" s="764"/>
      <c r="EH52" s="764"/>
      <c r="EI52" s="764"/>
      <c r="EJ52" s="764"/>
      <c r="EK52" s="764"/>
      <c r="EL52" s="764"/>
      <c r="EM52" s="764"/>
      <c r="EN52" s="764"/>
      <c r="EO52" s="764"/>
      <c r="EP52" s="764"/>
      <c r="EQ52" s="764"/>
      <c r="ER52" s="764"/>
      <c r="ES52" s="764"/>
      <c r="ET52" s="764"/>
      <c r="EU52" s="764"/>
      <c r="EV52" s="764"/>
      <c r="EW52" s="764"/>
      <c r="EX52" s="764"/>
      <c r="EY52" s="764"/>
      <c r="EZ52" s="764"/>
      <c r="FA52" s="764"/>
      <c r="FB52" s="764"/>
      <c r="FC52" s="764"/>
    </row>
    <row r="53" spans="1:159" s="688" customFormat="1" ht="25.5">
      <c r="C53" s="766"/>
      <c r="D53" s="825"/>
      <c r="E53" s="825"/>
    </row>
    <row r="54" spans="1:159" s="688" customFormat="1" ht="25.5">
      <c r="D54" s="767"/>
      <c r="E54" s="767"/>
    </row>
    <row r="55" spans="1:159" s="488" customFormat="1" ht="25.5">
      <c r="A55" s="688"/>
      <c r="B55" s="688"/>
      <c r="C55" s="688"/>
      <c r="D55" s="825"/>
      <c r="E55" s="825"/>
      <c r="F55" s="688"/>
      <c r="G55" s="688"/>
      <c r="H55" s="688"/>
      <c r="I55" s="688"/>
      <c r="J55" s="688"/>
      <c r="K55" s="688"/>
      <c r="L55" s="688"/>
      <c r="M55" s="688"/>
      <c r="N55" s="688"/>
      <c r="O55" s="688"/>
      <c r="P55" s="688"/>
      <c r="Q55" s="688"/>
      <c r="R55" s="688"/>
      <c r="S55" s="688"/>
      <c r="T55" s="688"/>
      <c r="U55" s="688"/>
      <c r="V55" s="688"/>
      <c r="W55" s="688"/>
      <c r="X55" s="688"/>
      <c r="Y55" s="688"/>
      <c r="Z55" s="688"/>
      <c r="AA55" s="688"/>
      <c r="AB55" s="688"/>
      <c r="AC55" s="688"/>
      <c r="AD55" s="688"/>
      <c r="AE55" s="688"/>
      <c r="AF55" s="688"/>
      <c r="AG55" s="688"/>
      <c r="AH55" s="688"/>
      <c r="AI55" s="688"/>
      <c r="AJ55" s="688"/>
      <c r="AK55" s="688"/>
      <c r="AL55" s="688"/>
      <c r="AM55" s="688"/>
      <c r="AN55" s="688"/>
      <c r="AO55" s="688"/>
      <c r="AP55" s="688"/>
      <c r="AQ55" s="688"/>
      <c r="AR55" s="688"/>
      <c r="AS55" s="688"/>
      <c r="AT55" s="688"/>
      <c r="AU55" s="688"/>
      <c r="AV55" s="688"/>
      <c r="AW55" s="688"/>
      <c r="AX55" s="688"/>
      <c r="AY55" s="688"/>
      <c r="AZ55" s="688"/>
      <c r="BA55" s="688"/>
      <c r="BB55" s="688"/>
      <c r="BC55" s="688"/>
      <c r="BD55" s="688"/>
      <c r="BE55" s="688"/>
      <c r="BF55" s="688"/>
      <c r="BG55" s="688"/>
      <c r="BH55" s="688"/>
      <c r="BI55" s="688"/>
      <c r="BJ55" s="688"/>
      <c r="BK55" s="688"/>
      <c r="BL55" s="688"/>
      <c r="BM55" s="688"/>
      <c r="BN55" s="688"/>
      <c r="BO55" s="688"/>
      <c r="BP55" s="688"/>
      <c r="BQ55" s="688"/>
      <c r="BR55" s="688"/>
      <c r="BS55" s="688"/>
    </row>
    <row r="56" spans="1:159" s="488" customFormat="1" ht="15">
      <c r="A56" s="688"/>
      <c r="B56" s="688"/>
      <c r="C56" s="688"/>
      <c r="D56" s="688"/>
      <c r="E56" s="688"/>
      <c r="F56" s="688"/>
      <c r="G56" s="688"/>
      <c r="H56" s="688"/>
      <c r="I56" s="688"/>
      <c r="J56" s="688"/>
      <c r="K56" s="688"/>
      <c r="L56" s="688"/>
      <c r="M56" s="688"/>
      <c r="N56" s="688"/>
      <c r="O56" s="688"/>
      <c r="P56" s="688"/>
      <c r="Q56" s="688"/>
      <c r="R56" s="688"/>
      <c r="S56" s="688"/>
      <c r="T56" s="688"/>
      <c r="U56" s="688"/>
      <c r="V56" s="688"/>
      <c r="W56" s="688"/>
      <c r="X56" s="688"/>
      <c r="Y56" s="688"/>
      <c r="Z56" s="688"/>
      <c r="AA56" s="688"/>
      <c r="AB56" s="688"/>
      <c r="AC56" s="688"/>
      <c r="AD56" s="688"/>
      <c r="AE56" s="688"/>
      <c r="AF56" s="688"/>
      <c r="AG56" s="688"/>
      <c r="AH56" s="688"/>
      <c r="AI56" s="688"/>
      <c r="AJ56" s="688"/>
      <c r="AK56" s="688"/>
      <c r="AL56" s="688"/>
      <c r="AM56" s="688"/>
      <c r="AN56" s="688"/>
      <c r="AO56" s="688"/>
      <c r="AP56" s="688"/>
      <c r="AQ56" s="688"/>
      <c r="AR56" s="688"/>
      <c r="AS56" s="688"/>
      <c r="AT56" s="688"/>
      <c r="AU56" s="688"/>
      <c r="AV56" s="688"/>
      <c r="AW56" s="688"/>
      <c r="AX56" s="688"/>
      <c r="AY56" s="688"/>
      <c r="AZ56" s="688"/>
      <c r="BA56" s="688"/>
      <c r="BB56" s="688"/>
      <c r="BC56" s="688"/>
      <c r="BD56" s="688"/>
      <c r="BE56" s="688"/>
      <c r="BF56" s="688"/>
      <c r="BG56" s="688"/>
      <c r="BH56" s="688"/>
      <c r="BI56" s="688"/>
      <c r="BJ56" s="688"/>
      <c r="BK56" s="688"/>
      <c r="BL56" s="688"/>
      <c r="BM56" s="688"/>
      <c r="BN56" s="688"/>
      <c r="BO56" s="688"/>
      <c r="BP56" s="688"/>
      <c r="BQ56" s="688"/>
      <c r="BR56" s="688"/>
      <c r="BS56" s="688"/>
    </row>
    <row r="57" spans="1:159" ht="18.75" customHeight="1">
      <c r="A57"/>
      <c r="B57"/>
      <c r="C57"/>
      <c r="D57"/>
      <c r="E57"/>
      <c r="F57"/>
      <c r="G57" s="688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</row>
    <row r="58" spans="1:159" ht="18.75" customHeight="1">
      <c r="A58"/>
      <c r="B58"/>
      <c r="C58"/>
      <c r="D58"/>
      <c r="E58"/>
      <c r="F58"/>
      <c r="G58" s="68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</row>
    <row r="59" spans="1:159" ht="18.75" customHeight="1">
      <c r="B59" s="768" t="s">
        <v>79</v>
      </c>
      <c r="E59" s="769"/>
      <c r="G59" s="688"/>
      <c r="AT59" s="770"/>
      <c r="AV59" s="488"/>
      <c r="AW59" s="488"/>
      <c r="AX59" s="488"/>
      <c r="AY59" s="488"/>
      <c r="AZ59" s="488"/>
    </row>
    <row r="60" spans="1:159" ht="18.75" customHeight="1">
      <c r="B60" s="768" t="s">
        <v>79</v>
      </c>
      <c r="E60" s="769"/>
      <c r="G60" s="688"/>
      <c r="AT60" s="770"/>
      <c r="AV60" s="488"/>
      <c r="AW60" s="488"/>
      <c r="AX60" s="488"/>
      <c r="AY60" s="488"/>
      <c r="AZ60" s="488"/>
    </row>
    <row r="61" spans="1:159" ht="18.75" customHeight="1">
      <c r="B61" s="768" t="s">
        <v>79</v>
      </c>
      <c r="E61" s="769"/>
      <c r="AT61" s="770"/>
      <c r="AV61" s="488"/>
      <c r="AW61" s="488"/>
      <c r="AX61" s="488"/>
      <c r="AY61" s="488"/>
      <c r="AZ61" s="488"/>
    </row>
    <row r="62" spans="1:159" ht="18.75" customHeight="1">
      <c r="B62" s="768" t="s">
        <v>79</v>
      </c>
      <c r="E62" s="769"/>
      <c r="AT62" s="770"/>
      <c r="AV62" s="488"/>
      <c r="AW62" s="488"/>
      <c r="AX62" s="488"/>
      <c r="AY62" s="488"/>
      <c r="AZ62" s="488"/>
    </row>
    <row r="63" spans="1:159" ht="18.75" customHeight="1">
      <c r="B63" s="768" t="s">
        <v>79</v>
      </c>
      <c r="E63" s="769"/>
      <c r="AT63" s="770"/>
      <c r="AV63" s="488"/>
      <c r="AW63" s="488"/>
      <c r="AX63" s="488"/>
      <c r="AY63" s="488"/>
      <c r="AZ63" s="488"/>
    </row>
    <row r="64" spans="1:159" ht="18.75" customHeight="1">
      <c r="B64" s="768" t="s">
        <v>79</v>
      </c>
      <c r="E64" s="769"/>
      <c r="AT64" s="770"/>
      <c r="AV64" s="488"/>
      <c r="AW64" s="488"/>
      <c r="AX64" s="488"/>
      <c r="AY64" s="488"/>
      <c r="AZ64" s="488"/>
    </row>
    <row r="65" spans="2:52" ht="18.75" customHeight="1">
      <c r="B65" s="768" t="s">
        <v>79</v>
      </c>
      <c r="E65" s="769"/>
      <c r="AT65" s="770"/>
      <c r="AV65" s="488"/>
      <c r="AW65" s="488"/>
      <c r="AX65" s="488"/>
      <c r="AY65" s="488"/>
      <c r="AZ65" s="488"/>
    </row>
    <row r="66" spans="2:52" ht="18.75" customHeight="1">
      <c r="B66" s="768" t="s">
        <v>79</v>
      </c>
      <c r="E66" s="769"/>
      <c r="AT66" s="770"/>
      <c r="AV66" s="488"/>
      <c r="AW66" s="488"/>
      <c r="AX66" s="488"/>
      <c r="AY66" s="488"/>
      <c r="AZ66" s="488"/>
    </row>
    <row r="67" spans="2:52" ht="18.75" customHeight="1">
      <c r="B67" s="768" t="s">
        <v>79</v>
      </c>
      <c r="E67" s="769"/>
      <c r="AT67" s="770"/>
      <c r="AV67" s="488"/>
      <c r="AW67" s="488"/>
      <c r="AX67" s="488"/>
      <c r="AY67" s="488"/>
      <c r="AZ67" s="488"/>
    </row>
    <row r="68" spans="2:52" ht="18.75" customHeight="1">
      <c r="B68" s="768" t="s">
        <v>79</v>
      </c>
      <c r="E68" s="769"/>
      <c r="AT68" s="770"/>
      <c r="AV68" s="488"/>
      <c r="AW68" s="488"/>
      <c r="AX68" s="488"/>
      <c r="AY68" s="488"/>
      <c r="AZ68" s="488"/>
    </row>
    <row r="69" spans="2:52" ht="18.75" customHeight="1">
      <c r="B69" s="768" t="s">
        <v>79</v>
      </c>
      <c r="E69" s="769"/>
      <c r="AT69" s="770"/>
      <c r="AV69" s="488"/>
      <c r="AW69" s="488"/>
      <c r="AX69" s="488"/>
      <c r="AY69" s="488"/>
      <c r="AZ69" s="488"/>
    </row>
    <row r="70" spans="2:52" ht="18.75" customHeight="1">
      <c r="B70" s="768" t="s">
        <v>79</v>
      </c>
      <c r="E70" s="769"/>
      <c r="AT70" s="770"/>
      <c r="AV70" s="488"/>
      <c r="AW70" s="488"/>
      <c r="AX70" s="488"/>
      <c r="AY70" s="488"/>
      <c r="AZ70" s="488"/>
    </row>
    <row r="71" spans="2:52" ht="18.75" customHeight="1">
      <c r="B71" s="768" t="s">
        <v>79</v>
      </c>
      <c r="E71" s="769"/>
      <c r="AT71" s="770"/>
      <c r="AV71" s="488"/>
      <c r="AW71" s="488"/>
      <c r="AX71" s="488"/>
      <c r="AY71" s="488"/>
      <c r="AZ71" s="488"/>
    </row>
    <row r="72" spans="2:52" ht="18.75" customHeight="1">
      <c r="B72" s="768" t="s">
        <v>79</v>
      </c>
      <c r="E72" s="769"/>
      <c r="AT72" s="770"/>
      <c r="AV72" s="488"/>
      <c r="AW72" s="488"/>
      <c r="AX72" s="488"/>
      <c r="AY72" s="488"/>
      <c r="AZ72" s="488"/>
    </row>
    <row r="73" spans="2:52" ht="18.75" customHeight="1">
      <c r="B73" s="768" t="s">
        <v>79</v>
      </c>
      <c r="E73" s="769"/>
      <c r="AT73" s="770"/>
      <c r="AV73" s="488"/>
      <c r="AW73" s="488"/>
      <c r="AX73" s="488"/>
      <c r="AY73" s="488"/>
      <c r="AZ73" s="488"/>
    </row>
    <row r="74" spans="2:52" ht="18.75" customHeight="1">
      <c r="B74" s="768" t="s">
        <v>79</v>
      </c>
      <c r="E74" s="769"/>
      <c r="AT74" s="770"/>
      <c r="AV74" s="488"/>
      <c r="AW74" s="488"/>
      <c r="AX74" s="488"/>
      <c r="AY74" s="488"/>
      <c r="AZ74" s="488"/>
    </row>
    <row r="75" spans="2:52" ht="18.75" customHeight="1">
      <c r="B75" s="768" t="s">
        <v>79</v>
      </c>
      <c r="E75" s="769"/>
      <c r="AT75" s="770"/>
      <c r="AV75" s="488"/>
      <c r="AW75" s="488"/>
      <c r="AX75" s="488"/>
      <c r="AY75" s="488"/>
      <c r="AZ75" s="488"/>
    </row>
    <row r="76" spans="2:52" ht="18.75" customHeight="1">
      <c r="B76" s="768" t="s">
        <v>79</v>
      </c>
      <c r="E76" s="769"/>
      <c r="AT76" s="770"/>
      <c r="AV76" s="488"/>
      <c r="AW76" s="488"/>
      <c r="AX76" s="488"/>
      <c r="AY76" s="488"/>
      <c r="AZ76" s="488"/>
    </row>
    <row r="77" spans="2:52" ht="18.75" customHeight="1">
      <c r="B77" s="768" t="s">
        <v>80</v>
      </c>
      <c r="E77" s="769"/>
      <c r="AT77" s="770"/>
      <c r="AV77" s="488"/>
      <c r="AW77" s="488"/>
      <c r="AX77" s="488"/>
      <c r="AY77" s="488"/>
      <c r="AZ77" s="488"/>
    </row>
    <row r="78" spans="2:52" ht="18.75" customHeight="1">
      <c r="E78" s="769"/>
      <c r="AT78" s="770"/>
      <c r="AV78" s="488"/>
      <c r="AW78" s="488"/>
      <c r="AX78" s="488"/>
      <c r="AY78" s="488"/>
      <c r="AZ78" s="488"/>
    </row>
    <row r="79" spans="2:52" ht="18.75" customHeight="1">
      <c r="E79" s="769"/>
      <c r="AT79" s="770"/>
      <c r="AW79" s="488"/>
      <c r="AX79" s="488"/>
      <c r="AY79" s="488"/>
      <c r="AZ79" s="488"/>
    </row>
    <row r="80" spans="2:52" ht="18.75" customHeight="1">
      <c r="AT80" s="770"/>
    </row>
    <row r="81" spans="1:71" ht="18.75" customHeight="1">
      <c r="AT81" s="770"/>
    </row>
    <row r="82" spans="1:71" s="690" customFormat="1">
      <c r="A82" s="691"/>
      <c r="B82" s="488"/>
      <c r="C82" s="488"/>
      <c r="D82" s="489"/>
      <c r="E82" s="489"/>
      <c r="F82" s="489"/>
      <c r="G82" s="489"/>
      <c r="H82" s="489"/>
      <c r="I82" s="489"/>
      <c r="J82" s="489"/>
      <c r="K82" s="489"/>
      <c r="L82" s="489"/>
      <c r="M82" s="489"/>
      <c r="N82" s="489"/>
      <c r="O82" s="489"/>
      <c r="P82" s="489"/>
      <c r="Q82" s="489"/>
      <c r="R82" s="489"/>
      <c r="S82" s="489"/>
      <c r="T82" s="489"/>
      <c r="U82" s="489"/>
      <c r="V82" s="489"/>
      <c r="W82" s="489"/>
      <c r="X82" s="489"/>
      <c r="Y82" s="489"/>
      <c r="Z82" s="489"/>
      <c r="AA82" s="489"/>
      <c r="AB82" s="489"/>
      <c r="AC82" s="489"/>
      <c r="AD82" s="489"/>
      <c r="AE82" s="489"/>
      <c r="AF82" s="489"/>
      <c r="AG82" s="489"/>
      <c r="AH82" s="489"/>
      <c r="AI82" s="489"/>
      <c r="AJ82" s="489"/>
      <c r="AK82" s="489"/>
      <c r="AL82" s="489"/>
      <c r="AM82" s="489"/>
      <c r="AN82" s="489"/>
      <c r="AO82" s="489"/>
      <c r="AP82" s="489"/>
      <c r="AQ82" s="489"/>
      <c r="AR82" s="489"/>
      <c r="AS82" s="489"/>
      <c r="AT82" s="770"/>
      <c r="AU82" s="489"/>
      <c r="AV82" s="489"/>
      <c r="AW82" s="688"/>
      <c r="AX82" s="688"/>
      <c r="AY82" s="688"/>
      <c r="AZ82" s="688"/>
      <c r="BA82" s="771"/>
      <c r="BB82" s="771"/>
      <c r="BC82" s="771"/>
      <c r="BD82" s="771"/>
      <c r="BE82" s="771"/>
      <c r="BF82" s="771"/>
      <c r="BG82" s="771"/>
      <c r="BH82" s="771"/>
      <c r="BI82" s="771"/>
      <c r="BJ82" s="771"/>
      <c r="BK82" s="771"/>
      <c r="BL82" s="771"/>
      <c r="BM82" s="771"/>
      <c r="BN82" s="771"/>
      <c r="BO82" s="771"/>
      <c r="BP82" s="771"/>
      <c r="BQ82" s="771"/>
      <c r="BR82" s="771"/>
      <c r="BS82" s="771"/>
    </row>
    <row r="83" spans="1:71" s="690" customFormat="1">
      <c r="A83" s="691"/>
      <c r="B83" s="488"/>
      <c r="C83" s="488"/>
      <c r="D83" s="489"/>
      <c r="E83" s="489"/>
      <c r="F83" s="489"/>
      <c r="G83" s="489"/>
      <c r="H83" s="489"/>
      <c r="I83" s="489"/>
      <c r="J83" s="489"/>
      <c r="K83" s="489"/>
      <c r="L83" s="489"/>
      <c r="M83" s="489"/>
      <c r="N83" s="489"/>
      <c r="O83" s="489"/>
      <c r="P83" s="489"/>
      <c r="Q83" s="489"/>
      <c r="R83" s="489"/>
      <c r="S83" s="489"/>
      <c r="T83" s="489"/>
      <c r="U83" s="489"/>
      <c r="V83" s="489"/>
      <c r="W83" s="489"/>
      <c r="X83" s="489"/>
      <c r="Y83" s="489"/>
      <c r="Z83" s="489"/>
      <c r="AA83" s="489"/>
      <c r="AB83" s="489"/>
      <c r="AC83" s="489"/>
      <c r="AD83" s="489"/>
      <c r="AE83" s="489"/>
      <c r="AF83" s="489"/>
      <c r="AG83" s="489"/>
      <c r="AH83" s="489"/>
      <c r="AI83" s="489"/>
      <c r="AJ83" s="489"/>
      <c r="AK83" s="489"/>
      <c r="AL83" s="489"/>
      <c r="AM83" s="489"/>
      <c r="AN83" s="489"/>
      <c r="AO83" s="489"/>
      <c r="AP83" s="489"/>
      <c r="AQ83" s="489"/>
      <c r="AR83" s="489"/>
      <c r="AS83" s="489"/>
      <c r="AT83" s="770"/>
      <c r="AU83" s="489"/>
      <c r="AV83" s="489"/>
      <c r="AW83" s="688"/>
      <c r="AX83" s="688"/>
      <c r="AY83" s="688"/>
      <c r="AZ83" s="688"/>
      <c r="BA83" s="771"/>
      <c r="BB83" s="771"/>
      <c r="BC83" s="771"/>
      <c r="BD83" s="771"/>
      <c r="BE83" s="771"/>
      <c r="BF83" s="771"/>
      <c r="BG83" s="771"/>
      <c r="BH83" s="771"/>
      <c r="BI83" s="771"/>
      <c r="BJ83" s="771"/>
      <c r="BK83" s="771"/>
      <c r="BL83" s="771"/>
      <c r="BM83" s="771"/>
      <c r="BN83" s="771"/>
      <c r="BO83" s="771"/>
      <c r="BP83" s="771"/>
      <c r="BQ83" s="771"/>
      <c r="BR83" s="771"/>
      <c r="BS83" s="771"/>
    </row>
    <row r="84" spans="1:71">
      <c r="AT84" s="770"/>
    </row>
    <row r="85" spans="1:71">
      <c r="AT85" s="770"/>
    </row>
    <row r="86" spans="1:71">
      <c r="AT86" s="770"/>
    </row>
    <row r="87" spans="1:71">
      <c r="AT87" s="770"/>
    </row>
    <row r="88" spans="1:71">
      <c r="AT88" s="770"/>
    </row>
    <row r="89" spans="1:71">
      <c r="AT89" s="770"/>
    </row>
    <row r="90" spans="1:71">
      <c r="AT90" s="770"/>
    </row>
    <row r="91" spans="1:71">
      <c r="AT91" s="770"/>
    </row>
    <row r="92" spans="1:71">
      <c r="AT92" s="770"/>
    </row>
    <row r="93" spans="1:71" hidden="1">
      <c r="AT93" s="770"/>
    </row>
    <row r="94" spans="1:71" hidden="1">
      <c r="AT94" s="770"/>
    </row>
    <row r="95" spans="1:71" hidden="1">
      <c r="AT95" s="770"/>
      <c r="AW95" s="488"/>
      <c r="AX95" s="488"/>
      <c r="AY95" s="488"/>
      <c r="AZ95" s="488"/>
    </row>
    <row r="96" spans="1:71" hidden="1">
      <c r="AT96" s="770"/>
      <c r="AW96" s="488"/>
      <c r="AX96" s="488"/>
      <c r="AY96" s="488"/>
      <c r="AZ96" s="488"/>
    </row>
    <row r="97" spans="46:52" hidden="1">
      <c r="AT97" s="770"/>
      <c r="AW97" s="488"/>
      <c r="AX97" s="488"/>
      <c r="AY97" s="488"/>
      <c r="AZ97" s="488"/>
    </row>
    <row r="98" spans="46:52" hidden="1">
      <c r="AT98" s="770"/>
      <c r="AW98" s="488"/>
      <c r="AX98" s="488"/>
      <c r="AY98" s="488"/>
      <c r="AZ98" s="488"/>
    </row>
    <row r="99" spans="46:52" hidden="1">
      <c r="AT99" s="770"/>
      <c r="AW99" s="488"/>
      <c r="AX99" s="488"/>
      <c r="AY99" s="488"/>
      <c r="AZ99" s="488"/>
    </row>
    <row r="100" spans="46:52" hidden="1">
      <c r="AT100" s="770"/>
      <c r="AW100" s="488"/>
      <c r="AX100" s="488"/>
      <c r="AY100" s="488"/>
      <c r="AZ100" s="488"/>
    </row>
    <row r="101" spans="46:52">
      <c r="AT101" s="770"/>
      <c r="AW101" s="488"/>
      <c r="AX101" s="488"/>
      <c r="AY101" s="488"/>
      <c r="AZ101" s="488"/>
    </row>
    <row r="102" spans="46:52">
      <c r="AT102" s="770"/>
      <c r="AW102" s="488"/>
      <c r="AX102" s="488"/>
      <c r="AY102" s="488"/>
      <c r="AZ102" s="488"/>
    </row>
    <row r="103" spans="46:52">
      <c r="AW103" s="488"/>
      <c r="AX103" s="488"/>
      <c r="AY103" s="488"/>
      <c r="AZ103" s="488"/>
    </row>
    <row r="104" spans="46:52">
      <c r="AW104" s="488"/>
      <c r="AX104" s="488"/>
      <c r="AY104" s="488"/>
      <c r="AZ104" s="488"/>
    </row>
    <row r="105" spans="46:52">
      <c r="AW105" s="488"/>
      <c r="AX105" s="488"/>
      <c r="AY105" s="488"/>
      <c r="AZ105" s="488"/>
    </row>
    <row r="106" spans="46:52" hidden="1">
      <c r="AW106" s="488"/>
      <c r="AX106" s="488"/>
      <c r="AY106" s="488"/>
      <c r="AZ106" s="488"/>
    </row>
    <row r="107" spans="46:52">
      <c r="AW107" s="488"/>
      <c r="AX107" s="488"/>
      <c r="AY107" s="488"/>
      <c r="AZ107" s="488"/>
    </row>
    <row r="108" spans="46:52">
      <c r="AW108" s="488"/>
      <c r="AX108" s="488"/>
      <c r="AY108" s="488"/>
      <c r="AZ108" s="488"/>
    </row>
    <row r="109" spans="46:52">
      <c r="AW109" s="488"/>
      <c r="AX109" s="488"/>
      <c r="AY109" s="488"/>
      <c r="AZ109" s="488"/>
    </row>
    <row r="110" spans="46:52">
      <c r="AW110" s="488"/>
      <c r="AX110" s="488"/>
      <c r="AY110" s="488"/>
      <c r="AZ110" s="488"/>
    </row>
    <row r="111" spans="46:52">
      <c r="AW111" s="488"/>
      <c r="AX111" s="488"/>
      <c r="AY111" s="488"/>
      <c r="AZ111" s="488"/>
    </row>
    <row r="112" spans="46:52">
      <c r="AW112" s="488"/>
      <c r="AX112" s="488"/>
      <c r="AY112" s="488"/>
      <c r="AZ112" s="488"/>
    </row>
    <row r="113" spans="46:52">
      <c r="AW113" s="488"/>
      <c r="AX113" s="488"/>
      <c r="AY113" s="488"/>
      <c r="AZ113" s="488"/>
    </row>
    <row r="114" spans="46:52">
      <c r="AW114" s="488"/>
      <c r="AX114" s="488"/>
      <c r="AY114" s="488"/>
      <c r="AZ114" s="488"/>
    </row>
    <row r="115" spans="46:52">
      <c r="AW115" s="488"/>
      <c r="AX115" s="488"/>
      <c r="AY115" s="488"/>
      <c r="AZ115" s="488"/>
    </row>
    <row r="116" spans="46:52">
      <c r="AW116" s="488"/>
      <c r="AX116" s="488"/>
      <c r="AY116" s="488"/>
      <c r="AZ116" s="488"/>
    </row>
    <row r="117" spans="46:52">
      <c r="AW117" s="488"/>
      <c r="AX117" s="488"/>
      <c r="AY117" s="488"/>
      <c r="AZ117" s="488"/>
    </row>
    <row r="118" spans="46:52">
      <c r="AW118" s="488"/>
      <c r="AX118" s="488"/>
      <c r="AY118" s="488"/>
      <c r="AZ118" s="488"/>
    </row>
    <row r="119" spans="46:52">
      <c r="AW119" s="488"/>
      <c r="AX119" s="488"/>
      <c r="AY119" s="488"/>
      <c r="AZ119" s="488"/>
    </row>
    <row r="120" spans="46:52">
      <c r="AW120" s="488"/>
      <c r="AX120" s="488"/>
      <c r="AY120" s="488"/>
      <c r="AZ120" s="488"/>
    </row>
    <row r="121" spans="46:52">
      <c r="AW121" s="488"/>
      <c r="AX121" s="488"/>
      <c r="AY121" s="488"/>
      <c r="AZ121" s="488"/>
    </row>
    <row r="122" spans="46:52">
      <c r="AW122" s="488"/>
      <c r="AX122" s="488"/>
      <c r="AY122" s="488"/>
      <c r="AZ122" s="488"/>
    </row>
    <row r="123" spans="46:52">
      <c r="AT123" s="772"/>
      <c r="AW123" s="488"/>
      <c r="AX123" s="488"/>
      <c r="AY123" s="488"/>
      <c r="AZ123" s="488"/>
    </row>
    <row r="124" spans="46:52">
      <c r="AW124" s="488"/>
      <c r="AX124" s="488"/>
      <c r="AY124" s="488"/>
      <c r="AZ124" s="488"/>
    </row>
    <row r="125" spans="46:52">
      <c r="AT125" s="772"/>
      <c r="AW125" s="488"/>
      <c r="AX125" s="488"/>
      <c r="AY125" s="488"/>
      <c r="AZ125" s="488"/>
    </row>
    <row r="126" spans="46:52">
      <c r="AW126" s="488"/>
      <c r="AX126" s="488"/>
      <c r="AY126" s="488"/>
      <c r="AZ126" s="488"/>
    </row>
    <row r="127" spans="46:52">
      <c r="AW127" s="488"/>
      <c r="AX127" s="488"/>
      <c r="AY127" s="488"/>
      <c r="AZ127" s="488"/>
    </row>
    <row r="128" spans="46:52">
      <c r="AW128" s="488"/>
      <c r="AX128" s="488"/>
      <c r="AY128" s="488"/>
      <c r="AZ128" s="488"/>
    </row>
    <row r="129" spans="49:52">
      <c r="AW129" s="488"/>
      <c r="AX129" s="488"/>
      <c r="AY129" s="488"/>
      <c r="AZ129" s="488"/>
    </row>
    <row r="130" spans="49:52">
      <c r="AW130" s="488"/>
      <c r="AX130" s="488"/>
      <c r="AY130" s="488"/>
      <c r="AZ130" s="488"/>
    </row>
    <row r="131" spans="49:52">
      <c r="AW131" s="488"/>
      <c r="AX131" s="488"/>
      <c r="AY131" s="488"/>
      <c r="AZ131" s="488"/>
    </row>
    <row r="132" spans="49:52">
      <c r="AW132" s="488"/>
      <c r="AX132" s="488"/>
      <c r="AY132" s="488"/>
      <c r="AZ132" s="488"/>
    </row>
    <row r="133" spans="49:52">
      <c r="AW133" s="488"/>
      <c r="AX133" s="488"/>
      <c r="AY133" s="488"/>
      <c r="AZ133" s="488"/>
    </row>
    <row r="134" spans="49:52">
      <c r="AW134" s="488"/>
      <c r="AX134" s="488"/>
      <c r="AY134" s="488"/>
      <c r="AZ134" s="488"/>
    </row>
    <row r="135" spans="49:52">
      <c r="AW135" s="488"/>
      <c r="AX135" s="488"/>
      <c r="AY135" s="488"/>
      <c r="AZ135" s="488"/>
    </row>
    <row r="136" spans="49:52">
      <c r="AW136" s="488"/>
      <c r="AX136" s="488"/>
      <c r="AY136" s="488"/>
      <c r="AZ136" s="488"/>
    </row>
    <row r="137" spans="49:52">
      <c r="AW137" s="488"/>
      <c r="AX137" s="488"/>
      <c r="AY137" s="488"/>
      <c r="AZ137" s="488"/>
    </row>
    <row r="138" spans="49:52">
      <c r="AW138" s="488"/>
      <c r="AX138" s="488"/>
      <c r="AY138" s="488"/>
      <c r="AZ138" s="488"/>
    </row>
    <row r="139" spans="49:52">
      <c r="AW139" s="488"/>
      <c r="AX139" s="488"/>
      <c r="AY139" s="488"/>
      <c r="AZ139" s="488"/>
    </row>
    <row r="140" spans="49:52">
      <c r="AW140" s="488"/>
      <c r="AX140" s="488"/>
      <c r="AY140" s="488"/>
      <c r="AZ140" s="488"/>
    </row>
    <row r="141" spans="49:52">
      <c r="AW141" s="488"/>
      <c r="AX141" s="488"/>
      <c r="AY141" s="488"/>
      <c r="AZ141" s="488"/>
    </row>
    <row r="142" spans="49:52">
      <c r="AW142" s="488"/>
      <c r="AX142" s="488"/>
      <c r="AY142" s="488"/>
      <c r="AZ142" s="488"/>
    </row>
    <row r="143" spans="49:52">
      <c r="AW143" s="488"/>
      <c r="AX143" s="488"/>
      <c r="AY143" s="488"/>
      <c r="AZ143" s="488"/>
    </row>
    <row r="144" spans="49:52">
      <c r="AW144" s="488"/>
      <c r="AX144" s="488"/>
      <c r="AY144" s="488"/>
      <c r="AZ144" s="488"/>
    </row>
    <row r="145" spans="49:52">
      <c r="AW145" s="488"/>
      <c r="AX145" s="488"/>
      <c r="AY145" s="488"/>
      <c r="AZ145" s="488"/>
    </row>
    <row r="146" spans="49:52">
      <c r="AW146" s="488"/>
      <c r="AX146" s="488"/>
      <c r="AY146" s="488"/>
      <c r="AZ146" s="488"/>
    </row>
    <row r="147" spans="49:52">
      <c r="AW147" s="488"/>
      <c r="AX147" s="488"/>
      <c r="AY147" s="488"/>
      <c r="AZ147" s="488"/>
    </row>
    <row r="148" spans="49:52">
      <c r="AW148" s="488"/>
      <c r="AX148" s="488"/>
      <c r="AY148" s="488"/>
      <c r="AZ148" s="488"/>
    </row>
    <row r="149" spans="49:52">
      <c r="AW149" s="488"/>
      <c r="AX149" s="488"/>
      <c r="AY149" s="488"/>
      <c r="AZ149" s="488"/>
    </row>
    <row r="150" spans="49:52">
      <c r="AW150" s="488"/>
      <c r="AX150" s="488"/>
      <c r="AY150" s="488"/>
      <c r="AZ150" s="488"/>
    </row>
    <row r="151" spans="49:52">
      <c r="AW151" s="488"/>
      <c r="AX151" s="488"/>
      <c r="AY151" s="488"/>
      <c r="AZ151" s="488"/>
    </row>
    <row r="152" spans="49:52">
      <c r="AW152" s="488"/>
      <c r="AX152" s="488"/>
      <c r="AY152" s="488"/>
      <c r="AZ152" s="488"/>
    </row>
    <row r="153" spans="49:52">
      <c r="AW153" s="488"/>
      <c r="AX153" s="488"/>
      <c r="AY153" s="488"/>
      <c r="AZ153" s="488"/>
    </row>
    <row r="154" spans="49:52">
      <c r="AW154" s="488"/>
      <c r="AX154" s="488"/>
      <c r="AY154" s="488"/>
      <c r="AZ154" s="488"/>
    </row>
    <row r="155" spans="49:52">
      <c r="AW155" s="488"/>
      <c r="AX155" s="488"/>
      <c r="AY155" s="488"/>
      <c r="AZ155" s="488"/>
    </row>
  </sheetData>
  <mergeCells count="10">
    <mergeCell ref="A3:C3"/>
    <mergeCell ref="B5:C5"/>
    <mergeCell ref="D52:E52"/>
    <mergeCell ref="D53:E53"/>
    <mergeCell ref="D55:E55"/>
    <mergeCell ref="A6:A11"/>
    <mergeCell ref="A14:A20"/>
    <mergeCell ref="A23:A29"/>
    <mergeCell ref="A32:A38"/>
    <mergeCell ref="A41:A43"/>
  </mergeCells>
  <conditionalFormatting sqref="AH4:AJ4">
    <cfRule type="cellIs" dxfId="156" priority="1231" operator="lessThan">
      <formula>0</formula>
    </cfRule>
  </conditionalFormatting>
  <conditionalFormatting sqref="BA5:BB5">
    <cfRule type="cellIs" dxfId="155" priority="3" operator="lessThan">
      <formula>0</formula>
    </cfRule>
  </conditionalFormatting>
  <conditionalFormatting sqref="B7:D7">
    <cfRule type="cellIs" dxfId="154" priority="971" operator="lessThan">
      <formula>0</formula>
    </cfRule>
  </conditionalFormatting>
  <conditionalFormatting sqref="AQ21:AR21">
    <cfRule type="cellIs" dxfId="153" priority="18" operator="lessThan">
      <formula>0</formula>
    </cfRule>
  </conditionalFormatting>
  <conditionalFormatting sqref="B28:C28">
    <cfRule type="cellIs" dxfId="152" priority="113" operator="lessThan">
      <formula>0</formula>
    </cfRule>
  </conditionalFormatting>
  <conditionalFormatting sqref="B30:C30">
    <cfRule type="cellIs" dxfId="151" priority="232" operator="lessThan">
      <formula>0</formula>
    </cfRule>
  </conditionalFormatting>
  <conditionalFormatting sqref="B31:B36">
    <cfRule type="cellIs" dxfId="150" priority="94" operator="lessThan">
      <formula>0</formula>
    </cfRule>
  </conditionalFormatting>
  <conditionalFormatting sqref="D12:D46">
    <cfRule type="cellIs" dxfId="149" priority="47" operator="lessThan">
      <formula>0</formula>
    </cfRule>
  </conditionalFormatting>
  <conditionalFormatting sqref="Q21:Q27">
    <cfRule type="cellIs" dxfId="148" priority="27" operator="lessThan">
      <formula>0</formula>
    </cfRule>
  </conditionalFormatting>
  <conditionalFormatting sqref="R29:R36">
    <cfRule type="cellIs" dxfId="147" priority="37" operator="lessThan">
      <formula>0</formula>
    </cfRule>
  </conditionalFormatting>
  <conditionalFormatting sqref="AG8:AG10">
    <cfRule type="cellIs" dxfId="146" priority="24" operator="lessThan">
      <formula>0</formula>
    </cfRule>
  </conditionalFormatting>
  <conditionalFormatting sqref="AG17:AG19">
    <cfRule type="cellIs" dxfId="145" priority="25" operator="lessThan">
      <formula>0</formula>
    </cfRule>
  </conditionalFormatting>
  <conditionalFormatting sqref="AG26:AG28">
    <cfRule type="cellIs" dxfId="144" priority="26" operator="lessThan">
      <formula>0</formula>
    </cfRule>
  </conditionalFormatting>
  <conditionalFormatting sqref="AQ13:AQ20">
    <cfRule type="cellIs" dxfId="143" priority="19" operator="lessThan">
      <formula>0</formula>
    </cfRule>
  </conditionalFormatting>
  <conditionalFormatting sqref="AQ22:AQ36">
    <cfRule type="cellIs" dxfId="142" priority="16" operator="lessThan">
      <formula>0</formula>
    </cfRule>
  </conditionalFormatting>
  <conditionalFormatting sqref="AQ38:AQ44">
    <cfRule type="cellIs" dxfId="141" priority="15" operator="lessThan">
      <formula>0</formula>
    </cfRule>
  </conditionalFormatting>
  <conditionalFormatting sqref="AR13:AR18">
    <cfRule type="cellIs" dxfId="140" priority="20" operator="lessThan">
      <formula>0</formula>
    </cfRule>
  </conditionalFormatting>
  <conditionalFormatting sqref="AR22:AR27">
    <cfRule type="cellIs" dxfId="139" priority="17" operator="lessThan">
      <formula>0</formula>
    </cfRule>
  </conditionalFormatting>
  <conditionalFormatting sqref="AR30:AR36">
    <cfRule type="cellIs" dxfId="138" priority="13" operator="lessThan">
      <formula>0</formula>
    </cfRule>
  </conditionalFormatting>
  <conditionalFormatting sqref="AR39:AR44">
    <cfRule type="cellIs" dxfId="137" priority="12" operator="lessThan">
      <formula>0</formula>
    </cfRule>
  </conditionalFormatting>
  <conditionalFormatting sqref="AU11:AU18">
    <cfRule type="cellIs" dxfId="136" priority="5" operator="lessThan">
      <formula>0</formula>
    </cfRule>
  </conditionalFormatting>
  <conditionalFormatting sqref="AU20:AU27">
    <cfRule type="cellIs" dxfId="135" priority="6" operator="lessThan">
      <formula>0</formula>
    </cfRule>
  </conditionalFormatting>
  <conditionalFormatting sqref="AU30:AU36">
    <cfRule type="cellIs" dxfId="134" priority="9" operator="lessThan">
      <formula>0</formula>
    </cfRule>
  </conditionalFormatting>
  <conditionalFormatting sqref="AU39:AU44">
    <cfRule type="cellIs" dxfId="133" priority="8" operator="lessThan">
      <formula>0</formula>
    </cfRule>
  </conditionalFormatting>
  <conditionalFormatting sqref="BV5:XFD54">
    <cfRule type="cellIs" dxfId="132" priority="84" operator="lessThan">
      <formula>0</formula>
    </cfRule>
  </conditionalFormatting>
  <conditionalFormatting sqref="AQ6:AR12">
    <cfRule type="cellIs" dxfId="131" priority="14" operator="lessThan">
      <formula>0</formula>
    </cfRule>
  </conditionalFormatting>
  <conditionalFormatting sqref="Z8:AF9">
    <cfRule type="cellIs" dxfId="130" priority="38" operator="lessThan">
      <formula>0</formula>
    </cfRule>
  </conditionalFormatting>
  <conditionalFormatting sqref="B10:D11">
    <cfRule type="cellIs" dxfId="129" priority="139" operator="lessThan">
      <formula>0</formula>
    </cfRule>
  </conditionalFormatting>
  <conditionalFormatting sqref="E11:N18">
    <cfRule type="cellIs" dxfId="128" priority="33" operator="lessThan">
      <formula>0</formula>
    </cfRule>
  </conditionalFormatting>
  <conditionalFormatting sqref="X11:Y18">
    <cfRule type="cellIs" dxfId="127" priority="32" operator="lessThan">
      <formula>0</formula>
    </cfRule>
  </conditionalFormatting>
  <conditionalFormatting sqref="B12:C21">
    <cfRule type="cellIs" dxfId="126" priority="135" operator="lessThan">
      <formula>0</formula>
    </cfRule>
  </conditionalFormatting>
  <conditionalFormatting sqref="X20:Y27">
    <cfRule type="cellIs" dxfId="125" priority="28" operator="lessThan">
      <formula>0</formula>
    </cfRule>
  </conditionalFormatting>
  <conditionalFormatting sqref="Z20:AG25">
    <cfRule type="cellIs" dxfId="124" priority="30" operator="lessThan">
      <formula>0</formula>
    </cfRule>
  </conditionalFormatting>
  <conditionalFormatting sqref="E21:N27">
    <cfRule type="cellIs" dxfId="123" priority="29" operator="lessThan">
      <formula>0</formula>
    </cfRule>
  </conditionalFormatting>
  <conditionalFormatting sqref="C23:D27">
    <cfRule type="cellIs" dxfId="122" priority="256" operator="lessThan">
      <formula>0</formula>
    </cfRule>
  </conditionalFormatting>
  <conditionalFormatting sqref="Z26:AF27">
    <cfRule type="cellIs" dxfId="121" priority="31" operator="lessThan">
      <formula>0</formula>
    </cfRule>
  </conditionalFormatting>
  <conditionalFormatting sqref="X29:AG44">
    <cfRule type="cellIs" dxfId="120" priority="22" operator="lessThan">
      <formula>0</formula>
    </cfRule>
  </conditionalFormatting>
  <conditionalFormatting sqref="E30:N36">
    <cfRule type="cellIs" dxfId="119" priority="36" operator="lessThan">
      <formula>0</formula>
    </cfRule>
  </conditionalFormatting>
  <conditionalFormatting sqref="P30:Q36">
    <cfRule type="cellIs" dxfId="118" priority="21" operator="lessThan">
      <formula>0</formula>
    </cfRule>
  </conditionalFormatting>
  <conditionalFormatting sqref="AT37:BC38">
    <cfRule type="cellIs" dxfId="117" priority="2" operator="lessThan">
      <formula>0</formula>
    </cfRule>
  </conditionalFormatting>
  <conditionalFormatting sqref="E39:N44">
    <cfRule type="cellIs" dxfId="116" priority="35" operator="lessThan">
      <formula>0</formula>
    </cfRule>
  </conditionalFormatting>
  <conditionalFormatting sqref="P39:R44">
    <cfRule type="cellIs" dxfId="115" priority="23" operator="lessThan">
      <formula>0</formula>
    </cfRule>
  </conditionalFormatting>
  <conditionalFormatting sqref="AT45:BC48">
    <cfRule type="cellIs" dxfId="114" priority="4" operator="lessThan">
      <formula>0</formula>
    </cfRule>
  </conditionalFormatting>
  <pageMargins left="0.7" right="0.7" top="0.75" bottom="0.75" header="0.3" footer="0.3"/>
  <pageSetup scale="83" fitToWidth="0" fitToHeight="0" orientation="portrait" horizontalDpi="360" verticalDpi="36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zoomScale="70" zoomScaleNormal="70" workbookViewId="0">
      <pane xSplit="3" ySplit="5" topLeftCell="E30" activePane="bottomRight" state="frozen"/>
      <selection pane="topRight"/>
      <selection pane="bottomLeft"/>
      <selection pane="bottomRight" activeCell="P8" sqref="P8"/>
    </sheetView>
  </sheetViews>
  <sheetFormatPr defaultColWidth="9" defaultRowHeight="15"/>
  <cols>
    <col min="1" max="1" width="12.85546875" style="456" customWidth="1"/>
    <col min="2" max="2" width="15.5703125" style="456" customWidth="1"/>
    <col min="3" max="3" width="13" style="456" customWidth="1"/>
    <col min="4" max="4" width="33.28515625" style="616" customWidth="1"/>
    <col min="5" max="5" width="32.7109375" style="616" customWidth="1"/>
    <col min="6" max="6" width="15.7109375" customWidth="1"/>
    <col min="7" max="7" width="15.5703125" customWidth="1"/>
    <col min="8" max="9" width="16.7109375" customWidth="1"/>
    <col min="10" max="10" width="14.7109375" customWidth="1"/>
    <col min="11" max="11" width="14.140625" customWidth="1"/>
    <col min="12" max="12" width="12.85546875" customWidth="1"/>
    <col min="13" max="13" width="13.42578125" customWidth="1"/>
    <col min="14" max="14" width="12.7109375" customWidth="1"/>
    <col min="15" max="15" width="21.7109375" customWidth="1"/>
    <col min="16" max="16" width="15" customWidth="1"/>
    <col min="17" max="17" width="14.5703125" customWidth="1"/>
    <col min="18" max="18" width="16.7109375" customWidth="1"/>
  </cols>
  <sheetData>
    <row r="1" spans="1:18" ht="21">
      <c r="A1" s="659" t="s">
        <v>81</v>
      </c>
      <c r="B1" s="617"/>
      <c r="C1" s="617"/>
      <c r="D1" s="618"/>
      <c r="E1" s="618"/>
    </row>
    <row r="2" spans="1:18" ht="20.25">
      <c r="A2" s="617"/>
      <c r="B2" s="617"/>
      <c r="C2" s="617"/>
      <c r="D2" s="618"/>
      <c r="E2" s="618"/>
    </row>
    <row r="3" spans="1:18" ht="20.25">
      <c r="A3" s="617"/>
      <c r="B3" s="617"/>
      <c r="C3" s="617"/>
      <c r="D3" s="618"/>
      <c r="E3" s="618"/>
    </row>
    <row r="4" spans="1:18" ht="18.75">
      <c r="A4" s="831">
        <v>46296</v>
      </c>
      <c r="B4" s="831"/>
      <c r="C4" s="831"/>
      <c r="D4" s="619"/>
      <c r="E4" s="619"/>
      <c r="F4" s="832" t="s">
        <v>82</v>
      </c>
      <c r="G4" s="833"/>
      <c r="H4" s="833"/>
      <c r="I4" s="833"/>
      <c r="J4" s="834" t="s">
        <v>83</v>
      </c>
      <c r="K4" s="834"/>
      <c r="L4" s="834"/>
      <c r="M4" s="834"/>
      <c r="N4" s="834"/>
      <c r="O4" s="834"/>
      <c r="P4" s="834"/>
      <c r="Q4" s="834"/>
      <c r="R4" s="835"/>
    </row>
    <row r="5" spans="1:18" s="658" customFormat="1" ht="18.75">
      <c r="A5" s="660" t="s">
        <v>1</v>
      </c>
      <c r="B5" s="836" t="s">
        <v>2</v>
      </c>
      <c r="C5" s="836"/>
      <c r="D5" s="661" t="s">
        <v>84</v>
      </c>
      <c r="E5" s="661" t="s">
        <v>85</v>
      </c>
      <c r="F5" s="662" t="s">
        <v>86</v>
      </c>
      <c r="G5" s="662" t="s">
        <v>87</v>
      </c>
      <c r="H5" s="662" t="s">
        <v>88</v>
      </c>
      <c r="I5" s="663" t="s">
        <v>3</v>
      </c>
      <c r="J5" s="664" t="s">
        <v>89</v>
      </c>
      <c r="K5" s="664" t="s">
        <v>90</v>
      </c>
      <c r="L5" s="664" t="s">
        <v>91</v>
      </c>
      <c r="M5" s="664" t="s">
        <v>92</v>
      </c>
      <c r="N5" s="664" t="s">
        <v>93</v>
      </c>
      <c r="O5" s="664" t="s">
        <v>94</v>
      </c>
      <c r="P5" s="664" t="s">
        <v>95</v>
      </c>
      <c r="Q5" s="664" t="s">
        <v>96</v>
      </c>
      <c r="R5" s="665" t="s">
        <v>3</v>
      </c>
    </row>
    <row r="6" spans="1:18" ht="15.75">
      <c r="A6" s="666">
        <f>WEEKNUM(B6)</f>
        <v>40</v>
      </c>
      <c r="B6" s="625">
        <f>A4</f>
        <v>46296</v>
      </c>
      <c r="C6" s="625" t="str">
        <f>TEXT(B6,"ddd")</f>
        <v>Thu</v>
      </c>
      <c r="D6" s="640">
        <f t="shared" ref="D6:D7" si="0">(J6+K6)-F6</f>
        <v>-2121.9528247601993</v>
      </c>
      <c r="E6" s="626">
        <f t="shared" ref="E6:E7" si="1">R6-I6</f>
        <v>7687.1309816914145</v>
      </c>
      <c r="F6" s="667">
        <f>SUM('SO Oktober 2026 Rev3'!E6:AS6)</f>
        <v>145416.54741935481</v>
      </c>
      <c r="G6" s="667">
        <f>SUM('SO Oktober 2026 Rev3'!AV6:BB6)</f>
        <v>44990.916193548393</v>
      </c>
      <c r="H6" s="667">
        <f>SUM('SO Oktober 2026 Rev3'!BC6:BC6)</f>
        <v>9000</v>
      </c>
      <c r="I6" s="668">
        <f t="shared" ref="I6:I7" si="2">SUM(F6:H6)</f>
        <v>199407.4636129032</v>
      </c>
      <c r="J6" s="669">
        <f>'SO MS'!E6</f>
        <v>106038</v>
      </c>
      <c r="K6" s="669">
        <f>'SO MS'!F6</f>
        <v>37256.5945945946</v>
      </c>
      <c r="L6" s="669">
        <f>'SO MS'!G6</f>
        <v>10800</v>
      </c>
      <c r="M6" s="669">
        <f>'SO MS'!H6</f>
        <v>0</v>
      </c>
      <c r="N6" s="669">
        <f>'SO MS'!I6</f>
        <v>9000</v>
      </c>
      <c r="O6" s="669">
        <f>'SO Oktober 2026 Rev3'!AS6</f>
        <v>3500</v>
      </c>
      <c r="P6" s="669">
        <f>'SO MS'!K6</f>
        <v>9000</v>
      </c>
      <c r="Q6" s="669">
        <f>'SO MS'!L6</f>
        <v>31500</v>
      </c>
      <c r="R6" s="670">
        <f t="shared" ref="R6:R7" si="3">SUM(J6:Q6)</f>
        <v>207094.59459459462</v>
      </c>
    </row>
    <row r="7" spans="1:18" ht="15.75">
      <c r="A7" s="671"/>
      <c r="B7" s="630">
        <f t="shared" ref="B7:B9" si="4">B6+1</f>
        <v>46297</v>
      </c>
      <c r="C7" s="630" t="str">
        <f>TEXT(B7,"ddd")</f>
        <v>Fri</v>
      </c>
      <c r="D7" s="640">
        <f t="shared" si="0"/>
        <v>-2021.4686312118429</v>
      </c>
      <c r="E7" s="631">
        <f t="shared" si="1"/>
        <v>7787.6151752397709</v>
      </c>
      <c r="F7" s="672">
        <f>SUM('SO Oktober 2026 Rev3'!E7:AS7)</f>
        <v>145316.06322580646</v>
      </c>
      <c r="G7" s="672">
        <f>SUM('SO Oktober 2026 Rev3'!AV7:BB7)</f>
        <v>44990.916193548393</v>
      </c>
      <c r="H7" s="672">
        <f>SUM('SO Oktober 2026 Rev3'!BC7:BC7)</f>
        <v>9000</v>
      </c>
      <c r="I7" s="673">
        <f t="shared" si="2"/>
        <v>199306.97941935484</v>
      </c>
      <c r="J7" s="674">
        <f>'SO MS'!E7</f>
        <v>106038</v>
      </c>
      <c r="K7" s="674">
        <f>'SO MS'!F7</f>
        <v>37256.5945945946</v>
      </c>
      <c r="L7" s="674">
        <f>'SO MS'!G7</f>
        <v>10800</v>
      </c>
      <c r="M7" s="674">
        <f>'SO MS'!H7</f>
        <v>0</v>
      </c>
      <c r="N7" s="674">
        <f>'SO MS'!I7</f>
        <v>9000</v>
      </c>
      <c r="O7" s="674">
        <f>'SO Oktober 2026 Rev3'!AS7</f>
        <v>3500</v>
      </c>
      <c r="P7" s="674">
        <f>'SO MS'!K7</f>
        <v>9000</v>
      </c>
      <c r="Q7" s="674">
        <f>'SO MS'!L7</f>
        <v>31500</v>
      </c>
      <c r="R7" s="675">
        <f t="shared" si="3"/>
        <v>207094.59459459462</v>
      </c>
    </row>
    <row r="8" spans="1:18" ht="15.75">
      <c r="A8" s="671"/>
      <c r="B8" s="635">
        <f t="shared" si="4"/>
        <v>46298</v>
      </c>
      <c r="C8" s="635" t="str">
        <f t="shared" ref="C8:C16" si="5">TEXT(B8,"ddd")</f>
        <v>Sat</v>
      </c>
      <c r="D8" s="640">
        <f t="shared" ref="D8:D9" si="6">(J8+K8)-F8</f>
        <v>-3521.8957279860042</v>
      </c>
      <c r="E8" s="631">
        <f t="shared" ref="E8:E9" si="7">R8-I8</f>
        <v>11409.088401046232</v>
      </c>
      <c r="F8" s="672">
        <f>SUM('SO Oktober 2026 Rev3'!E8:AS8)</f>
        <v>146816.49032258062</v>
      </c>
      <c r="G8" s="672">
        <f>SUM('SO Oktober 2026 Rev3'!AV8:BB8)</f>
        <v>39869.015870967756</v>
      </c>
      <c r="H8" s="672">
        <f>SUM('SO Oktober 2026 Rev3'!BC8:BC8)</f>
        <v>9000</v>
      </c>
      <c r="I8" s="673">
        <f t="shared" ref="I8:I9" si="8">SUM(F8:H8)</f>
        <v>195685.50619354838</v>
      </c>
      <c r="J8" s="674">
        <f>'SO MS'!E8</f>
        <v>106038</v>
      </c>
      <c r="K8" s="674">
        <f>'SO MS'!F8</f>
        <v>37256.5945945946</v>
      </c>
      <c r="L8" s="674">
        <f>'SO MS'!G8</f>
        <v>10800</v>
      </c>
      <c r="M8" s="674">
        <f>'SO MS'!H8</f>
        <v>0</v>
      </c>
      <c r="N8" s="674">
        <f>'SO MS'!I8</f>
        <v>9000</v>
      </c>
      <c r="O8" s="674">
        <f>'SO Oktober 2026 Rev3'!AS8</f>
        <v>3500</v>
      </c>
      <c r="P8" s="674">
        <f>'SO MS'!K8</f>
        <v>9000</v>
      </c>
      <c r="Q8" s="674">
        <f>'SO MS'!L8</f>
        <v>31500</v>
      </c>
      <c r="R8" s="675">
        <f t="shared" ref="R8:R9" si="9">SUM(J8:Q8)</f>
        <v>207094.59459459462</v>
      </c>
    </row>
    <row r="9" spans="1:18" ht="15.75">
      <c r="A9" s="671"/>
      <c r="B9" s="635">
        <f t="shared" si="4"/>
        <v>46299</v>
      </c>
      <c r="C9" s="635" t="str">
        <f t="shared" si="5"/>
        <v>Sun</v>
      </c>
      <c r="D9" s="640">
        <f t="shared" si="6"/>
        <v>3769.1816591107345</v>
      </c>
      <c r="E9" s="631">
        <f t="shared" si="7"/>
        <v>18700.165788142971</v>
      </c>
      <c r="F9" s="672">
        <f>SUM('SO Oktober 2026 Rev3'!E9:AS9)</f>
        <v>139525.41293548388</v>
      </c>
      <c r="G9" s="672">
        <f>SUM('SO Oktober 2026 Rev3'!AV9:BB9)</f>
        <v>39869.015870967756</v>
      </c>
      <c r="H9" s="672">
        <f>SUM('SO Oktober 2026 Rev3'!BC9:BC9)</f>
        <v>9000</v>
      </c>
      <c r="I9" s="673">
        <f t="shared" si="8"/>
        <v>188394.42880645164</v>
      </c>
      <c r="J9" s="674">
        <f>'SO MS'!E9</f>
        <v>106038</v>
      </c>
      <c r="K9" s="674">
        <f>'SO MS'!F9</f>
        <v>37256.5945945946</v>
      </c>
      <c r="L9" s="674">
        <f>'SO MS'!G9</f>
        <v>10800</v>
      </c>
      <c r="M9" s="674">
        <f>'SO MS'!H9</f>
        <v>0</v>
      </c>
      <c r="N9" s="674">
        <f>'SO MS'!I9</f>
        <v>9000</v>
      </c>
      <c r="O9" s="674">
        <f>'SO Oktober 2026 Rev3'!AS9</f>
        <v>3500</v>
      </c>
      <c r="P9" s="674">
        <f>'SO MS'!K9</f>
        <v>9000</v>
      </c>
      <c r="Q9" s="674">
        <f>'SO MS'!L9</f>
        <v>31500</v>
      </c>
      <c r="R9" s="675">
        <f t="shared" si="9"/>
        <v>207094.59459459462</v>
      </c>
    </row>
    <row r="10" spans="1:18" ht="15.75">
      <c r="A10" s="671"/>
      <c r="B10" s="636" t="s">
        <v>19</v>
      </c>
      <c r="C10" s="630"/>
      <c r="D10" s="562">
        <f>SUM(D6:D9)</f>
        <v>-3896.1355248473119</v>
      </c>
      <c r="E10" s="676">
        <f>SUM(E6:E9)</f>
        <v>45584.000346120389</v>
      </c>
      <c r="F10" s="562">
        <f>SUM(F6:F9)</f>
        <v>577074.51390322577</v>
      </c>
      <c r="G10" s="562">
        <f t="shared" ref="G10:R10" si="10">SUM(G6:G9)</f>
        <v>169719.8641290323</v>
      </c>
      <c r="H10" s="562">
        <f t="shared" si="10"/>
        <v>36000</v>
      </c>
      <c r="I10" s="562">
        <f t="shared" si="10"/>
        <v>782794.37803225801</v>
      </c>
      <c r="J10" s="562">
        <f t="shared" si="10"/>
        <v>424152</v>
      </c>
      <c r="K10" s="562">
        <f t="shared" si="10"/>
        <v>149026.3783783784</v>
      </c>
      <c r="L10" s="562">
        <f t="shared" si="10"/>
        <v>43200</v>
      </c>
      <c r="M10" s="562">
        <f t="shared" si="10"/>
        <v>0</v>
      </c>
      <c r="N10" s="562">
        <f t="shared" si="10"/>
        <v>36000</v>
      </c>
      <c r="O10" s="562">
        <f t="shared" si="10"/>
        <v>14000</v>
      </c>
      <c r="P10" s="562">
        <f t="shared" si="10"/>
        <v>36000</v>
      </c>
      <c r="Q10" s="562">
        <f t="shared" si="10"/>
        <v>126000</v>
      </c>
      <c r="R10" s="562">
        <f t="shared" si="10"/>
        <v>828378.37837837846</v>
      </c>
    </row>
    <row r="11" spans="1:18" ht="15.75">
      <c r="A11" s="677"/>
      <c r="B11" s="630"/>
      <c r="C11" s="630"/>
      <c r="D11" s="640"/>
      <c r="E11" s="631"/>
      <c r="F11" s="672"/>
      <c r="G11" s="672"/>
      <c r="H11" s="672"/>
      <c r="I11" s="673"/>
      <c r="J11" s="674"/>
      <c r="K11" s="674"/>
      <c r="L11" s="674"/>
      <c r="M11" s="674"/>
      <c r="N11" s="674"/>
      <c r="O11" s="674"/>
      <c r="P11" s="674"/>
      <c r="Q11" s="674"/>
      <c r="R11" s="675"/>
    </row>
    <row r="12" spans="1:18" ht="15.75">
      <c r="A12" s="643"/>
      <c r="B12" s="630">
        <f>B9+1</f>
        <v>46300</v>
      </c>
      <c r="C12" s="630" t="str">
        <f t="shared" si="5"/>
        <v>Mon</v>
      </c>
      <c r="D12" s="640">
        <f t="shared" ref="D12:D17" si="11">(J12+K12)-F12</f>
        <v>-2321.4686312118429</v>
      </c>
      <c r="E12" s="631">
        <f t="shared" ref="E12:E17" si="12">R12-I12</f>
        <v>7487.6151752397709</v>
      </c>
      <c r="F12" s="672">
        <f>SUM('SO Oktober 2026 Rev3'!E12:AS12)</f>
        <v>145616.06322580646</v>
      </c>
      <c r="G12" s="672">
        <f>SUM('SO Oktober 2026 Rev3'!AV12:BB12)</f>
        <v>44990.916193548393</v>
      </c>
      <c r="H12" s="672">
        <f>SUM('SO Oktober 2026 Rev3'!BC12:BC12)</f>
        <v>9000</v>
      </c>
      <c r="I12" s="673">
        <f t="shared" ref="I12:I17" si="13">SUM(F12:H12)</f>
        <v>199606.97941935484</v>
      </c>
      <c r="J12" s="674">
        <f>'SO MS'!E12</f>
        <v>106038</v>
      </c>
      <c r="K12" s="674">
        <f>'SO MS'!F12</f>
        <v>37256.5945945946</v>
      </c>
      <c r="L12" s="674">
        <f>'SO MS'!G12</f>
        <v>10800</v>
      </c>
      <c r="M12" s="674">
        <f>'SO MS'!H12</f>
        <v>0</v>
      </c>
      <c r="N12" s="674">
        <f>'SO MS'!I12</f>
        <v>9000</v>
      </c>
      <c r="O12" s="674">
        <f>'SO Oktober 2026 Rev3'!AS12</f>
        <v>3500</v>
      </c>
      <c r="P12" s="674">
        <f>'SO MS'!K12</f>
        <v>9000</v>
      </c>
      <c r="Q12" s="674">
        <f>'SO MS'!L12</f>
        <v>31500</v>
      </c>
      <c r="R12" s="675">
        <f t="shared" ref="R12:R17" si="14">SUM(J12:Q12)</f>
        <v>207094.59459459462</v>
      </c>
    </row>
    <row r="13" spans="1:18" ht="15.75">
      <c r="A13" s="678">
        <f>WEEKNUM(B13)</f>
        <v>41</v>
      </c>
      <c r="B13" s="630">
        <f t="shared" ref="B13:B16" si="15">B12+1</f>
        <v>46301</v>
      </c>
      <c r="C13" s="630" t="str">
        <f t="shared" si="5"/>
        <v>Tue</v>
      </c>
      <c r="D13" s="640">
        <f t="shared" si="11"/>
        <v>-2321.4686312118429</v>
      </c>
      <c r="E13" s="631">
        <f t="shared" si="12"/>
        <v>7487.6151752397709</v>
      </c>
      <c r="F13" s="672">
        <f>SUM('SO Oktober 2026 Rev3'!E13:AS13)</f>
        <v>145616.06322580646</v>
      </c>
      <c r="G13" s="672">
        <f>SUM('SO Oktober 2026 Rev3'!AV13:BB13)</f>
        <v>44990.916193548393</v>
      </c>
      <c r="H13" s="672">
        <f>SUM('SO Oktober 2026 Rev3'!BC13:BC13)</f>
        <v>9000</v>
      </c>
      <c r="I13" s="673">
        <f t="shared" si="13"/>
        <v>199606.97941935484</v>
      </c>
      <c r="J13" s="674">
        <f>'SO MS'!E13</f>
        <v>106038</v>
      </c>
      <c r="K13" s="674">
        <f>'SO MS'!F13</f>
        <v>37256.5945945946</v>
      </c>
      <c r="L13" s="674">
        <f>'SO MS'!G13</f>
        <v>10800</v>
      </c>
      <c r="M13" s="674">
        <f>'SO MS'!H13</f>
        <v>0</v>
      </c>
      <c r="N13" s="674">
        <f>'SO MS'!I13</f>
        <v>9000</v>
      </c>
      <c r="O13" s="674">
        <f>'SO Oktober 2026 Rev3'!AS13</f>
        <v>3500</v>
      </c>
      <c r="P13" s="674">
        <f>'SO MS'!K13</f>
        <v>9000</v>
      </c>
      <c r="Q13" s="674">
        <f>'SO MS'!L13</f>
        <v>31500</v>
      </c>
      <c r="R13" s="675">
        <f t="shared" si="14"/>
        <v>207094.59459459462</v>
      </c>
    </row>
    <row r="14" spans="1:18" ht="15.75">
      <c r="A14" s="671"/>
      <c r="B14" s="630">
        <f t="shared" si="15"/>
        <v>46302</v>
      </c>
      <c r="C14" s="630" t="str">
        <f t="shared" si="5"/>
        <v>Wed</v>
      </c>
      <c r="D14" s="640">
        <f t="shared" si="11"/>
        <v>-2321.4686312118429</v>
      </c>
      <c r="E14" s="631">
        <f t="shared" si="12"/>
        <v>7487.6151752397709</v>
      </c>
      <c r="F14" s="672">
        <f>SUM('SO Oktober 2026 Rev3'!E14:AS14)</f>
        <v>145616.06322580646</v>
      </c>
      <c r="G14" s="672">
        <f>SUM('SO Oktober 2026 Rev3'!AV14:BB14)</f>
        <v>44990.916193548393</v>
      </c>
      <c r="H14" s="672">
        <f>SUM('SO Oktober 2026 Rev3'!BC14:BC14)</f>
        <v>9000</v>
      </c>
      <c r="I14" s="673">
        <f t="shared" si="13"/>
        <v>199606.97941935484</v>
      </c>
      <c r="J14" s="674">
        <f>'SO MS'!E14</f>
        <v>106038</v>
      </c>
      <c r="K14" s="674">
        <f>'SO MS'!F14</f>
        <v>37256.5945945946</v>
      </c>
      <c r="L14" s="674">
        <f>'SO MS'!G14</f>
        <v>10800</v>
      </c>
      <c r="M14" s="674">
        <f>'SO MS'!H14</f>
        <v>0</v>
      </c>
      <c r="N14" s="674">
        <f>'SO MS'!I14</f>
        <v>9000</v>
      </c>
      <c r="O14" s="674">
        <f>'SO Oktober 2026 Rev3'!AS14</f>
        <v>3500</v>
      </c>
      <c r="P14" s="674">
        <f>'SO MS'!K14</f>
        <v>9000</v>
      </c>
      <c r="Q14" s="674">
        <f>'SO MS'!L14</f>
        <v>31500</v>
      </c>
      <c r="R14" s="675">
        <f t="shared" si="14"/>
        <v>207094.59459459462</v>
      </c>
    </row>
    <row r="15" spans="1:18" ht="15.75">
      <c r="A15" s="671"/>
      <c r="B15" s="630">
        <f t="shared" si="15"/>
        <v>46303</v>
      </c>
      <c r="C15" s="630" t="str">
        <f t="shared" si="5"/>
        <v>Thu</v>
      </c>
      <c r="D15" s="640">
        <f t="shared" si="11"/>
        <v>-4321.4686312118429</v>
      </c>
      <c r="E15" s="631">
        <f t="shared" si="12"/>
        <v>5487.6151752397709</v>
      </c>
      <c r="F15" s="672">
        <f>SUM('SO Oktober 2026 Rev3'!E15:AS15)</f>
        <v>147616.06322580646</v>
      </c>
      <c r="G15" s="672">
        <f>SUM('SO Oktober 2026 Rev3'!AV15:BB15)</f>
        <v>44990.916193548393</v>
      </c>
      <c r="H15" s="672">
        <f>SUM('SO Oktober 2026 Rev3'!BC15:BC15)</f>
        <v>9000</v>
      </c>
      <c r="I15" s="673">
        <f t="shared" si="13"/>
        <v>201606.97941935484</v>
      </c>
      <c r="J15" s="674">
        <f>'SO MS'!E15</f>
        <v>106038</v>
      </c>
      <c r="K15" s="674">
        <f>'SO MS'!F15</f>
        <v>37256.5945945946</v>
      </c>
      <c r="L15" s="674">
        <f>'SO MS'!G15</f>
        <v>10800</v>
      </c>
      <c r="M15" s="674">
        <f>'SO MS'!H15</f>
        <v>0</v>
      </c>
      <c r="N15" s="674">
        <f>'SO MS'!I15</f>
        <v>9000</v>
      </c>
      <c r="O15" s="674">
        <f>'SO Oktober 2026 Rev3'!AS15</f>
        <v>3500</v>
      </c>
      <c r="P15" s="674">
        <f>'SO MS'!K15</f>
        <v>9000</v>
      </c>
      <c r="Q15" s="674">
        <f>'SO MS'!L15</f>
        <v>31500</v>
      </c>
      <c r="R15" s="675">
        <f t="shared" si="14"/>
        <v>207094.59459459462</v>
      </c>
    </row>
    <row r="16" spans="1:18" ht="15.75">
      <c r="A16" s="671"/>
      <c r="B16" s="679">
        <f t="shared" si="15"/>
        <v>46304</v>
      </c>
      <c r="C16" s="679" t="str">
        <f t="shared" si="5"/>
        <v>Fri</v>
      </c>
      <c r="D16" s="640">
        <f t="shared" si="11"/>
        <v>-4321.4686312118429</v>
      </c>
      <c r="E16" s="631">
        <f t="shared" si="12"/>
        <v>5487.6151752397709</v>
      </c>
      <c r="F16" s="672">
        <f>SUM('SO Oktober 2026 Rev3'!E16:AS16)</f>
        <v>147616.06322580646</v>
      </c>
      <c r="G16" s="672">
        <f>SUM('SO Oktober 2026 Rev3'!AV16:BB16)</f>
        <v>44990.916193548393</v>
      </c>
      <c r="H16" s="672">
        <f>SUM('SO Oktober 2026 Rev3'!BC16:BC16)</f>
        <v>9000</v>
      </c>
      <c r="I16" s="673">
        <f t="shared" si="13"/>
        <v>201606.97941935484</v>
      </c>
      <c r="J16" s="674">
        <f>'SO MS'!E16</f>
        <v>106038</v>
      </c>
      <c r="K16" s="674">
        <f>'SO MS'!F16</f>
        <v>37256.5945945946</v>
      </c>
      <c r="L16" s="674">
        <f>'SO MS'!G16</f>
        <v>10800</v>
      </c>
      <c r="M16" s="674">
        <f>'SO MS'!H16</f>
        <v>0</v>
      </c>
      <c r="N16" s="674">
        <f>'SO MS'!I16</f>
        <v>9000</v>
      </c>
      <c r="O16" s="674">
        <f>'SO Oktober 2026 Rev3'!AS16</f>
        <v>3500</v>
      </c>
      <c r="P16" s="674">
        <f>'SO MS'!K16</f>
        <v>9000</v>
      </c>
      <c r="Q16" s="674">
        <f>'SO MS'!L16</f>
        <v>31500</v>
      </c>
      <c r="R16" s="675">
        <f t="shared" si="14"/>
        <v>207094.59459459462</v>
      </c>
    </row>
    <row r="17" spans="1:18" ht="15.75">
      <c r="A17" s="671"/>
      <c r="B17" s="679">
        <f t="shared" ref="B17:B18" si="16">B16+1</f>
        <v>46305</v>
      </c>
      <c r="C17" s="679" t="str">
        <f t="shared" ref="C17" si="17">TEXT(B17,"ddd")</f>
        <v>Sat</v>
      </c>
      <c r="D17" s="640">
        <f t="shared" si="11"/>
        <v>-6321.8957279860042</v>
      </c>
      <c r="E17" s="631">
        <f t="shared" si="12"/>
        <v>8609.0884010462323</v>
      </c>
      <c r="F17" s="672">
        <f>SUM('SO Oktober 2026 Rev3'!E17:AS17)</f>
        <v>149616.49032258062</v>
      </c>
      <c r="G17" s="672">
        <f>SUM('SO Oktober 2026 Rev3'!AV17:BB17)</f>
        <v>39869.015870967756</v>
      </c>
      <c r="H17" s="672">
        <f>SUM('SO Oktober 2026 Rev3'!BC17:BC17)</f>
        <v>9000</v>
      </c>
      <c r="I17" s="673">
        <f t="shared" si="13"/>
        <v>198485.50619354838</v>
      </c>
      <c r="J17" s="674">
        <f>'SO MS'!E17</f>
        <v>106038</v>
      </c>
      <c r="K17" s="674">
        <f>'SO MS'!F17</f>
        <v>37256.5945945946</v>
      </c>
      <c r="L17" s="674">
        <f>'SO MS'!G17</f>
        <v>10800</v>
      </c>
      <c r="M17" s="674">
        <f>'SO MS'!H17</f>
        <v>0</v>
      </c>
      <c r="N17" s="674">
        <f>'SO MS'!I17</f>
        <v>9000</v>
      </c>
      <c r="O17" s="674">
        <f>'SO Oktober 2026 Rev3'!AS17</f>
        <v>3500</v>
      </c>
      <c r="P17" s="674">
        <f>'SO MS'!K17</f>
        <v>9000</v>
      </c>
      <c r="Q17" s="674">
        <f>'SO MS'!L17</f>
        <v>31500</v>
      </c>
      <c r="R17" s="675">
        <f t="shared" si="14"/>
        <v>207094.59459459462</v>
      </c>
    </row>
    <row r="18" spans="1:18" ht="15.75">
      <c r="A18" s="671"/>
      <c r="B18" s="679">
        <f t="shared" si="16"/>
        <v>46306</v>
      </c>
      <c r="C18" s="679" t="str">
        <f t="shared" ref="C18" si="18">TEXT(B18,"ddd")</f>
        <v>Sun</v>
      </c>
      <c r="D18" s="640">
        <f t="shared" ref="D18" si="19">(J18+K18)-F18</f>
        <v>3469.1816591107345</v>
      </c>
      <c r="E18" s="631">
        <f t="shared" ref="E18" si="20">R18-I18</f>
        <v>18400.165788142971</v>
      </c>
      <c r="F18" s="672">
        <f>SUM('SO Oktober 2026 Rev3'!E18:AS18)</f>
        <v>139825.41293548388</v>
      </c>
      <c r="G18" s="672">
        <f>SUM('SO Oktober 2026 Rev3'!AV18:BB18)</f>
        <v>39869.015870967756</v>
      </c>
      <c r="H18" s="672">
        <f>SUM('SO Oktober 2026 Rev3'!BC18:BC18)</f>
        <v>9000</v>
      </c>
      <c r="I18" s="673">
        <f t="shared" ref="I18" si="21">SUM(F18:H18)</f>
        <v>188694.42880645164</v>
      </c>
      <c r="J18" s="674">
        <f>'SO MS'!E18</f>
        <v>106038</v>
      </c>
      <c r="K18" s="674">
        <f>'SO MS'!F18</f>
        <v>37256.5945945946</v>
      </c>
      <c r="L18" s="674">
        <f>'SO MS'!G18</f>
        <v>10800</v>
      </c>
      <c r="M18" s="674">
        <f>'SO MS'!H18</f>
        <v>0</v>
      </c>
      <c r="N18" s="674">
        <f>'SO MS'!I18</f>
        <v>9000</v>
      </c>
      <c r="O18" s="674">
        <f>'SO Oktober 2026 Rev3'!AS18</f>
        <v>3500</v>
      </c>
      <c r="P18" s="674">
        <f>'SO MS'!K18</f>
        <v>9000</v>
      </c>
      <c r="Q18" s="674">
        <f>'SO MS'!L18</f>
        <v>31500</v>
      </c>
      <c r="R18" s="675">
        <f t="shared" ref="R18" si="22">SUM(J18:Q18)</f>
        <v>207094.59459459462</v>
      </c>
    </row>
    <row r="19" spans="1:18" ht="15.75">
      <c r="A19" s="671"/>
      <c r="B19" s="636" t="s">
        <v>19</v>
      </c>
      <c r="C19" s="630"/>
      <c r="D19" s="562">
        <f>SUM(D12:D18)</f>
        <v>-18460.057224934484</v>
      </c>
      <c r="E19" s="676">
        <f t="shared" ref="E19:R19" si="23">SUM(E12:E18)</f>
        <v>60447.330065388058</v>
      </c>
      <c r="F19" s="562">
        <f t="shared" si="23"/>
        <v>1021522.2193870967</v>
      </c>
      <c r="G19" s="562">
        <f t="shared" si="23"/>
        <v>304692.61270967749</v>
      </c>
      <c r="H19" s="562">
        <f t="shared" si="23"/>
        <v>63000</v>
      </c>
      <c r="I19" s="562">
        <f t="shared" si="23"/>
        <v>1389214.8320967741</v>
      </c>
      <c r="J19" s="562">
        <f t="shared" si="23"/>
        <v>742266</v>
      </c>
      <c r="K19" s="562">
        <f t="shared" si="23"/>
        <v>260796.16216216225</v>
      </c>
      <c r="L19" s="562">
        <f t="shared" si="23"/>
        <v>75600</v>
      </c>
      <c r="M19" s="562">
        <f t="shared" si="23"/>
        <v>0</v>
      </c>
      <c r="N19" s="562">
        <f t="shared" si="23"/>
        <v>63000</v>
      </c>
      <c r="O19" s="562">
        <f t="shared" si="23"/>
        <v>24500</v>
      </c>
      <c r="P19" s="562">
        <f t="shared" si="23"/>
        <v>63000</v>
      </c>
      <c r="Q19" s="562">
        <f t="shared" si="23"/>
        <v>220500</v>
      </c>
      <c r="R19" s="562">
        <f t="shared" si="23"/>
        <v>1449662.1621621621</v>
      </c>
    </row>
    <row r="20" spans="1:18" ht="15.75">
      <c r="A20" s="677"/>
      <c r="B20" s="630"/>
      <c r="C20" s="630"/>
      <c r="D20" s="640"/>
      <c r="E20" s="631"/>
      <c r="F20" s="672"/>
      <c r="G20" s="672"/>
      <c r="H20" s="672"/>
      <c r="I20" s="673"/>
      <c r="J20" s="674"/>
      <c r="K20" s="674"/>
      <c r="L20" s="674"/>
      <c r="M20" s="674"/>
      <c r="N20" s="674"/>
      <c r="O20" s="674"/>
      <c r="P20" s="674"/>
      <c r="Q20" s="674"/>
      <c r="R20" s="675"/>
    </row>
    <row r="21" spans="1:18" ht="15.75">
      <c r="A21" s="643"/>
      <c r="B21" s="630">
        <f>B18+1</f>
        <v>46307</v>
      </c>
      <c r="C21" s="630" t="str">
        <f t="shared" ref="C21:C27" si="24">TEXT(B21,"ddd")</f>
        <v>Mon</v>
      </c>
      <c r="D21" s="640">
        <f t="shared" ref="D21:D27" si="25">(J21+K21)-F21</f>
        <v>-10321.468631211843</v>
      </c>
      <c r="E21" s="631">
        <f t="shared" ref="E21:E27" si="26">R21-I21</f>
        <v>-512.38482476022909</v>
      </c>
      <c r="F21" s="672">
        <f>SUM('SO Oktober 2026 Rev3'!E21:AS21)</f>
        <v>153616.06322580646</v>
      </c>
      <c r="G21" s="672">
        <f>SUM('SO Oktober 2026 Rev3'!AV21:BB21)</f>
        <v>44990.916193548393</v>
      </c>
      <c r="H21" s="672">
        <f>SUM('SO Oktober 2026 Rev3'!BC21:BC21)</f>
        <v>9000</v>
      </c>
      <c r="I21" s="673">
        <f t="shared" ref="I21:I27" si="27">SUM(F21:H21)</f>
        <v>207606.97941935484</v>
      </c>
      <c r="J21" s="674">
        <f>'SO MS'!E21</f>
        <v>106038</v>
      </c>
      <c r="K21" s="674">
        <f>'SO MS'!F21</f>
        <v>37256.5945945946</v>
      </c>
      <c r="L21" s="674">
        <f>'SO MS'!G21</f>
        <v>10800</v>
      </c>
      <c r="M21" s="674">
        <f>'SO MS'!H21</f>
        <v>0</v>
      </c>
      <c r="N21" s="674">
        <f>'SO MS'!I21</f>
        <v>9000</v>
      </c>
      <c r="O21" s="674">
        <f>'SO Oktober 2026 Rev3'!AS21</f>
        <v>3500</v>
      </c>
      <c r="P21" s="674">
        <f>'SO MS'!K21</f>
        <v>9000</v>
      </c>
      <c r="Q21" s="674">
        <f>'SO MS'!L21</f>
        <v>31500</v>
      </c>
      <c r="R21" s="675">
        <f t="shared" ref="R21:R27" si="28">SUM(J21:Q21)</f>
        <v>207094.59459459462</v>
      </c>
    </row>
    <row r="22" spans="1:18" ht="15.75">
      <c r="A22" s="828">
        <f>WEEKNUM(B23)</f>
        <v>42</v>
      </c>
      <c r="B22" s="630">
        <f t="shared" ref="B22:B27" si="29">B21+1</f>
        <v>46308</v>
      </c>
      <c r="C22" s="630" t="str">
        <f t="shared" si="24"/>
        <v>Tue</v>
      </c>
      <c r="D22" s="640">
        <f t="shared" si="25"/>
        <v>-27321.468631211843</v>
      </c>
      <c r="E22" s="631">
        <f t="shared" si="26"/>
        <v>-17512.384824760229</v>
      </c>
      <c r="F22" s="672">
        <f>SUM('SO Oktober 2026 Rev3'!E22:AS22)</f>
        <v>170616.06322580646</v>
      </c>
      <c r="G22" s="672">
        <f>SUM('SO Oktober 2026 Rev3'!AV22:BB22)</f>
        <v>44990.916193548393</v>
      </c>
      <c r="H22" s="672">
        <f>SUM('SO Oktober 2026 Rev3'!BC22:BC22)</f>
        <v>9000</v>
      </c>
      <c r="I22" s="673">
        <f t="shared" si="27"/>
        <v>224606.97941935484</v>
      </c>
      <c r="J22" s="674">
        <f>'SO MS'!E22</f>
        <v>106038</v>
      </c>
      <c r="K22" s="674">
        <f>'SO MS'!F22</f>
        <v>37256.5945945946</v>
      </c>
      <c r="L22" s="674">
        <f>'SO MS'!G22</f>
        <v>10800</v>
      </c>
      <c r="M22" s="674">
        <f>'SO MS'!H22</f>
        <v>0</v>
      </c>
      <c r="N22" s="674">
        <f>'SO MS'!I22</f>
        <v>9000</v>
      </c>
      <c r="O22" s="674">
        <f>'SO Oktober 2026 Rev3'!AS22</f>
        <v>3500</v>
      </c>
      <c r="P22" s="674">
        <f>'SO MS'!K22</f>
        <v>9000</v>
      </c>
      <c r="Q22" s="674">
        <f>'SO MS'!L22</f>
        <v>31500</v>
      </c>
      <c r="R22" s="675">
        <f t="shared" si="28"/>
        <v>207094.59459459462</v>
      </c>
    </row>
    <row r="23" spans="1:18" ht="15.75">
      <c r="A23" s="829"/>
      <c r="B23" s="630">
        <f t="shared" si="29"/>
        <v>46309</v>
      </c>
      <c r="C23" s="630" t="str">
        <f t="shared" si="24"/>
        <v>Wed</v>
      </c>
      <c r="D23" s="640">
        <f t="shared" si="25"/>
        <v>-21521.468631211843</v>
      </c>
      <c r="E23" s="631">
        <f t="shared" si="26"/>
        <v>-11712.384824760229</v>
      </c>
      <c r="F23" s="672">
        <f>SUM('SO Oktober 2026 Rev3'!E23:AS23)</f>
        <v>164816.06322580646</v>
      </c>
      <c r="G23" s="672">
        <f>SUM('SO Oktober 2026 Rev3'!AV23:BB23)</f>
        <v>44990.916193548393</v>
      </c>
      <c r="H23" s="672">
        <f>SUM('SO Oktober 2026 Rev3'!BC23:BC23)</f>
        <v>9000</v>
      </c>
      <c r="I23" s="673">
        <f t="shared" si="27"/>
        <v>218806.97941935484</v>
      </c>
      <c r="J23" s="674">
        <f>'SO MS'!E23</f>
        <v>106038</v>
      </c>
      <c r="K23" s="674">
        <f>'SO MS'!F23</f>
        <v>37256.5945945946</v>
      </c>
      <c r="L23" s="674">
        <f>'SO MS'!G23</f>
        <v>10800</v>
      </c>
      <c r="M23" s="674">
        <f>'SO MS'!H23</f>
        <v>0</v>
      </c>
      <c r="N23" s="674">
        <f>'SO MS'!I23</f>
        <v>9000</v>
      </c>
      <c r="O23" s="674">
        <f>'SO Oktober 2026 Rev3'!AS23</f>
        <v>3500</v>
      </c>
      <c r="P23" s="674">
        <f>'SO MS'!K23</f>
        <v>9000</v>
      </c>
      <c r="Q23" s="674">
        <f>'SO MS'!L23</f>
        <v>31500</v>
      </c>
      <c r="R23" s="675">
        <f t="shared" si="28"/>
        <v>207094.59459459462</v>
      </c>
    </row>
    <row r="24" spans="1:18" ht="15.75">
      <c r="A24" s="829"/>
      <c r="B24" s="630">
        <f t="shared" si="29"/>
        <v>46310</v>
      </c>
      <c r="C24" s="630" t="str">
        <f t="shared" si="24"/>
        <v>Thu</v>
      </c>
      <c r="D24" s="640">
        <f t="shared" si="25"/>
        <v>-23521.468631211843</v>
      </c>
      <c r="E24" s="631">
        <f t="shared" si="26"/>
        <v>-13712.384824760229</v>
      </c>
      <c r="F24" s="672">
        <f>SUM('SO Oktober 2026 Rev3'!E24:AS24)</f>
        <v>166816.06322580646</v>
      </c>
      <c r="G24" s="672">
        <f>SUM('SO Oktober 2026 Rev3'!AV24:BB24)</f>
        <v>44990.916193548393</v>
      </c>
      <c r="H24" s="672">
        <f>SUM('SO Oktober 2026 Rev3'!BC24:BC24)</f>
        <v>9000</v>
      </c>
      <c r="I24" s="673">
        <f t="shared" si="27"/>
        <v>220806.97941935484</v>
      </c>
      <c r="J24" s="674">
        <f>'SO MS'!E24</f>
        <v>106038</v>
      </c>
      <c r="K24" s="674">
        <f>'SO MS'!F24</f>
        <v>37256.5945945946</v>
      </c>
      <c r="L24" s="674">
        <f>'SO MS'!G24</f>
        <v>10800</v>
      </c>
      <c r="M24" s="674">
        <f>'SO MS'!H24</f>
        <v>0</v>
      </c>
      <c r="N24" s="674">
        <f>'SO MS'!I24</f>
        <v>9000</v>
      </c>
      <c r="O24" s="674">
        <f>'SO Oktober 2026 Rev3'!AS24</f>
        <v>3500</v>
      </c>
      <c r="P24" s="674">
        <f>'SO MS'!K24</f>
        <v>9000</v>
      </c>
      <c r="Q24" s="674">
        <f>'SO MS'!L24</f>
        <v>31500</v>
      </c>
      <c r="R24" s="675">
        <f t="shared" si="28"/>
        <v>207094.59459459462</v>
      </c>
    </row>
    <row r="25" spans="1:18" ht="15.75">
      <c r="A25" s="829"/>
      <c r="B25" s="679">
        <f t="shared" si="29"/>
        <v>46311</v>
      </c>
      <c r="C25" s="679" t="str">
        <f t="shared" si="24"/>
        <v>Fri</v>
      </c>
      <c r="D25" s="640">
        <f t="shared" si="25"/>
        <v>-23521.468631211843</v>
      </c>
      <c r="E25" s="631">
        <f t="shared" si="26"/>
        <v>-13712.384824760229</v>
      </c>
      <c r="F25" s="672">
        <f>SUM('SO Oktober 2026 Rev3'!E25:AS25)</f>
        <v>166816.06322580646</v>
      </c>
      <c r="G25" s="672">
        <f>SUM('SO Oktober 2026 Rev3'!AV25:BB25)</f>
        <v>44990.916193548393</v>
      </c>
      <c r="H25" s="672">
        <f>SUM('SO Oktober 2026 Rev3'!BC25:BC25)</f>
        <v>9000</v>
      </c>
      <c r="I25" s="673">
        <f t="shared" si="27"/>
        <v>220806.97941935484</v>
      </c>
      <c r="J25" s="674">
        <f>'SO MS'!E25</f>
        <v>106038</v>
      </c>
      <c r="K25" s="674">
        <f>'SO MS'!F25</f>
        <v>37256.5945945946</v>
      </c>
      <c r="L25" s="674">
        <f>'SO MS'!G25</f>
        <v>10800</v>
      </c>
      <c r="M25" s="674">
        <f>'SO MS'!H25</f>
        <v>0</v>
      </c>
      <c r="N25" s="674">
        <f>'SO MS'!I25</f>
        <v>9000</v>
      </c>
      <c r="O25" s="674">
        <f>'SO Oktober 2026 Rev3'!AS25</f>
        <v>3500</v>
      </c>
      <c r="P25" s="674">
        <f>'SO MS'!K25</f>
        <v>9000</v>
      </c>
      <c r="Q25" s="674">
        <f>'SO MS'!L25</f>
        <v>31500</v>
      </c>
      <c r="R25" s="675">
        <f t="shared" si="28"/>
        <v>207094.59459459462</v>
      </c>
    </row>
    <row r="26" spans="1:18" ht="15.75">
      <c r="A26" s="829"/>
      <c r="B26" s="679">
        <f t="shared" si="29"/>
        <v>46312</v>
      </c>
      <c r="C26" s="679" t="str">
        <f t="shared" si="24"/>
        <v>Sat</v>
      </c>
      <c r="D26" s="640">
        <f t="shared" si="25"/>
        <v>-19521.895727986004</v>
      </c>
      <c r="E26" s="631">
        <f t="shared" si="26"/>
        <v>-4590.9115989537677</v>
      </c>
      <c r="F26" s="672">
        <f>SUM('SO Oktober 2026 Rev3'!E26:AS26)</f>
        <v>162816.49032258062</v>
      </c>
      <c r="G26" s="672">
        <f>SUM('SO Oktober 2026 Rev3'!AV26:BB26)</f>
        <v>39869.015870967756</v>
      </c>
      <c r="H26" s="672">
        <f>SUM('SO Oktober 2026 Rev3'!BC26:BC26)</f>
        <v>9000</v>
      </c>
      <c r="I26" s="673">
        <f t="shared" si="27"/>
        <v>211685.50619354838</v>
      </c>
      <c r="J26" s="674">
        <f>'SO MS'!E26</f>
        <v>106038</v>
      </c>
      <c r="K26" s="674">
        <f>'SO MS'!F26</f>
        <v>37256.5945945946</v>
      </c>
      <c r="L26" s="674">
        <f>'SO MS'!G26</f>
        <v>10800</v>
      </c>
      <c r="M26" s="674">
        <f>'SO MS'!H26</f>
        <v>0</v>
      </c>
      <c r="N26" s="674">
        <f>'SO MS'!I26</f>
        <v>9000</v>
      </c>
      <c r="O26" s="674">
        <f>'SO Oktober 2026 Rev3'!AS26</f>
        <v>3500</v>
      </c>
      <c r="P26" s="674">
        <f>'SO MS'!K26</f>
        <v>9000</v>
      </c>
      <c r="Q26" s="674">
        <f>'SO MS'!L26</f>
        <v>31500</v>
      </c>
      <c r="R26" s="675">
        <f t="shared" si="28"/>
        <v>207094.59459459462</v>
      </c>
    </row>
    <row r="27" spans="1:18" ht="15.75">
      <c r="A27" s="829"/>
      <c r="B27" s="679">
        <f t="shared" si="29"/>
        <v>46313</v>
      </c>
      <c r="C27" s="679" t="str">
        <f t="shared" si="24"/>
        <v>Sun</v>
      </c>
      <c r="D27" s="640">
        <f t="shared" si="25"/>
        <v>17469.181659110734</v>
      </c>
      <c r="E27" s="631">
        <f t="shared" si="26"/>
        <v>32400.165788142971</v>
      </c>
      <c r="F27" s="672">
        <f>SUM('SO Oktober 2026 Rev3'!E27:AS27)</f>
        <v>125825.41293548388</v>
      </c>
      <c r="G27" s="672">
        <f>SUM('SO Oktober 2026 Rev3'!AV27:BB27)</f>
        <v>39869.015870967756</v>
      </c>
      <c r="H27" s="672">
        <f>SUM('SO Oktober 2026 Rev3'!BC27:BC27)</f>
        <v>9000</v>
      </c>
      <c r="I27" s="673">
        <f t="shared" si="27"/>
        <v>174694.42880645164</v>
      </c>
      <c r="J27" s="674">
        <f>'SO MS'!E27</f>
        <v>106038</v>
      </c>
      <c r="K27" s="674">
        <f>'SO MS'!F27</f>
        <v>37256.5945945946</v>
      </c>
      <c r="L27" s="674">
        <f>'SO MS'!G27</f>
        <v>10800</v>
      </c>
      <c r="M27" s="674">
        <f>'SO MS'!H27</f>
        <v>0</v>
      </c>
      <c r="N27" s="674">
        <f>'SO MS'!I27</f>
        <v>9000</v>
      </c>
      <c r="O27" s="674">
        <f>'SO Oktober 2026 Rev3'!AS27</f>
        <v>3500</v>
      </c>
      <c r="P27" s="674">
        <f>'SO MS'!K27</f>
        <v>9000</v>
      </c>
      <c r="Q27" s="674">
        <f>'SO MS'!L27</f>
        <v>31500</v>
      </c>
      <c r="R27" s="675">
        <f t="shared" si="28"/>
        <v>207094.59459459462</v>
      </c>
    </row>
    <row r="28" spans="1:18" ht="15.75">
      <c r="A28" s="830"/>
      <c r="B28" s="636" t="s">
        <v>19</v>
      </c>
      <c r="C28" s="630"/>
      <c r="D28" s="562">
        <f>SUM(D21:D27)</f>
        <v>-108260.05722493448</v>
      </c>
      <c r="E28" s="676">
        <f t="shared" ref="E28" si="30">SUM(E21:E27)</f>
        <v>-29352.669934611942</v>
      </c>
      <c r="F28" s="562">
        <f t="shared" ref="F28" si="31">SUM(F21:F27)</f>
        <v>1111322.2193870968</v>
      </c>
      <c r="G28" s="562">
        <f t="shared" ref="G28" si="32">SUM(G21:G27)</f>
        <v>304692.61270967749</v>
      </c>
      <c r="H28" s="562">
        <f t="shared" ref="H28" si="33">SUM(H21:H27)</f>
        <v>63000</v>
      </c>
      <c r="I28" s="562">
        <f t="shared" ref="I28" si="34">SUM(I21:I27)</f>
        <v>1479014.8320967744</v>
      </c>
      <c r="J28" s="562">
        <f t="shared" ref="J28" si="35">SUM(J21:J27)</f>
        <v>742266</v>
      </c>
      <c r="K28" s="562">
        <f t="shared" ref="K28" si="36">SUM(K21:K27)</f>
        <v>260796.16216216225</v>
      </c>
      <c r="L28" s="562">
        <f t="shared" ref="L28" si="37">SUM(L21:L27)</f>
        <v>75600</v>
      </c>
      <c r="M28" s="562">
        <f t="shared" ref="M28" si="38">SUM(M21:M27)</f>
        <v>0</v>
      </c>
      <c r="N28" s="562">
        <f t="shared" ref="N28" si="39">SUM(N21:N27)</f>
        <v>63000</v>
      </c>
      <c r="O28" s="562">
        <f t="shared" ref="O28" si="40">SUM(O21:O27)</f>
        <v>24500</v>
      </c>
      <c r="P28" s="562">
        <f t="shared" ref="P28" si="41">SUM(P21:P27)</f>
        <v>63000</v>
      </c>
      <c r="Q28" s="562">
        <f t="shared" ref="Q28" si="42">SUM(Q21:Q27)</f>
        <v>220500</v>
      </c>
      <c r="R28" s="562">
        <f t="shared" ref="R28" si="43">SUM(R21:R27)</f>
        <v>1449662.1621621621</v>
      </c>
    </row>
    <row r="29" spans="1:18" ht="15.75">
      <c r="A29" s="643"/>
      <c r="B29" s="630"/>
      <c r="C29" s="630"/>
      <c r="D29" s="640"/>
      <c r="E29" s="631"/>
      <c r="F29" s="672"/>
      <c r="G29" s="672"/>
      <c r="H29" s="672"/>
      <c r="I29" s="673"/>
      <c r="J29" s="674"/>
      <c r="K29" s="674"/>
      <c r="L29" s="674"/>
      <c r="M29" s="674"/>
      <c r="N29" s="674"/>
      <c r="O29" s="674"/>
      <c r="P29" s="674"/>
      <c r="Q29" s="674"/>
      <c r="R29" s="675"/>
    </row>
    <row r="30" spans="1:18" ht="15.75">
      <c r="A30" s="828">
        <f>WEEKNUM(B32)</f>
        <v>43</v>
      </c>
      <c r="B30" s="630">
        <f>B27+1</f>
        <v>46314</v>
      </c>
      <c r="C30" s="630" t="str">
        <f t="shared" ref="C30:C36" si="44">TEXT(B30,"ddd")</f>
        <v>Mon</v>
      </c>
      <c r="D30" s="640">
        <f t="shared" ref="D30:D36" si="45">(J30+K30)-F30</f>
        <v>-33521.468631211843</v>
      </c>
      <c r="E30" s="631">
        <f t="shared" ref="E30:E36" si="46">R30-I30</f>
        <v>-23712.384824760229</v>
      </c>
      <c r="F30" s="672">
        <f>SUM('SO Oktober 2026 Rev3'!E30:AS30)</f>
        <v>176816.06322580646</v>
      </c>
      <c r="G30" s="672">
        <f>SUM('SO Oktober 2026 Rev3'!AV30:BB30)</f>
        <v>44990.916193548393</v>
      </c>
      <c r="H30" s="672">
        <f>SUM('SO Oktober 2026 Rev3'!BC30:BC30)</f>
        <v>9000</v>
      </c>
      <c r="I30" s="673">
        <f t="shared" ref="I30:I36" si="47">SUM(F30:H30)</f>
        <v>230806.97941935484</v>
      </c>
      <c r="J30" s="674">
        <f>'SO MS'!E30</f>
        <v>106038</v>
      </c>
      <c r="K30" s="674">
        <f>'SO MS'!F30</f>
        <v>37256.5945945946</v>
      </c>
      <c r="L30" s="674">
        <f>'SO MS'!G30</f>
        <v>10800</v>
      </c>
      <c r="M30" s="674">
        <f>'SO MS'!H30</f>
        <v>0</v>
      </c>
      <c r="N30" s="674">
        <f>'SO MS'!I30</f>
        <v>9000</v>
      </c>
      <c r="O30" s="674">
        <f>'SO Oktober 2026 Rev3'!AS30</f>
        <v>3500</v>
      </c>
      <c r="P30" s="674">
        <f>'SO MS'!K30</f>
        <v>9000</v>
      </c>
      <c r="Q30" s="674">
        <f>'SO MS'!L30</f>
        <v>31500</v>
      </c>
      <c r="R30" s="675">
        <f t="shared" ref="R30:R36" si="48">SUM(J30:Q30)</f>
        <v>207094.59459459462</v>
      </c>
    </row>
    <row r="31" spans="1:18" ht="15.75">
      <c r="A31" s="829"/>
      <c r="B31" s="630">
        <f t="shared" ref="B31:B36" si="49">B30+1</f>
        <v>46315</v>
      </c>
      <c r="C31" s="630" t="str">
        <f t="shared" si="44"/>
        <v>Tue</v>
      </c>
      <c r="D31" s="640">
        <f t="shared" si="45"/>
        <v>-43521.468631211843</v>
      </c>
      <c r="E31" s="631">
        <f t="shared" si="46"/>
        <v>-33712.384824760229</v>
      </c>
      <c r="F31" s="672">
        <f>SUM('SO Oktober 2026 Rev3'!E31:AS31)</f>
        <v>186816.06322580646</v>
      </c>
      <c r="G31" s="672">
        <f>SUM('SO Oktober 2026 Rev3'!AV31:BB31)</f>
        <v>44990.916193548393</v>
      </c>
      <c r="H31" s="672">
        <f>SUM('SO Oktober 2026 Rev3'!BC31:BC31)</f>
        <v>9000</v>
      </c>
      <c r="I31" s="673">
        <f t="shared" si="47"/>
        <v>240806.97941935484</v>
      </c>
      <c r="J31" s="674">
        <f>'SO MS'!E31</f>
        <v>106038</v>
      </c>
      <c r="K31" s="674">
        <f>'SO MS'!F31</f>
        <v>37256.5945945946</v>
      </c>
      <c r="L31" s="674">
        <f>'SO MS'!G31</f>
        <v>10800</v>
      </c>
      <c r="M31" s="674">
        <f>'SO MS'!H31</f>
        <v>0</v>
      </c>
      <c r="N31" s="674">
        <f>'SO MS'!I31</f>
        <v>9000</v>
      </c>
      <c r="O31" s="674">
        <f>'SO Oktober 2026 Rev3'!AS31</f>
        <v>3500</v>
      </c>
      <c r="P31" s="674">
        <f>'SO MS'!K31</f>
        <v>9000</v>
      </c>
      <c r="Q31" s="674">
        <f>'SO MS'!L31</f>
        <v>31500</v>
      </c>
      <c r="R31" s="675">
        <f t="shared" si="48"/>
        <v>207094.59459459462</v>
      </c>
    </row>
    <row r="32" spans="1:18" ht="15.75">
      <c r="A32" s="829"/>
      <c r="B32" s="630">
        <f t="shared" si="49"/>
        <v>46316</v>
      </c>
      <c r="C32" s="630" t="str">
        <f t="shared" si="44"/>
        <v>Wed</v>
      </c>
      <c r="D32" s="640">
        <f t="shared" si="45"/>
        <v>-55821.468631211814</v>
      </c>
      <c r="E32" s="631">
        <f t="shared" si="46"/>
        <v>-46012.3848247602</v>
      </c>
      <c r="F32" s="672">
        <f>SUM('SO Oktober 2026 Rev3'!E32:AS32)</f>
        <v>199116.06322580643</v>
      </c>
      <c r="G32" s="672">
        <f>SUM('SO Oktober 2026 Rev3'!AV32:BB32)</f>
        <v>44990.916193548393</v>
      </c>
      <c r="H32" s="672">
        <f>SUM('SO Oktober 2026 Rev3'!BC32:BC32)</f>
        <v>9000</v>
      </c>
      <c r="I32" s="673">
        <f t="shared" si="47"/>
        <v>253106.97941935482</v>
      </c>
      <c r="J32" s="674">
        <f>'SO MS'!E32</f>
        <v>106038</v>
      </c>
      <c r="K32" s="674">
        <f>'SO MS'!F32</f>
        <v>37256.5945945946</v>
      </c>
      <c r="L32" s="674">
        <f>'SO MS'!G32</f>
        <v>10800</v>
      </c>
      <c r="M32" s="674">
        <f>'SO MS'!H32</f>
        <v>0</v>
      </c>
      <c r="N32" s="674">
        <f>'SO MS'!I32</f>
        <v>9000</v>
      </c>
      <c r="O32" s="674">
        <f>'SO Oktober 2026 Rev3'!AS32</f>
        <v>3500</v>
      </c>
      <c r="P32" s="674">
        <f>'SO MS'!K32</f>
        <v>9000</v>
      </c>
      <c r="Q32" s="674">
        <f>'SO MS'!L32</f>
        <v>31500</v>
      </c>
      <c r="R32" s="675">
        <f t="shared" si="48"/>
        <v>207094.59459459462</v>
      </c>
    </row>
    <row r="33" spans="1:18" ht="15.75">
      <c r="A33" s="829"/>
      <c r="B33" s="630">
        <f t="shared" si="49"/>
        <v>46317</v>
      </c>
      <c r="C33" s="630" t="str">
        <f t="shared" si="44"/>
        <v>Thu</v>
      </c>
      <c r="D33" s="640">
        <f t="shared" si="45"/>
        <v>-55821.468631211814</v>
      </c>
      <c r="E33" s="631">
        <f t="shared" si="46"/>
        <v>-46012.3848247602</v>
      </c>
      <c r="F33" s="672">
        <f>SUM('SO Oktober 2026 Rev3'!E33:AS33)</f>
        <v>199116.06322580643</v>
      </c>
      <c r="G33" s="672">
        <f>SUM('SO Oktober 2026 Rev3'!AV33:BB33)</f>
        <v>44990.916193548393</v>
      </c>
      <c r="H33" s="672">
        <f>SUM('SO Oktober 2026 Rev3'!BC33:BC33)</f>
        <v>9000</v>
      </c>
      <c r="I33" s="673">
        <f t="shared" si="47"/>
        <v>253106.97941935482</v>
      </c>
      <c r="J33" s="674">
        <f>'SO MS'!E33</f>
        <v>106038</v>
      </c>
      <c r="K33" s="674">
        <f>'SO MS'!F33</f>
        <v>37256.5945945946</v>
      </c>
      <c r="L33" s="674">
        <f>'SO MS'!G33</f>
        <v>10800</v>
      </c>
      <c r="M33" s="674">
        <f>'SO MS'!H33</f>
        <v>0</v>
      </c>
      <c r="N33" s="674">
        <f>'SO MS'!I33</f>
        <v>9000</v>
      </c>
      <c r="O33" s="674">
        <f>'SO Oktober 2026 Rev3'!AS33</f>
        <v>3500</v>
      </c>
      <c r="P33" s="674">
        <f>'SO MS'!K33</f>
        <v>9000</v>
      </c>
      <c r="Q33" s="674">
        <f>'SO MS'!L33</f>
        <v>31500</v>
      </c>
      <c r="R33" s="675">
        <f t="shared" si="48"/>
        <v>207094.59459459462</v>
      </c>
    </row>
    <row r="34" spans="1:18" ht="15.75">
      <c r="A34" s="829"/>
      <c r="B34" s="679">
        <f t="shared" si="49"/>
        <v>46318</v>
      </c>
      <c r="C34" s="679" t="str">
        <f t="shared" si="44"/>
        <v>Fri</v>
      </c>
      <c r="D34" s="640">
        <f t="shared" si="45"/>
        <v>-55821.468631211814</v>
      </c>
      <c r="E34" s="631">
        <f t="shared" si="46"/>
        <v>-46012.3848247602</v>
      </c>
      <c r="F34" s="672">
        <f>SUM('SO Oktober 2026 Rev3'!E34:AS34)</f>
        <v>199116.06322580643</v>
      </c>
      <c r="G34" s="672">
        <f>SUM('SO Oktober 2026 Rev3'!AV34:BB34)</f>
        <v>44990.916193548393</v>
      </c>
      <c r="H34" s="672">
        <f>SUM('SO Oktober 2026 Rev3'!BC34:BC34)</f>
        <v>9000</v>
      </c>
      <c r="I34" s="673">
        <f t="shared" si="47"/>
        <v>253106.97941935482</v>
      </c>
      <c r="J34" s="674">
        <f>'SO MS'!E34</f>
        <v>106038</v>
      </c>
      <c r="K34" s="674">
        <f>'SO MS'!F34</f>
        <v>37256.5945945946</v>
      </c>
      <c r="L34" s="674">
        <f>'SO MS'!G34</f>
        <v>10800</v>
      </c>
      <c r="M34" s="674">
        <f>'SO MS'!H34</f>
        <v>0</v>
      </c>
      <c r="N34" s="674">
        <f>'SO MS'!I34</f>
        <v>9000</v>
      </c>
      <c r="O34" s="674">
        <f>'SO Oktober 2026 Rev3'!AS34</f>
        <v>3500</v>
      </c>
      <c r="P34" s="674">
        <f>'SO MS'!K34</f>
        <v>9000</v>
      </c>
      <c r="Q34" s="674">
        <f>'SO MS'!L34</f>
        <v>31500</v>
      </c>
      <c r="R34" s="675">
        <f t="shared" si="48"/>
        <v>207094.59459459462</v>
      </c>
    </row>
    <row r="35" spans="1:18" ht="15.75">
      <c r="A35" s="829"/>
      <c r="B35" s="679">
        <f t="shared" si="49"/>
        <v>46319</v>
      </c>
      <c r="C35" s="679" t="str">
        <f t="shared" si="44"/>
        <v>Sat</v>
      </c>
      <c r="D35" s="640">
        <f t="shared" si="45"/>
        <v>-59321.895727986004</v>
      </c>
      <c r="E35" s="631">
        <f t="shared" si="46"/>
        <v>-44390.911598953768</v>
      </c>
      <c r="F35" s="672">
        <f>SUM('SO Oktober 2026 Rev3'!E35:AS35)</f>
        <v>202616.49032258062</v>
      </c>
      <c r="G35" s="672">
        <f>SUM('SO Oktober 2026 Rev3'!AV35:BB35)</f>
        <v>39869.015870967756</v>
      </c>
      <c r="H35" s="672">
        <f>SUM('SO Oktober 2026 Rev3'!BC35:BC35)</f>
        <v>9000</v>
      </c>
      <c r="I35" s="673">
        <f t="shared" si="47"/>
        <v>251485.50619354838</v>
      </c>
      <c r="J35" s="674">
        <f>'SO MS'!E35</f>
        <v>106038</v>
      </c>
      <c r="K35" s="674">
        <f>'SO MS'!F35</f>
        <v>37256.5945945946</v>
      </c>
      <c r="L35" s="674">
        <f>'SO MS'!G35</f>
        <v>10800</v>
      </c>
      <c r="M35" s="674">
        <f>'SO MS'!H35</f>
        <v>0</v>
      </c>
      <c r="N35" s="674">
        <f>'SO MS'!I35</f>
        <v>9000</v>
      </c>
      <c r="O35" s="674">
        <f>'SO Oktober 2026 Rev3'!AS35</f>
        <v>3500</v>
      </c>
      <c r="P35" s="674">
        <f>'SO MS'!K35</f>
        <v>9000</v>
      </c>
      <c r="Q35" s="674">
        <f>'SO MS'!L35</f>
        <v>31500</v>
      </c>
      <c r="R35" s="675">
        <f t="shared" si="48"/>
        <v>207094.59459459462</v>
      </c>
    </row>
    <row r="36" spans="1:18" ht="15.75">
      <c r="A36" s="830"/>
      <c r="B36" s="679">
        <f t="shared" si="49"/>
        <v>46320</v>
      </c>
      <c r="C36" s="679" t="str">
        <f t="shared" si="44"/>
        <v>Sun</v>
      </c>
      <c r="D36" s="640">
        <f t="shared" si="45"/>
        <v>-27330.818340889236</v>
      </c>
      <c r="E36" s="631">
        <f t="shared" si="46"/>
        <v>-12399.834211857</v>
      </c>
      <c r="F36" s="672">
        <f>SUM('SO Oktober 2026 Rev3'!E36:AS36)</f>
        <v>170625.41293548385</v>
      </c>
      <c r="G36" s="672">
        <f>SUM('SO Oktober 2026 Rev3'!AV36:BB36)</f>
        <v>39869.015870967756</v>
      </c>
      <c r="H36" s="672">
        <f>SUM('SO Oktober 2026 Rev3'!BC36:BC36)</f>
        <v>9000</v>
      </c>
      <c r="I36" s="673">
        <f t="shared" si="47"/>
        <v>219494.42880645161</v>
      </c>
      <c r="J36" s="674">
        <f>'SO MS'!E36</f>
        <v>106038</v>
      </c>
      <c r="K36" s="674">
        <f>'SO MS'!F36</f>
        <v>37256.5945945946</v>
      </c>
      <c r="L36" s="674">
        <f>'SO MS'!G36</f>
        <v>10800</v>
      </c>
      <c r="M36" s="674">
        <f>'SO MS'!H36</f>
        <v>0</v>
      </c>
      <c r="N36" s="674">
        <f>'SO MS'!I36</f>
        <v>9000</v>
      </c>
      <c r="O36" s="674">
        <f>'SO Oktober 2026 Rev3'!AS36</f>
        <v>3500</v>
      </c>
      <c r="P36" s="674">
        <f>'SO MS'!K36</f>
        <v>9000</v>
      </c>
      <c r="Q36" s="674">
        <f>'SO MS'!L36</f>
        <v>31500</v>
      </c>
      <c r="R36" s="675">
        <f t="shared" si="48"/>
        <v>207094.59459459462</v>
      </c>
    </row>
    <row r="37" spans="1:18" ht="15.75">
      <c r="A37" s="643"/>
      <c r="B37" s="636" t="s">
        <v>19</v>
      </c>
      <c r="C37" s="630"/>
      <c r="D37" s="562">
        <f>SUM(D30:D36)</f>
        <v>-331160.0572249344</v>
      </c>
      <c r="E37" s="676">
        <f t="shared" ref="E37" si="50">SUM(E30:E36)</f>
        <v>-252252.66993461183</v>
      </c>
      <c r="F37" s="562">
        <f t="shared" ref="F37" si="51">SUM(F30:F36)</f>
        <v>1334222.2193870968</v>
      </c>
      <c r="G37" s="562">
        <f t="shared" ref="G37" si="52">SUM(G30:G36)</f>
        <v>304692.61270967749</v>
      </c>
      <c r="H37" s="562">
        <f t="shared" ref="H37" si="53">SUM(H30:H36)</f>
        <v>63000</v>
      </c>
      <c r="I37" s="562">
        <f t="shared" ref="I37" si="54">SUM(I30:I36)</f>
        <v>1701914.8320967741</v>
      </c>
      <c r="J37" s="562">
        <f t="shared" ref="J37" si="55">SUM(J30:J36)</f>
        <v>742266</v>
      </c>
      <c r="K37" s="562">
        <f t="shared" ref="K37" si="56">SUM(K30:K36)</f>
        <v>260796.16216216225</v>
      </c>
      <c r="L37" s="562">
        <f t="shared" ref="L37" si="57">SUM(L30:L36)</f>
        <v>75600</v>
      </c>
      <c r="M37" s="562">
        <f t="shared" ref="M37" si="58">SUM(M30:M36)</f>
        <v>0</v>
      </c>
      <c r="N37" s="562">
        <f t="shared" ref="N37" si="59">SUM(N30:N36)</f>
        <v>63000</v>
      </c>
      <c r="O37" s="562">
        <f t="shared" ref="O37" si="60">SUM(O30:O36)</f>
        <v>24500</v>
      </c>
      <c r="P37" s="562">
        <f t="shared" ref="P37" si="61">SUM(P30:P36)</f>
        <v>63000</v>
      </c>
      <c r="Q37" s="562">
        <f t="shared" ref="Q37" si="62">SUM(Q30:Q36)</f>
        <v>220500</v>
      </c>
      <c r="R37" s="562">
        <f t="shared" ref="R37" si="63">SUM(R30:R36)</f>
        <v>1449662.1621621621</v>
      </c>
    </row>
    <row r="38" spans="1:18" ht="15.75">
      <c r="A38" s="828">
        <f>WEEKNUM(B41)</f>
        <v>44</v>
      </c>
      <c r="B38" s="630"/>
      <c r="C38" s="630"/>
      <c r="D38" s="640"/>
      <c r="E38" s="631"/>
      <c r="F38" s="672"/>
      <c r="G38" s="672"/>
      <c r="H38" s="672"/>
      <c r="I38" s="673"/>
      <c r="J38" s="674"/>
      <c r="K38" s="674"/>
      <c r="L38" s="674"/>
      <c r="M38" s="674"/>
      <c r="N38" s="674"/>
      <c r="O38" s="674"/>
      <c r="P38" s="674"/>
      <c r="Q38" s="674"/>
      <c r="R38" s="675"/>
    </row>
    <row r="39" spans="1:18" ht="15.75">
      <c r="A39" s="829"/>
      <c r="B39" s="630">
        <f>B36+1</f>
        <v>46321</v>
      </c>
      <c r="C39" s="630" t="str">
        <f t="shared" ref="C39:C44" si="64">TEXT(B39,"ddd")</f>
        <v>Mon</v>
      </c>
      <c r="D39" s="640">
        <f t="shared" ref="D39:D44" si="65">(J39+K39)-F39</f>
        <v>-55821.468631211814</v>
      </c>
      <c r="E39" s="631">
        <f t="shared" ref="E39:E44" si="66">R39-I39</f>
        <v>-46012.3848247602</v>
      </c>
      <c r="F39" s="672">
        <f>SUM('SO Oktober 2026 Rev3'!E39:AS39)</f>
        <v>199116.06322580643</v>
      </c>
      <c r="G39" s="672">
        <f>SUM('SO Oktober 2026 Rev3'!AV39:BB39)</f>
        <v>44990.916193548393</v>
      </c>
      <c r="H39" s="672">
        <f>SUM('SO Oktober 2026 Rev3'!BC39:BC39)</f>
        <v>9000</v>
      </c>
      <c r="I39" s="673">
        <f t="shared" ref="I39:I44" si="67">SUM(F39:H39)</f>
        <v>253106.97941935482</v>
      </c>
      <c r="J39" s="674">
        <f>'SO MS'!E39</f>
        <v>106038</v>
      </c>
      <c r="K39" s="674">
        <f>'SO MS'!F39</f>
        <v>37256.5945945946</v>
      </c>
      <c r="L39" s="674">
        <f>'SO MS'!G39</f>
        <v>10800</v>
      </c>
      <c r="M39" s="674">
        <f>'SO MS'!H39</f>
        <v>0</v>
      </c>
      <c r="N39" s="674">
        <f>'SO MS'!I39</f>
        <v>9000</v>
      </c>
      <c r="O39" s="674">
        <f>'SO Oktober 2026 Rev3'!AS39</f>
        <v>3500</v>
      </c>
      <c r="P39" s="674">
        <f>'SO MS'!K39</f>
        <v>9000</v>
      </c>
      <c r="Q39" s="674">
        <f>'SO MS'!L39</f>
        <v>31500</v>
      </c>
      <c r="R39" s="675">
        <f t="shared" ref="R39:R44" si="68">SUM(J39:Q39)</f>
        <v>207094.59459459462</v>
      </c>
    </row>
    <row r="40" spans="1:18" ht="15.75">
      <c r="A40" s="829"/>
      <c r="B40" s="630">
        <f t="shared" ref="B40:B44" si="69">B39+1</f>
        <v>46322</v>
      </c>
      <c r="C40" s="630" t="str">
        <f t="shared" si="64"/>
        <v>Tue</v>
      </c>
      <c r="D40" s="640">
        <f t="shared" si="65"/>
        <v>-55821.468631211814</v>
      </c>
      <c r="E40" s="631">
        <f t="shared" si="66"/>
        <v>-46012.3848247602</v>
      </c>
      <c r="F40" s="672">
        <f>SUM('SO Oktober 2026 Rev3'!E40:AS40)</f>
        <v>199116.06322580643</v>
      </c>
      <c r="G40" s="672">
        <f>SUM('SO Oktober 2026 Rev3'!AV40:BB40)</f>
        <v>44990.916193548393</v>
      </c>
      <c r="H40" s="672">
        <f>SUM('SO Oktober 2026 Rev3'!BC40:BC40)</f>
        <v>9000</v>
      </c>
      <c r="I40" s="673">
        <f t="shared" si="67"/>
        <v>253106.97941935482</v>
      </c>
      <c r="J40" s="674">
        <f>'SO MS'!E40</f>
        <v>106038</v>
      </c>
      <c r="K40" s="674">
        <f>'SO MS'!F40</f>
        <v>37256.5945945946</v>
      </c>
      <c r="L40" s="674">
        <f>'SO MS'!G40</f>
        <v>10800</v>
      </c>
      <c r="M40" s="674">
        <f>'SO MS'!H40</f>
        <v>0</v>
      </c>
      <c r="N40" s="674">
        <f>'SO MS'!I40</f>
        <v>9000</v>
      </c>
      <c r="O40" s="674">
        <f>'SO Oktober 2026 Rev3'!AS40</f>
        <v>3500</v>
      </c>
      <c r="P40" s="674">
        <f>'SO MS'!K40</f>
        <v>9000</v>
      </c>
      <c r="Q40" s="674">
        <f>'SO MS'!L40</f>
        <v>31500</v>
      </c>
      <c r="R40" s="675">
        <f t="shared" si="68"/>
        <v>207094.59459459462</v>
      </c>
    </row>
    <row r="41" spans="1:18" ht="15.75">
      <c r="A41" s="830"/>
      <c r="B41" s="630">
        <f t="shared" si="69"/>
        <v>46323</v>
      </c>
      <c r="C41" s="630" t="str">
        <f t="shared" si="64"/>
        <v>Wed</v>
      </c>
      <c r="D41" s="640">
        <f t="shared" si="65"/>
        <v>-55821.468631211814</v>
      </c>
      <c r="E41" s="631">
        <f t="shared" si="66"/>
        <v>-46012.3848247602</v>
      </c>
      <c r="F41" s="672">
        <f>SUM('SO Oktober 2026 Rev3'!E41:AS41)</f>
        <v>199116.06322580643</v>
      </c>
      <c r="G41" s="672">
        <f>SUM('SO Oktober 2026 Rev3'!AV41:BB41)</f>
        <v>44990.916193548393</v>
      </c>
      <c r="H41" s="672">
        <f>SUM('SO Oktober 2026 Rev3'!BC41:BC41)</f>
        <v>9000</v>
      </c>
      <c r="I41" s="673">
        <f t="shared" si="67"/>
        <v>253106.97941935482</v>
      </c>
      <c r="J41" s="674">
        <f>'SO MS'!E41</f>
        <v>106038</v>
      </c>
      <c r="K41" s="674">
        <f>'SO MS'!F41</f>
        <v>37256.5945945946</v>
      </c>
      <c r="L41" s="674">
        <f>'SO MS'!G41</f>
        <v>10800</v>
      </c>
      <c r="M41" s="674">
        <f>'SO MS'!H41</f>
        <v>0</v>
      </c>
      <c r="N41" s="674">
        <f>'SO MS'!I41</f>
        <v>9000</v>
      </c>
      <c r="O41" s="674">
        <f>'SO Oktober 2026 Rev3'!AS41</f>
        <v>3500</v>
      </c>
      <c r="P41" s="674">
        <f>'SO MS'!K41</f>
        <v>9000</v>
      </c>
      <c r="Q41" s="674">
        <f>'SO MS'!L41</f>
        <v>31500</v>
      </c>
      <c r="R41" s="675">
        <f t="shared" si="68"/>
        <v>207094.59459459462</v>
      </c>
    </row>
    <row r="42" spans="1:18" ht="15.75">
      <c r="A42" s="637"/>
      <c r="B42" s="630">
        <f t="shared" si="69"/>
        <v>46324</v>
      </c>
      <c r="C42" s="630" t="str">
        <f t="shared" si="64"/>
        <v>Thu</v>
      </c>
      <c r="D42" s="640">
        <f t="shared" si="65"/>
        <v>-55821.468631211814</v>
      </c>
      <c r="E42" s="631">
        <f t="shared" si="66"/>
        <v>-46012.3848247602</v>
      </c>
      <c r="F42" s="672">
        <f>SUM('SO Oktober 2026 Rev3'!E42:AS42)</f>
        <v>199116.06322580643</v>
      </c>
      <c r="G42" s="672">
        <f>SUM('SO Oktober 2026 Rev3'!AV42:BB42)</f>
        <v>44990.916193548393</v>
      </c>
      <c r="H42" s="672">
        <f>SUM('SO Oktober 2026 Rev3'!BC42:BC42)</f>
        <v>9000</v>
      </c>
      <c r="I42" s="673">
        <f t="shared" si="67"/>
        <v>253106.97941935482</v>
      </c>
      <c r="J42" s="674">
        <f>'SO MS'!E42</f>
        <v>106038</v>
      </c>
      <c r="K42" s="674">
        <f>'SO MS'!F42</f>
        <v>37256.5945945946</v>
      </c>
      <c r="L42" s="674">
        <f>'SO MS'!G42</f>
        <v>10800</v>
      </c>
      <c r="M42" s="674">
        <f>'SO MS'!H42</f>
        <v>0</v>
      </c>
      <c r="N42" s="674">
        <f>'SO MS'!I42</f>
        <v>9000</v>
      </c>
      <c r="O42" s="674">
        <f>'SO Oktober 2026 Rev3'!AS42</f>
        <v>3500</v>
      </c>
      <c r="P42" s="674">
        <f>'SO MS'!K42</f>
        <v>9000</v>
      </c>
      <c r="Q42" s="674">
        <f>'SO MS'!L42</f>
        <v>31500</v>
      </c>
      <c r="R42" s="675">
        <f t="shared" si="68"/>
        <v>207094.59459459462</v>
      </c>
    </row>
    <row r="43" spans="1:18" ht="15.75">
      <c r="A43" s="637"/>
      <c r="B43" s="679">
        <f t="shared" si="69"/>
        <v>46325</v>
      </c>
      <c r="C43" s="679" t="str">
        <f t="shared" si="64"/>
        <v>Fri</v>
      </c>
      <c r="D43" s="640">
        <f t="shared" si="65"/>
        <v>-55821.468631211814</v>
      </c>
      <c r="E43" s="631">
        <f t="shared" si="66"/>
        <v>-46012.3848247602</v>
      </c>
      <c r="F43" s="672">
        <f>SUM('SO Oktober 2026 Rev3'!E43:AS43)</f>
        <v>199116.06322580643</v>
      </c>
      <c r="G43" s="672">
        <f>SUM('SO Oktober 2026 Rev3'!AV43:BB43)</f>
        <v>44990.916193548393</v>
      </c>
      <c r="H43" s="672">
        <f>SUM('SO Oktober 2026 Rev3'!BC43:BC43)</f>
        <v>9000</v>
      </c>
      <c r="I43" s="673">
        <f t="shared" si="67"/>
        <v>253106.97941935482</v>
      </c>
      <c r="J43" s="674">
        <f>'SO MS'!E43</f>
        <v>106038</v>
      </c>
      <c r="K43" s="674">
        <f>'SO MS'!F43</f>
        <v>37256.5945945946</v>
      </c>
      <c r="L43" s="674">
        <f>'SO MS'!G43</f>
        <v>10800</v>
      </c>
      <c r="M43" s="674">
        <f>'SO MS'!H43</f>
        <v>0</v>
      </c>
      <c r="N43" s="674">
        <f>'SO MS'!I43</f>
        <v>9000</v>
      </c>
      <c r="O43" s="674">
        <f>'SO Oktober 2026 Rev3'!AS43</f>
        <v>3500</v>
      </c>
      <c r="P43" s="674">
        <f>'SO MS'!K43</f>
        <v>9000</v>
      </c>
      <c r="Q43" s="674">
        <f>'SO MS'!L43</f>
        <v>31500</v>
      </c>
      <c r="R43" s="675">
        <f t="shared" si="68"/>
        <v>207094.59459459462</v>
      </c>
    </row>
    <row r="44" spans="1:18" ht="15.75">
      <c r="A44" s="637"/>
      <c r="B44" s="679">
        <f t="shared" si="69"/>
        <v>46326</v>
      </c>
      <c r="C44" s="679" t="str">
        <f t="shared" si="64"/>
        <v>Sat</v>
      </c>
      <c r="D44" s="640">
        <f t="shared" si="65"/>
        <v>-59421.895727986004</v>
      </c>
      <c r="E44" s="631">
        <f t="shared" si="66"/>
        <v>-45612.81192153439</v>
      </c>
      <c r="F44" s="672">
        <f>SUM('SO Oktober 2026 Rev3'!E44:AS44)</f>
        <v>202716.49032258062</v>
      </c>
      <c r="G44" s="672">
        <f>SUM('SO Oktober 2026 Rev3'!AV44:BB44)</f>
        <v>40990.916193548393</v>
      </c>
      <c r="H44" s="672">
        <f>SUM('SO Oktober 2026 Rev3'!BC44:BC44)</f>
        <v>9000</v>
      </c>
      <c r="I44" s="673">
        <f t="shared" si="67"/>
        <v>252707.40651612901</v>
      </c>
      <c r="J44" s="674">
        <f>'SO MS'!E44</f>
        <v>106038</v>
      </c>
      <c r="K44" s="674">
        <f>'SO MS'!F44</f>
        <v>37256.5945945946</v>
      </c>
      <c r="L44" s="674">
        <f>'SO MS'!G44</f>
        <v>10800</v>
      </c>
      <c r="M44" s="674">
        <f>'SO MS'!H44</f>
        <v>0</v>
      </c>
      <c r="N44" s="674">
        <f>'SO MS'!I44</f>
        <v>9000</v>
      </c>
      <c r="O44" s="674">
        <f>'SO Oktober 2026 Rev3'!AS44</f>
        <v>3500</v>
      </c>
      <c r="P44" s="674">
        <f>'SO MS'!K44</f>
        <v>9000</v>
      </c>
      <c r="Q44" s="674">
        <f>'SO MS'!L44</f>
        <v>31500</v>
      </c>
      <c r="R44" s="675">
        <f t="shared" si="68"/>
        <v>207094.59459459462</v>
      </c>
    </row>
    <row r="45" spans="1:18" ht="15.75">
      <c r="A45" s="637"/>
      <c r="B45" s="636" t="s">
        <v>19</v>
      </c>
      <c r="C45" s="630"/>
      <c r="D45" s="562">
        <f t="shared" ref="D45:R45" si="70">SUM(D39:D44)</f>
        <v>-338529.23888404504</v>
      </c>
      <c r="E45" s="676">
        <f t="shared" si="70"/>
        <v>-275674.73604533542</v>
      </c>
      <c r="F45" s="562">
        <f t="shared" si="70"/>
        <v>1198296.8064516129</v>
      </c>
      <c r="G45" s="562">
        <f t="shared" si="70"/>
        <v>265945.49716129038</v>
      </c>
      <c r="H45" s="562">
        <f t="shared" si="70"/>
        <v>54000</v>
      </c>
      <c r="I45" s="562">
        <f t="shared" si="70"/>
        <v>1518242.303612903</v>
      </c>
      <c r="J45" s="562">
        <f t="shared" si="70"/>
        <v>636228</v>
      </c>
      <c r="K45" s="562">
        <f t="shared" si="70"/>
        <v>223539.56756756763</v>
      </c>
      <c r="L45" s="562">
        <f t="shared" si="70"/>
        <v>64800</v>
      </c>
      <c r="M45" s="562">
        <f t="shared" si="70"/>
        <v>0</v>
      </c>
      <c r="N45" s="562">
        <f t="shared" si="70"/>
        <v>54000</v>
      </c>
      <c r="O45" s="562">
        <f t="shared" si="70"/>
        <v>21000</v>
      </c>
      <c r="P45" s="562">
        <f t="shared" si="70"/>
        <v>54000</v>
      </c>
      <c r="Q45" s="562">
        <f t="shared" si="70"/>
        <v>189000</v>
      </c>
      <c r="R45" s="562">
        <f t="shared" si="70"/>
        <v>1242567.5675675676</v>
      </c>
    </row>
    <row r="46" spans="1:18" ht="15.75">
      <c r="A46" s="643"/>
      <c r="B46" s="630"/>
      <c r="C46" s="630"/>
      <c r="D46" s="632"/>
      <c r="E46" s="639"/>
      <c r="F46" s="672"/>
      <c r="G46" s="672"/>
      <c r="H46" s="672"/>
      <c r="I46" s="673"/>
      <c r="J46" s="674"/>
      <c r="K46" s="674"/>
      <c r="L46" s="674"/>
      <c r="M46" s="674"/>
      <c r="N46" s="674"/>
      <c r="O46" s="674"/>
      <c r="P46" s="674"/>
      <c r="Q46" s="674"/>
      <c r="R46" s="675"/>
    </row>
    <row r="47" spans="1:18" ht="15.75">
      <c r="A47" s="531"/>
      <c r="B47" s="680"/>
      <c r="C47" s="651"/>
      <c r="D47" s="681"/>
      <c r="E47" s="682"/>
      <c r="F47" s="682"/>
      <c r="G47" s="682"/>
      <c r="H47" s="682"/>
      <c r="I47" s="682"/>
      <c r="J47" s="682"/>
      <c r="K47" s="682"/>
      <c r="L47" s="682"/>
      <c r="M47" s="682"/>
      <c r="N47" s="682"/>
      <c r="O47" s="682"/>
      <c r="P47" s="682"/>
      <c r="Q47" s="682"/>
      <c r="R47" s="682"/>
    </row>
    <row r="48" spans="1:18" ht="15.75">
      <c r="A48" s="683"/>
      <c r="B48" s="510" t="s">
        <v>19</v>
      </c>
      <c r="C48" s="501"/>
      <c r="D48" s="684">
        <f>D10+D19+D27+D35+D46</f>
        <v>-64208.906818657066</v>
      </c>
      <c r="E48" s="652">
        <f>E10+E19+E28+E37+E45</f>
        <v>-451248.74550305074</v>
      </c>
      <c r="F48" s="652">
        <f t="shared" ref="F48:R48" si="71">F10+F19+F28+F37+F45</f>
        <v>5242437.9785161288</v>
      </c>
      <c r="G48" s="652">
        <f t="shared" si="71"/>
        <v>1349743.1994193553</v>
      </c>
      <c r="H48" s="652">
        <f t="shared" si="71"/>
        <v>279000</v>
      </c>
      <c r="I48" s="652">
        <f t="shared" si="71"/>
        <v>6871181.1779354829</v>
      </c>
      <c r="J48" s="652">
        <f t="shared" si="71"/>
        <v>3287178</v>
      </c>
      <c r="K48" s="652">
        <f t="shared" si="71"/>
        <v>1154954.4324324329</v>
      </c>
      <c r="L48" s="652">
        <f t="shared" si="71"/>
        <v>334800</v>
      </c>
      <c r="M48" s="652">
        <f t="shared" si="71"/>
        <v>0</v>
      </c>
      <c r="N48" s="652">
        <f t="shared" si="71"/>
        <v>279000</v>
      </c>
      <c r="O48" s="652">
        <f t="shared" si="71"/>
        <v>108500</v>
      </c>
      <c r="P48" s="652">
        <f t="shared" si="71"/>
        <v>279000</v>
      </c>
      <c r="Q48" s="652">
        <f t="shared" si="71"/>
        <v>976500</v>
      </c>
      <c r="R48" s="652">
        <f t="shared" si="71"/>
        <v>6419932.4324324327</v>
      </c>
    </row>
    <row r="49" spans="1:18" ht="15.75">
      <c r="A49" s="683"/>
      <c r="B49" s="527" t="s">
        <v>26</v>
      </c>
      <c r="C49" s="528"/>
      <c r="D49" s="685">
        <f>SUM(D6:D9,D11:D17,D20:D26,D28:D34,D36:D41)</f>
        <v>-1030277.2951333903</v>
      </c>
      <c r="E49" s="654">
        <f>SUM(E6:E9,E11:E18,E20:E27,E30:E36,E39:E44)</f>
        <v>-451248.74550305074</v>
      </c>
      <c r="F49" s="654">
        <f t="shared" ref="F49:R49" si="72">SUM(F6:F9,F11:F18,F20:F27,F30:F36,F39:F44)</f>
        <v>5242437.9785161288</v>
      </c>
      <c r="G49" s="654">
        <f t="shared" si="72"/>
        <v>1349743.1994193546</v>
      </c>
      <c r="H49" s="654">
        <f t="shared" si="72"/>
        <v>279000</v>
      </c>
      <c r="I49" s="654">
        <f t="shared" si="72"/>
        <v>6871181.1779354811</v>
      </c>
      <c r="J49" s="654">
        <f t="shared" si="72"/>
        <v>3287178</v>
      </c>
      <c r="K49" s="654">
        <f t="shared" si="72"/>
        <v>1154954.4324324322</v>
      </c>
      <c r="L49" s="654">
        <f t="shared" si="72"/>
        <v>334800</v>
      </c>
      <c r="M49" s="654">
        <f t="shared" si="72"/>
        <v>0</v>
      </c>
      <c r="N49" s="654">
        <f t="shared" si="72"/>
        <v>279000</v>
      </c>
      <c r="O49" s="654">
        <f t="shared" si="72"/>
        <v>108500</v>
      </c>
      <c r="P49" s="654">
        <f t="shared" si="72"/>
        <v>279000</v>
      </c>
      <c r="Q49" s="654">
        <f t="shared" si="72"/>
        <v>976500</v>
      </c>
      <c r="R49" s="654">
        <f t="shared" si="72"/>
        <v>6419932.4324324364</v>
      </c>
    </row>
    <row r="50" spans="1:18" ht="15.75">
      <c r="A50" s="686"/>
      <c r="B50" s="616"/>
      <c r="C50" s="616"/>
    </row>
    <row r="51" spans="1:18" ht="15.75">
      <c r="A51" s="616"/>
      <c r="B51" s="656"/>
      <c r="C51" s="656"/>
      <c r="D51" s="687"/>
    </row>
    <row r="52" spans="1:18">
      <c r="A52" s="616"/>
      <c r="B52" s="616"/>
      <c r="C52" s="616"/>
    </row>
    <row r="53" spans="1:18" ht="15.75">
      <c r="A53" s="656"/>
      <c r="B53" s="616"/>
      <c r="C53" s="616"/>
      <c r="E53" s="656"/>
    </row>
    <row r="54" spans="1:18">
      <c r="A54" s="616"/>
    </row>
    <row r="55" spans="1:18">
      <c r="A55" s="616"/>
    </row>
  </sheetData>
  <mergeCells count="7">
    <mergeCell ref="A30:A36"/>
    <mergeCell ref="A38:A41"/>
    <mergeCell ref="A4:C4"/>
    <mergeCell ref="F4:I4"/>
    <mergeCell ref="J4:R4"/>
    <mergeCell ref="B5:C5"/>
    <mergeCell ref="A22:A28"/>
  </mergeCells>
  <conditionalFormatting sqref="D8">
    <cfRule type="cellIs" dxfId="113" priority="136" operator="lessThan">
      <formula>0</formula>
    </cfRule>
  </conditionalFormatting>
  <conditionalFormatting sqref="B10:C10">
    <cfRule type="cellIs" dxfId="112" priority="103" operator="lessThan">
      <formula>0</formula>
    </cfRule>
  </conditionalFormatting>
  <conditionalFormatting sqref="D10:R10">
    <cfRule type="cellIs" dxfId="111" priority="102" operator="lessThan">
      <formula>0</formula>
    </cfRule>
  </conditionalFormatting>
  <conditionalFormatting sqref="B19:C19">
    <cfRule type="cellIs" dxfId="110" priority="53" operator="lessThan">
      <formula>0</formula>
    </cfRule>
  </conditionalFormatting>
  <conditionalFormatting sqref="D19:R19">
    <cfRule type="cellIs" dxfId="109" priority="52" operator="lessThan">
      <formula>0</formula>
    </cfRule>
  </conditionalFormatting>
  <conditionalFormatting sqref="D27">
    <cfRule type="cellIs" dxfId="108" priority="43" operator="lessThan">
      <formula>0</formula>
    </cfRule>
  </conditionalFormatting>
  <conditionalFormatting sqref="D28:R28">
    <cfRule type="cellIs" dxfId="107" priority="35" operator="lessThan">
      <formula>0</formula>
    </cfRule>
  </conditionalFormatting>
  <conditionalFormatting sqref="D37:R37">
    <cfRule type="cellIs" dxfId="106" priority="22" operator="lessThan">
      <formula>0</formula>
    </cfRule>
  </conditionalFormatting>
  <conditionalFormatting sqref="D44">
    <cfRule type="cellIs" dxfId="105" priority="15" operator="lessThan">
      <formula>0</formula>
    </cfRule>
  </conditionalFormatting>
  <conditionalFormatting sqref="D45:R45">
    <cfRule type="cellIs" dxfId="104" priority="1" operator="lessThan">
      <formula>0</formula>
    </cfRule>
  </conditionalFormatting>
  <conditionalFormatting sqref="D46">
    <cfRule type="cellIs" dxfId="103" priority="105" operator="lessThan">
      <formula>0</formula>
    </cfRule>
  </conditionalFormatting>
  <conditionalFormatting sqref="A50:A54">
    <cfRule type="cellIs" dxfId="102" priority="206" operator="lessThan">
      <formula>0</formula>
    </cfRule>
  </conditionalFormatting>
  <conditionalFormatting sqref="D1:D1048576">
    <cfRule type="cellIs" dxfId="101" priority="47" operator="greaterThan">
      <formula>0</formula>
    </cfRule>
  </conditionalFormatting>
  <conditionalFormatting sqref="D35:D36">
    <cfRule type="cellIs" dxfId="100" priority="27" operator="lessThan">
      <formula>0</formula>
    </cfRule>
  </conditionalFormatting>
  <conditionalFormatting sqref="E28:E46">
    <cfRule type="cellIs" dxfId="99" priority="10" operator="lessThan">
      <formula>0</formula>
    </cfRule>
  </conditionalFormatting>
  <conditionalFormatting sqref="B6:E9">
    <cfRule type="cellIs" dxfId="98" priority="146" operator="lessThan">
      <formula>0</formula>
    </cfRule>
  </conditionalFormatting>
  <conditionalFormatting sqref="E8:R9">
    <cfRule type="cellIs" dxfId="97" priority="144" operator="lessThan">
      <formula>0</formula>
    </cfRule>
  </conditionalFormatting>
  <conditionalFormatting sqref="B11:E18">
    <cfRule type="cellIs" dxfId="96" priority="55" operator="lessThan">
      <formula>0</formula>
    </cfRule>
  </conditionalFormatting>
  <conditionalFormatting sqref="B20:E27">
    <cfRule type="cellIs" dxfId="95" priority="37" operator="lessThan">
      <formula>0</formula>
    </cfRule>
  </conditionalFormatting>
  <conditionalFormatting sqref="B27:C28">
    <cfRule type="cellIs" dxfId="94" priority="36" operator="lessThan">
      <formula>0</formula>
    </cfRule>
  </conditionalFormatting>
  <conditionalFormatting sqref="E27:R47">
    <cfRule type="cellIs" dxfId="93" priority="19" operator="lessThan">
      <formula>0</formula>
    </cfRule>
  </conditionalFormatting>
  <conditionalFormatting sqref="B28:D47">
    <cfRule type="cellIs" dxfId="92" priority="5" operator="lessThan">
      <formula>0</formula>
    </cfRule>
  </conditionalFormatting>
  <conditionalFormatting sqref="B29:E46">
    <cfRule type="cellIs" dxfId="91" priority="3" operator="lessThan">
      <formula>0</formula>
    </cfRule>
  </conditionalFormatting>
  <conditionalFormatting sqref="B35:C37">
    <cfRule type="cellIs" dxfId="90" priority="23" operator="lessThan">
      <formula>0</formula>
    </cfRule>
  </conditionalFormatting>
  <conditionalFormatting sqref="B44:C46">
    <cfRule type="cellIs" dxfId="89" priority="2" operator="lessThan">
      <formula>0</formula>
    </cfRule>
  </conditionalFormatting>
  <conditionalFormatting sqref="D48:R49">
    <cfRule type="cellIs" dxfId="88" priority="130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zoomScale="85" zoomScaleNormal="85" workbookViewId="0">
      <pane xSplit="3" ySplit="5" topLeftCell="F27" activePane="bottomRight" state="frozen"/>
      <selection pane="topRight"/>
      <selection pane="bottomLeft"/>
      <selection pane="bottomRight" activeCell="I38" sqref="I38"/>
    </sheetView>
  </sheetViews>
  <sheetFormatPr defaultColWidth="9.140625" defaultRowHeight="15"/>
  <cols>
    <col min="1" max="1" width="12.85546875" style="456" customWidth="1"/>
    <col min="2" max="2" width="15.5703125" style="456" customWidth="1"/>
    <col min="3" max="3" width="13" style="456" customWidth="1"/>
    <col min="4" max="4" width="25.5703125" style="616" customWidth="1"/>
    <col min="5" max="5" width="24.5703125" style="616" customWidth="1"/>
    <col min="6" max="12" width="24.7109375" style="616" customWidth="1"/>
    <col min="13" max="16384" width="9.140625" style="456"/>
  </cols>
  <sheetData>
    <row r="1" spans="1:12" ht="15" customHeight="1">
      <c r="A1" s="617" t="s">
        <v>97</v>
      </c>
      <c r="B1" s="617"/>
      <c r="C1" s="617"/>
      <c r="D1" s="618"/>
    </row>
    <row r="2" spans="1:12" ht="15" customHeight="1">
      <c r="A2" s="617"/>
      <c r="B2" s="617"/>
      <c r="C2" s="617"/>
      <c r="D2" s="618"/>
    </row>
    <row r="3" spans="1:12" ht="15" customHeight="1">
      <c r="A3" s="617"/>
      <c r="B3" s="617"/>
      <c r="C3" s="617"/>
      <c r="D3" s="618"/>
    </row>
    <row r="4" spans="1:12" ht="15" customHeight="1">
      <c r="A4" s="831">
        <v>46296</v>
      </c>
      <c r="B4" s="831"/>
      <c r="C4" s="831"/>
      <c r="D4" s="619"/>
    </row>
    <row r="5" spans="1:12" ht="15" customHeight="1">
      <c r="A5" s="620" t="s">
        <v>1</v>
      </c>
      <c r="B5" s="837" t="s">
        <v>2</v>
      </c>
      <c r="C5" s="838"/>
      <c r="D5" s="621" t="s">
        <v>3</v>
      </c>
      <c r="E5" s="622" t="s">
        <v>89</v>
      </c>
      <c r="F5" s="622" t="s">
        <v>90</v>
      </c>
      <c r="G5" s="622" t="s">
        <v>91</v>
      </c>
      <c r="H5" s="622" t="s">
        <v>92</v>
      </c>
      <c r="I5" s="622" t="s">
        <v>93</v>
      </c>
      <c r="J5" s="622" t="s">
        <v>94</v>
      </c>
      <c r="K5" s="623" t="s">
        <v>95</v>
      </c>
      <c r="L5" s="624" t="s">
        <v>96</v>
      </c>
    </row>
    <row r="6" spans="1:12" ht="15.75">
      <c r="A6" s="839">
        <f>WEEKNUM(B6)</f>
        <v>40</v>
      </c>
      <c r="B6" s="625">
        <f>A4</f>
        <v>46296</v>
      </c>
      <c r="C6" s="625" t="str">
        <f t="shared" ref="C6:C7" si="0">TEXT(B6,"ddd")</f>
        <v>Thu</v>
      </c>
      <c r="D6" s="626">
        <f t="shared" ref="D6:D7" si="1">SUM(E6:O6)</f>
        <v>207094.59459459462</v>
      </c>
      <c r="E6" s="627">
        <v>106038</v>
      </c>
      <c r="F6" s="627">
        <v>37256.5945945946</v>
      </c>
      <c r="G6" s="627">
        <f t="shared" ref="G6:G18" si="2">0.45*24000</f>
        <v>10800</v>
      </c>
      <c r="H6" s="628">
        <v>0</v>
      </c>
      <c r="I6" s="628">
        <f>'SO Oktober 2026 Rev3'!BC6</f>
        <v>9000</v>
      </c>
      <c r="J6" s="627">
        <f>'SO Oktober 2026 Rev3'!AS6</f>
        <v>3500</v>
      </c>
      <c r="K6" s="627">
        <f>'SO Oktober 2026 Rev3'!BC6</f>
        <v>9000</v>
      </c>
      <c r="L6" s="629">
        <f>'SO Oktober 2026 Rev3'!BB6</f>
        <v>31500</v>
      </c>
    </row>
    <row r="7" spans="1:12" ht="15.75">
      <c r="A7" s="829"/>
      <c r="B7" s="630">
        <f t="shared" ref="B7:B9" si="3">B6+1</f>
        <v>46297</v>
      </c>
      <c r="C7" s="630" t="str">
        <f t="shared" si="0"/>
        <v>Fri</v>
      </c>
      <c r="D7" s="631">
        <f t="shared" si="1"/>
        <v>207094.59459459462</v>
      </c>
      <c r="E7" s="632">
        <v>106038</v>
      </c>
      <c r="F7" s="632">
        <v>37256.5945945946</v>
      </c>
      <c r="G7" s="632">
        <f t="shared" si="2"/>
        <v>10800</v>
      </c>
      <c r="H7" s="633">
        <v>0</v>
      </c>
      <c r="I7" s="633">
        <f>'SO Oktober 2026 Rev3'!BC7</f>
        <v>9000</v>
      </c>
      <c r="J7" s="632">
        <f>'SO Oktober 2026 Rev3'!AS7</f>
        <v>3500</v>
      </c>
      <c r="K7" s="632">
        <f>'SO Oktober 2026 Rev3'!BC7</f>
        <v>9000</v>
      </c>
      <c r="L7" s="634">
        <f>'SO Oktober 2026 Rev3'!BB7</f>
        <v>31500</v>
      </c>
    </row>
    <row r="8" spans="1:12" ht="15.75">
      <c r="A8" s="829"/>
      <c r="B8" s="635">
        <f t="shared" si="3"/>
        <v>46298</v>
      </c>
      <c r="C8" s="635" t="str">
        <f t="shared" ref="C8:C18" si="4">TEXT(B8,"ddd")</f>
        <v>Sat</v>
      </c>
      <c r="D8" s="631">
        <f t="shared" ref="D8:D9" si="5">SUM(E8:O8)</f>
        <v>207094.59459459462</v>
      </c>
      <c r="E8" s="632">
        <v>106038</v>
      </c>
      <c r="F8" s="632">
        <v>37256.5945945946</v>
      </c>
      <c r="G8" s="632">
        <f t="shared" si="2"/>
        <v>10800</v>
      </c>
      <c r="H8" s="633">
        <v>0</v>
      </c>
      <c r="I8" s="633">
        <f>'SO Oktober 2026 Rev3'!BC8</f>
        <v>9000</v>
      </c>
      <c r="J8" s="632">
        <f>'SO Oktober 2026 Rev3'!AS8</f>
        <v>3500</v>
      </c>
      <c r="K8" s="632">
        <f>'SO Oktober 2026 Rev3'!BC8</f>
        <v>9000</v>
      </c>
      <c r="L8" s="634">
        <f>'SO Oktober 2026 Rev3'!BB8</f>
        <v>31500</v>
      </c>
    </row>
    <row r="9" spans="1:12" ht="15.75">
      <c r="A9" s="829"/>
      <c r="B9" s="635">
        <f t="shared" si="3"/>
        <v>46299</v>
      </c>
      <c r="C9" s="635" t="str">
        <f t="shared" si="4"/>
        <v>Sun</v>
      </c>
      <c r="D9" s="631">
        <f t="shared" si="5"/>
        <v>207094.59459459462</v>
      </c>
      <c r="E9" s="632">
        <v>106038</v>
      </c>
      <c r="F9" s="632">
        <v>37256.5945945946</v>
      </c>
      <c r="G9" s="632">
        <f t="shared" si="2"/>
        <v>10800</v>
      </c>
      <c r="H9" s="633">
        <v>0</v>
      </c>
      <c r="I9" s="633">
        <f>'SO Oktober 2026 Rev3'!BC9</f>
        <v>9000</v>
      </c>
      <c r="J9" s="632">
        <f>'SO Oktober 2026 Rev3'!AS9</f>
        <v>3500</v>
      </c>
      <c r="K9" s="632">
        <f>'SO Oktober 2026 Rev3'!BC9</f>
        <v>9000</v>
      </c>
      <c r="L9" s="634">
        <f>'SO Oktober 2026 Rev3'!BB9</f>
        <v>31500</v>
      </c>
    </row>
    <row r="10" spans="1:12" s="485" customFormat="1" ht="15.75">
      <c r="A10" s="829"/>
      <c r="B10" s="636" t="s">
        <v>19</v>
      </c>
      <c r="C10" s="630"/>
      <c r="D10" s="562">
        <f>SUM(D6:D9)</f>
        <v>828378.37837837846</v>
      </c>
      <c r="E10" s="562">
        <f t="shared" ref="E10:F10" si="6">SUM(E6:E9)</f>
        <v>424152</v>
      </c>
      <c r="F10" s="562">
        <f t="shared" si="6"/>
        <v>149026.3783783784</v>
      </c>
      <c r="G10" s="562">
        <f t="shared" ref="G10" si="7">SUM(G6:G9)</f>
        <v>43200</v>
      </c>
      <c r="H10" s="562">
        <f t="shared" ref="H10" si="8">SUM(H6:H9)</f>
        <v>0</v>
      </c>
      <c r="I10" s="562">
        <f t="shared" ref="I10" si="9">SUM(I6:I9)</f>
        <v>36000</v>
      </c>
      <c r="J10" s="562">
        <f t="shared" ref="J10" si="10">SUM(J6:J9)</f>
        <v>14000</v>
      </c>
      <c r="K10" s="562">
        <f t="shared" ref="K10" si="11">SUM(K6:K9)</f>
        <v>36000</v>
      </c>
      <c r="L10" s="562">
        <f t="shared" ref="L10" si="12">SUM(L6:L9)</f>
        <v>126000</v>
      </c>
    </row>
    <row r="11" spans="1:12" ht="15.75">
      <c r="A11" s="830"/>
      <c r="B11" s="638"/>
      <c r="C11" s="638"/>
      <c r="D11" s="639"/>
      <c r="E11" s="640"/>
      <c r="F11" s="640"/>
      <c r="G11" s="640"/>
      <c r="H11" s="641"/>
      <c r="I11" s="641"/>
      <c r="J11" s="640"/>
      <c r="K11" s="640"/>
      <c r="L11" s="642"/>
    </row>
    <row r="12" spans="1:12" s="485" customFormat="1" ht="15.75">
      <c r="A12" s="643"/>
      <c r="B12" s="636">
        <f>B9+1</f>
        <v>46300</v>
      </c>
      <c r="C12" s="630" t="str">
        <f t="shared" si="4"/>
        <v>Mon</v>
      </c>
      <c r="D12" s="631">
        <f t="shared" ref="D12:D13" si="13">SUM(E12:O12)</f>
        <v>207094.59459459462</v>
      </c>
      <c r="E12" s="632">
        <v>106038</v>
      </c>
      <c r="F12" s="632">
        <v>37256.5945945946</v>
      </c>
      <c r="G12" s="632">
        <f t="shared" si="2"/>
        <v>10800</v>
      </c>
      <c r="H12" s="633">
        <v>0</v>
      </c>
      <c r="I12" s="633">
        <f>'SO Oktober 2026 Rev3'!BC12</f>
        <v>9000</v>
      </c>
      <c r="J12" s="632">
        <f>'SO Oktober 2026 Rev3'!AS12</f>
        <v>3500</v>
      </c>
      <c r="K12" s="632">
        <f>'SO Oktober 2026 Rev3'!BC12</f>
        <v>9000</v>
      </c>
      <c r="L12" s="634">
        <f>'SO Oktober 2026 Rev3'!BB12</f>
        <v>31500</v>
      </c>
    </row>
    <row r="13" spans="1:12" s="485" customFormat="1" ht="15.75">
      <c r="A13" s="643"/>
      <c r="B13" s="636">
        <f>B12+1</f>
        <v>46301</v>
      </c>
      <c r="C13" s="630" t="str">
        <f t="shared" si="4"/>
        <v>Tue</v>
      </c>
      <c r="D13" s="631">
        <f t="shared" si="13"/>
        <v>207094.59459459462</v>
      </c>
      <c r="E13" s="632">
        <v>106038</v>
      </c>
      <c r="F13" s="632">
        <v>37256.5945945946</v>
      </c>
      <c r="G13" s="632">
        <f t="shared" si="2"/>
        <v>10800</v>
      </c>
      <c r="H13" s="633">
        <v>0</v>
      </c>
      <c r="I13" s="633">
        <f>'SO Oktober 2026 Rev3'!BC13</f>
        <v>9000</v>
      </c>
      <c r="J13" s="632">
        <f>'SO Oktober 2026 Rev3'!AS13</f>
        <v>3500</v>
      </c>
      <c r="K13" s="632">
        <f>'SO Oktober 2026 Rev3'!BC13</f>
        <v>9000</v>
      </c>
      <c r="L13" s="634">
        <f>'SO Oktober 2026 Rev3'!BB13</f>
        <v>31500</v>
      </c>
    </row>
    <row r="14" spans="1:12" ht="15.75">
      <c r="A14" s="828">
        <f>WEEKNUM(B16)</f>
        <v>41</v>
      </c>
      <c r="B14" s="636">
        <f t="shared" ref="B14:B18" si="14">B13+1</f>
        <v>46302</v>
      </c>
      <c r="C14" s="630" t="str">
        <f t="shared" si="4"/>
        <v>Wed</v>
      </c>
      <c r="D14" s="631">
        <f t="shared" ref="D14:D16" si="15">SUM(E14:O14)</f>
        <v>207094.59459459462</v>
      </c>
      <c r="E14" s="632">
        <v>106038</v>
      </c>
      <c r="F14" s="632">
        <v>37256.5945945946</v>
      </c>
      <c r="G14" s="632">
        <f t="shared" si="2"/>
        <v>10800</v>
      </c>
      <c r="H14" s="633">
        <v>0</v>
      </c>
      <c r="I14" s="633">
        <f>'SO Oktober 2026 Rev3'!BC14</f>
        <v>9000</v>
      </c>
      <c r="J14" s="632">
        <f>'SO Oktober 2026 Rev3'!AS14</f>
        <v>3500</v>
      </c>
      <c r="K14" s="632">
        <f>'SO Oktober 2026 Rev3'!BC14</f>
        <v>9000</v>
      </c>
      <c r="L14" s="634">
        <f>'SO Oktober 2026 Rev3'!BB14</f>
        <v>31500</v>
      </c>
    </row>
    <row r="15" spans="1:12" ht="15.75">
      <c r="A15" s="829"/>
      <c r="B15" s="636">
        <f t="shared" si="14"/>
        <v>46303</v>
      </c>
      <c r="C15" s="630" t="str">
        <f t="shared" si="4"/>
        <v>Thu</v>
      </c>
      <c r="D15" s="631">
        <f t="shared" si="15"/>
        <v>207094.59459459462</v>
      </c>
      <c r="E15" s="632">
        <v>106038</v>
      </c>
      <c r="F15" s="632">
        <v>37256.5945945946</v>
      </c>
      <c r="G15" s="632">
        <f t="shared" si="2"/>
        <v>10800</v>
      </c>
      <c r="H15" s="633">
        <v>0</v>
      </c>
      <c r="I15" s="633">
        <f>'SO Oktober 2026 Rev3'!BC15</f>
        <v>9000</v>
      </c>
      <c r="J15" s="632">
        <f>'SO Oktober 2026 Rev3'!AS15</f>
        <v>3500</v>
      </c>
      <c r="K15" s="632">
        <f>'SO Oktober 2026 Rev3'!BC15</f>
        <v>9000</v>
      </c>
      <c r="L15" s="634">
        <f>'SO Oktober 2026 Rev3'!BB15</f>
        <v>31500</v>
      </c>
    </row>
    <row r="16" spans="1:12" ht="15.75">
      <c r="A16" s="829"/>
      <c r="B16" s="636">
        <f t="shared" si="14"/>
        <v>46304</v>
      </c>
      <c r="C16" s="630" t="str">
        <f t="shared" si="4"/>
        <v>Fri</v>
      </c>
      <c r="D16" s="631">
        <f t="shared" si="15"/>
        <v>207094.59459459462</v>
      </c>
      <c r="E16" s="632">
        <v>106038</v>
      </c>
      <c r="F16" s="632">
        <v>37256.5945945946</v>
      </c>
      <c r="G16" s="632">
        <f t="shared" si="2"/>
        <v>10800</v>
      </c>
      <c r="H16" s="633">
        <v>0</v>
      </c>
      <c r="I16" s="633">
        <f>'SO Oktober 2026 Rev3'!BC16</f>
        <v>9000</v>
      </c>
      <c r="J16" s="632">
        <f>'SO Oktober 2026 Rev3'!AS16</f>
        <v>3500</v>
      </c>
      <c r="K16" s="632">
        <f>'SO Oktober 2026 Rev3'!BC16</f>
        <v>9000</v>
      </c>
      <c r="L16" s="634">
        <f>'SO Oktober 2026 Rev3'!BB16</f>
        <v>31500</v>
      </c>
    </row>
    <row r="17" spans="1:12" ht="15.75">
      <c r="A17" s="829"/>
      <c r="B17" s="644">
        <f t="shared" si="14"/>
        <v>46305</v>
      </c>
      <c r="C17" s="635" t="str">
        <f t="shared" si="4"/>
        <v>Sat</v>
      </c>
      <c r="D17" s="631">
        <f t="shared" ref="D17:D18" si="16">SUM(E17:O17)</f>
        <v>207094.59459459462</v>
      </c>
      <c r="E17" s="632">
        <v>106038</v>
      </c>
      <c r="F17" s="632">
        <v>37256.5945945946</v>
      </c>
      <c r="G17" s="632">
        <f t="shared" si="2"/>
        <v>10800</v>
      </c>
      <c r="H17" s="633">
        <v>0</v>
      </c>
      <c r="I17" s="633">
        <f>'SO Oktober 2026 Rev3'!BC17</f>
        <v>9000</v>
      </c>
      <c r="J17" s="632">
        <f>'SO Oktober 2026 Rev3'!AS17</f>
        <v>3500</v>
      </c>
      <c r="K17" s="632">
        <f>'SO Oktober 2026 Rev3'!BC17</f>
        <v>9000</v>
      </c>
      <c r="L17" s="634">
        <f>'SO Oktober 2026 Rev3'!BB17</f>
        <v>31500</v>
      </c>
    </row>
    <row r="18" spans="1:12" ht="15.75">
      <c r="A18" s="829"/>
      <c r="B18" s="644">
        <f t="shared" si="14"/>
        <v>46306</v>
      </c>
      <c r="C18" s="635" t="str">
        <f t="shared" si="4"/>
        <v>Sun</v>
      </c>
      <c r="D18" s="631">
        <f t="shared" si="16"/>
        <v>207094.59459459462</v>
      </c>
      <c r="E18" s="632">
        <v>106038</v>
      </c>
      <c r="F18" s="632">
        <v>37256.5945945946</v>
      </c>
      <c r="G18" s="632">
        <f t="shared" si="2"/>
        <v>10800</v>
      </c>
      <c r="H18" s="633">
        <v>0</v>
      </c>
      <c r="I18" s="633">
        <f>'SO Oktober 2026 Rev3'!BC18</f>
        <v>9000</v>
      </c>
      <c r="J18" s="632">
        <f>'SO Oktober 2026 Rev3'!AS18</f>
        <v>3500</v>
      </c>
      <c r="K18" s="632">
        <f>'SO Oktober 2026 Rev3'!BC18</f>
        <v>9000</v>
      </c>
      <c r="L18" s="634">
        <f>'SO Oktober 2026 Rev3'!BB18</f>
        <v>31500</v>
      </c>
    </row>
    <row r="19" spans="1:12" s="485" customFormat="1" ht="15.75">
      <c r="A19" s="829"/>
      <c r="B19" s="636" t="s">
        <v>19</v>
      </c>
      <c r="C19" s="630"/>
      <c r="D19" s="562">
        <f>SUM(D12:D18)</f>
        <v>1449662.1621621621</v>
      </c>
      <c r="E19" s="562">
        <f>SUM(E12:E18)</f>
        <v>742266</v>
      </c>
      <c r="F19" s="562">
        <f>SUM(F12:F18)</f>
        <v>260796.16216216225</v>
      </c>
      <c r="G19" s="562">
        <f t="shared" ref="G19:L19" si="17">SUM(G12:G18)</f>
        <v>75600</v>
      </c>
      <c r="H19" s="562">
        <f t="shared" si="17"/>
        <v>0</v>
      </c>
      <c r="I19" s="562">
        <f t="shared" si="17"/>
        <v>63000</v>
      </c>
      <c r="J19" s="562">
        <f t="shared" si="17"/>
        <v>24500</v>
      </c>
      <c r="K19" s="562">
        <f t="shared" si="17"/>
        <v>63000</v>
      </c>
      <c r="L19" s="562">
        <f t="shared" si="17"/>
        <v>220500</v>
      </c>
    </row>
    <row r="20" spans="1:12" ht="15.75">
      <c r="A20" s="830"/>
      <c r="B20" s="638"/>
      <c r="C20" s="638"/>
      <c r="D20" s="639"/>
      <c r="E20" s="640"/>
      <c r="F20" s="640"/>
      <c r="G20" s="640"/>
      <c r="H20" s="641"/>
      <c r="I20" s="641"/>
      <c r="J20" s="640"/>
      <c r="K20" s="640"/>
      <c r="L20" s="642"/>
    </row>
    <row r="21" spans="1:12" s="485" customFormat="1" ht="15.75">
      <c r="A21" s="643"/>
      <c r="B21" s="636">
        <f>B18+1</f>
        <v>46307</v>
      </c>
      <c r="C21" s="630" t="str">
        <f t="shared" ref="C21:C44" si="18">TEXT(B21,"ddd")</f>
        <v>Mon</v>
      </c>
      <c r="D21" s="631">
        <f t="shared" ref="D21:D22" si="19">SUM(E21:O21)</f>
        <v>207094.59459459462</v>
      </c>
      <c r="E21" s="632">
        <v>106038</v>
      </c>
      <c r="F21" s="632">
        <v>37256.5945945946</v>
      </c>
      <c r="G21" s="632">
        <f t="shared" ref="G21:G36" si="20">0.45*24000</f>
        <v>10800</v>
      </c>
      <c r="H21" s="633">
        <v>0</v>
      </c>
      <c r="I21" s="633">
        <f>'SO Oktober 2026 Rev3'!BC21</f>
        <v>9000</v>
      </c>
      <c r="J21" s="632">
        <f>'SO Oktober 2026 Rev3'!AS21</f>
        <v>3500</v>
      </c>
      <c r="K21" s="632">
        <f>'SO Oktober 2026 Rev3'!BC21</f>
        <v>9000</v>
      </c>
      <c r="L21" s="634">
        <f>'SO Oktober 2026 Rev3'!BB21</f>
        <v>31500</v>
      </c>
    </row>
    <row r="22" spans="1:12" s="485" customFormat="1" ht="15.75">
      <c r="A22" s="643"/>
      <c r="B22" s="636">
        <f>B21+1</f>
        <v>46308</v>
      </c>
      <c r="C22" s="630" t="str">
        <f t="shared" si="18"/>
        <v>Tue</v>
      </c>
      <c r="D22" s="631">
        <f t="shared" si="19"/>
        <v>207094.59459459462</v>
      </c>
      <c r="E22" s="632">
        <v>106038</v>
      </c>
      <c r="F22" s="632">
        <v>37256.5945945946</v>
      </c>
      <c r="G22" s="632">
        <f t="shared" si="20"/>
        <v>10800</v>
      </c>
      <c r="H22" s="633">
        <v>0</v>
      </c>
      <c r="I22" s="633">
        <f>'SO Oktober 2026 Rev3'!BC22</f>
        <v>9000</v>
      </c>
      <c r="J22" s="632">
        <f>'SO Oktober 2026 Rev3'!AS22</f>
        <v>3500</v>
      </c>
      <c r="K22" s="632">
        <f>'SO Oktober 2026 Rev3'!BC22</f>
        <v>9000</v>
      </c>
      <c r="L22" s="634">
        <f>'SO Oktober 2026 Rev3'!BB22</f>
        <v>31500</v>
      </c>
    </row>
    <row r="23" spans="1:12" ht="15.75">
      <c r="A23" s="643"/>
      <c r="B23" s="636">
        <f t="shared" ref="B23:B27" si="21">B22+1</f>
        <v>46309</v>
      </c>
      <c r="C23" s="630" t="str">
        <f t="shared" si="18"/>
        <v>Wed</v>
      </c>
      <c r="D23" s="631">
        <f t="shared" ref="D23:D25" si="22">SUM(E23:O23)</f>
        <v>207094.59459459462</v>
      </c>
      <c r="E23" s="632">
        <v>106038</v>
      </c>
      <c r="F23" s="632">
        <v>37256.5945945946</v>
      </c>
      <c r="G23" s="632">
        <f t="shared" si="20"/>
        <v>10800</v>
      </c>
      <c r="H23" s="633">
        <v>0</v>
      </c>
      <c r="I23" s="633">
        <f>'SO Oktober 2026 Rev3'!BC23</f>
        <v>9000</v>
      </c>
      <c r="J23" s="632">
        <f>'SO Oktober 2026 Rev3'!AS23</f>
        <v>3500</v>
      </c>
      <c r="K23" s="632">
        <f>'SO Oktober 2026 Rev3'!BC23</f>
        <v>9000</v>
      </c>
      <c r="L23" s="634">
        <f>'SO Oktober 2026 Rev3'!BB23</f>
        <v>31500</v>
      </c>
    </row>
    <row r="24" spans="1:12" ht="15.75">
      <c r="A24" s="643"/>
      <c r="B24" s="636">
        <f t="shared" si="21"/>
        <v>46310</v>
      </c>
      <c r="C24" s="630" t="str">
        <f t="shared" si="18"/>
        <v>Thu</v>
      </c>
      <c r="D24" s="631">
        <f t="shared" si="22"/>
        <v>207094.59459459462</v>
      </c>
      <c r="E24" s="632">
        <v>106038</v>
      </c>
      <c r="F24" s="632">
        <v>37256.5945945946</v>
      </c>
      <c r="G24" s="632">
        <f t="shared" si="20"/>
        <v>10800</v>
      </c>
      <c r="H24" s="633">
        <v>0</v>
      </c>
      <c r="I24" s="633">
        <f>'SO Oktober 2026 Rev3'!BC24</f>
        <v>9000</v>
      </c>
      <c r="J24" s="632">
        <f>'SO Oktober 2026 Rev3'!AS24</f>
        <v>3500</v>
      </c>
      <c r="K24" s="632">
        <f>'SO Oktober 2026 Rev3'!BC24</f>
        <v>9000</v>
      </c>
      <c r="L24" s="634">
        <f>'SO Oktober 2026 Rev3'!BB24</f>
        <v>31500</v>
      </c>
    </row>
    <row r="25" spans="1:12" ht="15.75">
      <c r="A25" s="643"/>
      <c r="B25" s="636">
        <f t="shared" si="21"/>
        <v>46311</v>
      </c>
      <c r="C25" s="630" t="str">
        <f t="shared" si="18"/>
        <v>Fri</v>
      </c>
      <c r="D25" s="631">
        <f t="shared" si="22"/>
        <v>207094.59459459462</v>
      </c>
      <c r="E25" s="632">
        <v>106038</v>
      </c>
      <c r="F25" s="632">
        <v>37256.5945945946</v>
      </c>
      <c r="G25" s="632">
        <f t="shared" si="20"/>
        <v>10800</v>
      </c>
      <c r="H25" s="633">
        <v>0</v>
      </c>
      <c r="I25" s="633">
        <f>'SO Oktober 2026 Rev3'!BC25</f>
        <v>9000</v>
      </c>
      <c r="J25" s="632">
        <f>'SO Oktober 2026 Rev3'!AS25</f>
        <v>3500</v>
      </c>
      <c r="K25" s="632">
        <f>'SO Oktober 2026 Rev3'!BC25</f>
        <v>9000</v>
      </c>
      <c r="L25" s="634">
        <f>'SO Oktober 2026 Rev3'!BB25</f>
        <v>31500</v>
      </c>
    </row>
    <row r="26" spans="1:12" ht="15.75">
      <c r="A26" s="643"/>
      <c r="B26" s="644">
        <f t="shared" si="21"/>
        <v>46312</v>
      </c>
      <c r="C26" s="635" t="str">
        <f t="shared" si="18"/>
        <v>Sat</v>
      </c>
      <c r="D26" s="631">
        <f t="shared" ref="D26:D27" si="23">SUM(E26:O26)</f>
        <v>207094.59459459462</v>
      </c>
      <c r="E26" s="632">
        <v>106038</v>
      </c>
      <c r="F26" s="632">
        <v>37256.5945945946</v>
      </c>
      <c r="G26" s="632">
        <f t="shared" si="20"/>
        <v>10800</v>
      </c>
      <c r="H26" s="633">
        <v>0</v>
      </c>
      <c r="I26" s="633">
        <f>'SO Oktober 2026 Rev3'!BC26</f>
        <v>9000</v>
      </c>
      <c r="J26" s="632">
        <f>'SO Oktober 2026 Rev3'!AS26</f>
        <v>3500</v>
      </c>
      <c r="K26" s="632">
        <f>'SO Oktober 2026 Rev3'!BC26</f>
        <v>9000</v>
      </c>
      <c r="L26" s="634">
        <f>'SO Oktober 2026 Rev3'!BB26</f>
        <v>31500</v>
      </c>
    </row>
    <row r="27" spans="1:12" ht="15.75">
      <c r="A27" s="643"/>
      <c r="B27" s="644">
        <f t="shared" si="21"/>
        <v>46313</v>
      </c>
      <c r="C27" s="635" t="str">
        <f t="shared" si="18"/>
        <v>Sun</v>
      </c>
      <c r="D27" s="631">
        <f t="shared" si="23"/>
        <v>207094.59459459462</v>
      </c>
      <c r="E27" s="632">
        <v>106038</v>
      </c>
      <c r="F27" s="632">
        <v>37256.5945945946</v>
      </c>
      <c r="G27" s="632">
        <f t="shared" si="20"/>
        <v>10800</v>
      </c>
      <c r="H27" s="633">
        <v>0</v>
      </c>
      <c r="I27" s="633">
        <f>'SO Oktober 2026 Rev3'!BC27</f>
        <v>9000</v>
      </c>
      <c r="J27" s="632">
        <f>'SO Oktober 2026 Rev3'!AS27</f>
        <v>3500</v>
      </c>
      <c r="K27" s="632">
        <f>'SO Oktober 2026 Rev3'!BC27</f>
        <v>9000</v>
      </c>
      <c r="L27" s="634">
        <f>'SO Oktober 2026 Rev3'!BB27</f>
        <v>31500</v>
      </c>
    </row>
    <row r="28" spans="1:12" s="485" customFormat="1" ht="15.75">
      <c r="A28" s="643"/>
      <c r="B28" s="636" t="s">
        <v>19</v>
      </c>
      <c r="C28" s="630"/>
      <c r="D28" s="562">
        <f>SUM(D21:D27)</f>
        <v>1449662.1621621621</v>
      </c>
      <c r="E28" s="562">
        <f t="shared" ref="E28:L28" si="24">SUM(E21:E27)</f>
        <v>742266</v>
      </c>
      <c r="F28" s="562">
        <f t="shared" si="24"/>
        <v>260796.16216216225</v>
      </c>
      <c r="G28" s="562">
        <f t="shared" si="24"/>
        <v>75600</v>
      </c>
      <c r="H28" s="562">
        <f t="shared" si="24"/>
        <v>0</v>
      </c>
      <c r="I28" s="562">
        <f t="shared" si="24"/>
        <v>63000</v>
      </c>
      <c r="J28" s="562">
        <f t="shared" si="24"/>
        <v>24500</v>
      </c>
      <c r="K28" s="562">
        <f t="shared" si="24"/>
        <v>63000</v>
      </c>
      <c r="L28" s="562">
        <f t="shared" si="24"/>
        <v>220500</v>
      </c>
    </row>
    <row r="29" spans="1:12" ht="15.75">
      <c r="A29" s="643"/>
      <c r="B29" s="644"/>
      <c r="C29" s="635"/>
      <c r="D29" s="639"/>
      <c r="E29" s="640"/>
      <c r="F29" s="640"/>
      <c r="G29" s="640"/>
      <c r="H29" s="641"/>
      <c r="I29" s="641"/>
      <c r="J29" s="640"/>
      <c r="K29" s="640"/>
      <c r="L29" s="642"/>
    </row>
    <row r="30" spans="1:12" s="485" customFormat="1" ht="15.75">
      <c r="A30" s="643"/>
      <c r="B30" s="636">
        <f>B27+1</f>
        <v>46314</v>
      </c>
      <c r="C30" s="630" t="str">
        <f t="shared" si="18"/>
        <v>Mon</v>
      </c>
      <c r="D30" s="631">
        <f t="shared" ref="D30:D31" si="25">SUM(E30:O30)</f>
        <v>207094.59459459462</v>
      </c>
      <c r="E30" s="632">
        <v>106038</v>
      </c>
      <c r="F30" s="632">
        <v>37256.5945945946</v>
      </c>
      <c r="G30" s="632">
        <f t="shared" si="20"/>
        <v>10800</v>
      </c>
      <c r="H30" s="633">
        <v>0</v>
      </c>
      <c r="I30" s="633">
        <f>'SO Oktober 2026 Rev3'!BC30</f>
        <v>9000</v>
      </c>
      <c r="J30" s="632">
        <f>'SO Oktober 2026 Rev3'!AS30</f>
        <v>3500</v>
      </c>
      <c r="K30" s="632">
        <f>'SO Oktober 2026 Rev3'!BC30</f>
        <v>9000</v>
      </c>
      <c r="L30" s="634">
        <f>'SO Oktober 2026 Rev3'!BB30</f>
        <v>31500</v>
      </c>
    </row>
    <row r="31" spans="1:12" s="485" customFormat="1" ht="15.75">
      <c r="A31" s="643"/>
      <c r="B31" s="636">
        <f>B30+1</f>
        <v>46315</v>
      </c>
      <c r="C31" s="630" t="str">
        <f t="shared" si="18"/>
        <v>Tue</v>
      </c>
      <c r="D31" s="631">
        <f t="shared" si="25"/>
        <v>207094.59459459462</v>
      </c>
      <c r="E31" s="632">
        <v>106038</v>
      </c>
      <c r="F31" s="632">
        <v>37256.5945945946</v>
      </c>
      <c r="G31" s="632">
        <f t="shared" si="20"/>
        <v>10800</v>
      </c>
      <c r="H31" s="633">
        <v>0</v>
      </c>
      <c r="I31" s="633">
        <f>'SO Oktober 2026 Rev3'!BC31</f>
        <v>9000</v>
      </c>
      <c r="J31" s="632">
        <f>'SO Oktober 2026 Rev3'!AS31</f>
        <v>3500</v>
      </c>
      <c r="K31" s="632">
        <f>'SO Oktober 2026 Rev3'!BC31</f>
        <v>9000</v>
      </c>
      <c r="L31" s="634">
        <f>'SO Oktober 2026 Rev3'!BB31</f>
        <v>31500</v>
      </c>
    </row>
    <row r="32" spans="1:12" ht="15.75">
      <c r="A32" s="643"/>
      <c r="B32" s="636">
        <f>B31+1</f>
        <v>46316</v>
      </c>
      <c r="C32" s="630" t="str">
        <f t="shared" si="18"/>
        <v>Wed</v>
      </c>
      <c r="D32" s="631">
        <f t="shared" ref="D32:D34" si="26">SUM(E32:O32)</f>
        <v>207094.59459459462</v>
      </c>
      <c r="E32" s="632">
        <v>106038</v>
      </c>
      <c r="F32" s="632">
        <v>37256.5945945946</v>
      </c>
      <c r="G32" s="632">
        <f t="shared" si="20"/>
        <v>10800</v>
      </c>
      <c r="H32" s="633">
        <v>0</v>
      </c>
      <c r="I32" s="633">
        <f>'SO Oktober 2026 Rev3'!BC32</f>
        <v>9000</v>
      </c>
      <c r="J32" s="632">
        <f>'SO Oktober 2026 Rev3'!AS32</f>
        <v>3500</v>
      </c>
      <c r="K32" s="632">
        <f>'SO Oktober 2026 Rev3'!BC32</f>
        <v>9000</v>
      </c>
      <c r="L32" s="634">
        <f>'SO Oktober 2026 Rev3'!BB32</f>
        <v>31500</v>
      </c>
    </row>
    <row r="33" spans="1:12" ht="15.75">
      <c r="A33" s="643"/>
      <c r="B33" s="636">
        <f>B32+1</f>
        <v>46317</v>
      </c>
      <c r="C33" s="630" t="str">
        <f t="shared" si="18"/>
        <v>Thu</v>
      </c>
      <c r="D33" s="631">
        <f t="shared" si="26"/>
        <v>207094.59459459462</v>
      </c>
      <c r="E33" s="632">
        <v>106038</v>
      </c>
      <c r="F33" s="632">
        <v>37256.5945945946</v>
      </c>
      <c r="G33" s="632">
        <f t="shared" si="20"/>
        <v>10800</v>
      </c>
      <c r="H33" s="633">
        <v>0</v>
      </c>
      <c r="I33" s="633">
        <f>'SO Oktober 2026 Rev3'!BC33</f>
        <v>9000</v>
      </c>
      <c r="J33" s="632">
        <f>'SO Oktober 2026 Rev3'!AS33</f>
        <v>3500</v>
      </c>
      <c r="K33" s="632">
        <f>'SO Oktober 2026 Rev3'!BC33</f>
        <v>9000</v>
      </c>
      <c r="L33" s="634">
        <f>'SO Oktober 2026 Rev3'!BB33</f>
        <v>31500</v>
      </c>
    </row>
    <row r="34" spans="1:12" ht="15.75">
      <c r="A34" s="643"/>
      <c r="B34" s="636">
        <f t="shared" ref="B34:B36" si="27">B33+1</f>
        <v>46318</v>
      </c>
      <c r="C34" s="630" t="str">
        <f t="shared" si="18"/>
        <v>Fri</v>
      </c>
      <c r="D34" s="631">
        <f t="shared" si="26"/>
        <v>207094.59459459462</v>
      </c>
      <c r="E34" s="632">
        <v>106038</v>
      </c>
      <c r="F34" s="632">
        <v>37256.5945945946</v>
      </c>
      <c r="G34" s="632">
        <f t="shared" si="20"/>
        <v>10800</v>
      </c>
      <c r="H34" s="633">
        <v>0</v>
      </c>
      <c r="I34" s="633">
        <f>'SO Oktober 2026 Rev3'!BC34</f>
        <v>9000</v>
      </c>
      <c r="J34" s="632">
        <f>'SO Oktober 2026 Rev3'!AS34</f>
        <v>3500</v>
      </c>
      <c r="K34" s="632">
        <f>'SO Oktober 2026 Rev3'!BC34</f>
        <v>9000</v>
      </c>
      <c r="L34" s="634">
        <f>'SO Oktober 2026 Rev3'!BB34</f>
        <v>31500</v>
      </c>
    </row>
    <row r="35" spans="1:12" ht="15.75">
      <c r="A35" s="643"/>
      <c r="B35" s="644">
        <f t="shared" si="27"/>
        <v>46319</v>
      </c>
      <c r="C35" s="635" t="str">
        <f t="shared" si="18"/>
        <v>Sat</v>
      </c>
      <c r="D35" s="631">
        <f t="shared" ref="D35:D36" si="28">SUM(E35:O35)</f>
        <v>207094.59459459462</v>
      </c>
      <c r="E35" s="632">
        <v>106038</v>
      </c>
      <c r="F35" s="632">
        <v>37256.5945945946</v>
      </c>
      <c r="G35" s="632">
        <f t="shared" si="20"/>
        <v>10800</v>
      </c>
      <c r="H35" s="633">
        <v>0</v>
      </c>
      <c r="I35" s="633">
        <f>'SO Oktober 2026 Rev3'!BC35</f>
        <v>9000</v>
      </c>
      <c r="J35" s="632">
        <f>'SO Oktober 2026 Rev3'!AS35</f>
        <v>3500</v>
      </c>
      <c r="K35" s="632">
        <f>'SO Oktober 2026 Rev3'!BC35</f>
        <v>9000</v>
      </c>
      <c r="L35" s="634">
        <f>'SO Oktober 2026 Rev3'!BB35</f>
        <v>31500</v>
      </c>
    </row>
    <row r="36" spans="1:12" ht="15.75">
      <c r="A36" s="643"/>
      <c r="B36" s="644">
        <f t="shared" si="27"/>
        <v>46320</v>
      </c>
      <c r="C36" s="635" t="str">
        <f t="shared" si="18"/>
        <v>Sun</v>
      </c>
      <c r="D36" s="631">
        <f t="shared" si="28"/>
        <v>207094.59459459462</v>
      </c>
      <c r="E36" s="632">
        <v>106038</v>
      </c>
      <c r="F36" s="632">
        <v>37256.5945945946</v>
      </c>
      <c r="G36" s="632">
        <f t="shared" si="20"/>
        <v>10800</v>
      </c>
      <c r="H36" s="633">
        <v>0</v>
      </c>
      <c r="I36" s="633">
        <f>'SO Oktober 2026 Rev3'!BC36</f>
        <v>9000</v>
      </c>
      <c r="J36" s="632">
        <f>'SO Oktober 2026 Rev3'!AS36</f>
        <v>3500</v>
      </c>
      <c r="K36" s="632">
        <f>'SO Oktober 2026 Rev3'!BC36</f>
        <v>9000</v>
      </c>
      <c r="L36" s="634">
        <f>'SO Oktober 2026 Rev3'!BB36</f>
        <v>31500</v>
      </c>
    </row>
    <row r="37" spans="1:12" s="485" customFormat="1" ht="15.75">
      <c r="A37" s="643"/>
      <c r="B37" s="636" t="s">
        <v>19</v>
      </c>
      <c r="C37" s="630"/>
      <c r="D37" s="562">
        <f>SUM(D30:D36)</f>
        <v>1449662.1621621621</v>
      </c>
      <c r="E37" s="562">
        <f t="shared" ref="E37:L37" si="29">SUM(E30:E36)</f>
        <v>742266</v>
      </c>
      <c r="F37" s="562">
        <f t="shared" si="29"/>
        <v>260796.16216216225</v>
      </c>
      <c r="G37" s="562">
        <f t="shared" si="29"/>
        <v>75600</v>
      </c>
      <c r="H37" s="562">
        <f t="shared" si="29"/>
        <v>0</v>
      </c>
      <c r="I37" s="562">
        <f t="shared" si="29"/>
        <v>63000</v>
      </c>
      <c r="J37" s="562">
        <f t="shared" si="29"/>
        <v>24500</v>
      </c>
      <c r="K37" s="562">
        <f t="shared" si="29"/>
        <v>63000</v>
      </c>
      <c r="L37" s="562">
        <f t="shared" si="29"/>
        <v>220500</v>
      </c>
    </row>
    <row r="38" spans="1:12" ht="15.75">
      <c r="A38" s="643"/>
      <c r="B38" s="636"/>
      <c r="C38" s="635"/>
      <c r="D38" s="639"/>
      <c r="E38" s="640"/>
      <c r="F38" s="640"/>
      <c r="G38" s="640"/>
      <c r="H38" s="641"/>
      <c r="I38" s="641"/>
      <c r="J38" s="640"/>
      <c r="K38" s="640"/>
      <c r="L38" s="642"/>
    </row>
    <row r="39" spans="1:12" s="485" customFormat="1" ht="15.75">
      <c r="A39" s="643"/>
      <c r="B39" s="636">
        <f>B36+1</f>
        <v>46321</v>
      </c>
      <c r="C39" s="630" t="str">
        <f t="shared" si="18"/>
        <v>Mon</v>
      </c>
      <c r="D39" s="631">
        <f t="shared" ref="D39:D40" si="30">SUM(E39:O39)</f>
        <v>207094.59459459462</v>
      </c>
      <c r="E39" s="632">
        <v>106038</v>
      </c>
      <c r="F39" s="632">
        <v>37256.5945945946</v>
      </c>
      <c r="G39" s="632">
        <f t="shared" ref="G39:G44" si="31">0.45*24000</f>
        <v>10800</v>
      </c>
      <c r="H39" s="633">
        <v>0</v>
      </c>
      <c r="I39" s="633">
        <f>'SO Oktober 2026 Rev3'!BC39</f>
        <v>9000</v>
      </c>
      <c r="J39" s="632">
        <f>'SO Oktober 2026 Rev3'!AS39</f>
        <v>3500</v>
      </c>
      <c r="K39" s="632">
        <f>'SO Oktober 2026 Rev3'!BC39</f>
        <v>9000</v>
      </c>
      <c r="L39" s="634">
        <f>'SO Oktober 2026 Rev3'!BB39</f>
        <v>31500</v>
      </c>
    </row>
    <row r="40" spans="1:12" s="485" customFormat="1" ht="15.75">
      <c r="A40" s="643"/>
      <c r="B40" s="636">
        <f>B39+1</f>
        <v>46322</v>
      </c>
      <c r="C40" s="630" t="str">
        <f t="shared" si="18"/>
        <v>Tue</v>
      </c>
      <c r="D40" s="631">
        <f t="shared" si="30"/>
        <v>207094.59459459462</v>
      </c>
      <c r="E40" s="632">
        <v>106038</v>
      </c>
      <c r="F40" s="632">
        <v>37256.5945945946</v>
      </c>
      <c r="G40" s="632">
        <f t="shared" si="31"/>
        <v>10800</v>
      </c>
      <c r="H40" s="633">
        <v>0</v>
      </c>
      <c r="I40" s="633">
        <f>'SO Oktober 2026 Rev3'!BC40</f>
        <v>9000</v>
      </c>
      <c r="J40" s="632">
        <f>'SO Oktober 2026 Rev3'!AS40</f>
        <v>3500</v>
      </c>
      <c r="K40" s="632">
        <f>'SO Oktober 2026 Rev3'!BC40</f>
        <v>9000</v>
      </c>
      <c r="L40" s="634">
        <f>'SO Oktober 2026 Rev3'!BB40</f>
        <v>31500</v>
      </c>
    </row>
    <row r="41" spans="1:12" ht="15.75">
      <c r="A41" s="643"/>
      <c r="B41" s="636">
        <f t="shared" ref="B41:B43" si="32">B40+1</f>
        <v>46323</v>
      </c>
      <c r="C41" s="630" t="str">
        <f t="shared" si="18"/>
        <v>Wed</v>
      </c>
      <c r="D41" s="631">
        <f t="shared" ref="D41:D43" si="33">SUM(E41:O41)</f>
        <v>207094.59459459462</v>
      </c>
      <c r="E41" s="632">
        <v>106038</v>
      </c>
      <c r="F41" s="632">
        <v>37256.5945945946</v>
      </c>
      <c r="G41" s="632">
        <f t="shared" si="31"/>
        <v>10800</v>
      </c>
      <c r="H41" s="633">
        <v>0</v>
      </c>
      <c r="I41" s="633">
        <f>'SO Oktober 2026 Rev3'!BC41</f>
        <v>9000</v>
      </c>
      <c r="J41" s="632">
        <f>'SO Oktober 2026 Rev3'!AS41</f>
        <v>3500</v>
      </c>
      <c r="K41" s="632">
        <f>'SO Oktober 2026 Rev3'!BC41</f>
        <v>9000</v>
      </c>
      <c r="L41" s="634">
        <f>'SO Oktober 2026 Rev3'!BB41</f>
        <v>31500</v>
      </c>
    </row>
    <row r="42" spans="1:12" ht="15.75">
      <c r="A42" s="643"/>
      <c r="B42" s="636">
        <f t="shared" si="32"/>
        <v>46324</v>
      </c>
      <c r="C42" s="630" t="str">
        <f t="shared" si="18"/>
        <v>Thu</v>
      </c>
      <c r="D42" s="631">
        <f t="shared" si="33"/>
        <v>207094.59459459462</v>
      </c>
      <c r="E42" s="632">
        <v>106038</v>
      </c>
      <c r="F42" s="632">
        <v>37256.5945945946</v>
      </c>
      <c r="G42" s="632">
        <f t="shared" si="31"/>
        <v>10800</v>
      </c>
      <c r="H42" s="633">
        <v>0</v>
      </c>
      <c r="I42" s="633">
        <f>'SO Oktober 2026 Rev3'!BC42</f>
        <v>9000</v>
      </c>
      <c r="J42" s="632">
        <f>'SO Oktober 2026 Rev3'!AS42</f>
        <v>3500</v>
      </c>
      <c r="K42" s="632">
        <f>'SO Oktober 2026 Rev3'!BC42</f>
        <v>9000</v>
      </c>
      <c r="L42" s="634">
        <f>'SO Oktober 2026 Rev3'!BB42</f>
        <v>31500</v>
      </c>
    </row>
    <row r="43" spans="1:12" ht="15.75">
      <c r="A43" s="643"/>
      <c r="B43" s="636">
        <f t="shared" si="32"/>
        <v>46325</v>
      </c>
      <c r="C43" s="630" t="str">
        <f t="shared" si="18"/>
        <v>Fri</v>
      </c>
      <c r="D43" s="631">
        <f t="shared" si="33"/>
        <v>207094.59459459462</v>
      </c>
      <c r="E43" s="632">
        <v>106038</v>
      </c>
      <c r="F43" s="632">
        <v>37256.5945945946</v>
      </c>
      <c r="G43" s="632">
        <f t="shared" si="31"/>
        <v>10800</v>
      </c>
      <c r="H43" s="633">
        <v>0</v>
      </c>
      <c r="I43" s="633">
        <f>'SO Oktober 2026 Rev3'!BC43</f>
        <v>9000</v>
      </c>
      <c r="J43" s="632">
        <f>'SO Oktober 2026 Rev3'!AS43</f>
        <v>3500</v>
      </c>
      <c r="K43" s="632">
        <f>'SO Oktober 2026 Rev3'!BC43</f>
        <v>9000</v>
      </c>
      <c r="L43" s="634">
        <f>'SO Oktober 2026 Rev3'!BB43</f>
        <v>31500</v>
      </c>
    </row>
    <row r="44" spans="1:12" ht="15.75">
      <c r="A44" s="643"/>
      <c r="B44" s="644">
        <f t="shared" ref="B44" si="34">B43+1</f>
        <v>46326</v>
      </c>
      <c r="C44" s="635" t="str">
        <f t="shared" si="18"/>
        <v>Sat</v>
      </c>
      <c r="D44" s="631">
        <f t="shared" ref="D44" si="35">SUM(E44:O44)</f>
        <v>207094.59459459462</v>
      </c>
      <c r="E44" s="632">
        <v>106038</v>
      </c>
      <c r="F44" s="632">
        <v>37256.5945945946</v>
      </c>
      <c r="G44" s="632">
        <f t="shared" si="31"/>
        <v>10800</v>
      </c>
      <c r="H44" s="633">
        <v>0</v>
      </c>
      <c r="I44" s="633">
        <f>'SO Oktober 2026 Rev3'!BC44</f>
        <v>9000</v>
      </c>
      <c r="J44" s="632">
        <f>'SO Oktober 2026 Rev3'!AS44</f>
        <v>3500</v>
      </c>
      <c r="K44" s="632">
        <f>'SO Oktober 2026 Rev3'!BC44</f>
        <v>9000</v>
      </c>
      <c r="L44" s="634">
        <f>'SO Oktober 2026 Rev3'!BB44</f>
        <v>31500</v>
      </c>
    </row>
    <row r="45" spans="1:12" s="485" customFormat="1" ht="15.75">
      <c r="A45" s="643"/>
      <c r="B45" s="636" t="s">
        <v>19</v>
      </c>
      <c r="C45" s="630"/>
      <c r="D45" s="562">
        <f>SUM(D39:D44)</f>
        <v>1242567.5675675676</v>
      </c>
      <c r="E45" s="562">
        <f>SUM(E39:E44)</f>
        <v>636228</v>
      </c>
      <c r="F45" s="562">
        <f>SUM(F39:F44)</f>
        <v>223539.56756756763</v>
      </c>
      <c r="G45" s="562">
        <f t="shared" ref="G45:L45" si="36">SUM(G39:G44)</f>
        <v>64800</v>
      </c>
      <c r="H45" s="562">
        <f t="shared" si="36"/>
        <v>0</v>
      </c>
      <c r="I45" s="562">
        <f t="shared" si="36"/>
        <v>54000</v>
      </c>
      <c r="J45" s="562">
        <f t="shared" si="36"/>
        <v>21000</v>
      </c>
      <c r="K45" s="562">
        <f t="shared" si="36"/>
        <v>54000</v>
      </c>
      <c r="L45" s="562">
        <f t="shared" si="36"/>
        <v>189000</v>
      </c>
    </row>
    <row r="46" spans="1:12" ht="15.75">
      <c r="A46" s="645"/>
      <c r="B46" s="646"/>
      <c r="C46" s="646"/>
      <c r="D46" s="647"/>
      <c r="E46" s="647"/>
      <c r="F46" s="647"/>
      <c r="G46" s="647"/>
      <c r="H46" s="647"/>
      <c r="I46" s="647"/>
      <c r="J46" s="647"/>
      <c r="K46" s="647"/>
      <c r="L46" s="648"/>
    </row>
    <row r="47" spans="1:12" ht="15.75">
      <c r="A47" s="649"/>
      <c r="B47" s="650" t="s">
        <v>19</v>
      </c>
      <c r="C47" s="651"/>
      <c r="D47" s="652">
        <f>D10+D19+D28+D37+D45</f>
        <v>6419932.4324324327</v>
      </c>
      <c r="E47" s="652">
        <f t="shared" ref="E47:L47" si="37">E10+E19+E28+E37+E45</f>
        <v>3287178</v>
      </c>
      <c r="F47" s="652">
        <f t="shared" si="37"/>
        <v>1154954.4324324329</v>
      </c>
      <c r="G47" s="652">
        <f t="shared" si="37"/>
        <v>334800</v>
      </c>
      <c r="H47" s="652">
        <f t="shared" si="37"/>
        <v>0</v>
      </c>
      <c r="I47" s="652">
        <f t="shared" si="37"/>
        <v>279000</v>
      </c>
      <c r="J47" s="652">
        <f t="shared" si="37"/>
        <v>108500</v>
      </c>
      <c r="K47" s="652">
        <f t="shared" si="37"/>
        <v>279000</v>
      </c>
      <c r="L47" s="652">
        <f t="shared" si="37"/>
        <v>976500</v>
      </c>
    </row>
    <row r="48" spans="1:12" ht="15.75">
      <c r="A48" s="653"/>
      <c r="B48" s="527" t="s">
        <v>26</v>
      </c>
      <c r="C48" s="528"/>
      <c r="D48" s="654">
        <f>SUM(D6:D9,D12:D18,D21:D27,D30:D36,D39:D44)</f>
        <v>6419932.4324324364</v>
      </c>
      <c r="E48" s="654">
        <f t="shared" ref="E48:L48" si="38">SUM(E6:E9,E12:E18,E21:E27,E30:E36,E39:E44)</f>
        <v>3287178</v>
      </c>
      <c r="F48" s="654">
        <f t="shared" si="38"/>
        <v>1154954.4324324322</v>
      </c>
      <c r="G48" s="654">
        <f t="shared" si="38"/>
        <v>334800</v>
      </c>
      <c r="H48" s="654">
        <f t="shared" si="38"/>
        <v>0</v>
      </c>
      <c r="I48" s="654">
        <f t="shared" si="38"/>
        <v>279000</v>
      </c>
      <c r="J48" s="654">
        <f t="shared" si="38"/>
        <v>108500</v>
      </c>
      <c r="K48" s="654">
        <f t="shared" si="38"/>
        <v>279000</v>
      </c>
      <c r="L48" s="654">
        <f t="shared" si="38"/>
        <v>976500</v>
      </c>
    </row>
    <row r="49" spans="1:5" ht="15.75">
      <c r="A49" s="655"/>
      <c r="B49" s="655"/>
      <c r="C49" s="655"/>
    </row>
    <row r="50" spans="1:5">
      <c r="A50" s="616"/>
      <c r="B50" s="616"/>
      <c r="C50" s="616"/>
    </row>
    <row r="51" spans="1:5">
      <c r="A51" s="616"/>
      <c r="B51" s="616"/>
      <c r="C51" s="616"/>
    </row>
    <row r="52" spans="1:5" ht="15.75">
      <c r="A52" s="656"/>
      <c r="B52" s="656"/>
      <c r="C52" s="656"/>
      <c r="D52" s="656"/>
    </row>
    <row r="53" spans="1:5">
      <c r="A53" s="616"/>
      <c r="B53" s="616"/>
      <c r="C53" s="616"/>
      <c r="E53" s="657"/>
    </row>
    <row r="54" spans="1:5">
      <c r="A54" s="616"/>
      <c r="B54" s="616"/>
      <c r="C54" s="616"/>
    </row>
  </sheetData>
  <mergeCells count="4">
    <mergeCell ref="A4:C4"/>
    <mergeCell ref="B5:C5"/>
    <mergeCell ref="A6:A11"/>
    <mergeCell ref="A14:A20"/>
  </mergeCells>
  <conditionalFormatting sqref="D10:L10">
    <cfRule type="cellIs" dxfId="87" priority="30" operator="lessThan">
      <formula>0</formula>
    </cfRule>
  </conditionalFormatting>
  <conditionalFormatting sqref="G10:L10">
    <cfRule type="cellIs" dxfId="86" priority="31" operator="lessThan">
      <formula>0</formula>
    </cfRule>
  </conditionalFormatting>
  <conditionalFormatting sqref="G19:L19">
    <cfRule type="cellIs" dxfId="85" priority="28" operator="lessThan">
      <formula>0</formula>
    </cfRule>
  </conditionalFormatting>
  <conditionalFormatting sqref="D45:L45">
    <cfRule type="cellIs" dxfId="84" priority="1" operator="lessThan">
      <formula>0</formula>
    </cfRule>
  </conditionalFormatting>
  <conditionalFormatting sqref="G45:L45">
    <cfRule type="cellIs" dxfId="83" priority="3" operator="lessThan">
      <formula>0</formula>
    </cfRule>
  </conditionalFormatting>
  <conditionalFormatting sqref="B46:L46">
    <cfRule type="cellIs" dxfId="82" priority="48" operator="lessThan">
      <formula>0</formula>
    </cfRule>
  </conditionalFormatting>
  <conditionalFormatting sqref="E46:L46">
    <cfRule type="cellIs" dxfId="81" priority="47" operator="lessThan">
      <formula>0</formula>
    </cfRule>
  </conditionalFormatting>
  <conditionalFormatting sqref="E15:E18">
    <cfRule type="cellIs" dxfId="80" priority="44" operator="lessThan">
      <formula>0</formula>
    </cfRule>
  </conditionalFormatting>
  <conditionalFormatting sqref="B6:C45">
    <cfRule type="cellIs" dxfId="79" priority="2" operator="lessThan">
      <formula>0</formula>
    </cfRule>
  </conditionalFormatting>
  <conditionalFormatting sqref="E6:L9">
    <cfRule type="cellIs" dxfId="78" priority="77" operator="lessThan">
      <formula>0</formula>
    </cfRule>
  </conditionalFormatting>
  <conditionalFormatting sqref="D8:XFD9">
    <cfRule type="cellIs" dxfId="77" priority="72" operator="lessThan">
      <formula>0</formula>
    </cfRule>
  </conditionalFormatting>
  <conditionalFormatting sqref="D11:L18">
    <cfRule type="cellIs" dxfId="76" priority="19" operator="lessThan">
      <formula>0</formula>
    </cfRule>
  </conditionalFormatting>
  <conditionalFormatting sqref="E11:L18">
    <cfRule type="cellIs" dxfId="75" priority="18" operator="lessThan">
      <formula>0</formula>
    </cfRule>
  </conditionalFormatting>
  <conditionalFormatting sqref="D17:L19">
    <cfRule type="cellIs" dxfId="74" priority="27" operator="lessThan">
      <formula>0</formula>
    </cfRule>
  </conditionalFormatting>
  <conditionalFormatting sqref="D20:L27">
    <cfRule type="cellIs" dxfId="73" priority="14" operator="lessThan">
      <formula>0</formula>
    </cfRule>
  </conditionalFormatting>
  <conditionalFormatting sqref="E20:L27">
    <cfRule type="cellIs" dxfId="72" priority="13" operator="lessThan">
      <formula>0</formula>
    </cfRule>
  </conditionalFormatting>
  <conditionalFormatting sqref="D26:L28">
    <cfRule type="cellIs" dxfId="71" priority="16" operator="lessThan">
      <formula>0</formula>
    </cfRule>
  </conditionalFormatting>
  <conditionalFormatting sqref="G26:L28">
    <cfRule type="cellIs" dxfId="70" priority="17" operator="lessThan">
      <formula>0</formula>
    </cfRule>
  </conditionalFormatting>
  <conditionalFormatting sqref="D29:L36">
    <cfRule type="cellIs" dxfId="69" priority="9" operator="lessThan">
      <formula>0</formula>
    </cfRule>
  </conditionalFormatting>
  <conditionalFormatting sqref="E29:L36">
    <cfRule type="cellIs" dxfId="68" priority="8" operator="lessThan">
      <formula>0</formula>
    </cfRule>
  </conditionalFormatting>
  <conditionalFormatting sqref="D35:L37">
    <cfRule type="cellIs" dxfId="67" priority="10" operator="lessThan">
      <formula>0</formula>
    </cfRule>
  </conditionalFormatting>
  <conditionalFormatting sqref="G35:L37">
    <cfRule type="cellIs" dxfId="66" priority="12" operator="lessThan">
      <formula>0</formula>
    </cfRule>
  </conditionalFormatting>
  <conditionalFormatting sqref="D38:L44">
    <cfRule type="cellIs" dxfId="65" priority="7" operator="lessThan">
      <formula>0</formula>
    </cfRule>
  </conditionalFormatting>
  <conditionalFormatting sqref="E38:L44">
    <cfRule type="cellIs" dxfId="64" priority="6" operator="lessThan">
      <formula>0</formula>
    </cfRule>
  </conditionalFormatting>
  <conditionalFormatting sqref="D47:L48">
    <cfRule type="cellIs" dxfId="63" priority="45" operator="lessThan">
      <formula>0</formula>
    </cfRule>
  </conditionalFormatting>
  <conditionalFormatting sqref="E47:L48">
    <cfRule type="cellIs" dxfId="62" priority="200" operator="lessThan">
      <formula>0</formula>
    </cfRule>
  </conditionalFormatting>
  <conditionalFormatting sqref="A49:C53">
    <cfRule type="cellIs" dxfId="61" priority="325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89"/>
  <sheetViews>
    <sheetView tabSelected="1" zoomScale="60" zoomScaleNormal="60" workbookViewId="0">
      <pane xSplit="4" ySplit="3" topLeftCell="E19" activePane="bottomRight" state="frozen"/>
      <selection pane="topRight"/>
      <selection pane="bottomLeft"/>
      <selection pane="bottomRight" activeCell="A50" sqref="A50:XFD59"/>
    </sheetView>
  </sheetViews>
  <sheetFormatPr defaultColWidth="9.140625" defaultRowHeight="15.75"/>
  <cols>
    <col min="1" max="1" width="13" style="533" customWidth="1"/>
    <col min="2" max="2" width="39" style="533" customWidth="1"/>
    <col min="3" max="3" width="15.85546875" style="533" customWidth="1"/>
    <col min="4" max="4" width="24.140625" style="534" customWidth="1"/>
    <col min="5" max="5" width="30.42578125" style="534" customWidth="1"/>
    <col min="6" max="6" width="24.140625" style="534" customWidth="1"/>
    <col min="7" max="7" width="24.140625" style="535" customWidth="1"/>
    <col min="8" max="8" width="19.7109375" style="536" customWidth="1"/>
    <col min="9" max="9" width="21.140625" style="536" customWidth="1"/>
    <col min="10" max="10" width="22.5703125" style="536" customWidth="1"/>
    <col min="11" max="11" width="24.140625" style="535" customWidth="1"/>
    <col min="12" max="14" width="19.7109375" style="536" customWidth="1"/>
    <col min="15" max="15" width="24.140625" style="537" customWidth="1"/>
    <col min="16" max="18" width="19.7109375" style="536" customWidth="1"/>
    <col min="19" max="19" width="24.140625" style="537" customWidth="1"/>
    <col min="20" max="22" width="19.7109375" style="536" customWidth="1"/>
    <col min="23" max="23" width="24.140625" style="537" customWidth="1"/>
    <col min="24" max="26" width="19.7109375" style="536" customWidth="1"/>
    <col min="27" max="27" width="24.140625" style="537" customWidth="1"/>
    <col min="28" max="30" width="19.7109375" style="536" customWidth="1"/>
    <col min="31" max="31" width="24.140625" style="535" customWidth="1"/>
    <col min="32" max="34" width="19.7109375" style="536" customWidth="1"/>
    <col min="35" max="35" width="24.140625" style="535" customWidth="1"/>
    <col min="36" max="38" width="19.7109375" style="536" customWidth="1"/>
    <col min="39" max="39" width="24.140625" style="535" customWidth="1"/>
    <col min="40" max="42" width="19.7109375" style="536" customWidth="1"/>
    <col min="43" max="43" width="24.140625" style="535" customWidth="1"/>
    <col min="44" max="46" width="19.7109375" style="536" customWidth="1"/>
    <col min="47" max="47" width="24.140625" style="535" customWidth="1"/>
    <col min="48" max="50" width="19.7109375" style="536" customWidth="1"/>
    <col min="51" max="51" width="24.140625" style="535" customWidth="1"/>
    <col min="52" max="54" width="19.7109375" style="536" customWidth="1"/>
    <col min="55" max="55" width="24.140625" style="535" customWidth="1"/>
    <col min="56" max="58" width="19.7109375" style="536" customWidth="1"/>
    <col min="59" max="59" width="24.140625" style="535" customWidth="1"/>
    <col min="60" max="62" width="19.7109375" style="536" customWidth="1"/>
    <col min="63" max="63" width="24.140625" style="535" customWidth="1"/>
    <col min="64" max="66" width="19.7109375" style="536" customWidth="1"/>
    <col min="67" max="67" width="24.140625" style="535" customWidth="1"/>
    <col min="68" max="70" width="19.7109375" style="536" customWidth="1"/>
    <col min="71" max="71" width="24.140625" style="535" customWidth="1"/>
    <col min="72" max="74" width="19.7109375" style="536" customWidth="1"/>
    <col min="75" max="75" width="24.140625" style="535" customWidth="1"/>
    <col min="76" max="78" width="19.7109375" style="536" customWidth="1"/>
    <col min="79" max="79" width="24.140625" style="535" customWidth="1"/>
    <col min="80" max="82" width="19.7109375" style="536" customWidth="1"/>
    <col min="83" max="83" width="24.140625" style="535" customWidth="1"/>
    <col min="84" max="86" width="19.7109375" style="536" customWidth="1"/>
    <col min="87" max="87" width="24.140625" style="535" customWidth="1"/>
    <col min="88" max="90" width="19.7109375" style="536" customWidth="1"/>
    <col min="91" max="91" width="24.140625" style="535" customWidth="1"/>
    <col min="92" max="94" width="19.7109375" style="536" customWidth="1"/>
    <col min="95" max="98" width="24.140625" style="535" customWidth="1"/>
    <col min="99" max="99" width="26" style="535" customWidth="1"/>
    <col min="100" max="102" width="19.7109375" style="536" customWidth="1"/>
    <col min="103" max="103" width="24.140625" style="535" customWidth="1"/>
    <col min="104" max="106" width="19.7109375" style="536" customWidth="1"/>
    <col min="107" max="107" width="24.140625" style="535" customWidth="1"/>
    <col min="108" max="110" width="19.7109375" style="536" customWidth="1"/>
    <col min="111" max="111" width="24.140625" style="535" customWidth="1"/>
    <col min="112" max="114" width="19.7109375" style="536" customWidth="1"/>
    <col min="115" max="115" width="24.140625" style="535" customWidth="1"/>
    <col min="116" max="118" width="19.7109375" style="536" customWidth="1"/>
    <col min="119" max="119" width="24.140625" style="535" customWidth="1"/>
    <col min="120" max="122" width="19.7109375" style="536" customWidth="1"/>
    <col min="123" max="123" width="24.140625" style="535" customWidth="1"/>
    <col min="124" max="126" width="19.7109375" style="536" customWidth="1"/>
    <col min="127" max="127" width="24.140625" style="535" customWidth="1"/>
    <col min="128" max="130" width="19.7109375" style="536" customWidth="1"/>
    <col min="131" max="131" width="24.140625" style="535" customWidth="1"/>
    <col min="132" max="132" width="17.7109375" style="534" customWidth="1"/>
    <col min="133" max="133" width="18.5703125" style="534" customWidth="1"/>
    <col min="134" max="134" width="16.42578125" style="534" customWidth="1"/>
    <col min="135" max="135" width="24.140625" style="535" customWidth="1"/>
    <col min="136" max="136" width="18.28515625" style="534" customWidth="1"/>
    <col min="137" max="137" width="17.5703125" style="534" customWidth="1"/>
    <col min="138" max="138" width="22" style="534" customWidth="1"/>
    <col min="139" max="139" width="24.140625" style="535" customWidth="1"/>
    <col min="140" max="142" width="22" style="534" customWidth="1"/>
    <col min="143" max="143" width="24.140625" style="535" customWidth="1"/>
    <col min="144" max="146" width="22" style="534" customWidth="1"/>
    <col min="147" max="147" width="24.140625" style="535" customWidth="1"/>
    <col min="148" max="150" width="22" style="534" customWidth="1"/>
    <col min="151" max="151" width="24.140625" style="535" customWidth="1"/>
    <col min="152" max="154" width="22" style="534" customWidth="1"/>
    <col min="155" max="155" width="24.140625" style="535" customWidth="1"/>
    <col min="156" max="156" width="18.28515625" style="534" customWidth="1"/>
    <col min="157" max="157" width="17.5703125" style="534" customWidth="1"/>
    <col min="158" max="158" width="22" style="534" customWidth="1"/>
    <col min="159" max="159" width="24.140625" style="535" customWidth="1"/>
    <col min="160" max="160" width="18.28515625" style="534" customWidth="1"/>
    <col min="161" max="161" width="17.5703125" style="534" customWidth="1"/>
    <col min="162" max="162" width="22" style="538" customWidth="1"/>
    <col min="163" max="164" width="22" style="534" customWidth="1"/>
    <col min="165" max="165" width="22" style="538" customWidth="1"/>
    <col min="166" max="166" width="22" style="534" customWidth="1"/>
    <col min="167" max="167" width="24.140625" style="535" customWidth="1"/>
    <col min="168" max="168" width="18.28515625" style="534" customWidth="1"/>
    <col min="169" max="169" width="17.5703125" style="534" customWidth="1"/>
    <col min="170" max="170" width="22" style="534" customWidth="1"/>
    <col min="171" max="171" width="24.140625" style="535" customWidth="1"/>
    <col min="172" max="172" width="18.28515625" style="534" customWidth="1"/>
    <col min="173" max="173" width="17.5703125" style="534" customWidth="1"/>
    <col min="174" max="174" width="22" style="534" customWidth="1"/>
    <col min="175" max="175" width="24.140625" style="535" customWidth="1"/>
    <col min="176" max="176" width="17.7109375" style="534" customWidth="1"/>
    <col min="177" max="177" width="18.5703125" style="534" customWidth="1"/>
    <col min="178" max="178" width="16.42578125" style="534" customWidth="1"/>
    <col min="179" max="179" width="24.140625" style="535" customWidth="1"/>
    <col min="180" max="180" width="18.28515625" style="534" customWidth="1"/>
    <col min="181" max="181" width="17.5703125" style="534" customWidth="1"/>
    <col min="182" max="182" width="22" style="534" customWidth="1"/>
    <col min="183" max="183" width="24.140625" style="535" customWidth="1"/>
    <col min="184" max="184" width="18.28515625" style="534" customWidth="1"/>
    <col min="185" max="185" width="17.5703125" style="534" customWidth="1"/>
    <col min="186" max="186" width="22" style="534" customWidth="1"/>
    <col min="187" max="187" width="24.140625" style="535" customWidth="1"/>
    <col min="188" max="188" width="17.7109375" style="534" customWidth="1"/>
    <col min="189" max="189" width="18.5703125" style="534" customWidth="1"/>
    <col min="190" max="190" width="16.42578125" style="534" customWidth="1"/>
    <col min="191" max="191" width="24.140625" style="535" customWidth="1"/>
    <col min="192" max="192" width="17.7109375" style="534" customWidth="1"/>
    <col min="193" max="193" width="18.5703125" style="534" customWidth="1"/>
    <col min="194" max="194" width="16.42578125" style="534" customWidth="1"/>
    <col min="195" max="195" width="24.140625" style="535" customWidth="1"/>
    <col min="196" max="196" width="17.7109375" style="534" customWidth="1"/>
    <col min="197" max="197" width="18.5703125" style="534" customWidth="1"/>
    <col min="198" max="198" width="16.42578125" style="534" customWidth="1"/>
    <col min="199" max="203" width="24.140625" style="535" customWidth="1"/>
    <col min="204" max="204" width="17.7109375" style="534" customWidth="1"/>
    <col min="205" max="205" width="18.5703125" style="534" customWidth="1"/>
    <col min="206" max="206" width="16.42578125" style="534" customWidth="1"/>
    <col min="207" max="207" width="24.140625" style="535" customWidth="1"/>
    <col min="208" max="208" width="17.7109375" style="534" customWidth="1"/>
    <col min="209" max="209" width="18.5703125" style="534" customWidth="1"/>
    <col min="210" max="210" width="20.42578125" style="534" customWidth="1"/>
    <col min="211" max="211" width="24.140625" style="535" customWidth="1"/>
    <col min="212" max="212" width="9.140625" style="533"/>
    <col min="213" max="213" width="11.42578125" style="533" customWidth="1"/>
    <col min="214" max="16384" width="9.140625" style="533"/>
  </cols>
  <sheetData>
    <row r="1" spans="1:226" ht="15.75" customHeight="1">
      <c r="A1" s="539" t="s">
        <v>98</v>
      </c>
      <c r="B1" s="539"/>
      <c r="C1" s="539"/>
      <c r="H1" s="534"/>
      <c r="I1" s="534"/>
      <c r="J1" s="534"/>
      <c r="L1" s="534"/>
      <c r="M1" s="534"/>
      <c r="N1" s="534"/>
      <c r="P1" s="534"/>
      <c r="Q1" s="534"/>
      <c r="R1" s="534"/>
      <c r="T1" s="534"/>
      <c r="U1" s="534"/>
      <c r="V1" s="534"/>
      <c r="X1" s="534"/>
      <c r="Y1" s="534"/>
      <c r="Z1" s="534"/>
      <c r="AB1" s="534"/>
      <c r="AC1" s="534"/>
      <c r="AD1" s="534"/>
      <c r="AF1" s="534"/>
      <c r="AG1" s="534"/>
      <c r="AH1" s="534"/>
      <c r="AJ1" s="534"/>
      <c r="AK1" s="534"/>
      <c r="AL1" s="534"/>
      <c r="AN1" s="534"/>
      <c r="AO1" s="534"/>
      <c r="AP1" s="534"/>
      <c r="AR1" s="534"/>
      <c r="AS1" s="534"/>
      <c r="AT1" s="534"/>
      <c r="AV1" s="534"/>
      <c r="AW1" s="534"/>
      <c r="AX1" s="534"/>
      <c r="AZ1" s="534"/>
      <c r="BA1" s="534"/>
      <c r="BB1" s="534"/>
      <c r="BD1" s="534"/>
      <c r="BE1" s="534"/>
      <c r="BF1" s="534"/>
      <c r="BH1" s="534"/>
      <c r="BI1" s="534"/>
      <c r="BJ1" s="534"/>
      <c r="BL1" s="534"/>
      <c r="BM1" s="534"/>
      <c r="BN1" s="534"/>
      <c r="BP1" s="534"/>
      <c r="BQ1" s="534"/>
      <c r="BR1" s="534"/>
      <c r="BT1" s="534"/>
      <c r="BU1" s="534"/>
      <c r="BV1" s="534"/>
      <c r="BX1" s="534"/>
      <c r="BY1" s="534"/>
      <c r="BZ1" s="534"/>
      <c r="CB1" s="534"/>
      <c r="CC1" s="534"/>
      <c r="CD1" s="534"/>
      <c r="CF1" s="534"/>
      <c r="CG1" s="534"/>
      <c r="CH1" s="534"/>
      <c r="CJ1" s="534"/>
      <c r="CK1" s="534"/>
      <c r="CL1" s="534"/>
      <c r="CN1" s="534"/>
      <c r="CO1" s="534"/>
      <c r="CP1" s="534"/>
      <c r="CV1" s="534"/>
      <c r="CW1" s="534"/>
      <c r="CX1" s="534"/>
      <c r="CZ1" s="534"/>
      <c r="DA1" s="534"/>
      <c r="DB1" s="534"/>
      <c r="DD1" s="534"/>
      <c r="DE1" s="534"/>
      <c r="DF1" s="534"/>
      <c r="DH1" s="534"/>
      <c r="DI1" s="534"/>
      <c r="DJ1" s="534"/>
      <c r="DL1" s="534"/>
      <c r="DM1" s="534"/>
      <c r="DN1" s="534"/>
      <c r="DP1" s="534"/>
      <c r="DQ1" s="534"/>
      <c r="DR1" s="534"/>
      <c r="DT1" s="534"/>
      <c r="DU1" s="534"/>
      <c r="DV1" s="534"/>
      <c r="DX1" s="534"/>
      <c r="DY1" s="534"/>
      <c r="DZ1" s="534"/>
      <c r="HD1" s="534"/>
      <c r="HE1" s="534"/>
      <c r="HF1" s="534"/>
      <c r="HG1" s="534"/>
      <c r="HH1" s="534"/>
      <c r="HI1" s="534"/>
      <c r="HJ1" s="534"/>
      <c r="HK1" s="534"/>
      <c r="HL1" s="534"/>
      <c r="HM1" s="534"/>
      <c r="HN1" s="534"/>
      <c r="HO1" s="534"/>
      <c r="HP1" s="534"/>
      <c r="HQ1" s="534"/>
      <c r="HR1" s="534"/>
    </row>
    <row r="2" spans="1:226" ht="85.5" customHeight="1">
      <c r="A2" s="840">
        <v>46296</v>
      </c>
      <c r="B2" s="840"/>
      <c r="C2" s="840"/>
      <c r="H2" s="536">
        <f>H19/24</f>
        <v>0</v>
      </c>
      <c r="I2" s="534"/>
      <c r="J2" s="534"/>
      <c r="L2" s="536">
        <f>L19/24</f>
        <v>0</v>
      </c>
      <c r="M2" s="534"/>
      <c r="N2" s="534"/>
      <c r="P2" s="536">
        <f>P19/24</f>
        <v>0</v>
      </c>
      <c r="T2" s="536">
        <f>T19/24</f>
        <v>0</v>
      </c>
      <c r="X2" s="536">
        <f>X19/24</f>
        <v>0</v>
      </c>
      <c r="AB2" s="536">
        <f>AB19/24</f>
        <v>0</v>
      </c>
      <c r="AF2" s="536">
        <f>AF19/24</f>
        <v>0</v>
      </c>
      <c r="AJ2" s="536">
        <f>AJ19/24</f>
        <v>0</v>
      </c>
      <c r="AN2" s="536">
        <f>AN19/24</f>
        <v>0</v>
      </c>
      <c r="AR2" s="536">
        <f>AR19/24</f>
        <v>0</v>
      </c>
      <c r="AV2" s="536">
        <f>AV19/24</f>
        <v>0</v>
      </c>
      <c r="AZ2" s="536">
        <f>AZ14/24</f>
        <v>450</v>
      </c>
      <c r="BD2" s="536">
        <f>BD19/24</f>
        <v>0</v>
      </c>
      <c r="BH2" s="536">
        <f>BH19/24</f>
        <v>0</v>
      </c>
      <c r="BL2" s="536">
        <f>BL19/24</f>
        <v>0</v>
      </c>
      <c r="BP2" s="536">
        <f>BP19/24</f>
        <v>0</v>
      </c>
      <c r="BX2" s="536">
        <f>BX19/24</f>
        <v>0</v>
      </c>
      <c r="CB2" s="536">
        <f>CB19/24</f>
        <v>0</v>
      </c>
      <c r="CF2" s="536">
        <f>CF19/12</f>
        <v>0</v>
      </c>
      <c r="CJ2" s="536">
        <f>CK16/24</f>
        <v>126.84916666667171</v>
      </c>
      <c r="CN2" s="536">
        <f>CN31/24</f>
        <v>0</v>
      </c>
      <c r="CR2" s="536">
        <f>CR31/24</f>
        <v>83.333333333333329</v>
      </c>
      <c r="CV2" s="536">
        <f>CV19/24</f>
        <v>0</v>
      </c>
      <c r="CZ2" s="536">
        <f>CZ19/24</f>
        <v>0</v>
      </c>
      <c r="DD2" s="536">
        <f>DD19/24</f>
        <v>0</v>
      </c>
      <c r="DH2" s="536">
        <f>DH19/24</f>
        <v>0</v>
      </c>
      <c r="DL2" s="536">
        <f>DL19/17</f>
        <v>0</v>
      </c>
      <c r="DP2" s="536">
        <f>DP19/24</f>
        <v>0</v>
      </c>
      <c r="DT2" s="536">
        <f>DT19/24</f>
        <v>0</v>
      </c>
      <c r="DX2" s="536">
        <f>DX19/24</f>
        <v>0</v>
      </c>
      <c r="EB2" s="536">
        <f>EB19/24</f>
        <v>0</v>
      </c>
      <c r="EF2" s="536">
        <f>EF14/24</f>
        <v>250</v>
      </c>
      <c r="EJ2" s="536">
        <f>EJ19/24</f>
        <v>0</v>
      </c>
      <c r="EN2" s="536">
        <f>EN12/24</f>
        <v>125</v>
      </c>
      <c r="ER2" s="536">
        <f>ER12/24</f>
        <v>500</v>
      </c>
      <c r="EV2" s="536">
        <f>EV17/16</f>
        <v>250</v>
      </c>
      <c r="EZ2" s="536">
        <f>EZ19/24</f>
        <v>0</v>
      </c>
      <c r="FD2" s="536">
        <f>FD31/24</f>
        <v>291.66666666666669</v>
      </c>
      <c r="FH2" s="536">
        <f>FH33/24</f>
        <v>833.33333333333337</v>
      </c>
      <c r="FP2" s="536">
        <f>FP19/24</f>
        <v>0</v>
      </c>
      <c r="FT2" s="536">
        <f>FT19/24</f>
        <v>0</v>
      </c>
      <c r="FX2" s="536">
        <f>FX19/24</f>
        <v>0</v>
      </c>
      <c r="GB2" s="536">
        <f>GB19/24</f>
        <v>0</v>
      </c>
      <c r="GF2" s="536">
        <f>GF19/24</f>
        <v>0</v>
      </c>
      <c r="GJ2" s="536">
        <f>GJ19/24</f>
        <v>0</v>
      </c>
      <c r="GV2" s="536">
        <f>GV19/24</f>
        <v>0</v>
      </c>
      <c r="GZ2" s="536">
        <f>GZ19/24</f>
        <v>0</v>
      </c>
      <c r="HD2" s="534"/>
    </row>
    <row r="3" spans="1:226" ht="23.25" customHeight="1">
      <c r="A3" s="845" t="s">
        <v>1</v>
      </c>
      <c r="B3" s="847" t="s">
        <v>2</v>
      </c>
      <c r="C3" s="847" t="s">
        <v>99</v>
      </c>
      <c r="D3" s="841" t="s">
        <v>26</v>
      </c>
      <c r="E3" s="842"/>
      <c r="F3" s="842"/>
      <c r="G3" s="843"/>
      <c r="H3" s="844" t="s">
        <v>28</v>
      </c>
      <c r="I3" s="844"/>
      <c r="J3" s="844"/>
      <c r="K3" s="540"/>
      <c r="L3" s="844" t="s">
        <v>29</v>
      </c>
      <c r="M3" s="844"/>
      <c r="N3" s="844"/>
      <c r="O3" s="541"/>
      <c r="P3" s="844" t="s">
        <v>30</v>
      </c>
      <c r="Q3" s="844"/>
      <c r="R3" s="844"/>
      <c r="S3" s="541"/>
      <c r="T3" s="844" t="s">
        <v>31</v>
      </c>
      <c r="U3" s="844"/>
      <c r="V3" s="844"/>
      <c r="W3" s="541"/>
      <c r="X3" s="844" t="s">
        <v>32</v>
      </c>
      <c r="Y3" s="844"/>
      <c r="Z3" s="844"/>
      <c r="AA3" s="541"/>
      <c r="AB3" s="844" t="s">
        <v>33</v>
      </c>
      <c r="AC3" s="844"/>
      <c r="AD3" s="844"/>
      <c r="AE3" s="540"/>
      <c r="AF3" s="844" t="s">
        <v>34</v>
      </c>
      <c r="AG3" s="844"/>
      <c r="AH3" s="844"/>
      <c r="AI3" s="540"/>
      <c r="AJ3" s="844" t="s">
        <v>35</v>
      </c>
      <c r="AK3" s="844"/>
      <c r="AL3" s="844"/>
      <c r="AM3" s="540"/>
      <c r="AN3" s="844" t="s">
        <v>36</v>
      </c>
      <c r="AO3" s="844"/>
      <c r="AP3" s="844"/>
      <c r="AQ3" s="540"/>
      <c r="AR3" s="844" t="s">
        <v>37</v>
      </c>
      <c r="AS3" s="844"/>
      <c r="AT3" s="844"/>
      <c r="AU3" s="540"/>
      <c r="AV3" s="844" t="s">
        <v>44</v>
      </c>
      <c r="AW3" s="844"/>
      <c r="AX3" s="844"/>
      <c r="AY3" s="540"/>
      <c r="AZ3" s="844" t="s">
        <v>39</v>
      </c>
      <c r="BA3" s="844"/>
      <c r="BB3" s="844"/>
      <c r="BC3" s="540"/>
      <c r="BD3" s="844" t="s">
        <v>66</v>
      </c>
      <c r="BE3" s="844"/>
      <c r="BF3" s="844"/>
      <c r="BG3" s="540"/>
      <c r="BH3" s="844" t="s">
        <v>49</v>
      </c>
      <c r="BI3" s="844"/>
      <c r="BJ3" s="844"/>
      <c r="BK3" s="540"/>
      <c r="BL3" s="849" t="s">
        <v>50</v>
      </c>
      <c r="BM3" s="844"/>
      <c r="BN3" s="844"/>
      <c r="BO3" s="540"/>
      <c r="BP3" s="849" t="s">
        <v>46</v>
      </c>
      <c r="BQ3" s="844"/>
      <c r="BR3" s="844"/>
      <c r="BS3" s="540"/>
      <c r="BT3" s="849" t="s">
        <v>51</v>
      </c>
      <c r="BU3" s="844"/>
      <c r="BV3" s="844"/>
      <c r="BW3" s="540"/>
      <c r="BX3" s="849" t="s">
        <v>52</v>
      </c>
      <c r="BY3" s="844"/>
      <c r="BZ3" s="844"/>
      <c r="CA3" s="540"/>
      <c r="CB3" s="849" t="s">
        <v>53</v>
      </c>
      <c r="CC3" s="844"/>
      <c r="CD3" s="844"/>
      <c r="CE3" s="540"/>
      <c r="CF3" s="849" t="s">
        <v>54</v>
      </c>
      <c r="CG3" s="844"/>
      <c r="CH3" s="844"/>
      <c r="CI3" s="540"/>
      <c r="CJ3" s="849" t="s">
        <v>43</v>
      </c>
      <c r="CK3" s="844"/>
      <c r="CL3" s="844"/>
      <c r="CM3" s="540"/>
      <c r="CN3" s="844" t="s">
        <v>55</v>
      </c>
      <c r="CO3" s="844"/>
      <c r="CP3" s="844"/>
      <c r="CQ3" s="540"/>
      <c r="CR3" s="850" t="s">
        <v>56</v>
      </c>
      <c r="CS3" s="851"/>
      <c r="CT3" s="852"/>
      <c r="CU3" s="540"/>
      <c r="CV3" s="844" t="s">
        <v>38</v>
      </c>
      <c r="CW3" s="844"/>
      <c r="CX3" s="844"/>
      <c r="CY3" s="540"/>
      <c r="CZ3" s="844" t="s">
        <v>57</v>
      </c>
      <c r="DA3" s="844"/>
      <c r="DB3" s="844"/>
      <c r="DC3" s="540"/>
      <c r="DD3" s="849" t="s">
        <v>58</v>
      </c>
      <c r="DE3" s="844"/>
      <c r="DF3" s="844"/>
      <c r="DG3" s="540"/>
      <c r="DH3" s="844" t="s">
        <v>59</v>
      </c>
      <c r="DI3" s="844"/>
      <c r="DJ3" s="844"/>
      <c r="DK3" s="540"/>
      <c r="DL3" s="844" t="s">
        <v>60</v>
      </c>
      <c r="DM3" s="844"/>
      <c r="DN3" s="844"/>
      <c r="DO3" s="540"/>
      <c r="DP3" s="844" t="s">
        <v>61</v>
      </c>
      <c r="DQ3" s="844"/>
      <c r="DR3" s="844"/>
      <c r="DS3" s="540"/>
      <c r="DT3" s="844" t="s">
        <v>62</v>
      </c>
      <c r="DU3" s="844"/>
      <c r="DV3" s="844"/>
      <c r="DW3" s="540"/>
      <c r="DX3" s="844" t="s">
        <v>63</v>
      </c>
      <c r="DY3" s="844"/>
      <c r="DZ3" s="844"/>
      <c r="EA3" s="540"/>
      <c r="EB3" s="844" t="s">
        <v>64</v>
      </c>
      <c r="EC3" s="844"/>
      <c r="ED3" s="844"/>
      <c r="EE3" s="540"/>
      <c r="EF3" s="844" t="s">
        <v>65</v>
      </c>
      <c r="EG3" s="844"/>
      <c r="EH3" s="844"/>
      <c r="EI3" s="540"/>
      <c r="EJ3" s="844" t="s">
        <v>42</v>
      </c>
      <c r="EK3" s="844"/>
      <c r="EL3" s="844"/>
      <c r="EM3" s="540"/>
      <c r="EN3" s="844" t="s">
        <v>41</v>
      </c>
      <c r="EO3" s="844"/>
      <c r="EP3" s="844"/>
      <c r="EQ3" s="540"/>
      <c r="ER3" s="844" t="s">
        <v>40</v>
      </c>
      <c r="ES3" s="844"/>
      <c r="ET3" s="844"/>
      <c r="EU3" s="540"/>
      <c r="EV3" s="844" t="s">
        <v>67</v>
      </c>
      <c r="EW3" s="844"/>
      <c r="EX3" s="844"/>
      <c r="EY3" s="540"/>
      <c r="EZ3" s="844" t="s">
        <v>68</v>
      </c>
      <c r="FA3" s="844"/>
      <c r="FB3" s="844"/>
      <c r="FC3" s="540"/>
      <c r="FD3" s="844" t="s">
        <v>100</v>
      </c>
      <c r="FE3" s="844"/>
      <c r="FF3" s="844"/>
      <c r="FG3" s="540"/>
      <c r="FH3" s="850" t="s">
        <v>101</v>
      </c>
      <c r="FI3" s="851"/>
      <c r="FJ3" s="852"/>
      <c r="FK3" s="542"/>
      <c r="FL3" s="844" t="s">
        <v>69</v>
      </c>
      <c r="FM3" s="844"/>
      <c r="FN3" s="844"/>
      <c r="FO3" s="540"/>
      <c r="FP3" s="844" t="s">
        <v>45</v>
      </c>
      <c r="FQ3" s="844"/>
      <c r="FR3" s="844"/>
      <c r="FS3" s="540"/>
      <c r="FT3" s="844" t="s">
        <v>70</v>
      </c>
      <c r="FU3" s="844"/>
      <c r="FV3" s="844"/>
      <c r="FW3" s="540"/>
      <c r="FX3" s="844" t="s">
        <v>71</v>
      </c>
      <c r="FY3" s="844"/>
      <c r="FZ3" s="844"/>
      <c r="GA3" s="540"/>
      <c r="GB3" s="844" t="s">
        <v>72</v>
      </c>
      <c r="GC3" s="844"/>
      <c r="GD3" s="844"/>
      <c r="GE3" s="540"/>
      <c r="GF3" s="844" t="s">
        <v>78</v>
      </c>
      <c r="GG3" s="844" t="s">
        <v>78</v>
      </c>
      <c r="GH3" s="844" t="s">
        <v>78</v>
      </c>
      <c r="GI3" s="540"/>
      <c r="GJ3" s="844" t="s">
        <v>73</v>
      </c>
      <c r="GK3" s="844"/>
      <c r="GL3" s="844"/>
      <c r="GM3" s="540"/>
      <c r="GN3" s="844" t="s">
        <v>74</v>
      </c>
      <c r="GO3" s="844"/>
      <c r="GP3" s="844"/>
      <c r="GQ3" s="540"/>
      <c r="GR3" s="844" t="s">
        <v>76</v>
      </c>
      <c r="GS3" s="844"/>
      <c r="GT3" s="844"/>
      <c r="GU3" s="540"/>
      <c r="GV3" s="844" t="s">
        <v>75</v>
      </c>
      <c r="GW3" s="844"/>
      <c r="GX3" s="844"/>
      <c r="GY3" s="540"/>
      <c r="GZ3" s="844" t="s">
        <v>77</v>
      </c>
      <c r="HA3" s="844"/>
      <c r="HB3" s="844"/>
      <c r="HC3" s="853"/>
    </row>
    <row r="4" spans="1:226" ht="15.75" customHeight="1">
      <c r="A4" s="846"/>
      <c r="B4" s="848"/>
      <c r="C4" s="848"/>
      <c r="D4" s="543" t="s">
        <v>102</v>
      </c>
      <c r="E4" s="543" t="s">
        <v>103</v>
      </c>
      <c r="F4" s="543" t="s">
        <v>104</v>
      </c>
      <c r="G4" s="544" t="s">
        <v>105</v>
      </c>
      <c r="H4" s="545" t="s">
        <v>102</v>
      </c>
      <c r="I4" s="545" t="s">
        <v>103</v>
      </c>
      <c r="J4" s="545" t="s">
        <v>104</v>
      </c>
      <c r="K4" s="546" t="s">
        <v>105</v>
      </c>
      <c r="L4" s="545" t="s">
        <v>102</v>
      </c>
      <c r="M4" s="545" t="s">
        <v>103</v>
      </c>
      <c r="N4" s="545" t="s">
        <v>104</v>
      </c>
      <c r="O4" s="547" t="s">
        <v>105</v>
      </c>
      <c r="P4" s="545" t="s">
        <v>102</v>
      </c>
      <c r="Q4" s="545" t="s">
        <v>103</v>
      </c>
      <c r="R4" s="545" t="s">
        <v>104</v>
      </c>
      <c r="S4" s="547" t="s">
        <v>105</v>
      </c>
      <c r="T4" s="545" t="s">
        <v>102</v>
      </c>
      <c r="U4" s="545" t="s">
        <v>103</v>
      </c>
      <c r="V4" s="545" t="s">
        <v>104</v>
      </c>
      <c r="W4" s="547" t="s">
        <v>105</v>
      </c>
      <c r="X4" s="545" t="s">
        <v>102</v>
      </c>
      <c r="Y4" s="545" t="s">
        <v>103</v>
      </c>
      <c r="Z4" s="545" t="s">
        <v>104</v>
      </c>
      <c r="AA4" s="547" t="s">
        <v>105</v>
      </c>
      <c r="AB4" s="545" t="s">
        <v>102</v>
      </c>
      <c r="AC4" s="545" t="s">
        <v>103</v>
      </c>
      <c r="AD4" s="545" t="s">
        <v>104</v>
      </c>
      <c r="AE4" s="546" t="s">
        <v>105</v>
      </c>
      <c r="AF4" s="545" t="s">
        <v>102</v>
      </c>
      <c r="AG4" s="545" t="s">
        <v>103</v>
      </c>
      <c r="AH4" s="545" t="s">
        <v>104</v>
      </c>
      <c r="AI4" s="546" t="s">
        <v>105</v>
      </c>
      <c r="AJ4" s="545" t="s">
        <v>102</v>
      </c>
      <c r="AK4" s="545" t="s">
        <v>103</v>
      </c>
      <c r="AL4" s="545" t="s">
        <v>104</v>
      </c>
      <c r="AM4" s="546" t="s">
        <v>105</v>
      </c>
      <c r="AN4" s="545" t="s">
        <v>102</v>
      </c>
      <c r="AO4" s="545" t="s">
        <v>103</v>
      </c>
      <c r="AP4" s="545" t="s">
        <v>104</v>
      </c>
      <c r="AQ4" s="546" t="s">
        <v>105</v>
      </c>
      <c r="AR4" s="545" t="s">
        <v>102</v>
      </c>
      <c r="AS4" s="545" t="s">
        <v>103</v>
      </c>
      <c r="AT4" s="545" t="s">
        <v>104</v>
      </c>
      <c r="AU4" s="546" t="s">
        <v>105</v>
      </c>
      <c r="AV4" s="545" t="s">
        <v>102</v>
      </c>
      <c r="AW4" s="545" t="s">
        <v>103</v>
      </c>
      <c r="AX4" s="545" t="s">
        <v>104</v>
      </c>
      <c r="AY4" s="546" t="s">
        <v>105</v>
      </c>
      <c r="AZ4" s="545" t="s">
        <v>102</v>
      </c>
      <c r="BA4" s="545" t="s">
        <v>103</v>
      </c>
      <c r="BB4" s="545" t="s">
        <v>104</v>
      </c>
      <c r="BC4" s="546" t="s">
        <v>105</v>
      </c>
      <c r="BD4" s="545" t="s">
        <v>102</v>
      </c>
      <c r="BE4" s="545" t="s">
        <v>103</v>
      </c>
      <c r="BF4" s="545" t="s">
        <v>104</v>
      </c>
      <c r="BG4" s="546" t="s">
        <v>105</v>
      </c>
      <c r="BH4" s="545" t="s">
        <v>102</v>
      </c>
      <c r="BI4" s="545" t="s">
        <v>103</v>
      </c>
      <c r="BJ4" s="545" t="s">
        <v>104</v>
      </c>
      <c r="BK4" s="546" t="s">
        <v>105</v>
      </c>
      <c r="BL4" s="545" t="s">
        <v>102</v>
      </c>
      <c r="BM4" s="545" t="s">
        <v>103</v>
      </c>
      <c r="BN4" s="545" t="s">
        <v>104</v>
      </c>
      <c r="BO4" s="546" t="s">
        <v>105</v>
      </c>
      <c r="BP4" s="545" t="s">
        <v>102</v>
      </c>
      <c r="BQ4" s="545" t="s">
        <v>103</v>
      </c>
      <c r="BR4" s="545" t="s">
        <v>104</v>
      </c>
      <c r="BS4" s="546" t="s">
        <v>105</v>
      </c>
      <c r="BT4" s="545" t="s">
        <v>102</v>
      </c>
      <c r="BU4" s="545" t="s">
        <v>103</v>
      </c>
      <c r="BV4" s="545" t="s">
        <v>104</v>
      </c>
      <c r="BW4" s="546" t="s">
        <v>105</v>
      </c>
      <c r="BX4" s="545" t="s">
        <v>102</v>
      </c>
      <c r="BY4" s="545" t="s">
        <v>103</v>
      </c>
      <c r="BZ4" s="545" t="s">
        <v>104</v>
      </c>
      <c r="CA4" s="546" t="s">
        <v>105</v>
      </c>
      <c r="CB4" s="545" t="s">
        <v>102</v>
      </c>
      <c r="CC4" s="545" t="s">
        <v>103</v>
      </c>
      <c r="CD4" s="545" t="s">
        <v>104</v>
      </c>
      <c r="CE4" s="546" t="s">
        <v>105</v>
      </c>
      <c r="CF4" s="545" t="s">
        <v>102</v>
      </c>
      <c r="CG4" s="545" t="s">
        <v>103</v>
      </c>
      <c r="CH4" s="545" t="s">
        <v>104</v>
      </c>
      <c r="CI4" s="546" t="s">
        <v>105</v>
      </c>
      <c r="CJ4" s="545" t="s">
        <v>102</v>
      </c>
      <c r="CK4" s="545" t="s">
        <v>103</v>
      </c>
      <c r="CL4" s="545" t="s">
        <v>104</v>
      </c>
      <c r="CM4" s="546" t="s">
        <v>105</v>
      </c>
      <c r="CN4" s="545" t="s">
        <v>102</v>
      </c>
      <c r="CO4" s="545" t="s">
        <v>103</v>
      </c>
      <c r="CP4" s="545" t="s">
        <v>104</v>
      </c>
      <c r="CQ4" s="546" t="s">
        <v>105</v>
      </c>
      <c r="CR4" s="545" t="s">
        <v>102</v>
      </c>
      <c r="CS4" s="545" t="s">
        <v>103</v>
      </c>
      <c r="CT4" s="545" t="s">
        <v>104</v>
      </c>
      <c r="CU4" s="546" t="s">
        <v>105</v>
      </c>
      <c r="CV4" s="545" t="s">
        <v>102</v>
      </c>
      <c r="CW4" s="545" t="s">
        <v>103</v>
      </c>
      <c r="CX4" s="545" t="s">
        <v>104</v>
      </c>
      <c r="CY4" s="546" t="s">
        <v>105</v>
      </c>
      <c r="CZ4" s="545" t="s">
        <v>102</v>
      </c>
      <c r="DA4" s="545" t="s">
        <v>103</v>
      </c>
      <c r="DB4" s="545" t="s">
        <v>104</v>
      </c>
      <c r="DC4" s="546" t="s">
        <v>105</v>
      </c>
      <c r="DD4" s="545" t="s">
        <v>102</v>
      </c>
      <c r="DE4" s="545" t="s">
        <v>103</v>
      </c>
      <c r="DF4" s="545" t="s">
        <v>104</v>
      </c>
      <c r="DG4" s="546" t="s">
        <v>105</v>
      </c>
      <c r="DH4" s="545" t="s">
        <v>102</v>
      </c>
      <c r="DI4" s="545" t="s">
        <v>103</v>
      </c>
      <c r="DJ4" s="545" t="s">
        <v>104</v>
      </c>
      <c r="DK4" s="546" t="s">
        <v>105</v>
      </c>
      <c r="DL4" s="545" t="s">
        <v>102</v>
      </c>
      <c r="DM4" s="545" t="s">
        <v>103</v>
      </c>
      <c r="DN4" s="545" t="s">
        <v>104</v>
      </c>
      <c r="DO4" s="546" t="s">
        <v>105</v>
      </c>
      <c r="DP4" s="545" t="s">
        <v>102</v>
      </c>
      <c r="DQ4" s="545" t="s">
        <v>103</v>
      </c>
      <c r="DR4" s="545" t="s">
        <v>104</v>
      </c>
      <c r="DS4" s="546" t="s">
        <v>105</v>
      </c>
      <c r="DT4" s="545" t="s">
        <v>102</v>
      </c>
      <c r="DU4" s="545" t="s">
        <v>103</v>
      </c>
      <c r="DV4" s="545" t="s">
        <v>104</v>
      </c>
      <c r="DW4" s="546" t="s">
        <v>105</v>
      </c>
      <c r="DX4" s="545" t="s">
        <v>102</v>
      </c>
      <c r="DY4" s="545" t="s">
        <v>103</v>
      </c>
      <c r="DZ4" s="545" t="s">
        <v>104</v>
      </c>
      <c r="EA4" s="546" t="s">
        <v>105</v>
      </c>
      <c r="EB4" s="545" t="s">
        <v>102</v>
      </c>
      <c r="EC4" s="545" t="s">
        <v>103</v>
      </c>
      <c r="ED4" s="545" t="s">
        <v>104</v>
      </c>
      <c r="EE4" s="546" t="s">
        <v>105</v>
      </c>
      <c r="EF4" s="545" t="s">
        <v>102</v>
      </c>
      <c r="EG4" s="545" t="s">
        <v>103</v>
      </c>
      <c r="EH4" s="545" t="s">
        <v>104</v>
      </c>
      <c r="EI4" s="546" t="s">
        <v>105</v>
      </c>
      <c r="EJ4" s="545" t="s">
        <v>102</v>
      </c>
      <c r="EK4" s="545" t="s">
        <v>103</v>
      </c>
      <c r="EL4" s="545" t="s">
        <v>104</v>
      </c>
      <c r="EM4" s="546" t="s">
        <v>105</v>
      </c>
      <c r="EN4" s="545" t="s">
        <v>102</v>
      </c>
      <c r="EO4" s="545" t="s">
        <v>103</v>
      </c>
      <c r="EP4" s="545" t="s">
        <v>104</v>
      </c>
      <c r="EQ4" s="546" t="s">
        <v>105</v>
      </c>
      <c r="ER4" s="545" t="s">
        <v>102</v>
      </c>
      <c r="ES4" s="545" t="s">
        <v>103</v>
      </c>
      <c r="ET4" s="545" t="s">
        <v>104</v>
      </c>
      <c r="EU4" s="546" t="s">
        <v>105</v>
      </c>
      <c r="EV4" s="545" t="s">
        <v>102</v>
      </c>
      <c r="EW4" s="545" t="s">
        <v>103</v>
      </c>
      <c r="EX4" s="545" t="s">
        <v>104</v>
      </c>
      <c r="EY4" s="546" t="s">
        <v>105</v>
      </c>
      <c r="EZ4" s="545" t="s">
        <v>102</v>
      </c>
      <c r="FA4" s="545" t="s">
        <v>103</v>
      </c>
      <c r="FB4" s="545" t="s">
        <v>104</v>
      </c>
      <c r="FC4" s="546" t="s">
        <v>105</v>
      </c>
      <c r="FD4" s="545" t="s">
        <v>102</v>
      </c>
      <c r="FE4" s="545" t="s">
        <v>103</v>
      </c>
      <c r="FF4" s="548" t="s">
        <v>104</v>
      </c>
      <c r="FG4" s="546" t="s">
        <v>105</v>
      </c>
      <c r="FH4" s="545" t="s">
        <v>102</v>
      </c>
      <c r="FI4" s="548" t="s">
        <v>103</v>
      </c>
      <c r="FJ4" s="545" t="s">
        <v>104</v>
      </c>
      <c r="FK4" s="546" t="s">
        <v>105</v>
      </c>
      <c r="FL4" s="545" t="s">
        <v>102</v>
      </c>
      <c r="FM4" s="545" t="s">
        <v>103</v>
      </c>
      <c r="FN4" s="545" t="s">
        <v>104</v>
      </c>
      <c r="FO4" s="546" t="s">
        <v>105</v>
      </c>
      <c r="FP4" s="545" t="s">
        <v>102</v>
      </c>
      <c r="FQ4" s="545" t="s">
        <v>103</v>
      </c>
      <c r="FR4" s="545" t="s">
        <v>104</v>
      </c>
      <c r="FS4" s="546" t="s">
        <v>105</v>
      </c>
      <c r="FT4" s="545" t="s">
        <v>102</v>
      </c>
      <c r="FU4" s="545" t="s">
        <v>103</v>
      </c>
      <c r="FV4" s="545" t="s">
        <v>104</v>
      </c>
      <c r="FW4" s="546" t="s">
        <v>105</v>
      </c>
      <c r="FX4" s="545" t="s">
        <v>102</v>
      </c>
      <c r="FY4" s="545" t="s">
        <v>103</v>
      </c>
      <c r="FZ4" s="545" t="s">
        <v>104</v>
      </c>
      <c r="GA4" s="546" t="s">
        <v>105</v>
      </c>
      <c r="GB4" s="545" t="s">
        <v>102</v>
      </c>
      <c r="GC4" s="545" t="s">
        <v>103</v>
      </c>
      <c r="GD4" s="545" t="s">
        <v>104</v>
      </c>
      <c r="GE4" s="546" t="s">
        <v>105</v>
      </c>
      <c r="GF4" s="545" t="s">
        <v>102</v>
      </c>
      <c r="GG4" s="545" t="s">
        <v>103</v>
      </c>
      <c r="GH4" s="545" t="s">
        <v>104</v>
      </c>
      <c r="GI4" s="546" t="s">
        <v>105</v>
      </c>
      <c r="GJ4" s="545" t="s">
        <v>102</v>
      </c>
      <c r="GK4" s="545" t="s">
        <v>103</v>
      </c>
      <c r="GL4" s="545" t="s">
        <v>104</v>
      </c>
      <c r="GM4" s="546" t="s">
        <v>105</v>
      </c>
      <c r="GN4" s="545" t="s">
        <v>102</v>
      </c>
      <c r="GO4" s="545" t="s">
        <v>103</v>
      </c>
      <c r="GP4" s="545" t="s">
        <v>104</v>
      </c>
      <c r="GQ4" s="546" t="s">
        <v>105</v>
      </c>
      <c r="GR4" s="545" t="s">
        <v>102</v>
      </c>
      <c r="GS4" s="545" t="s">
        <v>103</v>
      </c>
      <c r="GT4" s="545" t="s">
        <v>104</v>
      </c>
      <c r="GU4" s="546" t="s">
        <v>105</v>
      </c>
      <c r="GV4" s="545" t="s">
        <v>102</v>
      </c>
      <c r="GW4" s="545" t="s">
        <v>103</v>
      </c>
      <c r="GX4" s="545" t="s">
        <v>104</v>
      </c>
      <c r="GY4" s="546" t="s">
        <v>105</v>
      </c>
      <c r="GZ4" s="545" t="s">
        <v>102</v>
      </c>
      <c r="HA4" s="545" t="s">
        <v>103</v>
      </c>
      <c r="HB4" s="545" t="s">
        <v>104</v>
      </c>
      <c r="HC4" s="549" t="s">
        <v>105</v>
      </c>
    </row>
    <row r="5" spans="1:226" ht="15" customHeight="1">
      <c r="A5" s="821">
        <f>WEEKNUM(B5)</f>
        <v>40</v>
      </c>
      <c r="B5" s="550">
        <f>A2</f>
        <v>46296</v>
      </c>
      <c r="C5" s="550" t="str">
        <f t="shared" ref="C5:C6" si="0">TEXT(B5,"ddd")</f>
        <v>Thu</v>
      </c>
      <c r="D5" s="551">
        <f t="shared" ref="D5:D8" si="1">SUMIF($H$4:$HB$4,$D$4,H5:HB5)</f>
        <v>203407.4636129032</v>
      </c>
      <c r="E5" s="551">
        <f t="shared" ref="E5:E8" ca="1" si="2">SUMIF($H$4:$HB$4,$E$4,H5:HB5)</f>
        <v>191200.66466582613</v>
      </c>
      <c r="F5" s="551">
        <f t="shared" ref="F5:F6" ca="1" si="3">E5-D5</f>
        <v>-12206.79894707707</v>
      </c>
      <c r="G5" s="552">
        <f t="shared" ref="G5:G6" ca="1" si="4">E5/D5</f>
        <v>0.93998844127810688</v>
      </c>
      <c r="H5" s="551">
        <f>INDEX('SO Oktober 2026 Rev3'!$B$6:$BI$50,MATCH($B5,'SO Oktober 2026 Rev3'!$B$6:$B$50,0),MATCH($H$3,'SO Oktober 2026 Rev3'!$B$5:$XI$5,0))</f>
        <v>800</v>
      </c>
      <c r="I5" s="551">
        <f>INDEX('Summary sales'!$A$6:$CA$50,MATCH($B5,'Summary sales'!$A$6:$A$50,0),MATCH($H$3,'Summary sales'!$A$7:$CA$7,0))</f>
        <v>827.39000000013039</v>
      </c>
      <c r="J5" s="551">
        <f t="shared" ref="J5:J6" si="5">I5-H5</f>
        <v>27.390000000130385</v>
      </c>
      <c r="K5" s="552">
        <f t="shared" ref="K5:K6" si="6">I5/H5</f>
        <v>1.0342375000001629</v>
      </c>
      <c r="L5" s="551">
        <f>INDEX('SO Oktober 2026 Rev3'!$B$6:$BI$50,MATCH($B5,'SO Oktober 2026 Rev3'!$B$6:$B$50,0),MATCH($L$3,'SO Oktober 2026 Rev3'!$B$5:$XI$5,0))</f>
        <v>1200</v>
      </c>
      <c r="M5" s="551">
        <f>INDEX('Summary sales'!$A$6:$CA$50,MATCH($B5,'Summary sales'!$A$6:$A$50,0),MATCH($L$3,'Summary sales'!$A$7:$CA$7,0))</f>
        <v>1436.1200000001118</v>
      </c>
      <c r="N5" s="551">
        <f t="shared" ref="N5:N6" si="7">M5-L5</f>
        <v>236.12000000011176</v>
      </c>
      <c r="O5" s="553">
        <f t="shared" ref="O5:O6" si="8">M5/L5</f>
        <v>1.1967666666667598</v>
      </c>
      <c r="P5" s="551">
        <f>INDEX('SO Oktober 2026 Rev3'!$B$6:$BI$50,MATCH($B5,'SO Oktober 2026 Rev3'!$B$6:$B$50,0),MATCH($P$3,'SO Oktober 2026 Rev3'!$B$5:$XI$5,0))</f>
        <v>3300</v>
      </c>
      <c r="Q5" s="551">
        <f>INDEX('Summary sales'!$A$6:$CA$50,MATCH($B5,'Summary sales'!$A$6:$A$50,0),MATCH($P$3,'Summary sales'!$A$7:$CA$7,0))</f>
        <v>3653.3999999999069</v>
      </c>
      <c r="R5" s="551">
        <f t="shared" ref="R5:R6" si="9">Q5-P5</f>
        <v>353.39999999990687</v>
      </c>
      <c r="S5" s="553">
        <f t="shared" ref="S5:S6" si="10">Q5/P5</f>
        <v>1.1070909090908809</v>
      </c>
      <c r="T5" s="551">
        <f>INDEX('SO Oktober 2026 Rev3'!$B$6:$BI$50,MATCH(B5,'SO Oktober 2026 Rev3'!$B$6:$B$50,0),MATCH($T$3,'SO Oktober 2026 Rev3'!$B$5:$XI$5,0))</f>
        <v>800</v>
      </c>
      <c r="U5" s="551">
        <f>INDEX('Summary sales'!$A$6:$CA$50,MATCH($B5,'Summary sales'!$A$6:$A$50,0),MATCH($T$3,'Summary sales'!$A$7:$CA$7,0))</f>
        <v>950.44999999995343</v>
      </c>
      <c r="V5" s="551">
        <f t="shared" ref="V5:V6" si="11">U5-T5</f>
        <v>150.44999999995343</v>
      </c>
      <c r="W5" s="553">
        <f t="shared" ref="W5:W6" si="12">U5/T5</f>
        <v>1.1880624999999418</v>
      </c>
      <c r="X5" s="551">
        <f>INDEX('SO Oktober 2026 Rev3'!$B$6:$BI$50,MATCH(B5,'SO Oktober 2026 Rev3'!$B$6:$B$50,0),MATCH($X$3,'SO Oktober 2026 Rev3'!$B$5:$XI$5,0))</f>
        <v>150</v>
      </c>
      <c r="Y5" s="551">
        <f>INDEX('Summary sales'!$A$6:$CA$50,MATCH($B5,'Summary sales'!$A$6:$A$50,0),MATCH($X$3,'Summary sales'!$A$7:$CA$7,0))</f>
        <v>19.089999999996508</v>
      </c>
      <c r="Z5" s="551">
        <f t="shared" ref="Z5:Z8" si="13">Y5-X5</f>
        <v>-130.91000000000349</v>
      </c>
      <c r="AA5" s="553">
        <f t="shared" ref="AA5:AA8" si="14">Y5/X5</f>
        <v>0.12726666666664338</v>
      </c>
      <c r="AB5" s="551">
        <f>INDEX('SO Oktober 2026 Rev3'!$B$6:$BI$50,MATCH(B5,'SO Oktober 2026 Rev3'!$B$6:$B$50,0),MATCH($AB$3,'SO Oktober 2026 Rev3'!$B$5:$XI$5,0))</f>
        <v>603.76322580644887</v>
      </c>
      <c r="AC5" s="551">
        <f>INDEX('Summary sales'!$A$6:$CA$50,MATCH($B5,'Summary sales'!$A$6:$A$50,0),MATCH($AB$3,'Summary sales'!$A$7:$CA$7,0))</f>
        <v>1062.9899999999907</v>
      </c>
      <c r="AD5" s="551">
        <f t="shared" ref="AD5:AD6" si="15">AC5-AB5</f>
        <v>459.22677419354181</v>
      </c>
      <c r="AE5" s="552">
        <f t="shared" ref="AE5:AE6" si="16">AC5/AB5</f>
        <v>1.7606073946954137</v>
      </c>
      <c r="AF5" s="551">
        <f>INDEX('SO Oktober 2026 Rev3'!$B$6:$BI$50,MATCH(B5,'SO Oktober 2026 Rev3'!$B$6:$B$50,0),MATCH($AF$3,'SO Oktober 2026 Rev3'!$B$5:$XI$5,0))</f>
        <v>673.27548387096704</v>
      </c>
      <c r="AG5" s="551">
        <f>INDEX('Summary sales'!$A$6:$CA$50,MATCH($B5,'Summary sales'!$A$6:$A$50,0),MATCH($AF$3,'Summary sales'!$A$7:$CA$7,0))</f>
        <v>513.19000000006054</v>
      </c>
      <c r="AH5" s="551">
        <f t="shared" ref="AH5:AH6" si="17">AG5-AF5</f>
        <v>-160.0854838709065</v>
      </c>
      <c r="AI5" s="552">
        <f t="shared" ref="AI5:AI6" si="18">AG5/AF5</f>
        <v>0.76222885326151757</v>
      </c>
      <c r="AJ5" s="551">
        <f>INDEX('SO Oktober 2026 Rev3'!$B$6:$BI$50,MATCH(B5,'SO Oktober 2026 Rev3'!$B$6:$B$50,0),MATCH($AJ$3,'SO Oktober 2026 Rev3'!$B$5:$XI$5,0))</f>
        <v>5500</v>
      </c>
      <c r="AK5" s="551">
        <f>INDEX('Summary sales'!$A$6:$CA$50,MATCH($B5,'Summary sales'!$A$6:$A$50,0),MATCH($AJ$3,'Summary sales'!$A$7:$CA$7,0))</f>
        <v>4977.9900000002235</v>
      </c>
      <c r="AL5" s="551">
        <f t="shared" ref="AL5:AL8" si="19">AK5-AJ5</f>
        <v>-522.00999999977648</v>
      </c>
      <c r="AM5" s="552">
        <f t="shared" ref="AM5:AM8" si="20">AK5/AJ5</f>
        <v>0.90508909090913159</v>
      </c>
      <c r="AN5" s="551">
        <v>5000</v>
      </c>
      <c r="AO5" s="551">
        <f ca="1">INDEX('Summary sales'!$A$6:$CA$50,MATCH($B5,'Summary sales'!$A$6:$A$50,0),MATCH($AN$3,'Summary sales'!$A$7:$CA$7,0))</f>
        <v>4397.839999999851</v>
      </c>
      <c r="AP5" s="551">
        <f t="shared" ref="AP5:AP6" ca="1" si="21">AO5-AN5</f>
        <v>-602.16000000014901</v>
      </c>
      <c r="AQ5" s="552">
        <f t="shared" ref="AQ5:AQ6" ca="1" si="22">AO5/AN5</f>
        <v>0.87956799999997015</v>
      </c>
      <c r="AR5" s="551">
        <v>1500</v>
      </c>
      <c r="AS5" s="551">
        <f>INDEX('Summary sales'!$A$6:$CA$50,MATCH($B5,'Summary sales'!$A$6:$A$50,0),MATCH($AR$3,'Summary sales'!$A$7:$CA$7,0))</f>
        <v>342.17999999993481</v>
      </c>
      <c r="AT5" s="551">
        <f t="shared" ref="AT5:AT6" si="23">AS5-AR5</f>
        <v>-1157.8200000000652</v>
      </c>
      <c r="AU5" s="552">
        <f t="shared" ref="AU5:AU6" si="24">AS5/AR5</f>
        <v>0.22811999999995655</v>
      </c>
      <c r="AV5" s="551">
        <f>INDEX('SO Oktober 2026 Rev3'!$B$6:$BI$50,MATCH(B5,'SO Oktober 2026 Rev3'!$B$6:$B$50,0),MATCH($AV$3,'SO Oktober 2026 Rev3'!$B$5:$XI$5,0))</f>
        <v>500</v>
      </c>
      <c r="AW5" s="551">
        <f>INDEX('Summary sales'!$A$6:$CA$50,MATCH($B5,'Summary sales'!$A$6:$A$50,0),MATCH($AV$3,'Summary sales'!$A$7:$CA$7,0))</f>
        <v>1327.6399999999849</v>
      </c>
      <c r="AX5" s="551">
        <f t="shared" ref="AX5:AX6" si="25">AW5-AV5</f>
        <v>827.63999999998487</v>
      </c>
      <c r="AY5" s="552">
        <f t="shared" ref="AY5:AY6" si="26">AW5/AV5</f>
        <v>2.6552799999999697</v>
      </c>
      <c r="AZ5" s="551">
        <v>10800</v>
      </c>
      <c r="BA5" s="551">
        <f>INDEX('Summary sales'!$A$6:$CA$50,MATCH($B5,'Summary sales'!$A$6:$A$50,0),MATCH($AZ$3,'Summary sales'!$A$7:$CA$7,0))</f>
        <v>11161.020000000019</v>
      </c>
      <c r="BB5" s="551">
        <f t="shared" ref="BB5:BB6" si="27">BA5-AZ5</f>
        <v>361.02000000001863</v>
      </c>
      <c r="BC5" s="552">
        <f t="shared" ref="BC5:BC6" si="28">BA5/AZ5</f>
        <v>1.0334277777777796</v>
      </c>
      <c r="BD5" s="551">
        <v>9000.0570967741915</v>
      </c>
      <c r="BE5" s="551">
        <f>INDEX('Summary sales'!$A$6:$CA$50,MATCH($B5,'Summary sales'!$A$6:$A$50,0),MATCH($BD$3,'Summary sales'!$A$7:$CA$7,0))</f>
        <v>9530.7000000001863</v>
      </c>
      <c r="BF5" s="551">
        <f t="shared" ref="BF5:BF6" si="29">BE5-BD5</f>
        <v>530.64290322599481</v>
      </c>
      <c r="BG5" s="552">
        <f t="shared" ref="BG5:BG6" si="30">BE5/BD5</f>
        <v>1.0589599485336807</v>
      </c>
      <c r="BH5" s="551">
        <f>INDEX('SO Oktober 2026 Rev3'!$B$6:$BI$50,MATCH(B5,'SO Oktober 2026 Rev3'!$B$6:$B$50,0),MATCH($BH$3,'SO Oktober 2026 Rev3'!$B$5:$XI$5,0))</f>
        <v>1000</v>
      </c>
      <c r="BI5" s="551">
        <f>INDEX('Summary sales'!$A$6:$CA$50,MATCH($B5,'Summary sales'!$A$6:$A$50,0),MATCH($BH$3,'Summary sales'!$A$7:$CA$7,0))</f>
        <v>1499.3249999999534</v>
      </c>
      <c r="BJ5" s="551">
        <f t="shared" ref="BJ5:BJ8" si="31">BI5-BH5</f>
        <v>499.32499999995343</v>
      </c>
      <c r="BK5" s="552">
        <f t="shared" ref="BK5:BK8" si="32">BI5/BH5</f>
        <v>1.4993249999999534</v>
      </c>
      <c r="BL5" s="551">
        <f>INDEX('SO Oktober 2026 Rev3'!$B$6:$BI$50,MATCH(B5,'SO Oktober 2026 Rev3'!$B$6:$B$50,0),MATCH($BL$3,'SO Oktober 2026 Rev3'!$B$5:$XI$5,0))</f>
        <v>3000</v>
      </c>
      <c r="BM5" s="551">
        <f ca="1">INDEX('Summary sales'!$A$6:$CA$50,MATCH($B5,'Summary sales'!$A$6:$A$50,0),MATCH($BL$3,'Summary sales'!$A$7:$CA$7,0))</f>
        <v>5388.4806658259804</v>
      </c>
      <c r="BN5" s="551">
        <f t="shared" ref="BN5:BN6" ca="1" si="33">BM5-BL5</f>
        <v>2388.4806658259804</v>
      </c>
      <c r="BO5" s="552">
        <f t="shared" ref="BO5:BO6" ca="1" si="34">BM5/BL5</f>
        <v>1.7961602219419934</v>
      </c>
      <c r="BP5" s="551">
        <f>INDEX('SO Oktober 2026 Rev3'!$B$6:$BI$50,MATCH(B5,'SO Oktober 2026 Rev3'!$B$6:$B$50,0),MATCH($BP$3,'SO Oktober 2026 Rev3'!$B$5:$XI$5,0))</f>
        <v>1000</v>
      </c>
      <c r="BQ5" s="551">
        <f>INDEX('Summary sales'!$A$6:$CA$50,MATCH($B5,'Summary sales'!$A$6:$A$50,0),MATCH($BP$3,'Summary sales'!$A$7:$CA$7,0))</f>
        <v>347.67999999970198</v>
      </c>
      <c r="BR5" s="551">
        <f t="shared" ref="BR5:BR6" si="35">BQ5-BP5</f>
        <v>-652.32000000029802</v>
      </c>
      <c r="BS5" s="552">
        <f t="shared" ref="BS5:BS6" si="36">BQ5/BP5</f>
        <v>0.34767999999970195</v>
      </c>
      <c r="BT5" s="551">
        <f>INDEX('SO Oktober 2026 Rev3'!$B$6:$BI$50,MATCH(B5,'SO Oktober 2026 Rev3'!$B$6:$B$50,0),MATCH($BT$3,'SO Oktober 2026 Rev3'!$B$5:$XI$5,0))</f>
        <v>89.451612903225808</v>
      </c>
      <c r="BU5" s="551">
        <f>INDEX('Summary sales'!$A$6:$CA$50,MATCH($B5,'Summary sales'!$A$6:$A$50,0),MATCH($BT$3,'Summary sales'!$A$7:$CA$7,0))</f>
        <v>67</v>
      </c>
      <c r="BV5" s="551">
        <f t="shared" ref="BV5:BV6" si="37">BU5-BT5</f>
        <v>-22.451612903225808</v>
      </c>
      <c r="BW5" s="552">
        <f t="shared" ref="BW5:BW6" si="38">BU5/BT5</f>
        <v>0.7490082942661378</v>
      </c>
      <c r="BX5" s="551">
        <v>3000</v>
      </c>
      <c r="BY5" s="551">
        <f>INDEX('Summary sales'!$A$6:$CA$50,MATCH($B5,'Summary sales'!$A$6:$A$50,0),MATCH($BX$3,'Summary sales'!$A$7:$CA$7,0))</f>
        <v>2419.1999999997206</v>
      </c>
      <c r="BZ5" s="551">
        <f t="shared" ref="BZ5:BZ6" si="39">BY5-BX5</f>
        <v>-580.8000000002794</v>
      </c>
      <c r="CA5" s="552">
        <f t="shared" ref="CA5:CA6" si="40">BY5/BX5</f>
        <v>0.80639999999990686</v>
      </c>
      <c r="CB5" s="551">
        <f>INDEX('SO Oktober 2026 Rev3'!$B$6:$BI$50,MATCH(B5,'SO Oktober 2026 Rev3'!$B$6:$B$50,0),MATCH($CB$3,'SO Oktober 2026 Rev3'!$B$5:$XI$5,0))</f>
        <v>1000</v>
      </c>
      <c r="CC5" s="551">
        <f>INDEX('Summary sales'!$A$6:$CA$50,MATCH($B5,'Summary sales'!$A$6:$A$50,0),MATCH($CB$3,'Summary sales'!$A$7:$CA$7,0))</f>
        <v>0</v>
      </c>
      <c r="CD5" s="551">
        <f t="shared" ref="CD5:CD6" si="41">CC5-CB5</f>
        <v>-1000</v>
      </c>
      <c r="CE5" s="552">
        <f t="shared" ref="CE5:CE6" si="42">CC5/CB5</f>
        <v>0</v>
      </c>
      <c r="CF5" s="551">
        <f>INDEX('SO Oktober 2026 Rev3'!$B$6:$BI$50,MATCH(B5,'SO Oktober 2026 Rev3'!$B$6:$B$50,0),MATCH($CF$3,'SO Oktober 2026 Rev3'!$B$5:$XI$5,0))</f>
        <v>3000</v>
      </c>
      <c r="CG5" s="551">
        <f>INDEX('Summary sales'!$A$6:$CA$50,MATCH($B5,'Summary sales'!$A$6:$A$50,0),MATCH($CF$3,'Summary sales'!$A$7:$CA$7,0))</f>
        <v>2621.0999999996275</v>
      </c>
      <c r="CH5" s="551">
        <f t="shared" ref="CH5:CH6" si="43">CG5-CF5</f>
        <v>-378.90000000037253</v>
      </c>
      <c r="CI5" s="552">
        <f t="shared" ref="CI5:CI6" si="44">CG5/CF5</f>
        <v>0.8736999999998758</v>
      </c>
      <c r="CJ5" s="551">
        <f>INDEX('SO Oktober 2026 Rev3'!$B$6:$BI$50,MATCH($B5,'SO Oktober 2026 Rev3'!$B$6:$B$50,0),MATCH(CJ$3,'SO Oktober 2026 Rev3'!$B$5:$XI$5,0))</f>
        <v>0</v>
      </c>
      <c r="CK5" s="551">
        <f>INDEX('Summary sales'!$A$6:$CA$50,MATCH($B5,'Summary sales'!$A$6:$A$50,0),MATCH($CJ$3,'Summary sales'!$A$7:$CA$7,0))</f>
        <v>2839.3900000001304</v>
      </c>
      <c r="CL5" s="551">
        <f t="shared" ref="CL5:CL8" si="45">CK5-CJ5</f>
        <v>2839.3900000001304</v>
      </c>
      <c r="CM5" s="552" t="e">
        <f t="shared" ref="CM5:CM8" si="46">CK5/CJ5</f>
        <v>#DIV/0!</v>
      </c>
      <c r="CN5" s="551">
        <f>INDEX('SO Oktober 2026 Rev3'!$B$6:$BI$50,MATCH($B5,'SO Oktober 2026 Rev3'!$B$6:$B$50,0),MATCH(CN$3,'SO Oktober 2026 Rev3'!$B$5:$XI$5,0))</f>
        <v>0</v>
      </c>
      <c r="CO5" s="551">
        <f>INDEX('Summary sales'!$A$6:$CA$50,MATCH($B5,'Summary sales'!$A$6:$A$50,0),MATCH($CN$3,'Summary sales'!$A$7:$CA$7,0))</f>
        <v>0</v>
      </c>
      <c r="CP5" s="551">
        <f t="shared" ref="CP5:CP6" si="47">CO5-CN5</f>
        <v>0</v>
      </c>
      <c r="CQ5" s="552" t="e">
        <f t="shared" ref="CQ5:CQ6" si="48">CO5/CN5</f>
        <v>#DIV/0!</v>
      </c>
      <c r="CR5" s="551">
        <f>INDEX('SO Oktober 2026 Rev3'!$B$6:$BI$50,MATCH($B5,'SO Oktober 2026 Rev3'!$B$6:$B$50,0),MATCH(CR$3,'SO Oktober 2026 Rev3'!$B$5:$XI$5,0))</f>
        <v>2000</v>
      </c>
      <c r="CS5" s="551">
        <f>INDEX('Summary sales'!$A$6:$CA$50,MATCH($B5,'Summary sales'!$A$6:$A$50,0),MATCH($CR$3,'Summary sales'!$A$7:$CA$7,0))</f>
        <v>0</v>
      </c>
      <c r="CT5" s="551">
        <f t="shared" ref="CT5" si="49">CS5-CR5</f>
        <v>-2000</v>
      </c>
      <c r="CU5" s="552">
        <f t="shared" ref="CU5:CU8" si="50">CS5/CR5</f>
        <v>0</v>
      </c>
      <c r="CV5" s="551">
        <v>12500</v>
      </c>
      <c r="CW5" s="551">
        <f>INDEX('Summary sales'!$A$6:$CA$50,MATCH($B5,'Summary sales'!$A$6:$A$50,0),MATCH($CV$3,'Summary sales'!$A$7:$CA$7,0))</f>
        <v>9679.0600000023842</v>
      </c>
      <c r="CX5" s="551">
        <f t="shared" ref="CX5:CX6" si="51">CW5-CV5</f>
        <v>-2820.9399999976158</v>
      </c>
      <c r="CY5" s="552">
        <f t="shared" ref="CY5:CY6" si="52">CW5/CV5</f>
        <v>0.77432480000019077</v>
      </c>
      <c r="CZ5" s="551">
        <f>INDEX('SO Oktober 2026 Rev3'!$B$6:$BI$50,MATCH(B5,'SO Oktober 2026 Rev3'!$B$6:$B$50,0),MATCH($CZ$3,'SO Oktober 2026 Rev3'!$B$5:$XI$5,0))</f>
        <v>2000</v>
      </c>
      <c r="DA5" s="551">
        <f>INDEX('Summary sales'!$A$6:$CA$50,MATCH($B5,'Summary sales'!$A$6:$A$50,0),MATCH($CZ$3,'Summary sales'!$A$7:$CA$7,0))</f>
        <v>2379.7200000006706</v>
      </c>
      <c r="DB5" s="551">
        <f t="shared" ref="DB5:DB6" si="53">DA5-CZ5</f>
        <v>379.72000000067055</v>
      </c>
      <c r="DC5" s="552">
        <f t="shared" ref="DC5:DC6" si="54">DA5/CZ5</f>
        <v>1.1898600000003352</v>
      </c>
      <c r="DD5" s="551">
        <f>INDEX('SO Oktober 2026 Rev3'!$B$6:$BI$50,MATCH($B5,'SO Oktober 2026 Rev3'!$B$6:$B$50,0),MATCH(DD$3,'SO Oktober 2026 Rev3'!$B$5:$XI$5,0))</f>
        <v>800</v>
      </c>
      <c r="DE5" s="551">
        <f>INDEX('Summary sales'!$A$6:$CA$50,MATCH($B5,'Summary sales'!$A$6:$A$50,0),MATCH($DD$3,'Summary sales'!$A$7:$CA$7,0))</f>
        <v>44.989999999990687</v>
      </c>
      <c r="DF5" s="551">
        <f t="shared" ref="DF5:DF6" si="55">DE5-DD5</f>
        <v>-755.01000000000931</v>
      </c>
      <c r="DG5" s="552">
        <f t="shared" ref="DG5:DG6" si="56">DE5/DD5</f>
        <v>5.6237499999988359E-2</v>
      </c>
      <c r="DH5" s="551">
        <f>INDEX('SO Oktober 2026 Rev3'!$B$6:$BI$50,MATCH($B5,'SO Oktober 2026 Rev3'!$B$6:$B$50,0),MATCH(DH$3,'SO Oktober 2026 Rev3'!$B$5:$XI$5,0))</f>
        <v>7200</v>
      </c>
      <c r="DI5" s="551">
        <f>INDEX('Summary sales'!$A$6:$CA$50,MATCH($B5,'Summary sales'!$A$6:$A$50,0),MATCH($DH$3,'Summary sales'!$A$7:$CA$7,0))</f>
        <v>7764.1299999989569</v>
      </c>
      <c r="DJ5" s="551">
        <f t="shared" ref="DJ5:DJ6" si="57">DI5-DH5</f>
        <v>564.12999999895692</v>
      </c>
      <c r="DK5" s="552">
        <f t="shared" ref="DK5:DK6" si="58">DI5/DH5</f>
        <v>1.0783513888887439</v>
      </c>
      <c r="DL5" s="551">
        <f>INDEX('SO Oktober 2026 Rev3'!$B$6:$BI$50,MATCH(B5,'SO Oktober 2026 Rev3'!$B$6:$B$50,0),MATCH($DL$3,'SO Oktober 2026 Rev3'!$B$5:$XI$5,0))</f>
        <v>2500</v>
      </c>
      <c r="DM5" s="551">
        <f>INDEX('Summary sales'!$A$6:$CA$50,MATCH($B5,'Summary sales'!$A$6:$A$50,0),MATCH($DL$3,'Summary sales'!$A$7:$CA$7,0))</f>
        <v>2188.570000000007</v>
      </c>
      <c r="DN5" s="551">
        <f t="shared" ref="DN5:DN6" si="59">DM5-DL5</f>
        <v>-311.42999999999302</v>
      </c>
      <c r="DO5" s="552">
        <f t="shared" ref="DO5:DO6" si="60">DM5/DL5</f>
        <v>0.87542800000000276</v>
      </c>
      <c r="DP5" s="551">
        <v>2000</v>
      </c>
      <c r="DQ5" s="551">
        <f>INDEX('Summary sales'!$A$6:$CA$50,MATCH($B5,'Summary sales'!$A$6:$A$50,0),MATCH($DP$3,'Summary sales'!$A$7:$CA$7,0))</f>
        <v>1294.1899999999441</v>
      </c>
      <c r="DR5" s="551">
        <f t="shared" ref="DR5:DR6" si="61">DQ5-DP5</f>
        <v>-705.81000000005588</v>
      </c>
      <c r="DS5" s="552">
        <f t="shared" ref="DS5:DS6" si="62">DQ5/DP5</f>
        <v>0.64709499999997211</v>
      </c>
      <c r="DT5" s="551">
        <f>INDEX('SO Oktober 2026 Rev3'!$B$6:$BI$50,MATCH(B5,'SO Oktober 2026 Rev3'!$B$6:$B$50,0),MATCH($DT$3,'SO Oktober 2026 Rev3'!$B$5:$XI$5,0))</f>
        <v>1000</v>
      </c>
      <c r="DU5" s="551">
        <f>INDEX('Summary sales'!$A$6:$CA$50,MATCH($B5,'Summary sales'!$A$6:$A$50,0),MATCH($DT$3,'Summary sales'!$A$7:$CA$7,0))</f>
        <v>286.23999999999069</v>
      </c>
      <c r="DV5" s="551">
        <f t="shared" ref="DV5:DV6" si="63">DU5-DT5</f>
        <v>-713.76000000000931</v>
      </c>
      <c r="DW5" s="552">
        <f t="shared" ref="DW5:DW6" si="64">DU5/DT5</f>
        <v>0.28623999999999067</v>
      </c>
      <c r="DX5" s="551">
        <f>INDEX('SO Oktober 2026 Rev3'!$B$6:$BI$50,MATCH(B5,'SO Oktober 2026 Rev3'!$B$6:$B$50,0),MATCH($DX$3,'SO Oktober 2026 Rev3'!$B$5:$XI$5,0))</f>
        <v>11000</v>
      </c>
      <c r="DY5" s="551">
        <f>INDEX('Summary sales'!$A$6:$CA$50,MATCH($B5,'Summary sales'!$A$6:$A$50,0),MATCH($DX$3,'Summary sales'!$A$7:$CA$7,0))</f>
        <v>11528.849999999627</v>
      </c>
      <c r="DZ5" s="551">
        <f t="shared" ref="DZ5:DZ6" si="65">DY5-DX5</f>
        <v>528.84999999962747</v>
      </c>
      <c r="EA5" s="552">
        <f t="shared" ref="EA5:EA6" si="66">DY5/DX5</f>
        <v>1.0480772727272389</v>
      </c>
      <c r="EB5" s="551">
        <f>INDEX('SO Oktober 2026 Rev3'!$B$6:$BI$50,MATCH(B5,'SO Oktober 2026 Rev3'!$B$6:$B$50,0),MATCH($EB$3,'SO Oktober 2026 Rev3'!$B$5:$XI$5,0))</f>
        <v>2000</v>
      </c>
      <c r="EC5" s="551">
        <f>INDEX('Summary sales'!$A$6:$CA$50,MATCH($B5,'Summary sales'!$A$6:$A$50,0),MATCH($EB$3,'Summary sales'!$A$7:$CA$7,0))</f>
        <v>2590.4200000001583</v>
      </c>
      <c r="ED5" s="551">
        <f t="shared" ref="ED5:ED6" si="67">EC5-EB5</f>
        <v>590.42000000015832</v>
      </c>
      <c r="EE5" s="552">
        <f t="shared" ref="EE5:EE6" si="68">EC5/EB5</f>
        <v>1.2952100000000792</v>
      </c>
      <c r="EF5" s="551">
        <v>4500</v>
      </c>
      <c r="EG5" s="551">
        <f>INDEX('Summary sales'!$A$6:$CA$50,MATCH($B5,'Summary sales'!$A$6:$A$50,0),MATCH($EF$3,'Summary sales'!$A$7:$CA$7,0))</f>
        <v>4932.1899999994785</v>
      </c>
      <c r="EH5" s="551">
        <f t="shared" ref="EH5:EH6" si="69">EG5-EF5</f>
        <v>432.18999999947846</v>
      </c>
      <c r="EI5" s="552">
        <f t="shared" ref="EI5:EI6" si="70">EG5/EF5</f>
        <v>1.0960422222221062</v>
      </c>
      <c r="EJ5" s="551">
        <v>7000</v>
      </c>
      <c r="EK5" s="551">
        <f>INDEX('Summary sales'!$A$6:$CA$50,MATCH(B5,'Summary sales'!$A$6:$A$50,0),MATCH($EJ$3,'Summary sales'!$A$7:$CA$7,0))</f>
        <v>10371.530000000028</v>
      </c>
      <c r="EL5" s="551">
        <f t="shared" ref="EL5:EL6" si="71">EK5-EJ5</f>
        <v>3371.5300000000279</v>
      </c>
      <c r="EM5" s="552">
        <f t="shared" ref="EM5:EM6" si="72">EK5/EJ5</f>
        <v>1.4816471428571469</v>
      </c>
      <c r="EN5" s="551">
        <f>INDEX('SO Oktober 2026 Rev3'!$B$6:$BI$50,MATCH(B5,'SO Oktober 2026 Rev3'!$B$6:$B$50,0),MATCH($EN$3,'SO Oktober 2026 Rev3'!$B$5:$XI$5,0))</f>
        <v>3000</v>
      </c>
      <c r="EO5" s="551">
        <f>INDEX('Summary sales'!$A$6:$CA$50,MATCH($B5,'Summary sales'!$A$6:$A$50,0),MATCH($EN$3,'Summary sales'!$A$7:$CA$7,0))</f>
        <v>4386.4199999999255</v>
      </c>
      <c r="EP5" s="551">
        <f t="shared" ref="EP5:EP6" si="73">EO5-EN5</f>
        <v>1386.4199999999255</v>
      </c>
      <c r="EQ5" s="552">
        <f t="shared" ref="EQ5:EQ6" si="74">EO5/EN5</f>
        <v>1.4621399999999751</v>
      </c>
      <c r="ER5" s="551">
        <v>12000</v>
      </c>
      <c r="ES5" s="551">
        <f>INDEX('Summary sales'!$A$6:$CA$50,MATCH($B5,'Summary sales'!$A$6:$A$50,0),MATCH($ER$3,'Summary sales'!$A$7:$CA$7,0))</f>
        <v>8499.8499999996275</v>
      </c>
      <c r="ET5" s="551">
        <f t="shared" ref="ET5:ET6" si="75">ES5-ER5</f>
        <v>-3500.1500000003725</v>
      </c>
      <c r="EU5" s="552">
        <f t="shared" ref="EU5:EU6" si="76">ES5/ER5</f>
        <v>0.70832083333330231</v>
      </c>
      <c r="EV5" s="551">
        <v>4000</v>
      </c>
      <c r="EW5" s="551">
        <f>INDEX('Summary sales'!$A$6:$CA$50,MATCH(B5,'Summary sales'!$A$6:$A$50,0),MATCH($EV$3,'Summary sales'!$A$7:$CA$7,0))</f>
        <v>4128.3799999998882</v>
      </c>
      <c r="EX5" s="551">
        <f t="shared" ref="EX5:EX6" si="77">EW5-EV5</f>
        <v>128.37999999988824</v>
      </c>
      <c r="EY5" s="552">
        <f t="shared" ref="EY5:EY6" si="78">EW5/EV5</f>
        <v>1.032094999999972</v>
      </c>
      <c r="EZ5" s="551">
        <f>INDEX('SO Oktober 2026 Rev3'!$B$6:$BI$50,MATCH($B5,'SO Oktober 2026 Rev3'!$B$6:$B$50,0),MATCH($EZ$3,'SO Oktober 2026 Rev3'!$B$5:$XI$5,0))</f>
        <v>3500</v>
      </c>
      <c r="FA5" s="551">
        <f>INDEX('Summary sales'!$A$6:$CA$50,MATCH(B5,'Summary sales'!$A$6:$A$50,0),MATCH($EZ$3,'Summary sales'!$A$7:$CA$7,0))</f>
        <v>3713</v>
      </c>
      <c r="FB5" s="551">
        <f t="shared" ref="FB5:FB6" si="79">FA5-EZ5</f>
        <v>213</v>
      </c>
      <c r="FC5" s="552">
        <f t="shared" ref="FC5:FC6" si="80">FA5/EZ5</f>
        <v>1.0608571428571429</v>
      </c>
      <c r="FD5" s="551">
        <v>0</v>
      </c>
      <c r="FE5" s="551">
        <f>INDEX('Summary sales'!$A$6:$CA$50,MATCH(B5,'Summary sales'!$A$6:$A$50,0),MATCH($FD$3,'Summary sales'!$A$7:$CA$7,0))</f>
        <v>0</v>
      </c>
      <c r="FF5" s="554">
        <f t="shared" ref="FF5:FF8" si="81">FE5-FD5</f>
        <v>0</v>
      </c>
      <c r="FG5" s="552" t="e">
        <f t="shared" ref="FG5:FG8" si="82">FE5/FD5</f>
        <v>#DIV/0!</v>
      </c>
      <c r="FH5" s="551">
        <f>INDEX('SO Oktober 2026 Rev3'!$B$6:$BI$50,MATCH(B5,'SO Oktober 2026 Rev3'!$B$6:$B$50,0),MATCH($FH$3,'SO Oktober 2026 Rev3'!$B$5:$XI$5,0))</f>
        <v>10000</v>
      </c>
      <c r="FI5" s="554">
        <f>INDEX('Summary sales'!$A$6:$CA$50,MATCH(B5,'Summary sales'!$A$6:$A$50,0),MATCH($FH$3,'Summary sales'!$A$7:$CA$7,0))</f>
        <v>10151.099999999977</v>
      </c>
      <c r="FJ5" s="551">
        <f t="shared" ref="FJ5:FJ8" si="83">FI5-FH5</f>
        <v>151.09999999997672</v>
      </c>
      <c r="FK5" s="552">
        <f t="shared" ref="FK5:FK8" si="84">FI5/FH5</f>
        <v>1.0151099999999977</v>
      </c>
      <c r="FL5" s="551">
        <f>INDEX('SO Oktober 2026 Rev3'!$B$6:$BI$50,MATCH(B5,'SO Oktober 2026 Rev3'!$B$6:$B$50,0),MATCH($FL$3,'SO Oktober 2026 Rev3'!$B$5:$XI$5,0))</f>
        <v>500</v>
      </c>
      <c r="FM5" s="551">
        <f>INDEX('Summary sales'!$A$6:$CA$50,MATCH(B5,'Summary sales'!$A$6:$A$50,0),MATCH($FL$3,'Summary sales'!$A$7:$CA$7,0))</f>
        <v>321.23000000009779</v>
      </c>
      <c r="FN5" s="551">
        <f t="shared" ref="FN5:FN6" si="85">FM5-FL5</f>
        <v>-178.76999999990221</v>
      </c>
      <c r="FO5" s="552">
        <f t="shared" ref="FO5:FO6" si="86">FM5/FL5</f>
        <v>0.64246000000019554</v>
      </c>
      <c r="FP5" s="551">
        <v>6500</v>
      </c>
      <c r="FQ5" s="551">
        <f>INDEX('Summary sales'!$A$6:$CA$50,MATCH(B5,'Summary sales'!$A$6:$A$50,0),MATCH($FP$3,'Summary sales'!$A$7:$CA$7,0))</f>
        <v>4433.1999999999534</v>
      </c>
      <c r="FR5" s="551">
        <f t="shared" ref="FR5:FR6" si="87">FQ5-FP5</f>
        <v>-2066.8000000000466</v>
      </c>
      <c r="FS5" s="552">
        <f t="shared" ref="FS5:FS6" si="88">FQ5/FP5</f>
        <v>0.68203076923076211</v>
      </c>
      <c r="FT5" s="551">
        <f>INDEX('SO Oktober 2026 Rev3'!$B$6:$BI$50,MATCH(B5,'SO Oktober 2026 Rev3'!$B$6:$B$50,0),MATCH($FT$3,'SO Oktober 2026 Rev3'!$B$5:$XI$5,0))</f>
        <v>3500</v>
      </c>
      <c r="FU5" s="551">
        <f>INDEX('Summary sales'!$A$6:$CA$50,MATCH(B5,'Summary sales'!$A$6:$A$50,0),MATCH($FT$3,'Summary sales'!$A$7:$CA$7,0))</f>
        <v>0</v>
      </c>
      <c r="FV5" s="551">
        <f t="shared" ref="FV5:FV6" si="89">FU5-FT5</f>
        <v>-3500</v>
      </c>
      <c r="FW5" s="552">
        <f t="shared" ref="FW5:FW6" si="90">FU5/FT5</f>
        <v>0</v>
      </c>
      <c r="FX5" s="551">
        <f>INDEX('SO Oktober 2026 Rev3'!$B$6:$BI$50,MATCH(B5,'SO Oktober 2026 Rev3'!$B$6:$B$50,0),MATCH($FX$3,'SO Oktober 2026 Rev3'!$B$5:$XI$5,0))</f>
        <v>2000</v>
      </c>
      <c r="FY5" s="551">
        <f>INDEX('Summary sales'!$A$6:$CA$50,MATCH(B5,'Summary sales'!$A$6:$A$50,0),MATCH($FX$3,'Summary sales'!$A$7:$CA$7,0))</f>
        <v>2435.410000000149</v>
      </c>
      <c r="FZ5" s="551">
        <f t="shared" ref="FZ5:FZ6" si="91">FY5-FX5</f>
        <v>435.41000000014901</v>
      </c>
      <c r="GA5" s="552">
        <f t="shared" ref="GA5:GA6" si="92">FY5/FX5</f>
        <v>1.2177050000000744</v>
      </c>
      <c r="GB5" s="551">
        <v>369.61070967741654</v>
      </c>
      <c r="GC5" s="551">
        <f>INDEX('Summary sales'!$A$6:$CA$50,MATCH(B5,'Summary sales'!$A$6:$A$50,0),MATCH($GB$3,'Summary sales'!$A$7:$CA$7,0))</f>
        <v>0</v>
      </c>
      <c r="GD5" s="551">
        <f t="shared" ref="GD5:GD6" si="93">GC5-GB5</f>
        <v>-369.61070967741654</v>
      </c>
      <c r="GE5" s="552">
        <f t="shared" ref="GE5:GE6" si="94">GC5/GB5</f>
        <v>0</v>
      </c>
      <c r="GF5" s="551">
        <v>9000</v>
      </c>
      <c r="GG5" s="551">
        <f>INDEX('Summary sales'!$A$6:$CA$50,MATCH(B5,'Summary sales'!$A$6:$A$50,0),MATCH($GF$3,'Summary sales'!$A$7:$CA$7,0))</f>
        <v>4262.1779999999999</v>
      </c>
      <c r="GH5" s="551">
        <f t="shared" ref="GH5:GH6" si="95">GG5-GF5</f>
        <v>-4737.8220000000001</v>
      </c>
      <c r="GI5" s="552">
        <f t="shared" ref="GI5:GI6" si="96">GG5/GF5</f>
        <v>0.47357533333333335</v>
      </c>
      <c r="GJ5" s="551">
        <f>INDEX('SO Oktober 2026 Rev3'!$B$6:$BI$50,MATCH(B5,'SO Oktober 2026 Rev3'!$B$6:$B$50,0),MATCH($GJ$3,'SO Oktober 2026 Rev3'!$B$5:$XI$5,0))</f>
        <v>1121.900322580635</v>
      </c>
      <c r="GK5" s="551">
        <f>INDEX('Summary sales'!$A$6:$CA$50,MATCH($B5,'Summary sales'!$A$6:$A$50,0),MATCH($GJ$3,'Summary sales'!$A$7:$CA$7,0))</f>
        <v>1093.2999999998137</v>
      </c>
      <c r="GL5" s="551">
        <f t="shared" ref="GL5:GL6" si="97">GK5-GJ5</f>
        <v>-28.600322580821285</v>
      </c>
      <c r="GM5" s="552">
        <f t="shared" ref="GM5:GM6" si="98">GK5/GJ5</f>
        <v>0.97450725166471674</v>
      </c>
      <c r="GN5" s="551">
        <f>INDEX('SO Oktober 2026 Rev3'!$B$6:$BI$50,MATCH(B5,'SO Oktober 2026 Rev3'!$B$6:$B$50,0),MATCH($GN$3,'SO Oktober 2026 Rev3'!$B$5:$XI$5,0))</f>
        <v>2499.7025806451697</v>
      </c>
      <c r="GO5" s="551">
        <f>INDEX('Summary sales'!$A$6:$CA$50,MATCH(B5,'Summary sales'!$A$6:$A$50,0),MATCH($GN$3,'Summary sales'!$A$7:$CA$7,0))</f>
        <v>2908.4700000000303</v>
      </c>
      <c r="GP5" s="551">
        <f t="shared" ref="GP5:GP6" si="99">GO5-GN5</f>
        <v>408.76741935486052</v>
      </c>
      <c r="GQ5" s="552">
        <f t="shared" ref="GQ5:GQ6" si="100">GO5/GN5</f>
        <v>1.163526422111129</v>
      </c>
      <c r="GR5" s="551">
        <v>5000</v>
      </c>
      <c r="GS5" s="551">
        <f>INDEX('Summary sales'!$A$6:$CA$50,MATCH(B5,'Summary sales'!$A$6:$A$50,0),MATCH($GR$3,'Summary sales'!$A$7:$CA$7,0))</f>
        <v>5125.5</v>
      </c>
      <c r="GT5" s="551">
        <f t="shared" ref="GT5" si="101">GS5-GR5</f>
        <v>125.5</v>
      </c>
      <c r="GU5" s="552">
        <f t="shared" ref="GU5" si="102">GS5/GR5</f>
        <v>1.0250999999999999</v>
      </c>
      <c r="GV5" s="551">
        <f>INDEX('SO Oktober 2026 Rev3'!$B$6:$BI$50,MATCH(B5,'SO Oktober 2026 Rev3'!$B$6:$B$50,0),MATCH($GV$3,'SO Oktober 2026 Rev3'!$B$5:$XI$5,0))</f>
        <v>2499.7025806451697</v>
      </c>
      <c r="GW5" s="551">
        <f>INDEX('Summary sales'!$A$6:$CA$50,MATCH(B5,'Summary sales'!$A$6:$A$50,0),MATCH($GV$3,'Summary sales'!$A$7:$CA$7,0))</f>
        <v>4231.5400000000373</v>
      </c>
      <c r="GX5" s="551">
        <f t="shared" ref="GX5:GX6" si="103">GW5-GV5</f>
        <v>1731.8374193548675</v>
      </c>
      <c r="GY5" s="552">
        <f t="shared" ref="GY5:GY6" si="104">GW5/GV5</f>
        <v>1.6928173906624855</v>
      </c>
      <c r="GZ5" s="551">
        <f>INDEX('SO Oktober 2026 Rev3'!$B$6:$BI$50,MATCH(B5,'SO Oktober 2026 Rev3'!$B$6:$B$50,0),MATCH($GZ$3,'SO Oktober 2026 Rev3'!$B$5:$XI$5,0))</f>
        <v>31500</v>
      </c>
      <c r="HA5" s="551">
        <f>INDEX('Summary sales'!$A$6:$CA$50,MATCH(B5,'Summary sales'!$A$6:$A$50,0),MATCH($GZ$3,'Summary sales'!$A$7:$CA$7,0))</f>
        <v>27069.02099999995</v>
      </c>
      <c r="HB5" s="551">
        <f t="shared" ref="HB5:HB6" si="105">HA5-GZ5</f>
        <v>-4430.9790000000503</v>
      </c>
      <c r="HC5" s="555">
        <f t="shared" ref="HC5:HC6" si="106">HA5/GZ5</f>
        <v>0.85933399999999838</v>
      </c>
    </row>
    <row r="6" spans="1:226" ht="15" customHeight="1">
      <c r="A6" s="816"/>
      <c r="B6" s="556">
        <f t="shared" ref="B6:B8" si="107">B5+1</f>
        <v>46297</v>
      </c>
      <c r="C6" s="556" t="str">
        <f t="shared" si="0"/>
        <v>Fri</v>
      </c>
      <c r="D6" s="551">
        <f t="shared" si="1"/>
        <v>203306.97941935482</v>
      </c>
      <c r="E6" s="551">
        <f t="shared" ca="1" si="2"/>
        <v>184508.8436917339</v>
      </c>
      <c r="F6" s="551">
        <f t="shared" ca="1" si="3"/>
        <v>-18798.135727620916</v>
      </c>
      <c r="G6" s="552">
        <f t="shared" ca="1" si="4"/>
        <v>0.9075381682355006</v>
      </c>
      <c r="H6" s="551">
        <f>INDEX('SO Oktober 2026 Rev3'!$B$6:$BI$50,MATCH($B6,'SO Oktober 2026 Rev3'!$B$6:$B$50,0),MATCH($H$3,'SO Oktober 2026 Rev3'!$B$5:$XI$5,0))</f>
        <v>1199.5729032258068</v>
      </c>
      <c r="I6" s="551">
        <f>INDEX('Summary sales'!$A$6:$CA$50,MATCH($B6,'Summary sales'!$A$6:$A$50,0),MATCH($H$3,'Summary sales'!$A$7:$CA$7,0))</f>
        <v>466.02000000001863</v>
      </c>
      <c r="J6" s="551">
        <f t="shared" si="5"/>
        <v>-733.55290322578821</v>
      </c>
      <c r="K6" s="552">
        <f t="shared" si="6"/>
        <v>0.38848826840522199</v>
      </c>
      <c r="L6" s="551">
        <f>INDEX('SO Oktober 2026 Rev3'!$B$6:$BI$50,MATCH($B6,'SO Oktober 2026 Rev3'!$B$6:$B$50,0),MATCH($L$3,'SO Oktober 2026 Rev3'!$B$5:$XI$5,0))</f>
        <v>1200</v>
      </c>
      <c r="M6" s="551">
        <f>INDEX('Summary sales'!$A$6:$CA$50,MATCH($B6,'Summary sales'!$A$6:$A$50,0),MATCH($L$3,'Summary sales'!$A$7:$CA$7,0))</f>
        <v>1041.9500000001863</v>
      </c>
      <c r="N6" s="551">
        <f t="shared" si="7"/>
        <v>-158.04999999981374</v>
      </c>
      <c r="O6" s="553">
        <f t="shared" si="8"/>
        <v>0.86829166666682189</v>
      </c>
      <c r="P6" s="551">
        <f>INDEX('SO Oktober 2026 Rev3'!$B$6:$BI$50,MATCH($B6,'SO Oktober 2026 Rev3'!$B$6:$B$50,0),MATCH($P$3,'SO Oktober 2026 Rev3'!$B$5:$XI$5,0))</f>
        <v>3300</v>
      </c>
      <c r="Q6" s="551">
        <f>INDEX('Summary sales'!$A$6:$CA$50,MATCH($B6,'Summary sales'!$A$6:$A$50,0),MATCH($P$3,'Summary sales'!$A$7:$CA$7,0))</f>
        <v>3599.1700000003912</v>
      </c>
      <c r="R6" s="551">
        <f t="shared" si="9"/>
        <v>299.17000000039116</v>
      </c>
      <c r="S6" s="553">
        <f t="shared" si="10"/>
        <v>1.0906575757576944</v>
      </c>
      <c r="T6" s="551">
        <f>INDEX('SO Oktober 2026 Rev3'!$B$6:$BI$50,MATCH(B6,'SO Oktober 2026 Rev3'!$B$6:$B$50,0),MATCH($T$3,'SO Oktober 2026 Rev3'!$B$5:$XI$5,0))</f>
        <v>800</v>
      </c>
      <c r="U6" s="551">
        <f>INDEX('Summary sales'!$A$6:$CA$50,MATCH($B6,'Summary sales'!$A$6:$A$50,0),MATCH($T$3,'Summary sales'!$A$7:$CA$7,0))</f>
        <v>1042.3000000000466</v>
      </c>
      <c r="V6" s="551">
        <f t="shared" si="11"/>
        <v>242.30000000004657</v>
      </c>
      <c r="W6" s="553">
        <f t="shared" si="12"/>
        <v>1.3028750000000582</v>
      </c>
      <c r="X6" s="551">
        <f>INDEX('SO Oktober 2026 Rev3'!$B$6:$BI$50,MATCH(B6,'SO Oktober 2026 Rev3'!$B$6:$B$50,0),MATCH($X$3,'SO Oktober 2026 Rev3'!$B$5:$XI$5,0))</f>
        <v>150</v>
      </c>
      <c r="Y6" s="551">
        <f>INDEX('Summary sales'!$A$6:$CA$50,MATCH($B6,'Summary sales'!$A$6:$A$50,0),MATCH($X$3,'Summary sales'!$A$7:$CA$7,0))</f>
        <v>577.14999999999418</v>
      </c>
      <c r="Z6" s="551">
        <f t="shared" si="13"/>
        <v>427.14999999999418</v>
      </c>
      <c r="AA6" s="553">
        <f t="shared" si="14"/>
        <v>3.8476666666666279</v>
      </c>
      <c r="AB6" s="551">
        <f>INDEX('SO Oktober 2026 Rev3'!$B$6:$BI$50,MATCH(B6,'SO Oktober 2026 Rev3'!$B$6:$B$50,0),MATCH($AB$3,'SO Oktober 2026 Rev3'!$B$5:$XI$5,0))</f>
        <v>603.76322580644887</v>
      </c>
      <c r="AC6" s="551">
        <f>INDEX('Summary sales'!$A$6:$CA$50,MATCH($B6,'Summary sales'!$A$6:$A$50,0),MATCH($AB$3,'Summary sales'!$A$7:$CA$7,0))</f>
        <v>1030.6199999999953</v>
      </c>
      <c r="AD6" s="551">
        <f t="shared" si="15"/>
        <v>426.85677419354647</v>
      </c>
      <c r="AE6" s="552">
        <f t="shared" si="16"/>
        <v>1.7069936623307791</v>
      </c>
      <c r="AF6" s="551">
        <f>INDEX('SO Oktober 2026 Rev3'!$B$6:$BI$50,MATCH(B6,'SO Oktober 2026 Rev3'!$B$6:$B$50,0),MATCH($AF$3,'SO Oktober 2026 Rev3'!$B$5:$XI$5,0))</f>
        <v>673.27548387096704</v>
      </c>
      <c r="AG6" s="551">
        <f>INDEX('Summary sales'!$A$6:$CA$50,MATCH($B6,'Summary sales'!$A$6:$A$50,0),MATCH($AF$3,'Summary sales'!$A$7:$CA$7,0))</f>
        <v>441.66999999992549</v>
      </c>
      <c r="AH6" s="551">
        <f t="shared" si="17"/>
        <v>-231.60548387104154</v>
      </c>
      <c r="AI6" s="552">
        <f t="shared" si="18"/>
        <v>0.6560019049862974</v>
      </c>
      <c r="AJ6" s="551">
        <f>INDEX('SO Oktober 2026 Rev3'!$B$6:$BI$50,MATCH(B6,'SO Oktober 2026 Rev3'!$B$6:$B$50,0),MATCH($AJ$3,'SO Oktober 2026 Rev3'!$B$5:$XI$5,0))</f>
        <v>5500</v>
      </c>
      <c r="AK6" s="551">
        <f>INDEX('Summary sales'!$A$6:$CA$50,MATCH($B6,'Summary sales'!$A$6:$A$50,0),MATCH($AJ$3,'Summary sales'!$A$7:$CA$7,0))</f>
        <v>5116.1999999992549</v>
      </c>
      <c r="AL6" s="551">
        <f t="shared" si="19"/>
        <v>-383.80000000074506</v>
      </c>
      <c r="AM6" s="552">
        <f t="shared" si="20"/>
        <v>0.93021818181804639</v>
      </c>
      <c r="AN6" s="551">
        <v>5000</v>
      </c>
      <c r="AO6" s="551">
        <f ca="1">INDEX('Summary sales'!$A$6:$CA$50,MATCH($B6,'Summary sales'!$A$6:$A$50,0),MATCH($AN$3,'Summary sales'!$A$7:$CA$7,0))</f>
        <v>3873.25</v>
      </c>
      <c r="AP6" s="551">
        <f t="shared" ca="1" si="21"/>
        <v>-1126.75</v>
      </c>
      <c r="AQ6" s="552">
        <f t="shared" ca="1" si="22"/>
        <v>0.77464999999999995</v>
      </c>
      <c r="AR6" s="551">
        <v>1500</v>
      </c>
      <c r="AS6" s="551">
        <f>INDEX('Summary sales'!$A$6:$CA$50,MATCH($B6,'Summary sales'!$A$6:$A$50,0),MATCH($AR$3,'Summary sales'!$A$7:$CA$7,0))</f>
        <v>516.45999999996275</v>
      </c>
      <c r="AT6" s="551">
        <f t="shared" si="23"/>
        <v>-983.54000000003725</v>
      </c>
      <c r="AU6" s="552">
        <f t="shared" si="24"/>
        <v>0.34430666666664184</v>
      </c>
      <c r="AV6" s="551">
        <f>INDEX('SO Oktober 2026 Rev3'!$B$6:$BI$50,MATCH(B6,'SO Oktober 2026 Rev3'!$B$6:$B$50,0),MATCH($AV$3,'SO Oktober 2026 Rev3'!$B$5:$XI$5,0))</f>
        <v>500</v>
      </c>
      <c r="AW6" s="551">
        <f>INDEX('Summary sales'!$A$6:$CA$50,MATCH($B6,'Summary sales'!$A$6:$A$50,0),MATCH($AV$3,'Summary sales'!$A$7:$CA$7,0))</f>
        <v>1942.3699999999953</v>
      </c>
      <c r="AX6" s="551">
        <f t="shared" si="25"/>
        <v>1442.3699999999953</v>
      </c>
      <c r="AY6" s="552">
        <f t="shared" si="26"/>
        <v>3.8847399999999905</v>
      </c>
      <c r="AZ6" s="551">
        <v>10800</v>
      </c>
      <c r="BA6" s="551">
        <f>INDEX('Summary sales'!$A$6:$CA$50,MATCH($B6,'Summary sales'!$A$6:$A$50,0),MATCH($AZ$3,'Summary sales'!$A$7:$CA$7,0))</f>
        <v>11217.430000000168</v>
      </c>
      <c r="BB6" s="551">
        <f t="shared" si="27"/>
        <v>417.43000000016764</v>
      </c>
      <c r="BC6" s="552">
        <f t="shared" si="28"/>
        <v>1.0386509259259415</v>
      </c>
      <c r="BD6" s="551">
        <v>8000</v>
      </c>
      <c r="BE6" s="551">
        <f>INDEX('Summary sales'!$A$6:$CA$50,MATCH($B6,'Summary sales'!$A$6:$A$50,0),MATCH($BD$3,'Summary sales'!$A$7:$CA$7,0))</f>
        <v>9426.5599999995902</v>
      </c>
      <c r="BF6" s="551">
        <f t="shared" si="29"/>
        <v>1426.5599999995902</v>
      </c>
      <c r="BG6" s="552">
        <f t="shared" si="30"/>
        <v>1.1783199999999487</v>
      </c>
      <c r="BH6" s="551">
        <f>INDEX('SO Oktober 2026 Rev3'!$B$6:$BI$50,MATCH(B6,'SO Oktober 2026 Rev3'!$B$6:$B$50,0),MATCH($BH$3,'SO Oktober 2026 Rev3'!$B$5:$XI$5,0))</f>
        <v>1000</v>
      </c>
      <c r="BI6" s="551">
        <f>INDEX('Summary sales'!$A$6:$CA$50,MATCH($B6,'Summary sales'!$A$6:$A$50,0),MATCH($BH$3,'Summary sales'!$A$7:$CA$7,0))</f>
        <v>1448.4099999999162</v>
      </c>
      <c r="BJ6" s="551">
        <f t="shared" si="31"/>
        <v>448.40999999991618</v>
      </c>
      <c r="BK6" s="552">
        <f t="shared" si="32"/>
        <v>1.4484099999999163</v>
      </c>
      <c r="BL6" s="551">
        <f>INDEX('SO Oktober 2026 Rev3'!$B$6:$BI$50,MATCH(B6,'SO Oktober 2026 Rev3'!$B$6:$B$50,0),MATCH($BL$3,'SO Oktober 2026 Rev3'!$B$5:$XI$5,0))</f>
        <v>3000</v>
      </c>
      <c r="BM6" s="551">
        <f ca="1">INDEX('Summary sales'!$A$6:$CA$50,MATCH($B6,'Summary sales'!$A$6:$A$50,0),MATCH($BL$3,'Summary sales'!$A$7:$CA$7,0))</f>
        <v>3977.0266917293202</v>
      </c>
      <c r="BN6" s="551">
        <f t="shared" ca="1" si="33"/>
        <v>977.02669172932019</v>
      </c>
      <c r="BO6" s="552">
        <f t="shared" ca="1" si="34"/>
        <v>1.3256755639097735</v>
      </c>
      <c r="BP6" s="551">
        <f>INDEX('SO Oktober 2026 Rev3'!$B$6:$BI$50,MATCH(B6,'SO Oktober 2026 Rev3'!$B$6:$B$50,0),MATCH($BP$3,'SO Oktober 2026 Rev3'!$B$5:$XI$5,0))</f>
        <v>1000</v>
      </c>
      <c r="BQ6" s="551">
        <f>INDEX('Summary sales'!$A$6:$CA$50,MATCH($B6,'Summary sales'!$A$6:$A$50,0),MATCH($BP$3,'Summary sales'!$A$7:$CA$7,0))</f>
        <v>196.10000000055879</v>
      </c>
      <c r="BR6" s="551">
        <f t="shared" si="35"/>
        <v>-803.89999999944121</v>
      </c>
      <c r="BS6" s="552">
        <f t="shared" si="36"/>
        <v>0.1961000000005588</v>
      </c>
      <c r="BT6" s="551">
        <f>INDEX('SO Oktober 2026 Rev3'!$B$6:$BI$50,MATCH(B6,'SO Oktober 2026 Rev3'!$B$6:$B$50,0),MATCH($BT$3,'SO Oktober 2026 Rev3'!$B$5:$XI$5,0))</f>
        <v>89.451612903225808</v>
      </c>
      <c r="BU6" s="551">
        <f>INDEX('Summary sales'!$A$6:$CA$50,MATCH($B6,'Summary sales'!$A$6:$A$50,0),MATCH($BT$3,'Summary sales'!$A$7:$CA$7,0))</f>
        <v>99</v>
      </c>
      <c r="BV6" s="551">
        <f t="shared" si="37"/>
        <v>9.5483870967741922</v>
      </c>
      <c r="BW6" s="552">
        <f t="shared" si="38"/>
        <v>1.1067435989902632</v>
      </c>
      <c r="BX6" s="551">
        <v>3000</v>
      </c>
      <c r="BY6" s="551">
        <f>INDEX('Summary sales'!$A$6:$CA$50,MATCH($B6,'Summary sales'!$A$6:$A$50,0),MATCH($BX$3,'Summary sales'!$A$7:$CA$7,0))</f>
        <v>3310.6000000000931</v>
      </c>
      <c r="BZ6" s="551">
        <f t="shared" si="39"/>
        <v>310.60000000009313</v>
      </c>
      <c r="CA6" s="552">
        <f t="shared" si="40"/>
        <v>1.1035333333333643</v>
      </c>
      <c r="CB6" s="551">
        <f>INDEX('SO Oktober 2026 Rev3'!$B$6:$BI$50,MATCH(B6,'SO Oktober 2026 Rev3'!$B$6:$B$50,0),MATCH($CB$3,'SO Oktober 2026 Rev3'!$B$5:$XI$5,0))</f>
        <v>1000</v>
      </c>
      <c r="CC6" s="551">
        <f>INDEX('Summary sales'!$A$6:$CA$50,MATCH($B6,'Summary sales'!$A$6:$A$50,0),MATCH($CB$3,'Summary sales'!$A$7:$CA$7,0))</f>
        <v>0</v>
      </c>
      <c r="CD6" s="551">
        <f t="shared" si="41"/>
        <v>-1000</v>
      </c>
      <c r="CE6" s="552">
        <f t="shared" si="42"/>
        <v>0</v>
      </c>
      <c r="CF6" s="551">
        <f>INDEX('SO Oktober 2026 Rev3'!$B$6:$BI$50,MATCH($B6,'SO Oktober 2026 Rev3'!$B$6:$B$50,0),MATCH($CF$3,'SO Oktober 2026 Rev3'!$B$5:$XI$5,0))</f>
        <v>3000</v>
      </c>
      <c r="CG6" s="551">
        <f>INDEX('Summary sales'!$A$6:$CA$50,MATCH($B6,'Summary sales'!$A$6:$A$50,0),MATCH($CF$3,'Summary sales'!$A$7:$CA$7,0))</f>
        <v>3951.5</v>
      </c>
      <c r="CH6" s="551">
        <f t="shared" si="43"/>
        <v>951.5</v>
      </c>
      <c r="CI6" s="552">
        <f t="shared" si="44"/>
        <v>1.3171666666666666</v>
      </c>
      <c r="CJ6" s="551">
        <f>INDEX('SO Oktober 2026 Rev3'!$B$6:$BI$50,MATCH($B6,'SO Oktober 2026 Rev3'!$B$6:$B$50,0),MATCH($CJ$3,'SO Oktober 2026 Rev3'!$B$5:$XI$5,0))</f>
        <v>0</v>
      </c>
      <c r="CK6" s="551">
        <f>INDEX('Summary sales'!$A$6:$CA$50,MATCH($B6,'Summary sales'!$A$6:$A$50,0),MATCH($CJ$3,'Summary sales'!$A$7:$CA$7,0))</f>
        <v>0</v>
      </c>
      <c r="CL6" s="551">
        <f t="shared" si="45"/>
        <v>0</v>
      </c>
      <c r="CM6" s="552" t="e">
        <f t="shared" si="46"/>
        <v>#DIV/0!</v>
      </c>
      <c r="CN6" s="551">
        <f>INDEX('SO Oktober 2026 Rev3'!$B$6:$BI$50,MATCH($B6,'SO Oktober 2026 Rev3'!$B$6:$B$50,0),MATCH(CN$3,'SO Oktober 2026 Rev3'!$B$5:$XI$5,0))</f>
        <v>0</v>
      </c>
      <c r="CO6" s="551">
        <f>INDEX('Summary sales'!$A$6:$CA$50,MATCH($B6,'Summary sales'!$A$6:$A$50,0),MATCH($CN$3,'Summary sales'!$A$7:$CA$7,0))</f>
        <v>0</v>
      </c>
      <c r="CP6" s="551">
        <f t="shared" si="47"/>
        <v>0</v>
      </c>
      <c r="CQ6" s="552" t="e">
        <f t="shared" si="48"/>
        <v>#DIV/0!</v>
      </c>
      <c r="CR6" s="551">
        <f>INDEX('SO Oktober 2026 Rev3'!$B$6:$BI$50,MATCH($B6,'SO Oktober 2026 Rev3'!$B$6:$B$50,0),MATCH(CR$3,'SO Oktober 2026 Rev3'!$B$5:$XI$5,0))</f>
        <v>2000</v>
      </c>
      <c r="CS6" s="551">
        <f>INDEX('Summary sales'!$A$6:$CA$50,MATCH($B6,'Summary sales'!$A$6:$A$50,0),MATCH($CR$3,'Summary sales'!$A$7:$CA$7,0))</f>
        <v>0</v>
      </c>
      <c r="CT6" s="551">
        <f t="shared" ref="CT6:CT8" si="108">CS6-CR6</f>
        <v>-2000</v>
      </c>
      <c r="CU6" s="552">
        <f t="shared" si="50"/>
        <v>0</v>
      </c>
      <c r="CV6" s="551">
        <v>12500</v>
      </c>
      <c r="CW6" s="551">
        <f>INDEX('Summary sales'!$A$6:$CA$50,MATCH($B6,'Summary sales'!$A$6:$A$50,0),MATCH($CV$3,'Summary sales'!$A$7:$CA$7,0))</f>
        <v>8281.7840000018477</v>
      </c>
      <c r="CX6" s="551">
        <f t="shared" si="51"/>
        <v>-4218.2159999981523</v>
      </c>
      <c r="CY6" s="552">
        <f t="shared" si="52"/>
        <v>0.6625427200001478</v>
      </c>
      <c r="CZ6" s="551">
        <f>INDEX('SO Oktober 2026 Rev3'!$B$6:$BI$50,MATCH(B6,'SO Oktober 2026 Rev3'!$B$6:$B$50,0),MATCH($CZ$3,'SO Oktober 2026 Rev3'!$B$5:$XI$5,0))</f>
        <v>2000</v>
      </c>
      <c r="DA6" s="551">
        <f>INDEX('Summary sales'!$A$6:$CA$50,MATCH($B6,'Summary sales'!$A$6:$A$50,0),MATCH($CZ$3,'Summary sales'!$A$7:$CA$7,0))</f>
        <v>2631</v>
      </c>
      <c r="DB6" s="551">
        <f t="shared" si="53"/>
        <v>631</v>
      </c>
      <c r="DC6" s="552">
        <f t="shared" si="54"/>
        <v>1.3154999999999999</v>
      </c>
      <c r="DD6" s="551">
        <f>INDEX('SO Oktober 2026 Rev3'!$B$6:$BI$50,MATCH($B6,'SO Oktober 2026 Rev3'!$B$6:$B$50,0),MATCH(DD$3,'SO Oktober 2026 Rev3'!$B$5:$XI$5,0))</f>
        <v>800</v>
      </c>
      <c r="DE6" s="551">
        <f>INDEX('Summary sales'!$A$6:$CA$50,MATCH($B6,'Summary sales'!$A$6:$A$50,0),MATCH($DD$3,'Summary sales'!$A$7:$CA$7,0))</f>
        <v>972.28000000002794</v>
      </c>
      <c r="DF6" s="551">
        <f t="shared" si="55"/>
        <v>172.28000000002794</v>
      </c>
      <c r="DG6" s="552">
        <f t="shared" si="56"/>
        <v>1.215350000000035</v>
      </c>
      <c r="DH6" s="551">
        <f>INDEX('SO Oktober 2026 Rev3'!$B$6:$BI$50,MATCH($B6,'SO Oktober 2026 Rev3'!$B$6:$B$50,0),MATCH(DH$3,'SO Oktober 2026 Rev3'!$B$5:$XI$5,0))</f>
        <v>7200</v>
      </c>
      <c r="DI6" s="551">
        <f>INDEX('Summary sales'!$A$6:$CA$50,MATCH($B6,'Summary sales'!$A$6:$A$50,0),MATCH($DH$3,'Summary sales'!$A$7:$CA$7,0))</f>
        <v>7819.230000000447</v>
      </c>
      <c r="DJ6" s="551">
        <f t="shared" si="57"/>
        <v>619.23000000044703</v>
      </c>
      <c r="DK6" s="552">
        <f t="shared" si="58"/>
        <v>1.0860041666667288</v>
      </c>
      <c r="DL6" s="551">
        <f>INDEX('SO Oktober 2026 Rev3'!$B$6:$BI$50,MATCH(B6,'SO Oktober 2026 Rev3'!$B$6:$B$50,0),MATCH($DL$3,'SO Oktober 2026 Rev3'!$B$5:$XI$5,0))</f>
        <v>2500</v>
      </c>
      <c r="DM6" s="551">
        <f>INDEX('Summary sales'!$A$6:$CA$50,MATCH($B6,'Summary sales'!$A$6:$A$50,0),MATCH($DL$3,'Summary sales'!$A$7:$CA$7,0))</f>
        <v>2314.4700000000303</v>
      </c>
      <c r="DN6" s="551">
        <f t="shared" si="59"/>
        <v>-185.52999999996973</v>
      </c>
      <c r="DO6" s="552">
        <f t="shared" si="60"/>
        <v>0.92578800000001216</v>
      </c>
      <c r="DP6" s="551">
        <v>2000</v>
      </c>
      <c r="DQ6" s="551">
        <f>INDEX('Summary sales'!$A$6:$CA$50,MATCH($B6,'Summary sales'!$A$6:$A$50,0),MATCH($DP$3,'Summary sales'!$A$7:$CA$7,0))</f>
        <v>1374.5</v>
      </c>
      <c r="DR6" s="551">
        <f t="shared" si="61"/>
        <v>-625.5</v>
      </c>
      <c r="DS6" s="552">
        <f t="shared" si="62"/>
        <v>0.68725000000000003</v>
      </c>
      <c r="DT6" s="551">
        <f>INDEX('SO Oktober 2026 Rev3'!$B$6:$BI$50,MATCH(B6,'SO Oktober 2026 Rev3'!$B$6:$B$50,0),MATCH($DT$3,'SO Oktober 2026 Rev3'!$B$5:$XI$5,0))</f>
        <v>1000</v>
      </c>
      <c r="DU6" s="551">
        <f>INDEX('Summary sales'!$A$6:$CA$50,MATCH($B6,'Summary sales'!$A$6:$A$50,0),MATCH($DT$3,'Summary sales'!$A$7:$CA$7,0))</f>
        <v>290.98000000009779</v>
      </c>
      <c r="DV6" s="551">
        <f t="shared" si="63"/>
        <v>-709.01999999990221</v>
      </c>
      <c r="DW6" s="552">
        <f t="shared" si="64"/>
        <v>0.29098000000009777</v>
      </c>
      <c r="DX6" s="551">
        <f>INDEX('SO Oktober 2026 Rev3'!$B$6:$BI$50,MATCH(B6,'SO Oktober 2026 Rev3'!$B$6:$B$50,0),MATCH($DX$3,'SO Oktober 2026 Rev3'!$B$5:$XI$5,0))</f>
        <v>10000</v>
      </c>
      <c r="DY6" s="551">
        <f>INDEX('Summary sales'!$A$6:$CA$50,MATCH($B6,'Summary sales'!$A$6:$A$50,0),MATCH($DX$3,'Summary sales'!$A$7:$CA$7,0))</f>
        <v>7951.1500000003725</v>
      </c>
      <c r="DZ6" s="551">
        <f t="shared" si="65"/>
        <v>-2048.8499999996275</v>
      </c>
      <c r="EA6" s="552">
        <f t="shared" si="66"/>
        <v>0.79511500000003721</v>
      </c>
      <c r="EB6" s="551">
        <f>INDEX('SO Oktober 2026 Rev3'!$B$6:$BI$50,MATCH(B6,'SO Oktober 2026 Rev3'!$B$6:$B$50,0),MATCH($EB$3,'SO Oktober 2026 Rev3'!$B$5:$XI$5,0))</f>
        <v>2000</v>
      </c>
      <c r="EC6" s="551">
        <f>INDEX('Summary sales'!$A$6:$CA$50,MATCH($B6,'Summary sales'!$A$6:$A$50,0),MATCH($EB$3,'Summary sales'!$A$7:$CA$7,0))</f>
        <v>3167.4599999999627</v>
      </c>
      <c r="ED6" s="551">
        <f t="shared" si="67"/>
        <v>1167.4599999999627</v>
      </c>
      <c r="EE6" s="552">
        <f t="shared" si="68"/>
        <v>1.5837299999999814</v>
      </c>
      <c r="EF6" s="551">
        <v>6000</v>
      </c>
      <c r="EG6" s="551">
        <f>INDEX('Summary sales'!$A$6:$CA$50,MATCH($B6,'Summary sales'!$A$6:$A$50,0),MATCH($EF$3,'Summary sales'!$A$7:$CA$7,0))</f>
        <v>4743.1500000003725</v>
      </c>
      <c r="EH6" s="551">
        <f t="shared" si="69"/>
        <v>-1256.8499999996275</v>
      </c>
      <c r="EI6" s="552">
        <f t="shared" si="70"/>
        <v>0.79052500000006209</v>
      </c>
      <c r="EJ6" s="551">
        <v>7000</v>
      </c>
      <c r="EK6" s="551">
        <f>INDEX('Summary sales'!$A$6:$CA$50,MATCH(B6,'Summary sales'!$A$6:$A$50,0),MATCH($EJ$3,'Summary sales'!$A$7:$CA$7,0))</f>
        <v>5377.1499999999069</v>
      </c>
      <c r="EL6" s="551">
        <f t="shared" si="71"/>
        <v>-1622.8500000000931</v>
      </c>
      <c r="EM6" s="552">
        <f t="shared" si="72"/>
        <v>0.76816428571427242</v>
      </c>
      <c r="EN6" s="551">
        <f>INDEX('SO Oktober 2026 Rev3'!$B$6:$BI$50,MATCH(B6,'SO Oktober 2026 Rev3'!$B$6:$B$50,0),MATCH($EN$3,'SO Oktober 2026 Rev3'!$B$5:$XI$5,0))</f>
        <v>3000</v>
      </c>
      <c r="EO6" s="551">
        <f>INDEX('Summary sales'!$A$6:$CA$50,MATCH($B6,'Summary sales'!$A$6:$A$50,0),MATCH($EN$3,'Summary sales'!$A$7:$CA$7,0))</f>
        <v>4078.070000000298</v>
      </c>
      <c r="EP6" s="551">
        <f t="shared" si="73"/>
        <v>1078.070000000298</v>
      </c>
      <c r="EQ6" s="552">
        <f t="shared" si="74"/>
        <v>1.359356666666766</v>
      </c>
      <c r="ER6" s="551">
        <v>12000</v>
      </c>
      <c r="ES6" s="551">
        <f>INDEX('Summary sales'!$A$6:$CA$50,MATCH($B6,'Summary sales'!$A$6:$A$50,0),MATCH($ER$3,'Summary sales'!$A$7:$CA$7,0))</f>
        <v>9162.7200000006706</v>
      </c>
      <c r="ET6" s="551">
        <f t="shared" si="75"/>
        <v>-2837.2799999993294</v>
      </c>
      <c r="EU6" s="552">
        <f t="shared" si="76"/>
        <v>0.76356000000005586</v>
      </c>
      <c r="EV6" s="551">
        <v>4000</v>
      </c>
      <c r="EW6" s="551">
        <f>INDEX('Summary sales'!$A$6:$CA$50,MATCH(B6,'Summary sales'!$A$6:$A$50,0),MATCH($EV$3,'Summary sales'!$A$7:$CA$7,0))</f>
        <v>3369.4500000001863</v>
      </c>
      <c r="EX6" s="551">
        <f t="shared" si="77"/>
        <v>-630.54999999981374</v>
      </c>
      <c r="EY6" s="552">
        <f t="shared" si="78"/>
        <v>0.84236250000004653</v>
      </c>
      <c r="EZ6" s="551">
        <f>INDEX('SO Oktober 2026 Rev3'!$B$6:$BI$50,MATCH(B6,'SO Oktober 2026 Rev3'!$B$6:$B$50,0),MATCH($EZ$3,'SO Oktober 2026 Rev3'!$B$5:$XI$5,0))</f>
        <v>3500</v>
      </c>
      <c r="FA6" s="551">
        <f>INDEX('Summary sales'!$A$6:$CA$50,MATCH(B6,'Summary sales'!$A$6:$A$50,0),MATCH($EZ$3,'Summary sales'!$A$7:$CA$7,0))</f>
        <v>3448.1000000005588</v>
      </c>
      <c r="FB6" s="551">
        <f t="shared" si="79"/>
        <v>-51.899999999441206</v>
      </c>
      <c r="FC6" s="552">
        <f t="shared" si="80"/>
        <v>0.98517142857158824</v>
      </c>
      <c r="FD6" s="551">
        <v>0</v>
      </c>
      <c r="FE6" s="551">
        <f>INDEX('Summary sales'!$A$6:$CA$50,MATCH(B6,'Summary sales'!$A$6:$A$50,0),MATCH($FD$3,'Summary sales'!$A$7:$CA$7,0))</f>
        <v>0</v>
      </c>
      <c r="FF6" s="554">
        <f t="shared" si="81"/>
        <v>0</v>
      </c>
      <c r="FG6" s="552" t="e">
        <f t="shared" si="82"/>
        <v>#DIV/0!</v>
      </c>
      <c r="FH6" s="551">
        <f>INDEX('SO Oktober 2026 Rev3'!$B$6:$BI$50,MATCH(B6,'SO Oktober 2026 Rev3'!$B$6:$B$50,0),MATCH($FH$3,'SO Oktober 2026 Rev3'!$B$5:$XI$5,0))</f>
        <v>10000</v>
      </c>
      <c r="FI6" s="554">
        <f>INDEX('Summary sales'!$A$6:$CA$50,MATCH(B6,'Summary sales'!$A$6:$A$50,0),MATCH($FH$3,'Summary sales'!$A$7:$CA$7,0))</f>
        <v>9105.9200000000128</v>
      </c>
      <c r="FJ6" s="551">
        <f t="shared" si="83"/>
        <v>-894.07999999998719</v>
      </c>
      <c r="FK6" s="552">
        <f t="shared" si="84"/>
        <v>0.91059200000000129</v>
      </c>
      <c r="FL6" s="551">
        <f>INDEX('SO Oktober 2026 Rev3'!$B$6:$BI$50,MATCH(B6,'SO Oktober 2026 Rev3'!$B$6:$B$50,0),MATCH($FL$3,'SO Oktober 2026 Rev3'!$B$5:$XI$5,0))</f>
        <v>500</v>
      </c>
      <c r="FM6" s="551">
        <f>INDEX('Summary sales'!$A$6:$CA$50,MATCH(B6,'Summary sales'!$A$6:$A$50,0),MATCH($FL$3,'Summary sales'!$A$7:$CA$7,0))</f>
        <v>325.76999999990221</v>
      </c>
      <c r="FN6" s="551">
        <f t="shared" si="85"/>
        <v>-174.23000000009779</v>
      </c>
      <c r="FO6" s="552">
        <f t="shared" si="86"/>
        <v>0.65153999999980439</v>
      </c>
      <c r="FP6" s="551">
        <v>6500</v>
      </c>
      <c r="FQ6" s="551">
        <f>INDEX('Summary sales'!$A$6:$CA$50,MATCH(B6,'Summary sales'!$A$6:$A$50,0),MATCH($FP$3,'Summary sales'!$A$7:$CA$7,0))</f>
        <v>6190.0100000000093</v>
      </c>
      <c r="FR6" s="551">
        <f t="shared" si="87"/>
        <v>-309.98999999999069</v>
      </c>
      <c r="FS6" s="552">
        <f t="shared" si="88"/>
        <v>0.95230923076923224</v>
      </c>
      <c r="FT6" s="551">
        <f>INDEX('SO Oktober 2026 Rev3'!$B$6:$BI$50,MATCH(B6,'SO Oktober 2026 Rev3'!$B$6:$B$50,0),MATCH($FT$3,'SO Oktober 2026 Rev3'!$B$5:$XI$5,0))</f>
        <v>3500</v>
      </c>
      <c r="FU6" s="551">
        <f>INDEX('Summary sales'!$A$6:$CA$50,MATCH(B6,'Summary sales'!$A$6:$A$50,0),MATCH($FT$3,'Summary sales'!$A$7:$CA$7,0))</f>
        <v>0</v>
      </c>
      <c r="FV6" s="551">
        <f t="shared" si="89"/>
        <v>-3500</v>
      </c>
      <c r="FW6" s="552">
        <f t="shared" si="90"/>
        <v>0</v>
      </c>
      <c r="FX6" s="551">
        <f>INDEX('SO Oktober 2026 Rev3'!$B$6:$BI$50,MATCH(B6,'SO Oktober 2026 Rev3'!$B$6:$B$50,0),MATCH($FX$3,'SO Oktober 2026 Rev3'!$B$5:$XI$5,0))</f>
        <v>2000</v>
      </c>
      <c r="FY6" s="551">
        <f>INDEX('Summary sales'!$A$6:$CA$50,MATCH(B6,'Summary sales'!$A$6:$A$50,0),MATCH($FX$3,'Summary sales'!$A$7:$CA$7,0))</f>
        <v>5650.5199999997858</v>
      </c>
      <c r="FZ6" s="551">
        <f t="shared" si="91"/>
        <v>3650.5199999997858</v>
      </c>
      <c r="GA6" s="552">
        <f t="shared" si="92"/>
        <v>2.8252599999998931</v>
      </c>
      <c r="GB6" s="551">
        <v>369.61070967741654</v>
      </c>
      <c r="GC6" s="551">
        <f>INDEX('Summary sales'!$A$6:$CA$50,MATCH(B6,'Summary sales'!$A$6:$A$50,0),MATCH($GB$3,'Summary sales'!$A$7:$CA$7,0))</f>
        <v>0</v>
      </c>
      <c r="GD6" s="551">
        <f t="shared" si="93"/>
        <v>-369.61070967741654</v>
      </c>
      <c r="GE6" s="552">
        <f t="shared" si="94"/>
        <v>0</v>
      </c>
      <c r="GF6" s="551">
        <v>9000</v>
      </c>
      <c r="GG6" s="551">
        <f>INDEX('Summary sales'!$A$6:$CA$50,MATCH(B6,'Summary sales'!$A$6:$A$50,0),MATCH($GF$3,'Summary sales'!$A$7:$CA$7,0))</f>
        <v>12074.591</v>
      </c>
      <c r="GH6" s="551">
        <f t="shared" si="95"/>
        <v>3074.5910000000003</v>
      </c>
      <c r="GI6" s="552">
        <f t="shared" si="96"/>
        <v>1.3416212222222224</v>
      </c>
      <c r="GJ6" s="551">
        <f>INDEX('SO Oktober 2026 Rev3'!$B$6:$BI$50,MATCH(B6,'SO Oktober 2026 Rev3'!$B$6:$B$50,0),MATCH($GJ$3,'SO Oktober 2026 Rev3'!$B$5:$XI$5,0))</f>
        <v>1121.900322580635</v>
      </c>
      <c r="GK6" s="551">
        <f>INDEX('Summary sales'!$A$6:$CA$50,MATCH($B6,'Summary sales'!$A$6:$A$50,0),MATCH($GJ$3,'Summary sales'!$A$7:$CA$7,0))</f>
        <v>806.54000000003725</v>
      </c>
      <c r="GL6" s="551">
        <f t="shared" si="97"/>
        <v>-315.36032258059777</v>
      </c>
      <c r="GM6" s="552">
        <f t="shared" si="98"/>
        <v>0.71890522158403991</v>
      </c>
      <c r="GN6" s="551">
        <f>INDEX('SO Oktober 2026 Rev3'!$B$6:$BI$50,MATCH(B6,'SO Oktober 2026 Rev3'!$B$6:$B$50,0),MATCH($GN$3,'SO Oktober 2026 Rev3'!$B$5:$XI$5,0))</f>
        <v>2499.7025806451697</v>
      </c>
      <c r="GO6" s="551">
        <f>INDEX('Summary sales'!$A$6:$CA$50,MATCH(B6,'Summary sales'!$A$6:$A$50,0),MATCH($GN$3,'Summary sales'!$A$7:$CA$7,0))</f>
        <v>2678.2000000000116</v>
      </c>
      <c r="GP6" s="551">
        <f t="shared" si="99"/>
        <v>178.4974193548419</v>
      </c>
      <c r="GQ6" s="552">
        <f t="shared" si="100"/>
        <v>1.0714074629265582</v>
      </c>
      <c r="GR6" s="551">
        <v>5000</v>
      </c>
      <c r="GS6" s="551">
        <f>INDEX('Summary sales'!$A$6:$CA$50,MATCH(B6,'Summary sales'!$A$6:$A$50,0),MATCH($GR$3,'Summary sales'!$A$7:$CA$7,0))</f>
        <v>8998.9700000000303</v>
      </c>
      <c r="GT6" s="551">
        <f t="shared" ref="GT6" si="109">GS6-GR6</f>
        <v>3998.9700000000303</v>
      </c>
      <c r="GU6" s="552">
        <f t="shared" ref="GU6" si="110">GS6/GR6</f>
        <v>1.7997940000000061</v>
      </c>
      <c r="GV6" s="551">
        <f>INDEX('SO Oktober 2026 Rev3'!$B$6:$BI$50,MATCH(B6,'SO Oktober 2026 Rev3'!$B$6:$B$50,0),MATCH($GV$3,'SO Oktober 2026 Rev3'!$B$5:$XI$5,0))</f>
        <v>2499.7025806451697</v>
      </c>
      <c r="GW6" s="551">
        <f>INDEX('Summary sales'!$A$6:$CA$50,MATCH(B6,'Summary sales'!$A$6:$A$50,0),MATCH($GV$3,'Summary sales'!$A$7:$CA$7,0))</f>
        <v>957.83999999985099</v>
      </c>
      <c r="GX6" s="551">
        <f t="shared" si="103"/>
        <v>-1541.8625806453188</v>
      </c>
      <c r="GY6" s="552">
        <f t="shared" si="104"/>
        <v>0.3831815862480063</v>
      </c>
      <c r="GZ6" s="551">
        <f>INDEX('SO Oktober 2026 Rev3'!$B$6:$BI$50,MATCH(B6,'SO Oktober 2026 Rev3'!$B$6:$B$50,0),MATCH($GZ$3,'SO Oktober 2026 Rev3'!$B$5:$XI$5,0))</f>
        <v>31500</v>
      </c>
      <c r="HA6" s="551">
        <f>INDEX('Summary sales'!$A$6:$CA$50,MATCH(B6,'Summary sales'!$A$6:$A$50,0),MATCH($GZ$3,'Summary sales'!$A$7:$CA$7,0))</f>
        <v>19465.202000000048</v>
      </c>
      <c r="HB6" s="551">
        <f t="shared" si="105"/>
        <v>-12034.797999999952</v>
      </c>
      <c r="HC6" s="555">
        <f t="shared" si="106"/>
        <v>0.61794292063492218</v>
      </c>
    </row>
    <row r="7" spans="1:226" ht="15" customHeight="1">
      <c r="A7" s="816"/>
      <c r="B7" s="557">
        <f t="shared" si="107"/>
        <v>46298</v>
      </c>
      <c r="C7" s="557" t="str">
        <f t="shared" ref="C7:C8" si="111">TEXT(B7,"ddd")</f>
        <v>Sat</v>
      </c>
      <c r="D7" s="519">
        <f t="shared" si="1"/>
        <v>199685.50619354838</v>
      </c>
      <c r="E7" s="519">
        <f t="shared" ca="1" si="2"/>
        <v>167552.38399999859</v>
      </c>
      <c r="F7" s="519">
        <f t="shared" ref="F7:F8" ca="1" si="112">E7-D7</f>
        <v>-32133.122193549789</v>
      </c>
      <c r="G7" s="558">
        <f t="shared" ref="G7:G8" ca="1" si="113">E7/D7</f>
        <v>0.83908134943752877</v>
      </c>
      <c r="H7" s="519">
        <f>INDEX('SO Oktober 2026 Rev3'!$B$6:$BI$50,MATCH($B7,'SO Oktober 2026 Rev3'!$B$6:$B$50,0),MATCH($H$3,'SO Oktober 2026 Rev3'!$B$5:$XI$5,0))</f>
        <v>700</v>
      </c>
      <c r="I7" s="519">
        <f>INDEX('Summary sales'!$A$6:$CA$50,MATCH($B7,'Summary sales'!$A$6:$A$50,0),MATCH($H$3,'Summary sales'!$A$7:$CA$7,0))</f>
        <v>926.3499999998603</v>
      </c>
      <c r="J7" s="519">
        <f t="shared" ref="J7:J8" si="114">I7-H7</f>
        <v>226.3499999998603</v>
      </c>
      <c r="K7" s="558">
        <f t="shared" ref="K7:K8" si="115">I7/H7</f>
        <v>1.3233571428569433</v>
      </c>
      <c r="L7" s="519">
        <f>INDEX('SO Oktober 2026 Rev3'!$B$6:$BI$50,MATCH($B7,'SO Oktober 2026 Rev3'!$B$6:$B$50,0),MATCH($L$3,'SO Oktober 2026 Rev3'!$B$5:$XI$5,0))</f>
        <v>1000</v>
      </c>
      <c r="M7" s="519">
        <f>INDEX('Summary sales'!$A$6:$CA$50,MATCH($B7,'Summary sales'!$A$6:$A$50,0),MATCH($L$3,'Summary sales'!$A$7:$CA$7,0))</f>
        <v>376.04999999981374</v>
      </c>
      <c r="N7" s="519">
        <f t="shared" ref="N7:N8" si="116">M7-L7</f>
        <v>-623.95000000018626</v>
      </c>
      <c r="O7" s="559">
        <f t="shared" ref="O7:O8" si="117">M7/L7</f>
        <v>0.37604999999981376</v>
      </c>
      <c r="P7" s="519">
        <f>INDEX('SO Oktober 2026 Rev3'!$B$6:$BI$50,MATCH($B7,'SO Oktober 2026 Rev3'!$B$6:$B$50,0),MATCH($P$3,'SO Oktober 2026 Rev3'!$B$5:$XI$5,0))</f>
        <v>3300</v>
      </c>
      <c r="Q7" s="519">
        <f>INDEX('Summary sales'!$A$6:$CA$50,MATCH($B7,'Summary sales'!$A$6:$A$50,0),MATCH($P$3,'Summary sales'!$A$7:$CA$7,0))</f>
        <v>1003.3899999996647</v>
      </c>
      <c r="R7" s="519">
        <f t="shared" ref="R7:R8" si="118">Q7-P7</f>
        <v>-2296.6100000003353</v>
      </c>
      <c r="S7" s="559">
        <f t="shared" ref="S7:S8" si="119">Q7/P7</f>
        <v>0.30405757575747416</v>
      </c>
      <c r="T7" s="519">
        <f>INDEX('SO Oktober 2026 Rev3'!$B$6:$BI$50,MATCH(B7,'SO Oktober 2026 Rev3'!$B$6:$B$50,0),MATCH($T$3,'SO Oktober 2026 Rev3'!$B$5:$XI$5,0))</f>
        <v>500</v>
      </c>
      <c r="U7" s="519">
        <f>INDEX('Summary sales'!$A$6:$CA$50,MATCH($B7,'Summary sales'!$A$6:$A$50,0),MATCH($T$3,'Summary sales'!$A$7:$CA$7,0))</f>
        <v>1001.0799999999581</v>
      </c>
      <c r="V7" s="519">
        <f t="shared" ref="V7:V8" si="120">U7-T7</f>
        <v>501.07999999995809</v>
      </c>
      <c r="W7" s="559">
        <f t="shared" ref="W7:W8" si="121">U7/T7</f>
        <v>2.002159999999916</v>
      </c>
      <c r="X7" s="519">
        <f>INDEX('SO Oktober 2026 Rev3'!$B$6:$BI$50,MATCH(B7,'SO Oktober 2026 Rev3'!$B$6:$B$50,0),MATCH($X$3,'SO Oktober 2026 Rev3'!$B$5:$XI$5,0))</f>
        <v>150</v>
      </c>
      <c r="Y7" s="519">
        <f>INDEX('Summary sales'!$A$6:$CA$50,MATCH($B7,'Summary sales'!$A$6:$A$50,0),MATCH($X$3,'Summary sales'!$A$7:$CA$7,0))</f>
        <v>17.040000000008149</v>
      </c>
      <c r="Z7" s="519">
        <f t="shared" si="13"/>
        <v>-132.95999999999185</v>
      </c>
      <c r="AA7" s="559">
        <f t="shared" si="14"/>
        <v>0.11360000000005432</v>
      </c>
      <c r="AB7" s="519">
        <f>INDEX('SO Oktober 2026 Rev3'!$B$6:$BI$50,MATCH(B7,'SO Oktober 2026 Rev3'!$B$6:$B$50,0),MATCH($AB$3,'SO Oktober 2026 Rev3'!$B$5:$XI$5,0))</f>
        <v>603.76322580644887</v>
      </c>
      <c r="AC7" s="519">
        <f>INDEX('Summary sales'!$A$6:$CA$50,MATCH($B7,'Summary sales'!$A$6:$A$50,0),MATCH($AB$3,'Summary sales'!$A$7:$CA$7,0))</f>
        <v>714.40999999991618</v>
      </c>
      <c r="AD7" s="519">
        <f t="shared" ref="AD7:AD8" si="122">AC7-AB7</f>
        <v>110.64677419346731</v>
      </c>
      <c r="AE7" s="558">
        <f t="shared" ref="AE7:AE8" si="123">AC7/AB7</f>
        <v>1.1832618640290256</v>
      </c>
      <c r="AF7" s="519">
        <f>INDEX('SO Oktober 2026 Rev3'!$B$6:$BI$50,MATCH(B7,'SO Oktober 2026 Rev3'!$B$6:$B$50,0),MATCH($AF$3,'SO Oktober 2026 Rev3'!$B$5:$XI$5,0))</f>
        <v>673.27548387096704</v>
      </c>
      <c r="AG7" s="519">
        <f>INDEX('Summary sales'!$A$6:$CA$50,MATCH($B7,'Summary sales'!$A$6:$A$50,0),MATCH($AF$3,'Summary sales'!$A$7:$CA$7,0))</f>
        <v>325.46999999997206</v>
      </c>
      <c r="AH7" s="519">
        <f t="shared" ref="AH7:AH8" si="124">AG7-AF7</f>
        <v>-347.80548387099498</v>
      </c>
      <c r="AI7" s="558">
        <f t="shared" ref="AI7:AI8" si="125">AG7/AF7</f>
        <v>0.48341281956190796</v>
      </c>
      <c r="AJ7" s="519">
        <f>INDEX('SO Oktober 2026 Rev3'!$B$6:$BI$50,MATCH(B7,'SO Oktober 2026 Rev3'!$B$6:$B$50,0),MATCH($AJ$3,'SO Oktober 2026 Rev3'!$B$5:$XI$5,0))</f>
        <v>4500</v>
      </c>
      <c r="AK7" s="519">
        <f>INDEX('Summary sales'!$A$6:$CA$50,MATCH($B7,'Summary sales'!$A$6:$A$50,0),MATCH($AJ$3,'Summary sales'!$A$7:$CA$7,0))</f>
        <v>0</v>
      </c>
      <c r="AL7" s="519">
        <f t="shared" si="19"/>
        <v>-4500</v>
      </c>
      <c r="AM7" s="558">
        <f t="shared" si="20"/>
        <v>0</v>
      </c>
      <c r="AN7" s="519">
        <v>2000</v>
      </c>
      <c r="AO7" s="519">
        <f ca="1">INDEX('Summary sales'!$A$6:$CA$50,MATCH($B7,'Summary sales'!$A$6:$A$50,0),MATCH($AN$3,'Summary sales'!$A$7:$CA$7,0))</f>
        <v>2584.679999999702</v>
      </c>
      <c r="AP7" s="519">
        <f t="shared" ref="AP7:AP8" ca="1" si="126">AO7-AN7</f>
        <v>584.67999999970198</v>
      </c>
      <c r="AQ7" s="558">
        <f t="shared" ref="AQ7:AQ8" ca="1" si="127">AO7/AN7</f>
        <v>1.2923399999998511</v>
      </c>
      <c r="AR7" s="519">
        <v>1000</v>
      </c>
      <c r="AS7" s="519">
        <f>INDEX('Summary sales'!$A$6:$CA$50,MATCH($B7,'Summary sales'!$A$6:$A$50,0),MATCH($AR$3,'Summary sales'!$A$7:$CA$7,0))</f>
        <v>221.05000000004657</v>
      </c>
      <c r="AT7" s="519">
        <f t="shared" ref="AT7:AT8" si="128">AS7-AR7</f>
        <v>-778.94999999995343</v>
      </c>
      <c r="AU7" s="558">
        <f t="shared" ref="AU7:AU8" si="129">AS7/AR7</f>
        <v>0.22105000000004657</v>
      </c>
      <c r="AV7" s="519">
        <f>INDEX('SO Oktober 2026 Rev3'!$B$6:$BI$50,MATCH(B7,'SO Oktober 2026 Rev3'!$B$6:$B$50,0),MATCH($AV$3,'SO Oktober 2026 Rev3'!$B$5:$XI$5,0))</f>
        <v>500</v>
      </c>
      <c r="AW7" s="519">
        <f>INDEX('Summary sales'!$A$6:$CA$50,MATCH($B7,'Summary sales'!$A$6:$A$50,0),MATCH($AV$3,'Summary sales'!$A$7:$CA$7,0))</f>
        <v>744.79000000000815</v>
      </c>
      <c r="AX7" s="519">
        <f t="shared" ref="AX7:AX8" si="130">AW7-AV7</f>
        <v>244.79000000000815</v>
      </c>
      <c r="AY7" s="558">
        <f t="shared" ref="AY7:AY8" si="131">AW7/AV7</f>
        <v>1.4895800000000163</v>
      </c>
      <c r="AZ7" s="519">
        <v>12800</v>
      </c>
      <c r="BA7" s="519">
        <f>INDEX('Summary sales'!$A$6:$CA$50,MATCH($B7,'Summary sales'!$A$6:$A$50,0),MATCH($AZ$3,'Summary sales'!$A$7:$CA$7,0))</f>
        <v>11158.329999999609</v>
      </c>
      <c r="BB7" s="519">
        <f t="shared" ref="BB7:BB8" si="132">BA7-AZ7</f>
        <v>-1641.6700000003912</v>
      </c>
      <c r="BC7" s="558">
        <f t="shared" ref="BC7:BC8" si="133">BA7/AZ7</f>
        <v>0.87174453124996942</v>
      </c>
      <c r="BD7" s="519">
        <v>6000</v>
      </c>
      <c r="BE7" s="519">
        <f>INDEX('Summary sales'!$A$6:$CA$50,MATCH($B7,'Summary sales'!$A$6:$A$50,0),MATCH($BD$3,'Summary sales'!$A$7:$CA$7,0))</f>
        <v>6312.070000000298</v>
      </c>
      <c r="BF7" s="519">
        <f t="shared" ref="BF7:BF8" si="134">BE7-BD7</f>
        <v>312.07000000029802</v>
      </c>
      <c r="BG7" s="558">
        <f t="shared" ref="BG7:BG8" si="135">BE7/BD7</f>
        <v>1.0520116666667163</v>
      </c>
      <c r="BH7" s="519">
        <f>INDEX('SO Oktober 2026 Rev3'!$B$6:$BI$50,MATCH(B7,'SO Oktober 2026 Rev3'!$B$6:$B$50,0),MATCH($BH$3,'SO Oktober 2026 Rev3'!$B$5:$XI$5,0))</f>
        <v>1000</v>
      </c>
      <c r="BI7" s="519">
        <f>INDEX('Summary sales'!$A$6:$CA$50,MATCH($B7,'Summary sales'!$A$6:$A$50,0),MATCH($BH$3,'Summary sales'!$A$7:$CA$7,0))</f>
        <v>845.71900000004098</v>
      </c>
      <c r="BJ7" s="519">
        <f t="shared" si="31"/>
        <v>-154.28099999995902</v>
      </c>
      <c r="BK7" s="558">
        <f t="shared" si="32"/>
        <v>0.84571900000004097</v>
      </c>
      <c r="BL7" s="519">
        <f>INDEX('SO Oktober 2026 Rev3'!$B$6:$BI$50,MATCH(B7,'SO Oktober 2026 Rev3'!$B$6:$B$50,0),MATCH($BL$3,'SO Oktober 2026 Rev3'!$B$5:$XI$5,0))</f>
        <v>3000</v>
      </c>
      <c r="BM7" s="519">
        <f ca="1">INDEX('Summary sales'!$A$6:$CA$50,MATCH($B7,'Summary sales'!$A$6:$A$50,0),MATCH($BL$3,'Summary sales'!$A$7:$CA$7,0))</f>
        <v>5511.51</v>
      </c>
      <c r="BN7" s="519">
        <f t="shared" ref="BN7:BN8" ca="1" si="136">BM7-BL7</f>
        <v>2511.5100000000002</v>
      </c>
      <c r="BO7" s="558">
        <f t="shared" ref="BO7:BO8" ca="1" si="137">BM7/BL7</f>
        <v>1.83717</v>
      </c>
      <c r="BP7" s="519">
        <f>INDEX('SO Oktober 2026 Rev3'!$B$6:$BI$50,MATCH(B7,'SO Oktober 2026 Rev3'!$B$6:$B$50,0),MATCH($BP$3,'SO Oktober 2026 Rev3'!$B$5:$XI$5,0))</f>
        <v>1000</v>
      </c>
      <c r="BQ7" s="519">
        <f>INDEX('Summary sales'!$A$6:$CA$50,MATCH($B7,'Summary sales'!$A$6:$A$50,0),MATCH($BP$3,'Summary sales'!$A$7:$CA$7,0))</f>
        <v>0</v>
      </c>
      <c r="BR7" s="519">
        <f t="shared" ref="BR7:BR8" si="138">BQ7-BP7</f>
        <v>-1000</v>
      </c>
      <c r="BS7" s="558">
        <f t="shared" ref="BS7:BS8" si="139">BQ7/BP7</f>
        <v>0</v>
      </c>
      <c r="BT7" s="519">
        <f>INDEX('SO Oktober 2026 Rev3'!$B$6:$BI$50,MATCH(B7,'SO Oktober 2026 Rev3'!$B$6:$B$50,0),MATCH($BT$3,'SO Oktober 2026 Rev3'!$B$5:$XI$5,0))</f>
        <v>89.451612903225808</v>
      </c>
      <c r="BU7" s="519">
        <f>INDEX('Summary sales'!$A$6:$CA$50,MATCH($B7,'Summary sales'!$A$6:$A$50,0),MATCH($BT$3,'Summary sales'!$A$7:$CA$7,0))</f>
        <v>72</v>
      </c>
      <c r="BV7" s="519">
        <f t="shared" ref="BV7:BV8" si="140">BU7-BT7</f>
        <v>-17.451612903225808</v>
      </c>
      <c r="BW7" s="558">
        <f t="shared" ref="BW7:BW8" si="141">BU7/BT7</f>
        <v>0.80490443562928238</v>
      </c>
      <c r="BX7" s="519">
        <v>3000</v>
      </c>
      <c r="BY7" s="519">
        <f>INDEX('Summary sales'!$A$6:$CA$50,MATCH($B7,'Summary sales'!$A$6:$A$50,0),MATCH($BX$3,'Summary sales'!$A$7:$CA$7,0))</f>
        <v>4643.2000000001863</v>
      </c>
      <c r="BZ7" s="519">
        <f t="shared" ref="BZ7:BZ8" si="142">BY7-BX7</f>
        <v>1643.2000000001863</v>
      </c>
      <c r="CA7" s="558">
        <f t="shared" ref="CA7:CA8" si="143">BY7/BX7</f>
        <v>1.5477333333333954</v>
      </c>
      <c r="CB7" s="519">
        <f>INDEX('SO Oktober 2026 Rev3'!$B$6:$BI$50,MATCH(B7,'SO Oktober 2026 Rev3'!$B$6:$B$50,0),MATCH($CB$3,'SO Oktober 2026 Rev3'!$B$5:$XI$5,0))</f>
        <v>1000</v>
      </c>
      <c r="CC7" s="519">
        <f>INDEX('Summary sales'!$A$6:$CA$50,MATCH($B7,'Summary sales'!$A$6:$A$50,0),MATCH($CB$3,'Summary sales'!$A$7:$CA$7,0))</f>
        <v>1787.6999999999534</v>
      </c>
      <c r="CD7" s="519">
        <f t="shared" ref="CD7:CD8" si="144">CC7-CB7</f>
        <v>787.69999999995343</v>
      </c>
      <c r="CE7" s="558">
        <f t="shared" ref="CE7:CE8" si="145">CC7/CB7</f>
        <v>1.7876999999999534</v>
      </c>
      <c r="CF7" s="519">
        <f>INDEX('SO Oktober 2026 Rev3'!$B$6:$BI$50,MATCH(B7,'SO Oktober 2026 Rev3'!$B$6:$B$50,0),MATCH($CF$3,'SO Oktober 2026 Rev3'!$B$5:$XI$5,0))</f>
        <v>0</v>
      </c>
      <c r="CG7" s="519">
        <f>INDEX('Summary sales'!$A$6:$CA$50,MATCH($B7,'Summary sales'!$A$6:$A$50,0),MATCH($CF$3,'Summary sales'!$A$7:$CA$7,0))</f>
        <v>0</v>
      </c>
      <c r="CH7" s="519">
        <f t="shared" ref="CH7:CH8" si="146">CG7-CF7</f>
        <v>0</v>
      </c>
      <c r="CI7" s="558" t="e">
        <f t="shared" ref="CI7:CI8" si="147">CG7/CF7</f>
        <v>#DIV/0!</v>
      </c>
      <c r="CJ7" s="519">
        <f>INDEX('SO Oktober 2026 Rev3'!$B$6:$BI$50,MATCH($B7,'SO Oktober 2026 Rev3'!$B$6:$B$50,0),MATCH($CJ$3,'SO Oktober 2026 Rev3'!$B$5:$XI$5,0))</f>
        <v>0</v>
      </c>
      <c r="CK7" s="519">
        <f>INDEX('Summary sales'!$A$6:$CA$50,MATCH($B7,'Summary sales'!$A$6:$A$50,0),MATCH($CJ$3,'Summary sales'!$A$7:$CA$7,0))</f>
        <v>0</v>
      </c>
      <c r="CL7" s="519">
        <f t="shared" si="45"/>
        <v>0</v>
      </c>
      <c r="CM7" s="558" t="e">
        <f t="shared" si="46"/>
        <v>#DIV/0!</v>
      </c>
      <c r="CN7" s="519">
        <f>INDEX('SO Oktober 2026 Rev3'!$B$6:$BI$50,MATCH($B7,'SO Oktober 2026 Rev3'!$B$6:$B$50,0),MATCH(CN$3,'SO Oktober 2026 Rev3'!$B$5:$XI$5,0))</f>
        <v>0</v>
      </c>
      <c r="CO7" s="519">
        <f>INDEX('Summary sales'!$A$6:$CA$50,MATCH($B7,'Summary sales'!$A$6:$A$50,0),MATCH($CN$3,'Summary sales'!$A$7:$CA$7,0))</f>
        <v>0</v>
      </c>
      <c r="CP7" s="519">
        <f t="shared" ref="CP7:CP8" si="148">CO7-CN7</f>
        <v>0</v>
      </c>
      <c r="CQ7" s="558" t="e">
        <f t="shared" ref="CQ7:CQ8" si="149">CO7/CN7</f>
        <v>#DIV/0!</v>
      </c>
      <c r="CR7" s="519">
        <f>INDEX('SO Oktober 2026 Rev3'!$B$6:$BI$50,MATCH($B7,'SO Oktober 2026 Rev3'!$B$6:$B$50,0),MATCH(CR$3,'SO Oktober 2026 Rev3'!$B$5:$XI$5,0))</f>
        <v>0</v>
      </c>
      <c r="CS7" s="519">
        <f>INDEX('Summary sales'!$A$6:$CA$50,MATCH($B7,'Summary sales'!$A$6:$A$50,0),MATCH($CR$3,'Summary sales'!$A$7:$CA$7,0))</f>
        <v>0</v>
      </c>
      <c r="CT7" s="519">
        <f t="shared" si="108"/>
        <v>0</v>
      </c>
      <c r="CU7" s="558" t="e">
        <f t="shared" si="50"/>
        <v>#DIV/0!</v>
      </c>
      <c r="CV7" s="519">
        <v>12500</v>
      </c>
      <c r="CW7" s="519">
        <f>INDEX('Summary sales'!$A$6:$CA$50,MATCH($B7,'Summary sales'!$A$6:$A$50,0),MATCH($CV$3,'Summary sales'!$A$7:$CA$7,0))</f>
        <v>10511</v>
      </c>
      <c r="CX7" s="519">
        <f t="shared" ref="CX7:CX8" si="150">CW7-CV7</f>
        <v>-1989</v>
      </c>
      <c r="CY7" s="558">
        <f t="shared" ref="CY7:CY8" si="151">CW7/CV7</f>
        <v>0.84087999999999996</v>
      </c>
      <c r="CZ7" s="519">
        <f>INDEX('SO Oktober 2026 Rev3'!$B$6:$BI$50,MATCH(B7,'SO Oktober 2026 Rev3'!$B$6:$B$50,0),MATCH($CZ$3,'SO Oktober 2026 Rev3'!$B$5:$XI$5,0))</f>
        <v>2000</v>
      </c>
      <c r="DA7" s="519">
        <f>INDEX('Summary sales'!$A$6:$CA$50,MATCH($B7,'Summary sales'!$A$6:$A$50,0),MATCH($CZ$3,'Summary sales'!$A$7:$CA$7,0))</f>
        <v>2375.2899999991059</v>
      </c>
      <c r="DB7" s="519">
        <f t="shared" ref="DB7:DB8" si="152">DA7-CZ7</f>
        <v>375.28999999910593</v>
      </c>
      <c r="DC7" s="558">
        <f t="shared" ref="DC7:DC8" si="153">DA7/CZ7</f>
        <v>1.1876449999995529</v>
      </c>
      <c r="DD7" s="519">
        <f>INDEX('SO Oktober 2026 Rev3'!$B$6:$BI$50,MATCH($B7,'SO Oktober 2026 Rev3'!$B$6:$B$50,0),MATCH(DD$3,'SO Oktober 2026 Rev3'!$B$5:$XI$5,0))</f>
        <v>800</v>
      </c>
      <c r="DE7" s="519">
        <f>INDEX('Summary sales'!$A$6:$CA$50,MATCH($B7,'Summary sales'!$A$6:$A$50,0),MATCH($DD$3,'Summary sales'!$A$7:$CA$7,0))</f>
        <v>0</v>
      </c>
      <c r="DF7" s="519">
        <f t="shared" ref="DF7:DF8" si="154">DE7-DD7</f>
        <v>-800</v>
      </c>
      <c r="DG7" s="558">
        <f t="shared" ref="DG7:DG8" si="155">DE7/DD7</f>
        <v>0</v>
      </c>
      <c r="DH7" s="519">
        <f>INDEX('SO Oktober 2026 Rev3'!$B$6:$BI$50,MATCH($B7,'SO Oktober 2026 Rev3'!$B$6:$B$50,0),MATCH(DH$3,'SO Oktober 2026 Rev3'!$B$5:$XI$5,0))</f>
        <v>7200</v>
      </c>
      <c r="DI7" s="519">
        <f>INDEX('Summary sales'!$A$6:$CA$50,MATCH($B7,'Summary sales'!$A$6:$A$50,0),MATCH($DH$3,'Summary sales'!$A$7:$CA$7,0))</f>
        <v>5127.3300000000745</v>
      </c>
      <c r="DJ7" s="519">
        <f t="shared" ref="DJ7:DJ8" si="156">DI7-DH7</f>
        <v>-2072.6699999999255</v>
      </c>
      <c r="DK7" s="558">
        <f t="shared" ref="DK7:DK8" si="157">DI7/DH7</f>
        <v>0.71212916666667703</v>
      </c>
      <c r="DL7" s="519">
        <f>INDEX('SO Oktober 2026 Rev3'!$B$6:$BI$50,MATCH(B7,'SO Oktober 2026 Rev3'!$B$6:$B$50,0),MATCH($DL$3,'SO Oktober 2026 Rev3'!$B$5:$XI$5,0))</f>
        <v>0</v>
      </c>
      <c r="DM7" s="519">
        <f>INDEX('Summary sales'!$A$6:$CA$50,MATCH($B7,'Summary sales'!$A$6:$A$50,0),MATCH($DL$3,'Summary sales'!$A$7:$CA$7,0))</f>
        <v>0</v>
      </c>
      <c r="DN7" s="519">
        <f t="shared" ref="DN7:DN8" si="158">DM7-DL7</f>
        <v>0</v>
      </c>
      <c r="DO7" s="558" t="e">
        <f t="shared" ref="DO7:DO8" si="159">DM7/DL7</f>
        <v>#DIV/0!</v>
      </c>
      <c r="DP7" s="519">
        <v>2000</v>
      </c>
      <c r="DQ7" s="519">
        <f>INDEX('Summary sales'!$A$6:$CA$50,MATCH($B7,'Summary sales'!$A$6:$A$50,0),MATCH($DP$3,'Summary sales'!$A$7:$CA$7,0))</f>
        <v>1469.1200000001118</v>
      </c>
      <c r="DR7" s="519">
        <f t="shared" ref="DR7:DR8" si="160">DQ7-DP7</f>
        <v>-530.87999999988824</v>
      </c>
      <c r="DS7" s="558">
        <f t="shared" ref="DS7:DS8" si="161">DQ7/DP7</f>
        <v>0.73456000000005583</v>
      </c>
      <c r="DT7" s="519">
        <f>INDEX('SO Oktober 2026 Rev3'!$B$6:$BI$50,MATCH(B7,'SO Oktober 2026 Rev3'!$B$6:$B$50,0),MATCH($DT$3,'SO Oktober 2026 Rev3'!$B$5:$XI$5,0))</f>
        <v>1000</v>
      </c>
      <c r="DU7" s="519">
        <f>INDEX('Summary sales'!$A$6:$CA$50,MATCH($B7,'Summary sales'!$A$6:$A$50,0),MATCH($DT$3,'Summary sales'!$A$7:$CA$7,0))</f>
        <v>0</v>
      </c>
      <c r="DV7" s="519">
        <f t="shared" ref="DV7:DV8" si="162">DU7-DT7</f>
        <v>-1000</v>
      </c>
      <c r="DW7" s="558">
        <f t="shared" ref="DW7:DW8" si="163">DU7/DT7</f>
        <v>0</v>
      </c>
      <c r="DX7" s="519">
        <f>INDEX('SO Oktober 2026 Rev3'!$B$6:$BI$50,MATCH(B7,'SO Oktober 2026 Rev3'!$B$6:$B$50,0),MATCH($DX$3,'SO Oktober 2026 Rev3'!$B$5:$XI$5,0))</f>
        <v>10000</v>
      </c>
      <c r="DY7" s="519">
        <f>INDEX('Summary sales'!$A$6:$CA$50,MATCH($B7,'Summary sales'!$A$6:$A$50,0),MATCH($DX$3,'Summary sales'!$A$7:$CA$7,0))</f>
        <v>9238.6399999996647</v>
      </c>
      <c r="DZ7" s="519">
        <f t="shared" ref="DZ7:DZ8" si="164">DY7-DX7</f>
        <v>-761.36000000033528</v>
      </c>
      <c r="EA7" s="558">
        <f t="shared" ref="EA7:EA8" si="165">DY7/DX7</f>
        <v>0.92386399999996649</v>
      </c>
      <c r="EB7" s="519">
        <f>INDEX('SO Oktober 2026 Rev3'!$B$6:$BI$50,MATCH(B7,'SO Oktober 2026 Rev3'!$B$6:$B$50,0),MATCH($EB$3,'SO Oktober 2026 Rev3'!$B$5:$XI$5,0))</f>
        <v>2000</v>
      </c>
      <c r="EC7" s="519">
        <f>INDEX('Summary sales'!$A$6:$CA$50,MATCH($B7,'Summary sales'!$A$6:$A$50,0),MATCH($EB$3,'Summary sales'!$A$7:$CA$7,0))</f>
        <v>3112.7700000000186</v>
      </c>
      <c r="ED7" s="519">
        <f t="shared" ref="ED7:ED8" si="166">EC7-EB7</f>
        <v>1112.7700000000186</v>
      </c>
      <c r="EE7" s="558">
        <f t="shared" ref="EE7:EE8" si="167">EC7/EB7</f>
        <v>1.5563850000000092</v>
      </c>
      <c r="EF7" s="519">
        <v>6000</v>
      </c>
      <c r="EG7" s="519">
        <f>INDEX('Summary sales'!$A$6:$CA$50,MATCH($B7,'Summary sales'!$A$6:$A$50,0),MATCH($EF$3,'Summary sales'!$A$7:$CA$7,0))</f>
        <v>9218.1899999994785</v>
      </c>
      <c r="EH7" s="519">
        <f t="shared" ref="EH7:EH8" si="168">EG7-EF7</f>
        <v>3218.1899999994785</v>
      </c>
      <c r="EI7" s="558">
        <f t="shared" ref="EI7:EI8" si="169">EG7/EF7</f>
        <v>1.5363649999999132</v>
      </c>
      <c r="EJ7" s="519">
        <v>3500</v>
      </c>
      <c r="EK7" s="519">
        <f>INDEX('Summary sales'!$A$6:$CA$50,MATCH(B7,'Summary sales'!$A$6:$A$50,0),MATCH($EJ$3,'Summary sales'!$A$7:$CA$7,0))</f>
        <v>0</v>
      </c>
      <c r="EL7" s="519">
        <f t="shared" ref="EL7:EL8" si="170">EK7-EJ7</f>
        <v>-3500</v>
      </c>
      <c r="EM7" s="558">
        <f t="shared" ref="EM7:EM8" si="171">EK7/EJ7</f>
        <v>0</v>
      </c>
      <c r="EN7" s="519">
        <f>INDEX('SO Oktober 2026 Rev3'!$B$6:$BI$50,MATCH(B7,'SO Oktober 2026 Rev3'!$B$6:$B$50,0),MATCH($EN$3,'SO Oktober 2026 Rev3'!$B$5:$XI$5,0))</f>
        <v>3000</v>
      </c>
      <c r="EO7" s="519">
        <f>INDEX('Summary sales'!$A$6:$CA$50,MATCH($B7,'Summary sales'!$A$6:$A$50,0),MATCH($EN$3,'Summary sales'!$A$7:$CA$7,0))</f>
        <v>4314.5400000000373</v>
      </c>
      <c r="EP7" s="519">
        <f t="shared" ref="EP7:EP8" si="172">EO7-EN7</f>
        <v>1314.5400000000373</v>
      </c>
      <c r="EQ7" s="558">
        <f t="shared" ref="EQ7:EQ8" si="173">EO7/EN7</f>
        <v>1.4381800000000124</v>
      </c>
      <c r="ER7" s="519">
        <v>30000</v>
      </c>
      <c r="ES7" s="519">
        <f>INDEX('Summary sales'!$A$6:$CA$50,MATCH($B7,'Summary sales'!$A$6:$A$50,0),MATCH($ER$3,'Summary sales'!$A$7:$CA$7,0))</f>
        <v>22123.730000000447</v>
      </c>
      <c r="ET7" s="519">
        <f t="shared" ref="ET7:ET8" si="174">ES7-ER7</f>
        <v>-7876.269999999553</v>
      </c>
      <c r="EU7" s="558">
        <f t="shared" ref="EU7:EU8" si="175">ES7/ER7</f>
        <v>0.73745766666668155</v>
      </c>
      <c r="EV7" s="519">
        <v>4000</v>
      </c>
      <c r="EW7" s="519">
        <f>INDEX('Summary sales'!$A$6:$CA$50,MATCH(B7,'Summary sales'!$A$6:$A$50,0),MATCH($EV$3,'Summary sales'!$A$7:$CA$7,0))</f>
        <v>3710.4300000001676</v>
      </c>
      <c r="EX7" s="519">
        <f t="shared" ref="EX7:EX8" si="176">EW7-EV7</f>
        <v>-289.56999999983236</v>
      </c>
      <c r="EY7" s="558">
        <f t="shared" ref="EY7:EY8" si="177">EW7/EV7</f>
        <v>0.92760750000004188</v>
      </c>
      <c r="EZ7" s="519">
        <f>INDEX('SO Oktober 2026 Rev3'!$B$6:$BI$50,MATCH(B7,'SO Oktober 2026 Rev3'!$B$6:$B$50,0),MATCH($EZ$3,'SO Oktober 2026 Rev3'!$B$5:$XI$5,0))</f>
        <v>3500</v>
      </c>
      <c r="FA7" s="519">
        <f>INDEX('Summary sales'!$A$6:$CA$50,MATCH(B7,'Summary sales'!$A$6:$A$50,0),MATCH($EZ$3,'Summary sales'!$A$7:$CA$7,0))</f>
        <v>2461.7000000001863</v>
      </c>
      <c r="FB7" s="519">
        <f t="shared" ref="FB7:FB8" si="178">FA7-EZ7</f>
        <v>-1038.2999999998137</v>
      </c>
      <c r="FC7" s="558">
        <f t="shared" ref="FC7:FC8" si="179">FA7/EZ7</f>
        <v>0.70334285714291034</v>
      </c>
      <c r="FD7" s="519">
        <v>0</v>
      </c>
      <c r="FE7" s="519">
        <f>INDEX('Summary sales'!$A$6:$CA$50,MATCH(B7,'Summary sales'!$A$6:$A$50,0),MATCH($FD$3,'Summary sales'!$A$7:$CA$7,0))</f>
        <v>0</v>
      </c>
      <c r="FF7" s="560">
        <f t="shared" si="81"/>
        <v>0</v>
      </c>
      <c r="FG7" s="558" t="e">
        <f t="shared" si="82"/>
        <v>#DIV/0!</v>
      </c>
      <c r="FH7" s="519">
        <f>INDEX('SO Oktober 2026 Rev3'!$B$6:$BI$50,MATCH(B7,'SO Oktober 2026 Rev3'!$B$6:$B$50,0),MATCH($FH$3,'SO Oktober 2026 Rev3'!$B$5:$XI$5,0))</f>
        <v>10000</v>
      </c>
      <c r="FI7" s="560">
        <f>INDEX('Summary sales'!$A$6:$CA$50,MATCH(B7,'Summary sales'!$A$6:$A$50,0),MATCH($FH$3,'Summary sales'!$A$7:$CA$7,0))</f>
        <v>11239.309999999998</v>
      </c>
      <c r="FJ7" s="519">
        <f t="shared" si="83"/>
        <v>1239.3099999999977</v>
      </c>
      <c r="FK7" s="558">
        <f t="shared" si="84"/>
        <v>1.1239309999999998</v>
      </c>
      <c r="FL7" s="519">
        <f>INDEX('SO Oktober 2026 Rev3'!$B$6:$BI$50,MATCH(B7,'SO Oktober 2026 Rev3'!$B$6:$B$50,0),MATCH($FL$3,'SO Oktober 2026 Rev3'!$B$5:$XI$5,0))</f>
        <v>500</v>
      </c>
      <c r="FM7" s="519">
        <f>INDEX('Summary sales'!$A$6:$CA$50,MATCH(B7,'Summary sales'!$A$6:$A$50,0),MATCH($FL$3,'Summary sales'!$A$7:$CA$7,0))</f>
        <v>337.11000000010245</v>
      </c>
      <c r="FN7" s="519">
        <f t="shared" ref="FN7:FN8" si="180">FM7-FL7</f>
        <v>-162.88999999989755</v>
      </c>
      <c r="FO7" s="558">
        <f t="shared" ref="FO7:FO8" si="181">FM7/FL7</f>
        <v>0.67422000000020488</v>
      </c>
      <c r="FP7" s="519">
        <v>6500</v>
      </c>
      <c r="FQ7" s="519">
        <f>INDEX('Summary sales'!$A$6:$CA$50,MATCH(B7,'Summary sales'!$A$6:$A$50,0),MATCH($FP$3,'Summary sales'!$A$7:$CA$7,0))</f>
        <v>6485.5600000000559</v>
      </c>
      <c r="FR7" s="519">
        <f t="shared" ref="FR7:FR8" si="182">FQ7-FP7</f>
        <v>-14.439999999944121</v>
      </c>
      <c r="FS7" s="558">
        <f t="shared" ref="FS7:FS8" si="183">FQ7/FP7</f>
        <v>0.99777846153847016</v>
      </c>
      <c r="FT7" s="519">
        <f>INDEX('SO Oktober 2026 Rev3'!$B$6:$BI$50,MATCH(B7,'SO Oktober 2026 Rev3'!$B$6:$B$50,0),MATCH($FT$3,'SO Oktober 2026 Rev3'!$B$5:$XI$5,0))</f>
        <v>3500</v>
      </c>
      <c r="FU7" s="519">
        <f>INDEX('Summary sales'!$A$6:$CA$50,MATCH(B7,'Summary sales'!$A$6:$A$50,0),MATCH($FT$3,'Summary sales'!$A$7:$CA$7,0))</f>
        <v>0</v>
      </c>
      <c r="FV7" s="519">
        <f t="shared" ref="FV7:FV8" si="184">FU7-FT7</f>
        <v>-3500</v>
      </c>
      <c r="FW7" s="558">
        <f t="shared" ref="FW7:FW8" si="185">FU7/FT7</f>
        <v>0</v>
      </c>
      <c r="FX7" s="519">
        <f>INDEX('SO Oktober 2026 Rev3'!$B$6:$BI$50,MATCH(B7,'SO Oktober 2026 Rev3'!$B$6:$B$50,0),MATCH($FX$3,'SO Oktober 2026 Rev3'!$B$5:$XI$5,0))</f>
        <v>2000</v>
      </c>
      <c r="FY7" s="519">
        <f>INDEX('Summary sales'!$A$6:$CA$50,MATCH(B7,'Summary sales'!$A$6:$A$50,0),MATCH($FX$3,'Summary sales'!$A$7:$CA$7,0))</f>
        <v>0</v>
      </c>
      <c r="FZ7" s="519">
        <f t="shared" ref="FZ7:FZ8" si="186">FY7-FX7</f>
        <v>-2000</v>
      </c>
      <c r="GA7" s="558">
        <f t="shared" ref="GA7:GA8" si="187">FY7/FX7</f>
        <v>0</v>
      </c>
      <c r="GB7" s="519">
        <v>369.61070967741654</v>
      </c>
      <c r="GC7" s="519">
        <f>INDEX('Summary sales'!$A$6:$CA$50,MATCH(B7,'Summary sales'!$A$6:$A$50,0),MATCH($GB$3,'Summary sales'!$A$7:$CA$7,0))</f>
        <v>262.01000000000931</v>
      </c>
      <c r="GD7" s="519">
        <f t="shared" ref="GD7:GD8" si="188">GC7-GB7</f>
        <v>-107.60070967740722</v>
      </c>
      <c r="GE7" s="558">
        <f t="shared" ref="GE7:GE8" si="189">GC7/GB7</f>
        <v>0.70888097433292074</v>
      </c>
      <c r="GF7" s="519">
        <v>9000</v>
      </c>
      <c r="GG7" s="519">
        <f>INDEX('Summary sales'!$A$6:$CA$50,MATCH(B7,'Summary sales'!$A$6:$A$50,0),MATCH($GF$3,'Summary sales'!$A$7:$CA$7,0))</f>
        <v>4257.433</v>
      </c>
      <c r="GH7" s="519">
        <f t="shared" ref="GH7:GH8" si="190">GG7-GF7</f>
        <v>-4742.567</v>
      </c>
      <c r="GI7" s="558">
        <f t="shared" ref="GI7:GI8" si="191">GG7/GF7</f>
        <v>0.47304811111111111</v>
      </c>
      <c r="GJ7" s="519">
        <f>INDEX('SO Oktober 2026 Rev3'!$B$6:$BI$50,MATCH(B7,'SO Oktober 2026 Rev3'!$B$6:$B$50,0),MATCH($GJ$3,'SO Oktober 2026 Rev3'!$B$5:$XI$5,0))</f>
        <v>0</v>
      </c>
      <c r="GK7" s="519">
        <f>INDEX('Summary sales'!$A$6:$CA$50,MATCH($B7,'Summary sales'!$A$6:$A$50,0),MATCH($GJ$3,'Summary sales'!$A$7:$CA$7,0))</f>
        <v>0</v>
      </c>
      <c r="GL7" s="519">
        <f t="shared" ref="GL7:GL8" si="192">GK7-GJ7</f>
        <v>0</v>
      </c>
      <c r="GM7" s="558" t="e">
        <f t="shared" ref="GM7:GM8" si="193">GK7/GJ7</f>
        <v>#DIV/0!</v>
      </c>
      <c r="GN7" s="519">
        <f>INDEX('SO Oktober 2026 Rev3'!$B$6:$BI$50,MATCH(B7,'SO Oktober 2026 Rev3'!$B$6:$B$50,0),MATCH($GN$3,'SO Oktober 2026 Rev3'!$B$5:$XI$5,0))</f>
        <v>2499.7025806451697</v>
      </c>
      <c r="GO7" s="519">
        <f>INDEX('Summary sales'!$A$6:$CA$50,MATCH(B7,'Summary sales'!$A$6:$A$50,0),MATCH($GN$3,'Summary sales'!$A$7:$CA$7,0))</f>
        <v>2661.5899999999674</v>
      </c>
      <c r="GP7" s="519">
        <f t="shared" ref="GP7:GP8" si="194">GO7-GN7</f>
        <v>161.88741935479766</v>
      </c>
      <c r="GQ7" s="558">
        <f t="shared" ref="GQ7:GQ8" si="195">GO7/GN7</f>
        <v>1.0647626724108172</v>
      </c>
      <c r="GR7" s="519">
        <v>1000</v>
      </c>
      <c r="GS7" s="519">
        <f>INDEX('Summary sales'!$A$6:$CA$50,MATCH(B7,'Summary sales'!$A$6:$A$50,0),MATCH($GR$3,'Summary sales'!$A$7:$CA$7,0))</f>
        <v>0</v>
      </c>
      <c r="GT7" s="519">
        <f t="shared" ref="GT7:GT8" si="196">GS7-GR7</f>
        <v>-1000</v>
      </c>
      <c r="GU7" s="558">
        <f t="shared" ref="GU7:GU8" si="197">GS7/GR7</f>
        <v>0</v>
      </c>
      <c r="GV7" s="519">
        <f>INDEX('SO Oktober 2026 Rev3'!$B$6:$BI$50,MATCH(B7,'SO Oktober 2026 Rev3'!$B$6:$B$50,0),MATCH($GV$3,'SO Oktober 2026 Rev3'!$B$5:$XI$5,0))</f>
        <v>2499.7025806451697</v>
      </c>
      <c r="GW7" s="519">
        <f>INDEX('Summary sales'!$A$6:$CA$50,MATCH(B7,'Summary sales'!$A$6:$A$50,0),MATCH($GV$3,'Summary sales'!$A$7:$CA$7,0))</f>
        <v>5423.3400000003166</v>
      </c>
      <c r="GX7" s="519">
        <f t="shared" ref="GX7:GX8" si="198">GW7-GV7</f>
        <v>2923.6374193551469</v>
      </c>
      <c r="GY7" s="558">
        <f t="shared" ref="GY7:GY8" si="199">GW7/GV7</f>
        <v>2.1695941117125064</v>
      </c>
      <c r="GZ7" s="519">
        <f>INDEX('SO Oktober 2026 Rev3'!$B$6:$BI$50,MATCH(B7,'SO Oktober 2026 Rev3'!$B$6:$B$50,0),MATCH($GZ$3,'SO Oktober 2026 Rev3'!$B$5:$XI$5,0))</f>
        <v>31500</v>
      </c>
      <c r="HA7" s="519">
        <f>INDEX('Summary sales'!$A$6:$CA$50,MATCH(B7,'Summary sales'!$A$6:$A$50,0),MATCH($GZ$3,'Summary sales'!$A$7:$CA$7,0))</f>
        <v>24978.451999999816</v>
      </c>
      <c r="HB7" s="519">
        <f t="shared" ref="HB7:HB8" si="200">HA7-GZ7</f>
        <v>-6521.5480000001844</v>
      </c>
      <c r="HC7" s="561">
        <f t="shared" ref="HC7:HC8" si="201">HA7/GZ7</f>
        <v>0.79296673015872432</v>
      </c>
    </row>
    <row r="8" spans="1:226" ht="15" customHeight="1">
      <c r="A8" s="816"/>
      <c r="B8" s="557">
        <f t="shared" si="107"/>
        <v>46299</v>
      </c>
      <c r="C8" s="557" t="str">
        <f t="shared" si="111"/>
        <v>Sun</v>
      </c>
      <c r="D8" s="519">
        <f t="shared" si="1"/>
        <v>192394.42880645159</v>
      </c>
      <c r="E8" s="519">
        <f t="shared" ca="1" si="2"/>
        <v>166875.01599999791</v>
      </c>
      <c r="F8" s="519">
        <f t="shared" ca="1" si="112"/>
        <v>-25519.412806453678</v>
      </c>
      <c r="G8" s="558">
        <f t="shared" ca="1" si="113"/>
        <v>0.86735887850408522</v>
      </c>
      <c r="H8" s="519">
        <f>INDEX('SO Oktober 2026 Rev3'!$B$6:$BI$50,MATCH($B8,'SO Oktober 2026 Rev3'!$B$6:$B$50,0),MATCH($H$3,'SO Oktober 2026 Rev3'!$B$5:$XI$5,0))</f>
        <v>700</v>
      </c>
      <c r="I8" s="519">
        <f>INDEX('Summary sales'!$A$6:$CA$50,MATCH($B8,'Summary sales'!$A$6:$A$50,0),MATCH($H$3,'Summary sales'!$A$7:$CA$7,0))</f>
        <v>0</v>
      </c>
      <c r="J8" s="519">
        <f t="shared" si="114"/>
        <v>-700</v>
      </c>
      <c r="K8" s="558">
        <f t="shared" si="115"/>
        <v>0</v>
      </c>
      <c r="L8" s="519">
        <f>INDEX('SO Oktober 2026 Rev3'!$B$6:$BI$50,MATCH($B8,'SO Oktober 2026 Rev3'!$B$6:$B$50,0),MATCH($L$3,'SO Oktober 2026 Rev3'!$B$5:$XI$5,0))</f>
        <v>1000</v>
      </c>
      <c r="M8" s="519">
        <f>INDEX('Summary sales'!$A$6:$CA$50,MATCH($B8,'Summary sales'!$A$6:$A$50,0),MATCH($L$3,'Summary sales'!$A$7:$CA$7,0))</f>
        <v>483.02999999979511</v>
      </c>
      <c r="N8" s="519">
        <f t="shared" si="116"/>
        <v>-516.97000000020489</v>
      </c>
      <c r="O8" s="559">
        <f t="shared" si="117"/>
        <v>0.48302999999979512</v>
      </c>
      <c r="P8" s="519">
        <f>INDEX('SO Oktober 2026 Rev3'!$B$6:$BI$50,MATCH($B8,'SO Oktober 2026 Rev3'!$B$6:$B$50,0),MATCH($P$3,'SO Oktober 2026 Rev3'!$B$5:$XI$5,0))</f>
        <v>999.51612903226578</v>
      </c>
      <c r="Q8" s="519">
        <f>INDEX('Summary sales'!$A$6:$CA$50,MATCH($B8,'Summary sales'!$A$6:$A$50,0),MATCH($P$3,'Summary sales'!$A$7:$CA$7,0))</f>
        <v>0.30000000027939677</v>
      </c>
      <c r="R8" s="519">
        <f t="shared" si="118"/>
        <v>-999.21612903198638</v>
      </c>
      <c r="S8" s="559">
        <f t="shared" si="119"/>
        <v>3.0014523184318954E-4</v>
      </c>
      <c r="T8" s="519">
        <f>INDEX('SO Oktober 2026 Rev3'!$B$6:$BI$50,MATCH(B8,'SO Oktober 2026 Rev3'!$B$6:$B$50,0),MATCH($T$3,'SO Oktober 2026 Rev3'!$B$5:$XI$5,0))</f>
        <v>500</v>
      </c>
      <c r="U8" s="519">
        <f>INDEX('Summary sales'!$A$6:$CA$50,MATCH($B8,'Summary sales'!$A$6:$A$50,0),MATCH($T$3,'Summary sales'!$A$7:$CA$7,0))</f>
        <v>426.81999999994878</v>
      </c>
      <c r="V8" s="519">
        <f t="shared" si="120"/>
        <v>-73.180000000051223</v>
      </c>
      <c r="W8" s="559">
        <f t="shared" si="121"/>
        <v>0.85363999999989759</v>
      </c>
      <c r="X8" s="519">
        <f>INDEX('SO Oktober 2026 Rev3'!$B$6:$BI$50,MATCH(B8,'SO Oktober 2026 Rev3'!$B$6:$B$50,0),MATCH($X$3,'SO Oktober 2026 Rev3'!$B$5:$XI$5,0))</f>
        <v>0</v>
      </c>
      <c r="Y8" s="519">
        <f>INDEX('Summary sales'!$A$6:$CA$50,MATCH($B8,'Summary sales'!$A$6:$A$50,0),MATCH($X$3,'Summary sales'!$A$7:$CA$7,0))</f>
        <v>0</v>
      </c>
      <c r="Z8" s="519">
        <f t="shared" si="13"/>
        <v>0</v>
      </c>
      <c r="AA8" s="559" t="e">
        <f t="shared" si="14"/>
        <v>#DIV/0!</v>
      </c>
      <c r="AB8" s="519">
        <f>INDEX('SO Oktober 2026 Rev3'!$B$6:$BI$50,MATCH(B8,'SO Oktober 2026 Rev3'!$B$6:$B$50,0),MATCH($AB$3,'SO Oktober 2026 Rev3'!$B$5:$XI$5,0))</f>
        <v>603.76322580644887</v>
      </c>
      <c r="AC8" s="519">
        <f>INDEX('Summary sales'!$A$6:$CA$50,MATCH($B8,'Summary sales'!$A$6:$A$50,0),MATCH($AB$3,'Summary sales'!$A$7:$CA$7,0))</f>
        <v>993.06000000005588</v>
      </c>
      <c r="AD8" s="519">
        <f t="shared" si="122"/>
        <v>389.29677419360701</v>
      </c>
      <c r="AE8" s="558">
        <f t="shared" si="123"/>
        <v>1.6447838449809886</v>
      </c>
      <c r="AF8" s="519">
        <f>INDEX('SO Oktober 2026 Rev3'!$B$6:$BI$50,MATCH(B8,'SO Oktober 2026 Rev3'!$B$6:$B$50,0),MATCH($AF$3,'SO Oktober 2026 Rev3'!$B$5:$XI$5,0))</f>
        <v>673.27548387096704</v>
      </c>
      <c r="AG8" s="519">
        <f>INDEX('Summary sales'!$A$6:$CA$50,MATCH($B8,'Summary sales'!$A$6:$A$50,0),MATCH($AF$3,'Summary sales'!$A$7:$CA$7,0))</f>
        <v>351.70000000006985</v>
      </c>
      <c r="AH8" s="519">
        <f t="shared" si="124"/>
        <v>-321.57548387089719</v>
      </c>
      <c r="AI8" s="558">
        <f t="shared" si="125"/>
        <v>0.52237161225296158</v>
      </c>
      <c r="AJ8" s="519">
        <f>INDEX('SO Oktober 2026 Rev3'!$B$6:$BI$50,MATCH(B8,'SO Oktober 2026 Rev3'!$B$6:$B$50,0),MATCH($AJ$3,'SO Oktober 2026 Rev3'!$B$5:$XI$5,0))</f>
        <v>0</v>
      </c>
      <c r="AK8" s="519">
        <f>INDEX('Summary sales'!$A$6:$CA$50,MATCH($B8,'Summary sales'!$A$6:$A$50,0),MATCH($AJ$3,'Summary sales'!$A$7:$CA$7,0))</f>
        <v>0</v>
      </c>
      <c r="AL8" s="519">
        <f t="shared" si="19"/>
        <v>0</v>
      </c>
      <c r="AM8" s="558" t="e">
        <f t="shared" si="20"/>
        <v>#DIV/0!</v>
      </c>
      <c r="AN8" s="519">
        <v>2000</v>
      </c>
      <c r="AO8" s="519">
        <f ca="1">INDEX('Summary sales'!$A$6:$CA$50,MATCH($B8,'Summary sales'!$A$6:$A$50,0),MATCH($AN$3,'Summary sales'!$A$7:$CA$7,0))</f>
        <v>2068.5400000000373</v>
      </c>
      <c r="AP8" s="519">
        <f t="shared" ca="1" si="126"/>
        <v>68.540000000037253</v>
      </c>
      <c r="AQ8" s="558">
        <f t="shared" ca="1" si="127"/>
        <v>1.0342700000000187</v>
      </c>
      <c r="AR8" s="519">
        <v>300</v>
      </c>
      <c r="AS8" s="519">
        <f>INDEX('Summary sales'!$A$6:$CA$50,MATCH($B8,'Summary sales'!$A$6:$A$50,0),MATCH($AR$3,'Summary sales'!$A$7:$CA$7,0))</f>
        <v>246.38000000012107</v>
      </c>
      <c r="AT8" s="519">
        <f t="shared" si="128"/>
        <v>-53.619999999878928</v>
      </c>
      <c r="AU8" s="558">
        <f t="shared" si="129"/>
        <v>0.82126666666707027</v>
      </c>
      <c r="AV8" s="519">
        <f>INDEX('SO Oktober 2026 Rev3'!$B$6:$BI$50,MATCH(B8,'SO Oktober 2026 Rev3'!$B$6:$B$50,0),MATCH($AV$3,'SO Oktober 2026 Rev3'!$B$5:$XI$5,0))</f>
        <v>500</v>
      </c>
      <c r="AW8" s="519">
        <f>INDEX('Summary sales'!$A$6:$CA$50,MATCH($B8,'Summary sales'!$A$6:$A$50,0),MATCH($AV$3,'Summary sales'!$A$7:$CA$7,0))</f>
        <v>0</v>
      </c>
      <c r="AX8" s="519">
        <f t="shared" si="130"/>
        <v>-500</v>
      </c>
      <c r="AY8" s="558">
        <f t="shared" si="131"/>
        <v>0</v>
      </c>
      <c r="AZ8" s="519">
        <v>16000</v>
      </c>
      <c r="BA8" s="519">
        <f>INDEX('Summary sales'!$A$6:$CA$50,MATCH($B8,'Summary sales'!$A$6:$A$50,0),MATCH($AZ$3,'Summary sales'!$A$7:$CA$7,0))</f>
        <v>15140.570000000298</v>
      </c>
      <c r="BB8" s="519">
        <f t="shared" si="132"/>
        <v>-859.42999999970198</v>
      </c>
      <c r="BC8" s="558">
        <f t="shared" si="133"/>
        <v>0.94628562500001867</v>
      </c>
      <c r="BD8" s="519">
        <v>5000</v>
      </c>
      <c r="BE8" s="519">
        <f>INDEX('Summary sales'!$A$6:$CA$50,MATCH($B8,'Summary sales'!$A$6:$A$50,0),MATCH($BD$3,'Summary sales'!$A$7:$CA$7,0))</f>
        <v>4670.1499999999069</v>
      </c>
      <c r="BF8" s="519">
        <f t="shared" si="134"/>
        <v>-329.85000000009313</v>
      </c>
      <c r="BG8" s="558">
        <f t="shared" si="135"/>
        <v>0.93402999999998138</v>
      </c>
      <c r="BH8" s="519">
        <f>INDEX('SO Oktober 2026 Rev3'!$B$6:$BI$50,MATCH(B8,'SO Oktober 2026 Rev3'!$B$6:$B$50,0),MATCH($BH$3,'SO Oktober 2026 Rev3'!$B$5:$XI$5,0))</f>
        <v>0</v>
      </c>
      <c r="BI8" s="519">
        <f>INDEX('Summary sales'!$A$6:$CA$50,MATCH($B8,'Summary sales'!$A$6:$A$50,0),MATCH($BH$3,'Summary sales'!$A$7:$CA$7,0))</f>
        <v>825.94200000003912</v>
      </c>
      <c r="BJ8" s="519">
        <f t="shared" si="31"/>
        <v>825.94200000003912</v>
      </c>
      <c r="BK8" s="558" t="e">
        <f t="shared" si="32"/>
        <v>#DIV/0!</v>
      </c>
      <c r="BL8" s="519">
        <f>INDEX('SO Oktober 2026 Rev3'!$B$6:$BI$50,MATCH(B8,'SO Oktober 2026 Rev3'!$B$6:$B$50,0),MATCH($BL$3,'SO Oktober 2026 Rev3'!$B$5:$XI$5,0))</f>
        <v>2500</v>
      </c>
      <c r="BM8" s="519">
        <f ca="1">INDEX('Summary sales'!$A$6:$CA$50,MATCH($B8,'Summary sales'!$A$6:$A$50,0),MATCH($BL$3,'Summary sales'!$A$7:$CA$7,0))</f>
        <v>2560.5500000000002</v>
      </c>
      <c r="BN8" s="519">
        <f t="shared" ca="1" si="136"/>
        <v>60.550000000000182</v>
      </c>
      <c r="BO8" s="558">
        <f t="shared" ca="1" si="137"/>
        <v>1.0242200000000001</v>
      </c>
      <c r="BP8" s="519">
        <f>INDEX('SO Oktober 2026 Rev3'!$B$6:$BI$50,MATCH(B8,'SO Oktober 2026 Rev3'!$B$6:$B$50,0),MATCH($BP$3,'SO Oktober 2026 Rev3'!$B$5:$XI$5,0))</f>
        <v>1000</v>
      </c>
      <c r="BQ8" s="519">
        <f>INDEX('Summary sales'!$A$6:$CA$50,MATCH($B8,'Summary sales'!$A$6:$A$50,0),MATCH($BP$3,'Summary sales'!$A$7:$CA$7,0))</f>
        <v>0</v>
      </c>
      <c r="BR8" s="519">
        <f t="shared" si="138"/>
        <v>-1000</v>
      </c>
      <c r="BS8" s="558">
        <f t="shared" si="139"/>
        <v>0</v>
      </c>
      <c r="BT8" s="519">
        <f>INDEX('SO Oktober 2026 Rev3'!$B$6:$BI$50,MATCH(B8,'SO Oktober 2026 Rev3'!$B$6:$B$50,0),MATCH($BT$3,'SO Oktober 2026 Rev3'!$B$5:$XI$5,0))</f>
        <v>89.451612903225808</v>
      </c>
      <c r="BU8" s="519">
        <f>INDEX('Summary sales'!$A$6:$CA$50,MATCH($B8,'Summary sales'!$A$6:$A$50,0),MATCH($BT$3,'Summary sales'!$A$7:$CA$7,0))</f>
        <v>82</v>
      </c>
      <c r="BV8" s="519">
        <f t="shared" si="140"/>
        <v>-7.4516129032258078</v>
      </c>
      <c r="BW8" s="558">
        <f t="shared" si="141"/>
        <v>0.91669671835557154</v>
      </c>
      <c r="BX8" s="519">
        <v>3000</v>
      </c>
      <c r="BY8" s="519">
        <f>INDEX('Summary sales'!$A$6:$CA$50,MATCH($B8,'Summary sales'!$A$6:$A$50,0),MATCH($BX$3,'Summary sales'!$A$7:$CA$7,0))</f>
        <v>120</v>
      </c>
      <c r="BZ8" s="519">
        <f t="shared" si="142"/>
        <v>-2880</v>
      </c>
      <c r="CA8" s="558">
        <f t="shared" si="143"/>
        <v>0.04</v>
      </c>
      <c r="CB8" s="519">
        <f>INDEX('SO Oktober 2026 Rev3'!$B$6:$BI$50,MATCH(B8,'SO Oktober 2026 Rev3'!$B$6:$B$50,0),MATCH($CB$3,'SO Oktober 2026 Rev3'!$B$5:$XI$5,0))</f>
        <v>1000</v>
      </c>
      <c r="CC8" s="519">
        <f>INDEX('Summary sales'!$A$6:$CA$50,MATCH($B8,'Summary sales'!$A$6:$A$50,0),MATCH($CB$3,'Summary sales'!$A$7:$CA$7,0))</f>
        <v>866.84000000008382</v>
      </c>
      <c r="CD8" s="519">
        <f t="shared" si="144"/>
        <v>-133.15999999991618</v>
      </c>
      <c r="CE8" s="558">
        <f t="shared" si="145"/>
        <v>0.86684000000008377</v>
      </c>
      <c r="CF8" s="519">
        <f>INDEX('SO Oktober 2026 Rev3'!$B$6:$BI$50,MATCH(B8,'SO Oktober 2026 Rev3'!$B$6:$B$50,0),MATCH($CF$3,'SO Oktober 2026 Rev3'!$B$5:$XI$5,0))</f>
        <v>0</v>
      </c>
      <c r="CG8" s="519">
        <f>INDEX('Summary sales'!$A$6:$CA$50,MATCH($B8,'Summary sales'!$A$6:$A$50,0),MATCH($CF$3,'Summary sales'!$A$7:$CA$7,0))</f>
        <v>0</v>
      </c>
      <c r="CH8" s="519">
        <f t="shared" si="146"/>
        <v>0</v>
      </c>
      <c r="CI8" s="558" t="e">
        <f t="shared" si="147"/>
        <v>#DIV/0!</v>
      </c>
      <c r="CJ8" s="519">
        <f>INDEX('SO Oktober 2026 Rev3'!$B$6:$BI$50,MATCH($B8,'SO Oktober 2026 Rev3'!$B$6:$B$50,0),MATCH($CJ$3,'SO Oktober 2026 Rev3'!$B$5:$XI$5,0))</f>
        <v>0</v>
      </c>
      <c r="CK8" s="519">
        <f>INDEX('Summary sales'!$A$6:$CA$50,MATCH($B8,'Summary sales'!$A$6:$A$50,0),MATCH($CJ$3,'Summary sales'!$A$7:$CA$7,0))</f>
        <v>224.01000000000931</v>
      </c>
      <c r="CL8" s="519">
        <f t="shared" si="45"/>
        <v>224.01000000000931</v>
      </c>
      <c r="CM8" s="558" t="e">
        <f t="shared" si="46"/>
        <v>#DIV/0!</v>
      </c>
      <c r="CN8" s="519">
        <f>INDEX('SO Oktober 2026 Rev3'!$B$6:$BI$50,MATCH($B8,'SO Oktober 2026 Rev3'!$B$6:$B$50,0),MATCH(CN$3,'SO Oktober 2026 Rev3'!$B$5:$XI$5,0))</f>
        <v>0</v>
      </c>
      <c r="CO8" s="519">
        <f>INDEX('Summary sales'!$A$6:$CA$50,MATCH($B8,'Summary sales'!$A$6:$A$50,0),MATCH($CN$3,'Summary sales'!$A$7:$CA$7,0))</f>
        <v>0</v>
      </c>
      <c r="CP8" s="519">
        <f t="shared" si="148"/>
        <v>0</v>
      </c>
      <c r="CQ8" s="558" t="e">
        <f t="shared" si="149"/>
        <v>#DIV/0!</v>
      </c>
      <c r="CR8" s="519">
        <f>INDEX('SO Oktober 2026 Rev3'!$B$6:$BI$50,MATCH($B8,'SO Oktober 2026 Rev3'!$B$6:$B$50,0),MATCH(CR$3,'SO Oktober 2026 Rev3'!$B$5:$XI$5,0))</f>
        <v>0</v>
      </c>
      <c r="CS8" s="519">
        <f>INDEX('Summary sales'!$A$6:$CA$50,MATCH($B8,'Summary sales'!$A$6:$A$50,0),MATCH($CR$3,'Summary sales'!$A$7:$CA$7,0))</f>
        <v>0</v>
      </c>
      <c r="CT8" s="519">
        <f t="shared" si="108"/>
        <v>0</v>
      </c>
      <c r="CU8" s="558" t="e">
        <f t="shared" si="50"/>
        <v>#DIV/0!</v>
      </c>
      <c r="CV8" s="519">
        <v>6659.5545483870847</v>
      </c>
      <c r="CW8" s="519">
        <f>INDEX('Summary sales'!$A$6:$CA$50,MATCH($B8,'Summary sales'!$A$6:$A$50,0),MATCH($CV$3,'Summary sales'!$A$7:$CA$7,0))</f>
        <v>7008.4989999979734</v>
      </c>
      <c r="CX8" s="519">
        <f t="shared" si="150"/>
        <v>348.94445161088879</v>
      </c>
      <c r="CY8" s="558">
        <f t="shared" si="151"/>
        <v>1.052397566395098</v>
      </c>
      <c r="CZ8" s="519">
        <f>INDEX('SO Oktober 2026 Rev3'!$B$6:$BI$50,MATCH(B8,'SO Oktober 2026 Rev3'!$B$6:$B$50,0),MATCH($CZ$3,'SO Oktober 2026 Rev3'!$B$5:$XI$5,0))</f>
        <v>2000</v>
      </c>
      <c r="DA8" s="519">
        <f>INDEX('Summary sales'!$A$6:$CA$50,MATCH($B8,'Summary sales'!$A$6:$A$50,0),MATCH($CZ$3,'Summary sales'!$A$7:$CA$7,0))</f>
        <v>266.34000000078231</v>
      </c>
      <c r="DB8" s="519">
        <f t="shared" si="152"/>
        <v>-1733.6599999992177</v>
      </c>
      <c r="DC8" s="558">
        <f t="shared" si="153"/>
        <v>0.13317000000039114</v>
      </c>
      <c r="DD8" s="519">
        <f>INDEX('SO Oktober 2026 Rev3'!$B$6:$BI$50,MATCH($B8,'SO Oktober 2026 Rev3'!$B$6:$B$50,0),MATCH(DD$3,'SO Oktober 2026 Rev3'!$B$5:$XI$5,0))</f>
        <v>0</v>
      </c>
      <c r="DE8" s="519">
        <f>INDEX('Summary sales'!$A$6:$CA$50,MATCH($B8,'Summary sales'!$A$6:$A$50,0),MATCH($DD$3,'Summary sales'!$A$7:$CA$7,0))</f>
        <v>0</v>
      </c>
      <c r="DF8" s="519">
        <f t="shared" si="154"/>
        <v>0</v>
      </c>
      <c r="DG8" s="558" t="e">
        <f t="shared" si="155"/>
        <v>#DIV/0!</v>
      </c>
      <c r="DH8" s="519">
        <f>INDEX('SO Oktober 2026 Rev3'!$B$6:$BI$50,MATCH($B8,'SO Oktober 2026 Rev3'!$B$6:$B$50,0),MATCH(DH$3,'SO Oktober 2026 Rev3'!$B$5:$XI$5,0))</f>
        <v>2999.8519354838745</v>
      </c>
      <c r="DI8" s="519">
        <f>INDEX('Summary sales'!$A$6:$CA$50,MATCH($B8,'Summary sales'!$A$6:$A$50,0),MATCH($DH$3,'Summary sales'!$A$7:$CA$7,0))</f>
        <v>1042.6899999994785</v>
      </c>
      <c r="DJ8" s="519">
        <f t="shared" si="156"/>
        <v>-1957.1619354843961</v>
      </c>
      <c r="DK8" s="558">
        <f t="shared" si="157"/>
        <v>0.34758048811208847</v>
      </c>
      <c r="DL8" s="519">
        <f>INDEX('SO Oktober 2026 Rev3'!$B$6:$BI$50,MATCH(B8,'SO Oktober 2026 Rev3'!$B$6:$B$50,0),MATCH($DL$3,'SO Oktober 2026 Rev3'!$B$5:$XI$5,0))</f>
        <v>0</v>
      </c>
      <c r="DM8" s="519">
        <f>INDEX('Summary sales'!$A$6:$CA$50,MATCH($B8,'Summary sales'!$A$6:$A$50,0),MATCH($DL$3,'Summary sales'!$A$7:$CA$7,0))</f>
        <v>0</v>
      </c>
      <c r="DN8" s="519">
        <f t="shared" si="158"/>
        <v>0</v>
      </c>
      <c r="DO8" s="558" t="e">
        <f t="shared" si="159"/>
        <v>#DIV/0!</v>
      </c>
      <c r="DP8" s="519">
        <v>2000</v>
      </c>
      <c r="DQ8" s="519">
        <f>INDEX('Summary sales'!$A$6:$CA$50,MATCH($B8,'Summary sales'!$A$6:$A$50,0),MATCH($DP$3,'Summary sales'!$A$7:$CA$7,0))</f>
        <v>1605.6899999999441</v>
      </c>
      <c r="DR8" s="519">
        <f t="shared" si="160"/>
        <v>-394.31000000005588</v>
      </c>
      <c r="DS8" s="558">
        <f t="shared" si="161"/>
        <v>0.80284499999997205</v>
      </c>
      <c r="DT8" s="519">
        <f>INDEX('SO Oktober 2026 Rev3'!$B$6:$BI$50,MATCH(B8,'SO Oktober 2026 Rev3'!$B$6:$B$50,0),MATCH($DT$3,'SO Oktober 2026 Rev3'!$B$5:$XI$5,0))</f>
        <v>0</v>
      </c>
      <c r="DU8" s="519">
        <f>INDEX('Summary sales'!$A$6:$CA$50,MATCH($B8,'Summary sales'!$A$6:$A$50,0),MATCH($DT$3,'Summary sales'!$A$7:$CA$7,0))</f>
        <v>0</v>
      </c>
      <c r="DV8" s="519">
        <f t="shared" si="162"/>
        <v>0</v>
      </c>
      <c r="DW8" s="558" t="e">
        <f t="shared" si="163"/>
        <v>#DIV/0!</v>
      </c>
      <c r="DX8" s="519">
        <f>INDEX('SO Oktober 2026 Rev3'!$B$6:$BI$50,MATCH(B8,'SO Oktober 2026 Rev3'!$B$6:$B$50,0),MATCH($DX$3,'SO Oktober 2026 Rev3'!$B$5:$XI$5,0))</f>
        <v>10000</v>
      </c>
      <c r="DY8" s="519">
        <f>INDEX('Summary sales'!$A$6:$CA$50,MATCH($B8,'Summary sales'!$A$6:$A$50,0),MATCH($DX$3,'Summary sales'!$A$7:$CA$7,0))</f>
        <v>9102.8100000005215</v>
      </c>
      <c r="DZ8" s="519">
        <f t="shared" si="164"/>
        <v>-897.18999999947846</v>
      </c>
      <c r="EA8" s="558">
        <f t="shared" si="165"/>
        <v>0.91028100000005219</v>
      </c>
      <c r="EB8" s="519">
        <f>INDEX('SO Oktober 2026 Rev3'!$B$6:$BI$50,MATCH(B8,'SO Oktober 2026 Rev3'!$B$6:$B$50,0),MATCH($EB$3,'SO Oktober 2026 Rev3'!$B$5:$XI$5,0))</f>
        <v>2000</v>
      </c>
      <c r="EC8" s="519">
        <f>INDEX('Summary sales'!$A$6:$CA$50,MATCH($B8,'Summary sales'!$A$6:$A$50,0),MATCH($EB$3,'Summary sales'!$A$7:$CA$7,0))</f>
        <v>2471.8999999999069</v>
      </c>
      <c r="ED8" s="519">
        <f t="shared" si="166"/>
        <v>471.89999999990687</v>
      </c>
      <c r="EE8" s="558">
        <f t="shared" si="167"/>
        <v>1.2359499999999535</v>
      </c>
      <c r="EF8" s="519">
        <v>6000</v>
      </c>
      <c r="EG8" s="519">
        <f>INDEX('Summary sales'!$A$6:$CA$50,MATCH($B8,'Summary sales'!$A$6:$A$50,0),MATCH($EF$3,'Summary sales'!$A$7:$CA$7,0))</f>
        <v>12461.480000000447</v>
      </c>
      <c r="EH8" s="519">
        <f t="shared" si="168"/>
        <v>6461.480000000447</v>
      </c>
      <c r="EI8" s="558">
        <f t="shared" si="169"/>
        <v>2.0769133333334078</v>
      </c>
      <c r="EJ8" s="519">
        <v>0</v>
      </c>
      <c r="EK8" s="519">
        <f>INDEX('Summary sales'!$A$6:$CA$50,MATCH(B8,'Summary sales'!$A$6:$A$50,0),MATCH($EJ$3,'Summary sales'!$A$7:$CA$7,0))</f>
        <v>0</v>
      </c>
      <c r="EL8" s="519">
        <f t="shared" si="170"/>
        <v>0</v>
      </c>
      <c r="EM8" s="558" t="e">
        <f t="shared" si="171"/>
        <v>#DIV/0!</v>
      </c>
      <c r="EN8" s="519">
        <f>INDEX('SO Oktober 2026 Rev3'!$B$6:$BI$50,MATCH(B8,'SO Oktober 2026 Rev3'!$B$6:$B$50,0),MATCH($EN$3,'SO Oktober 2026 Rev3'!$B$5:$XI$5,0))</f>
        <v>3000</v>
      </c>
      <c r="EO8" s="519">
        <f>INDEX('Summary sales'!$A$6:$CA$50,MATCH($B8,'Summary sales'!$A$6:$A$50,0),MATCH($EN$3,'Summary sales'!$A$7:$CA$7,0))</f>
        <v>7320.8199999998324</v>
      </c>
      <c r="EP8" s="519">
        <f t="shared" si="172"/>
        <v>4320.8199999998324</v>
      </c>
      <c r="EQ8" s="558">
        <f t="shared" si="173"/>
        <v>2.4402733333332773</v>
      </c>
      <c r="ER8" s="519">
        <v>45000</v>
      </c>
      <c r="ES8" s="519">
        <f>INDEX('Summary sales'!$A$6:$CA$50,MATCH($B8,'Summary sales'!$A$6:$A$50,0),MATCH($ER$3,'Summary sales'!$A$7:$CA$7,0))</f>
        <v>42205.629999998957</v>
      </c>
      <c r="ET8" s="519">
        <f t="shared" si="174"/>
        <v>-2794.3700000010431</v>
      </c>
      <c r="EU8" s="558">
        <f t="shared" si="175"/>
        <v>0.93790288888886575</v>
      </c>
      <c r="EV8" s="519">
        <v>4000</v>
      </c>
      <c r="EW8" s="519">
        <f>INDEX('Summary sales'!$A$6:$CA$50,MATCH(B8,'Summary sales'!$A$6:$A$50,0),MATCH($EV$3,'Summary sales'!$A$7:$CA$7,0))</f>
        <v>9860.0400000000373</v>
      </c>
      <c r="EX8" s="519">
        <f t="shared" si="176"/>
        <v>5860.0400000000373</v>
      </c>
      <c r="EY8" s="558">
        <f t="shared" si="177"/>
        <v>2.4650100000000092</v>
      </c>
      <c r="EZ8" s="519">
        <f>INDEX('SO Oktober 2026 Rev3'!$B$6:$BI$50,MATCH(B8,'SO Oktober 2026 Rev3'!$B$6:$B$50,0),MATCH($EZ$3,'SO Oktober 2026 Rev3'!$B$5:$XI$5,0))</f>
        <v>3500</v>
      </c>
      <c r="FA8" s="519">
        <f>INDEX('Summary sales'!$A$6:$CA$50,MATCH(B8,'Summary sales'!$A$6:$A$50,0),MATCH($EZ$3,'Summary sales'!$A$7:$CA$7,0))</f>
        <v>3566.2999999998137</v>
      </c>
      <c r="FB8" s="519">
        <f t="shared" si="178"/>
        <v>66.299999999813735</v>
      </c>
      <c r="FC8" s="558">
        <f t="shared" si="179"/>
        <v>1.0189428571428039</v>
      </c>
      <c r="FD8" s="519">
        <v>0</v>
      </c>
      <c r="FE8" s="519">
        <f>INDEX('Summary sales'!$A$6:$CA$50,MATCH(B8,'Summary sales'!$A$6:$A$50,0),MATCH($FD$3,'Summary sales'!$A$7:$CA$7,0))</f>
        <v>0</v>
      </c>
      <c r="FF8" s="560">
        <f t="shared" si="81"/>
        <v>0</v>
      </c>
      <c r="FG8" s="558" t="e">
        <f t="shared" si="82"/>
        <v>#DIV/0!</v>
      </c>
      <c r="FH8" s="519">
        <f>INDEX('SO Oktober 2026 Rev3'!$B$6:$BI$50,MATCH(B8,'SO Oktober 2026 Rev3'!$B$6:$B$50,0),MATCH($FH$3,'SO Oktober 2026 Rev3'!$B$5:$XI$5,0))</f>
        <v>10000</v>
      </c>
      <c r="FI8" s="560">
        <f>INDEX('Summary sales'!$A$6:$CA$50,MATCH(B8,'Summary sales'!$A$6:$A$50,0),MATCH($FH$3,'Summary sales'!$A$7:$CA$7,0))</f>
        <v>12781.220000000001</v>
      </c>
      <c r="FJ8" s="519">
        <f t="shared" si="83"/>
        <v>2781.2200000000012</v>
      </c>
      <c r="FK8" s="558">
        <f t="shared" si="84"/>
        <v>1.2781220000000002</v>
      </c>
      <c r="FL8" s="519">
        <f>INDEX('SO Oktober 2026 Rev3'!$B$6:$BI$50,MATCH(B8,'SO Oktober 2026 Rev3'!$B$6:$B$50,0),MATCH($FL$3,'SO Oktober 2026 Rev3'!$B$5:$XI$5,0))</f>
        <v>500</v>
      </c>
      <c r="FM8" s="519">
        <f>INDEX('Summary sales'!$A$6:$CA$50,MATCH(B8,'Summary sales'!$A$6:$A$50,0),MATCH($FL$3,'Summary sales'!$A$7:$CA$7,0))</f>
        <v>360.36999999999534</v>
      </c>
      <c r="FN8" s="519">
        <f t="shared" si="180"/>
        <v>-139.63000000000466</v>
      </c>
      <c r="FO8" s="558">
        <f t="shared" si="181"/>
        <v>0.72073999999999072</v>
      </c>
      <c r="FP8" s="519">
        <v>6500</v>
      </c>
      <c r="FQ8" s="519">
        <f>INDEX('Summary sales'!$A$6:$CA$50,MATCH(B8,'Summary sales'!$A$6:$A$50,0),MATCH($FP$3,'Summary sales'!$A$7:$CA$7,0))</f>
        <v>6016.3800000000047</v>
      </c>
      <c r="FR8" s="519">
        <f t="shared" si="182"/>
        <v>-483.61999999999534</v>
      </c>
      <c r="FS8" s="558">
        <f t="shared" si="183"/>
        <v>0.92559692307692376</v>
      </c>
      <c r="FT8" s="519">
        <f>INDEX('SO Oktober 2026 Rev3'!$B$6:$BI$50,MATCH(B8,'SO Oktober 2026 Rev3'!$B$6:$B$50,0),MATCH($FT$3,'SO Oktober 2026 Rev3'!$B$5:$XI$5,0))</f>
        <v>3500</v>
      </c>
      <c r="FU8" s="519">
        <f>INDEX('Summary sales'!$A$6:$CA$50,MATCH(B8,'Summary sales'!$A$6:$A$50,0),MATCH($FT$3,'Summary sales'!$A$7:$CA$7,0))</f>
        <v>0</v>
      </c>
      <c r="FV8" s="519">
        <f t="shared" si="184"/>
        <v>-3500</v>
      </c>
      <c r="FW8" s="558">
        <f t="shared" si="185"/>
        <v>0</v>
      </c>
      <c r="FX8" s="519">
        <f>INDEX('SO Oktober 2026 Rev3'!$B$6:$BI$50,MATCH(B8,'SO Oktober 2026 Rev3'!$B$6:$B$50,0),MATCH($FX$3,'SO Oktober 2026 Rev3'!$B$5:$XI$5,0))</f>
        <v>2000</v>
      </c>
      <c r="FY8" s="519">
        <f>INDEX('Summary sales'!$A$6:$CA$50,MATCH(B8,'Summary sales'!$A$6:$A$50,0),MATCH($FX$3,'Summary sales'!$A$7:$CA$7,0))</f>
        <v>0</v>
      </c>
      <c r="FZ8" s="519">
        <f t="shared" si="186"/>
        <v>-2000</v>
      </c>
      <c r="GA8" s="558">
        <f t="shared" si="187"/>
        <v>0</v>
      </c>
      <c r="GB8" s="519">
        <v>369.61070967741654</v>
      </c>
      <c r="GC8" s="519">
        <f>INDEX('Summary sales'!$A$6:$CA$50,MATCH(B8,'Summary sales'!$A$6:$A$50,0),MATCH($GB$3,'Summary sales'!$A$7:$CA$7,0))</f>
        <v>2451.5399999999208</v>
      </c>
      <c r="GD8" s="519">
        <f t="shared" si="188"/>
        <v>2081.9292903225041</v>
      </c>
      <c r="GE8" s="558">
        <f t="shared" si="189"/>
        <v>6.6327623518797392</v>
      </c>
      <c r="GF8" s="519">
        <v>9000</v>
      </c>
      <c r="GG8" s="519">
        <f>INDEX('Summary sales'!$A$6:$CA$50,MATCH(B8,'Summary sales'!$A$6:$A$50,0),MATCH($GF$3,'Summary sales'!$A$7:$CA$7,0))</f>
        <v>8517.8320000000003</v>
      </c>
      <c r="GH8" s="519">
        <f t="shared" si="190"/>
        <v>-482.16799999999967</v>
      </c>
      <c r="GI8" s="558">
        <f t="shared" si="191"/>
        <v>0.94642577777777781</v>
      </c>
      <c r="GJ8" s="519">
        <f>INDEX('SO Oktober 2026 Rev3'!$B$6:$BI$50,MATCH(B8,'SO Oktober 2026 Rev3'!$B$6:$B$50,0),MATCH($GJ$3,'SO Oktober 2026 Rev3'!$B$5:$XI$5,0))</f>
        <v>0</v>
      </c>
      <c r="GK8" s="519">
        <f>INDEX('Summary sales'!$A$6:$CA$50,MATCH($B8,'Summary sales'!$A$6:$A$50,0),MATCH($GJ$3,'Summary sales'!$A$7:$CA$7,0))</f>
        <v>0</v>
      </c>
      <c r="GL8" s="519">
        <f t="shared" si="192"/>
        <v>0</v>
      </c>
      <c r="GM8" s="558" t="e">
        <f t="shared" si="193"/>
        <v>#DIV/0!</v>
      </c>
      <c r="GN8" s="519">
        <f>INDEX('SO Oktober 2026 Rev3'!$B$6:$BI$50,MATCH(B8,'SO Oktober 2026 Rev3'!$B$6:$B$50,0),MATCH($GN$3,'SO Oktober 2026 Rev3'!$B$5:$XI$5,0))</f>
        <v>2499.7025806451697</v>
      </c>
      <c r="GO8" s="519">
        <f>INDEX('Summary sales'!$A$6:$CA$50,MATCH(B8,'Summary sales'!$A$6:$A$50,0),MATCH($GN$3,'Summary sales'!$A$7:$CA$7,0))</f>
        <v>2441.7299999999814</v>
      </c>
      <c r="GP8" s="519">
        <f t="shared" si="194"/>
        <v>-57.972580645188373</v>
      </c>
      <c r="GQ8" s="558">
        <f t="shared" si="195"/>
        <v>0.97680820866687834</v>
      </c>
      <c r="GR8" s="519">
        <v>1000</v>
      </c>
      <c r="GS8" s="519">
        <f>INDEX('Summary sales'!$A$6:$CA$50,MATCH(B8,'Summary sales'!$A$6:$A$50,0),MATCH($GR$3,'Summary sales'!$A$7:$CA$7,0))</f>
        <v>0</v>
      </c>
      <c r="GT8" s="519">
        <f t="shared" si="196"/>
        <v>-1000</v>
      </c>
      <c r="GU8" s="558">
        <f t="shared" si="197"/>
        <v>0</v>
      </c>
      <c r="GV8" s="519">
        <f>INDEX('SO Oktober 2026 Rev3'!$B$6:$BI$50,MATCH(B8,'SO Oktober 2026 Rev3'!$B$6:$B$50,0),MATCH($GV$3,'SO Oktober 2026 Rev3'!$B$5:$XI$5,0))</f>
        <v>2499.7025806451697</v>
      </c>
      <c r="GW8" s="519">
        <f>INDEX('Summary sales'!$A$6:$CA$50,MATCH(B8,'Summary sales'!$A$6:$A$50,0),MATCH($GV$3,'Summary sales'!$A$7:$CA$7,0))</f>
        <v>2000.3899999996647</v>
      </c>
      <c r="GX8" s="519">
        <f t="shared" si="198"/>
        <v>-499.31258064550502</v>
      </c>
      <c r="GY8" s="558">
        <f t="shared" si="199"/>
        <v>0.80025120407859351</v>
      </c>
      <c r="GZ8" s="519">
        <f>INDEX('SO Oktober 2026 Rev3'!$B$6:$BI$50,MATCH(B8,'SO Oktober 2026 Rev3'!$B$6:$B$50,0),MATCH($GZ$3,'SO Oktober 2026 Rev3'!$B$5:$XI$5,0))</f>
        <v>31500</v>
      </c>
      <c r="HA8" s="519">
        <f>INDEX('Summary sales'!$A$6:$CA$50,MATCH(B8,'Summary sales'!$A$6:$A$50,0),MATCH($GZ$3,'Summary sales'!$A$7:$CA$7,0))</f>
        <v>6333.4629999999888</v>
      </c>
      <c r="HB8" s="519">
        <f t="shared" si="200"/>
        <v>-25166.537000000011</v>
      </c>
      <c r="HC8" s="561">
        <f t="shared" si="201"/>
        <v>0.20106231746031711</v>
      </c>
    </row>
    <row r="9" spans="1:226" ht="15" customHeight="1">
      <c r="A9" s="816"/>
      <c r="B9" s="556" t="s">
        <v>19</v>
      </c>
      <c r="C9" s="556"/>
      <c r="D9" s="562">
        <f>SUM(D5:D8)</f>
        <v>798794.37803225801</v>
      </c>
      <c r="E9" s="562">
        <f t="shared" ref="E9:BP9" ca="1" si="202">SUM(E5:E8)</f>
        <v>710136.90835755644</v>
      </c>
      <c r="F9" s="562">
        <f t="shared" ca="1" si="202"/>
        <v>-88657.469674701453</v>
      </c>
      <c r="G9" s="563">
        <f t="shared" ca="1" si="202"/>
        <v>3.5539668374552216</v>
      </c>
      <c r="H9" s="562">
        <f t="shared" si="202"/>
        <v>3399.5729032258068</v>
      </c>
      <c r="I9" s="562">
        <f t="shared" si="202"/>
        <v>2219.7600000000093</v>
      </c>
      <c r="J9" s="562">
        <f t="shared" si="202"/>
        <v>-1179.8129032257975</v>
      </c>
      <c r="K9" s="563">
        <f t="shared" si="202"/>
        <v>2.7460829112623282</v>
      </c>
      <c r="L9" s="562">
        <f t="shared" si="202"/>
        <v>4400</v>
      </c>
      <c r="M9" s="562">
        <f t="shared" si="202"/>
        <v>3337.1499999999069</v>
      </c>
      <c r="N9" s="562">
        <f t="shared" si="202"/>
        <v>-1062.8500000000931</v>
      </c>
      <c r="O9" s="563">
        <f t="shared" si="202"/>
        <v>2.9241383333331905</v>
      </c>
      <c r="P9" s="562">
        <f t="shared" si="202"/>
        <v>10899.516129032265</v>
      </c>
      <c r="Q9" s="562">
        <f t="shared" si="202"/>
        <v>8256.2600000002421</v>
      </c>
      <c r="R9" s="562">
        <f t="shared" si="202"/>
        <v>-2643.2561290320236</v>
      </c>
      <c r="S9" s="563">
        <f t="shared" si="202"/>
        <v>2.5021062058378924</v>
      </c>
      <c r="T9" s="562">
        <f t="shared" si="202"/>
        <v>2600</v>
      </c>
      <c r="U9" s="562">
        <f t="shared" si="202"/>
        <v>3420.6499999999069</v>
      </c>
      <c r="V9" s="562">
        <f t="shared" si="202"/>
        <v>820.64999999990687</v>
      </c>
      <c r="W9" s="563">
        <f t="shared" si="202"/>
        <v>5.3467374999998132</v>
      </c>
      <c r="X9" s="562">
        <f t="shared" si="202"/>
        <v>450</v>
      </c>
      <c r="Y9" s="562">
        <f t="shared" si="202"/>
        <v>613.27999999999884</v>
      </c>
      <c r="Z9" s="562">
        <f t="shared" ref="Z9:AA9" si="203">SUM(Z5:Z8)</f>
        <v>163.27999999999884</v>
      </c>
      <c r="AA9" s="563" t="e">
        <f t="shared" si="203"/>
        <v>#DIV/0!</v>
      </c>
      <c r="AB9" s="562">
        <f t="shared" si="202"/>
        <v>2415.0529032257955</v>
      </c>
      <c r="AC9" s="562">
        <f t="shared" si="202"/>
        <v>3801.0799999999581</v>
      </c>
      <c r="AD9" s="562">
        <f t="shared" si="202"/>
        <v>1386.0270967741626</v>
      </c>
      <c r="AE9" s="562">
        <f t="shared" si="202"/>
        <v>6.2956467660362065</v>
      </c>
      <c r="AF9" s="562">
        <f t="shared" si="202"/>
        <v>2693.1019354838681</v>
      </c>
      <c r="AG9" s="562">
        <f t="shared" si="202"/>
        <v>1632.0300000000279</v>
      </c>
      <c r="AH9" s="562">
        <f t="shared" si="202"/>
        <v>-1061.0719354838402</v>
      </c>
      <c r="AI9" s="562">
        <f t="shared" si="202"/>
        <v>2.4240151900626845</v>
      </c>
      <c r="AJ9" s="562">
        <f t="shared" si="202"/>
        <v>15500</v>
      </c>
      <c r="AK9" s="562">
        <f t="shared" si="202"/>
        <v>10094.189999999478</v>
      </c>
      <c r="AL9" s="562">
        <f t="shared" ref="AL9:AM9" si="204">SUM(AL5:AL8)</f>
        <v>-5405.8100000005215</v>
      </c>
      <c r="AM9" s="562" t="e">
        <f t="shared" si="204"/>
        <v>#DIV/0!</v>
      </c>
      <c r="AN9" s="562">
        <v>14000</v>
      </c>
      <c r="AO9" s="562">
        <f t="shared" ca="1" si="202"/>
        <v>12924.30999999959</v>
      </c>
      <c r="AP9" s="562">
        <f t="shared" ca="1" si="202"/>
        <v>-1075.6900000004098</v>
      </c>
      <c r="AQ9" s="562">
        <f t="shared" ca="1" si="202"/>
        <v>3.9808279999998399</v>
      </c>
      <c r="AR9" s="562">
        <v>4300</v>
      </c>
      <c r="AS9" s="562">
        <f t="shared" si="202"/>
        <v>1326.0700000000652</v>
      </c>
      <c r="AT9" s="562">
        <f t="shared" si="202"/>
        <v>-2973.9299999999348</v>
      </c>
      <c r="AU9" s="562">
        <f t="shared" si="202"/>
        <v>1.6147433333337151</v>
      </c>
      <c r="AV9" s="562">
        <f t="shared" si="202"/>
        <v>2000</v>
      </c>
      <c r="AW9" s="562">
        <f t="shared" si="202"/>
        <v>4014.7999999999884</v>
      </c>
      <c r="AX9" s="562">
        <f t="shared" si="202"/>
        <v>2014.7999999999884</v>
      </c>
      <c r="AY9" s="562">
        <f t="shared" si="202"/>
        <v>8.0295999999999772</v>
      </c>
      <c r="AZ9" s="562">
        <v>50400</v>
      </c>
      <c r="BA9" s="562">
        <f t="shared" si="202"/>
        <v>48677.350000000093</v>
      </c>
      <c r="BB9" s="562">
        <f t="shared" si="202"/>
        <v>-1722.6499999999069</v>
      </c>
      <c r="BC9" s="562">
        <f t="shared" si="202"/>
        <v>3.8901088599537097</v>
      </c>
      <c r="BD9" s="562">
        <v>28000.057096774191</v>
      </c>
      <c r="BE9" s="562">
        <f t="shared" si="202"/>
        <v>29939.479999999981</v>
      </c>
      <c r="BF9" s="562">
        <f t="shared" si="202"/>
        <v>1939.4229032257899</v>
      </c>
      <c r="BG9" s="562">
        <f t="shared" si="202"/>
        <v>4.2233216152003275</v>
      </c>
      <c r="BH9" s="562">
        <f t="shared" si="202"/>
        <v>3000</v>
      </c>
      <c r="BI9" s="562">
        <f t="shared" si="202"/>
        <v>4619.3959999999497</v>
      </c>
      <c r="BJ9" s="562">
        <f t="shared" ref="BJ9:BK9" si="205">SUM(BJ5:BJ8)</f>
        <v>1619.3959999999497</v>
      </c>
      <c r="BK9" s="562" t="e">
        <f t="shared" si="205"/>
        <v>#DIV/0!</v>
      </c>
      <c r="BL9" s="562">
        <f t="shared" si="202"/>
        <v>11500</v>
      </c>
      <c r="BM9" s="562">
        <f t="shared" ca="1" si="202"/>
        <v>17437.567357555301</v>
      </c>
      <c r="BN9" s="562">
        <f t="shared" ca="1" si="202"/>
        <v>5937.567357555301</v>
      </c>
      <c r="BO9" s="562">
        <f t="shared" ca="1" si="202"/>
        <v>5.9832257858517668</v>
      </c>
      <c r="BP9" s="562">
        <f t="shared" si="202"/>
        <v>4000</v>
      </c>
      <c r="BQ9" s="562">
        <f t="shared" ref="BQ9:EB9" si="206">SUM(BQ5:BQ8)</f>
        <v>543.78000000026077</v>
      </c>
      <c r="BR9" s="562">
        <f t="shared" si="206"/>
        <v>-3456.2199999997392</v>
      </c>
      <c r="BS9" s="562">
        <f t="shared" si="206"/>
        <v>0.54378000000026072</v>
      </c>
      <c r="BT9" s="562">
        <f t="shared" si="206"/>
        <v>357.80645161290323</v>
      </c>
      <c r="BU9" s="562">
        <f t="shared" si="206"/>
        <v>320</v>
      </c>
      <c r="BV9" s="562">
        <f t="shared" si="206"/>
        <v>-37.806451612903231</v>
      </c>
      <c r="BW9" s="562">
        <f t="shared" si="206"/>
        <v>3.5773530472412549</v>
      </c>
      <c r="BX9" s="562">
        <v>12000</v>
      </c>
      <c r="BY9" s="562">
        <f t="shared" si="206"/>
        <v>10493</v>
      </c>
      <c r="BZ9" s="562">
        <f t="shared" si="206"/>
        <v>-1507</v>
      </c>
      <c r="CA9" s="562">
        <f t="shared" si="206"/>
        <v>3.4976666666666665</v>
      </c>
      <c r="CB9" s="562">
        <f t="shared" si="206"/>
        <v>4000</v>
      </c>
      <c r="CC9" s="562">
        <f t="shared" si="206"/>
        <v>2654.5400000000373</v>
      </c>
      <c r="CD9" s="562">
        <f t="shared" si="206"/>
        <v>-1345.4599999999627</v>
      </c>
      <c r="CE9" s="562">
        <f t="shared" si="206"/>
        <v>2.6545400000000372</v>
      </c>
      <c r="CF9" s="562">
        <f t="shared" si="206"/>
        <v>6000</v>
      </c>
      <c r="CG9" s="562">
        <f t="shared" si="206"/>
        <v>6572.5999999996275</v>
      </c>
      <c r="CH9" s="562">
        <f t="shared" si="206"/>
        <v>572.59999999962747</v>
      </c>
      <c r="CI9" s="562" t="e">
        <f t="shared" si="206"/>
        <v>#DIV/0!</v>
      </c>
      <c r="CJ9" s="562">
        <f t="shared" si="206"/>
        <v>0</v>
      </c>
      <c r="CK9" s="562">
        <f t="shared" si="206"/>
        <v>3063.4000000001397</v>
      </c>
      <c r="CL9" s="562">
        <f t="shared" ref="CL9:CM9" si="207">SUM(CL5:CL8)</f>
        <v>3063.4000000001397</v>
      </c>
      <c r="CM9" s="562" t="e">
        <f t="shared" si="207"/>
        <v>#DIV/0!</v>
      </c>
      <c r="CN9" s="562">
        <f t="shared" si="206"/>
        <v>0</v>
      </c>
      <c r="CO9" s="562">
        <f t="shared" si="206"/>
        <v>0</v>
      </c>
      <c r="CP9" s="562">
        <f t="shared" si="206"/>
        <v>0</v>
      </c>
      <c r="CQ9" s="562" t="e">
        <f t="shared" si="206"/>
        <v>#DIV/0!</v>
      </c>
      <c r="CR9" s="562">
        <f t="shared" si="206"/>
        <v>4000</v>
      </c>
      <c r="CS9" s="562">
        <f t="shared" si="206"/>
        <v>0</v>
      </c>
      <c r="CT9" s="562">
        <f t="shared" si="206"/>
        <v>-4000</v>
      </c>
      <c r="CU9" s="562" t="e">
        <f t="shared" si="206"/>
        <v>#DIV/0!</v>
      </c>
      <c r="CV9" s="562">
        <v>44159.554548387081</v>
      </c>
      <c r="CW9" s="562">
        <f t="shared" si="206"/>
        <v>35480.343000002205</v>
      </c>
      <c r="CX9" s="562">
        <f t="shared" si="206"/>
        <v>-8679.2115483848793</v>
      </c>
      <c r="CY9" s="562">
        <f t="shared" si="206"/>
        <v>3.3301450863954365</v>
      </c>
      <c r="CZ9" s="562">
        <f t="shared" si="206"/>
        <v>8000</v>
      </c>
      <c r="DA9" s="562">
        <f t="shared" si="206"/>
        <v>7652.3500000005588</v>
      </c>
      <c r="DB9" s="562">
        <f t="shared" si="206"/>
        <v>-347.64999999944121</v>
      </c>
      <c r="DC9" s="562">
        <f t="shared" si="206"/>
        <v>3.8261750000002794</v>
      </c>
      <c r="DD9" s="562">
        <f t="shared" si="206"/>
        <v>2400</v>
      </c>
      <c r="DE9" s="562">
        <f t="shared" si="206"/>
        <v>1017.2700000000186</v>
      </c>
      <c r="DF9" s="562">
        <f t="shared" si="206"/>
        <v>-1382.7299999999814</v>
      </c>
      <c r="DG9" s="562" t="e">
        <f t="shared" si="206"/>
        <v>#DIV/0!</v>
      </c>
      <c r="DH9" s="562">
        <f t="shared" si="206"/>
        <v>24599.851935483875</v>
      </c>
      <c r="DI9" s="562">
        <f t="shared" si="206"/>
        <v>21753.379999998957</v>
      </c>
      <c r="DJ9" s="562">
        <f t="shared" si="206"/>
        <v>-2846.4719354849176</v>
      </c>
      <c r="DK9" s="562">
        <f t="shared" si="206"/>
        <v>3.224065210334238</v>
      </c>
      <c r="DL9" s="562">
        <f t="shared" si="206"/>
        <v>5000</v>
      </c>
      <c r="DM9" s="562">
        <f t="shared" si="206"/>
        <v>4503.0400000000373</v>
      </c>
      <c r="DN9" s="562">
        <f t="shared" si="206"/>
        <v>-496.95999999996275</v>
      </c>
      <c r="DO9" s="562" t="e">
        <f t="shared" si="206"/>
        <v>#DIV/0!</v>
      </c>
      <c r="DP9" s="562">
        <v>8000</v>
      </c>
      <c r="DQ9" s="562">
        <f t="shared" si="206"/>
        <v>5743.5</v>
      </c>
      <c r="DR9" s="562">
        <f t="shared" si="206"/>
        <v>-2256.5</v>
      </c>
      <c r="DS9" s="562">
        <f t="shared" si="206"/>
        <v>2.87175</v>
      </c>
      <c r="DT9" s="562">
        <f t="shared" si="206"/>
        <v>3000</v>
      </c>
      <c r="DU9" s="562">
        <f t="shared" si="206"/>
        <v>577.22000000008848</v>
      </c>
      <c r="DV9" s="562">
        <f t="shared" si="206"/>
        <v>-2422.7799999999115</v>
      </c>
      <c r="DW9" s="562" t="e">
        <f t="shared" si="206"/>
        <v>#DIV/0!</v>
      </c>
      <c r="DX9" s="562">
        <f t="shared" si="206"/>
        <v>41000</v>
      </c>
      <c r="DY9" s="562">
        <f t="shared" si="206"/>
        <v>37821.450000000186</v>
      </c>
      <c r="DZ9" s="562">
        <f t="shared" si="206"/>
        <v>-3178.5499999998137</v>
      </c>
      <c r="EA9" s="562">
        <f t="shared" si="206"/>
        <v>3.677337272727295</v>
      </c>
      <c r="EB9" s="562">
        <f t="shared" si="206"/>
        <v>8000</v>
      </c>
      <c r="EC9" s="562">
        <f t="shared" ref="EC9:GN9" si="208">SUM(EC5:EC8)</f>
        <v>11342.550000000047</v>
      </c>
      <c r="ED9" s="562">
        <f t="shared" si="208"/>
        <v>3342.5500000000466</v>
      </c>
      <c r="EE9" s="562">
        <f t="shared" si="208"/>
        <v>5.6712750000000236</v>
      </c>
      <c r="EF9" s="562">
        <v>22500</v>
      </c>
      <c r="EG9" s="562">
        <f t="shared" si="208"/>
        <v>31355.009999999776</v>
      </c>
      <c r="EH9" s="562">
        <f t="shared" si="208"/>
        <v>8855.0099999997765</v>
      </c>
      <c r="EI9" s="562">
        <f t="shared" si="208"/>
        <v>5.4998455555554893</v>
      </c>
      <c r="EJ9" s="562">
        <v>17500</v>
      </c>
      <c r="EK9" s="562">
        <f t="shared" si="208"/>
        <v>15748.679999999935</v>
      </c>
      <c r="EL9" s="562">
        <f t="shared" si="208"/>
        <v>-1751.3200000000652</v>
      </c>
      <c r="EM9" s="562" t="e">
        <f t="shared" si="208"/>
        <v>#DIV/0!</v>
      </c>
      <c r="EN9" s="562">
        <f t="shared" si="208"/>
        <v>12000</v>
      </c>
      <c r="EO9" s="562">
        <f t="shared" si="208"/>
        <v>20099.850000000093</v>
      </c>
      <c r="EP9" s="562">
        <f t="shared" si="208"/>
        <v>8099.8500000000931</v>
      </c>
      <c r="EQ9" s="562">
        <f t="shared" si="208"/>
        <v>6.6999500000000314</v>
      </c>
      <c r="ER9" s="562">
        <v>99000</v>
      </c>
      <c r="ES9" s="562">
        <f t="shared" si="208"/>
        <v>81991.929999999702</v>
      </c>
      <c r="ET9" s="562">
        <f t="shared" si="208"/>
        <v>-17008.070000000298</v>
      </c>
      <c r="EU9" s="562">
        <f t="shared" si="208"/>
        <v>3.1472413888889057</v>
      </c>
      <c r="EV9" s="562">
        <v>16000</v>
      </c>
      <c r="EW9" s="562">
        <f t="shared" si="208"/>
        <v>21068.300000000279</v>
      </c>
      <c r="EX9" s="562">
        <f t="shared" si="208"/>
        <v>5068.3000000002794</v>
      </c>
      <c r="EY9" s="562">
        <f t="shared" si="208"/>
        <v>5.2670750000000695</v>
      </c>
      <c r="EZ9" s="562">
        <f t="shared" si="208"/>
        <v>14000</v>
      </c>
      <c r="FA9" s="562">
        <f t="shared" si="208"/>
        <v>13189.100000000559</v>
      </c>
      <c r="FB9" s="562">
        <f t="shared" si="208"/>
        <v>-810.89999999944121</v>
      </c>
      <c r="FC9" s="562">
        <f t="shared" si="208"/>
        <v>3.7683142857144452</v>
      </c>
      <c r="FD9" s="562">
        <v>0</v>
      </c>
      <c r="FE9" s="562">
        <f t="shared" si="208"/>
        <v>0</v>
      </c>
      <c r="FF9" s="562">
        <f t="shared" ref="FF9:FG9" si="209">SUM(FF5:FF8)</f>
        <v>0</v>
      </c>
      <c r="FG9" s="562" t="e">
        <f t="shared" si="209"/>
        <v>#DIV/0!</v>
      </c>
      <c r="FH9" s="562">
        <f t="shared" si="208"/>
        <v>40000</v>
      </c>
      <c r="FI9" s="562">
        <f t="shared" si="208"/>
        <v>43277.549999999988</v>
      </c>
      <c r="FJ9" s="562">
        <f t="shared" ref="FJ9:FK9" si="210">SUM(FJ5:FJ8)</f>
        <v>3277.5499999999884</v>
      </c>
      <c r="FK9" s="562">
        <f t="shared" si="210"/>
        <v>4.3277549999999989</v>
      </c>
      <c r="FL9" s="562">
        <f t="shared" si="208"/>
        <v>2000</v>
      </c>
      <c r="FM9" s="562">
        <f t="shared" si="208"/>
        <v>1344.4800000000978</v>
      </c>
      <c r="FN9" s="562">
        <f t="shared" si="208"/>
        <v>-655.51999999990221</v>
      </c>
      <c r="FO9" s="562">
        <f t="shared" si="208"/>
        <v>2.6889600000001956</v>
      </c>
      <c r="FP9" s="562">
        <v>26000</v>
      </c>
      <c r="FQ9" s="562">
        <f t="shared" si="208"/>
        <v>23125.150000000023</v>
      </c>
      <c r="FR9" s="562">
        <f t="shared" si="208"/>
        <v>-2874.8499999999767</v>
      </c>
      <c r="FS9" s="562">
        <f t="shared" si="208"/>
        <v>3.5577153846153884</v>
      </c>
      <c r="FT9" s="562">
        <f t="shared" si="208"/>
        <v>14000</v>
      </c>
      <c r="FU9" s="562">
        <f t="shared" si="208"/>
        <v>0</v>
      </c>
      <c r="FV9" s="562">
        <f t="shared" si="208"/>
        <v>-14000</v>
      </c>
      <c r="FW9" s="562">
        <f t="shared" si="208"/>
        <v>0</v>
      </c>
      <c r="FX9" s="562">
        <f t="shared" si="208"/>
        <v>8000</v>
      </c>
      <c r="FY9" s="562">
        <f t="shared" si="208"/>
        <v>8085.9299999999348</v>
      </c>
      <c r="FZ9" s="562">
        <f t="shared" si="208"/>
        <v>85.929999999934807</v>
      </c>
      <c r="GA9" s="562">
        <f t="shared" si="208"/>
        <v>4.0429649999999677</v>
      </c>
      <c r="GB9" s="562">
        <v>1478.4428387096661</v>
      </c>
      <c r="GC9" s="562">
        <f t="shared" si="208"/>
        <v>2713.5499999999302</v>
      </c>
      <c r="GD9" s="562">
        <f t="shared" si="208"/>
        <v>1235.1071612902638</v>
      </c>
      <c r="GE9" s="562">
        <f t="shared" si="208"/>
        <v>7.3416433262126599</v>
      </c>
      <c r="GF9" s="562">
        <v>36000</v>
      </c>
      <c r="GG9" s="562">
        <f t="shared" si="208"/>
        <v>29112.034</v>
      </c>
      <c r="GH9" s="562">
        <f t="shared" si="208"/>
        <v>-6887.9659999999994</v>
      </c>
      <c r="GI9" s="562">
        <f t="shared" si="208"/>
        <v>3.2346704444444443</v>
      </c>
      <c r="GJ9" s="562">
        <f t="shared" si="208"/>
        <v>2243.80064516127</v>
      </c>
      <c r="GK9" s="562">
        <f t="shared" si="208"/>
        <v>1899.839999999851</v>
      </c>
      <c r="GL9" s="562">
        <f t="shared" si="208"/>
        <v>-343.96064516141905</v>
      </c>
      <c r="GM9" s="562" t="e">
        <f t="shared" si="208"/>
        <v>#DIV/0!</v>
      </c>
      <c r="GN9" s="562">
        <f t="shared" si="208"/>
        <v>9998.810322580679</v>
      </c>
      <c r="GO9" s="562">
        <f t="shared" ref="GO9:HC9" si="211">SUM(GO5:GO8)</f>
        <v>10689.989999999991</v>
      </c>
      <c r="GP9" s="562">
        <f t="shared" si="211"/>
        <v>691.1796774193117</v>
      </c>
      <c r="GQ9" s="562">
        <f t="shared" si="211"/>
        <v>4.2765047661153828</v>
      </c>
      <c r="GR9" s="562">
        <v>12000</v>
      </c>
      <c r="GS9" s="562">
        <f t="shared" si="211"/>
        <v>14124.47000000003</v>
      </c>
      <c r="GT9" s="562">
        <f t="shared" si="211"/>
        <v>2124.4700000000303</v>
      </c>
      <c r="GU9" s="562">
        <f t="shared" si="211"/>
        <v>2.8248940000000058</v>
      </c>
      <c r="GV9" s="562">
        <f t="shared" si="211"/>
        <v>9998.810322580679</v>
      </c>
      <c r="GW9" s="562">
        <f t="shared" si="211"/>
        <v>12613.10999999987</v>
      </c>
      <c r="GX9" s="562">
        <f t="shared" si="211"/>
        <v>2614.2996774191906</v>
      </c>
      <c r="GY9" s="562">
        <f t="shared" si="211"/>
        <v>5.0458442927015916</v>
      </c>
      <c r="GZ9" s="562">
        <f t="shared" si="211"/>
        <v>126000</v>
      </c>
      <c r="HA9" s="562">
        <f t="shared" si="211"/>
        <v>77846.137999999803</v>
      </c>
      <c r="HB9" s="562">
        <f t="shared" si="211"/>
        <v>-48153.862000000197</v>
      </c>
      <c r="HC9" s="562">
        <f t="shared" si="211"/>
        <v>2.471305968253962</v>
      </c>
    </row>
    <row r="10" spans="1:226" ht="15" customHeight="1">
      <c r="A10" s="816"/>
      <c r="B10" s="556"/>
      <c r="C10" s="556"/>
      <c r="D10" s="551"/>
      <c r="E10" s="551"/>
      <c r="F10" s="551"/>
      <c r="G10" s="552"/>
      <c r="H10" s="551"/>
      <c r="I10" s="551"/>
      <c r="J10" s="551"/>
      <c r="K10" s="552"/>
      <c r="L10" s="551"/>
      <c r="M10" s="551"/>
      <c r="N10" s="551"/>
      <c r="O10" s="553"/>
      <c r="P10" s="551"/>
      <c r="Q10" s="551"/>
      <c r="R10" s="551"/>
      <c r="S10" s="553"/>
      <c r="T10" s="551"/>
      <c r="U10" s="551"/>
      <c r="V10" s="551"/>
      <c r="W10" s="553"/>
      <c r="X10" s="551"/>
      <c r="Y10" s="551"/>
      <c r="Z10" s="551"/>
      <c r="AA10" s="553"/>
      <c r="AB10" s="551"/>
      <c r="AC10" s="551"/>
      <c r="AD10" s="551"/>
      <c r="AE10" s="552"/>
      <c r="AF10" s="551"/>
      <c r="AG10" s="551"/>
      <c r="AH10" s="551"/>
      <c r="AI10" s="552"/>
      <c r="AJ10" s="551"/>
      <c r="AK10" s="551"/>
      <c r="AL10" s="551"/>
      <c r="AM10" s="552"/>
      <c r="AN10" s="551"/>
      <c r="AO10" s="551"/>
      <c r="AP10" s="551"/>
      <c r="AQ10" s="552"/>
      <c r="AR10" s="551"/>
      <c r="AS10" s="551"/>
      <c r="AT10" s="551"/>
      <c r="AU10" s="552"/>
      <c r="AV10" s="551"/>
      <c r="AW10" s="551"/>
      <c r="AX10" s="551"/>
      <c r="AY10" s="552"/>
      <c r="AZ10" s="551"/>
      <c r="BA10" s="551"/>
      <c r="BB10" s="551"/>
      <c r="BC10" s="552"/>
      <c r="BD10" s="551"/>
      <c r="BE10" s="551"/>
      <c r="BF10" s="551"/>
      <c r="BG10" s="552"/>
      <c r="BH10" s="551"/>
      <c r="BI10" s="551"/>
      <c r="BJ10" s="551"/>
      <c r="BK10" s="552"/>
      <c r="BL10" s="551"/>
      <c r="BM10" s="551"/>
      <c r="BN10" s="551"/>
      <c r="BO10" s="552"/>
      <c r="BP10" s="551"/>
      <c r="BQ10" s="551"/>
      <c r="BR10" s="551"/>
      <c r="BS10" s="552"/>
      <c r="BT10" s="551"/>
      <c r="BU10" s="551"/>
      <c r="BV10" s="551"/>
      <c r="BW10" s="552"/>
      <c r="BX10" s="551"/>
      <c r="BY10" s="551"/>
      <c r="BZ10" s="551"/>
      <c r="CA10" s="552"/>
      <c r="CB10" s="551"/>
      <c r="CC10" s="551"/>
      <c r="CD10" s="551"/>
      <c r="CE10" s="552"/>
      <c r="CF10" s="551"/>
      <c r="CG10" s="551"/>
      <c r="CH10" s="551"/>
      <c r="CI10" s="552"/>
      <c r="CJ10" s="551"/>
      <c r="CK10" s="551"/>
      <c r="CL10" s="551"/>
      <c r="CM10" s="552"/>
      <c r="CN10" s="551"/>
      <c r="CO10" s="551"/>
      <c r="CP10" s="551"/>
      <c r="CQ10" s="552"/>
      <c r="CR10" s="551"/>
      <c r="CS10" s="551"/>
      <c r="CT10" s="551"/>
      <c r="CU10" s="552"/>
      <c r="CV10" s="551"/>
      <c r="CW10" s="551"/>
      <c r="CX10" s="551"/>
      <c r="CY10" s="552"/>
      <c r="CZ10" s="551"/>
      <c r="DA10" s="551"/>
      <c r="DB10" s="551"/>
      <c r="DC10" s="552"/>
      <c r="DD10" s="551"/>
      <c r="DE10" s="551"/>
      <c r="DF10" s="551"/>
      <c r="DG10" s="552"/>
      <c r="DH10" s="551"/>
      <c r="DI10" s="551"/>
      <c r="DJ10" s="551"/>
      <c r="DK10" s="552"/>
      <c r="DL10" s="551"/>
      <c r="DM10" s="551"/>
      <c r="DN10" s="551"/>
      <c r="DO10" s="552"/>
      <c r="DP10" s="551"/>
      <c r="DQ10" s="551"/>
      <c r="DR10" s="551"/>
      <c r="DS10" s="552"/>
      <c r="DT10" s="551"/>
      <c r="DU10" s="551"/>
      <c r="DV10" s="551"/>
      <c r="DW10" s="552"/>
      <c r="DX10" s="551"/>
      <c r="DY10" s="551"/>
      <c r="DZ10" s="551"/>
      <c r="EA10" s="552"/>
      <c r="EB10" s="551"/>
      <c r="EC10" s="551"/>
      <c r="ED10" s="551"/>
      <c r="EE10" s="552"/>
      <c r="EF10" s="551"/>
      <c r="EG10" s="551"/>
      <c r="EH10" s="551"/>
      <c r="EI10" s="552"/>
      <c r="EJ10" s="551"/>
      <c r="EK10" s="551"/>
      <c r="EL10" s="551"/>
      <c r="EM10" s="552"/>
      <c r="EN10" s="551"/>
      <c r="EO10" s="551"/>
      <c r="EP10" s="551"/>
      <c r="EQ10" s="552"/>
      <c r="ER10" s="551"/>
      <c r="ES10" s="551"/>
      <c r="ET10" s="551"/>
      <c r="EU10" s="552"/>
      <c r="EV10" s="551"/>
      <c r="EW10" s="551"/>
      <c r="EX10" s="551"/>
      <c r="EY10" s="552"/>
      <c r="EZ10" s="551"/>
      <c r="FA10" s="551"/>
      <c r="FB10" s="551"/>
      <c r="FC10" s="552"/>
      <c r="FD10" s="551"/>
      <c r="FE10" s="551"/>
      <c r="FF10" s="554"/>
      <c r="FG10" s="552"/>
      <c r="FH10" s="551"/>
      <c r="FI10" s="554"/>
      <c r="FJ10" s="551"/>
      <c r="FK10" s="552"/>
      <c r="FL10" s="551"/>
      <c r="FM10" s="551"/>
      <c r="FN10" s="551"/>
      <c r="FO10" s="552"/>
      <c r="FP10" s="551"/>
      <c r="FQ10" s="551"/>
      <c r="FR10" s="551"/>
      <c r="FS10" s="552"/>
      <c r="FT10" s="551"/>
      <c r="FU10" s="551"/>
      <c r="FV10" s="551"/>
      <c r="FW10" s="552"/>
      <c r="FX10" s="551"/>
      <c r="FY10" s="551"/>
      <c r="FZ10" s="551"/>
      <c r="GA10" s="552"/>
      <c r="GB10" s="551"/>
      <c r="GC10" s="551"/>
      <c r="GD10" s="551"/>
      <c r="GE10" s="552"/>
      <c r="GF10" s="551"/>
      <c r="GG10" s="551"/>
      <c r="GH10" s="551"/>
      <c r="GI10" s="552"/>
      <c r="GJ10" s="551"/>
      <c r="GK10" s="551"/>
      <c r="GL10" s="551"/>
      <c r="GM10" s="552"/>
      <c r="GN10" s="551"/>
      <c r="GO10" s="551"/>
      <c r="GP10" s="551"/>
      <c r="GQ10" s="552"/>
      <c r="GR10" s="551"/>
      <c r="GS10" s="551"/>
      <c r="GT10" s="551"/>
      <c r="GU10" s="552"/>
      <c r="GV10" s="551"/>
      <c r="GW10" s="551"/>
      <c r="GX10" s="551"/>
      <c r="GY10" s="552"/>
      <c r="GZ10" s="551"/>
      <c r="HA10" s="551"/>
      <c r="HB10" s="551"/>
      <c r="HC10" s="555"/>
    </row>
    <row r="11" spans="1:226" ht="15" customHeight="1">
      <c r="A11" s="564"/>
      <c r="B11" s="556">
        <f>B8+1</f>
        <v>46300</v>
      </c>
      <c r="C11" s="556" t="str">
        <f t="shared" ref="C11:C26" si="212">TEXT(B11,"ddd")</f>
        <v>Mon</v>
      </c>
      <c r="D11" s="551">
        <f t="shared" ref="D11:D17" si="213">SUMIF($H$4:$HB$4,$D$4,H11:HB11)</f>
        <v>203606.97941935482</v>
      </c>
      <c r="E11" s="551">
        <f t="shared" ref="E11:E17" ca="1" si="214">SUMIF($H$4:$HB$4,$E$4,H11:HB11)</f>
        <v>208178.90799999743</v>
      </c>
      <c r="F11" s="551">
        <f t="shared" ref="F11:F17" ca="1" si="215">E11-D11</f>
        <v>4571.9285806426196</v>
      </c>
      <c r="G11" s="552">
        <f t="shared" ref="G11:G17" ca="1" si="216">E11/D11</f>
        <v>1.0224546751475849</v>
      </c>
      <c r="H11" s="551">
        <f>INDEX('SO Oktober 2026 Rev3'!$B$6:$BI$50,MATCH($B11,'SO Oktober 2026 Rev3'!$B$6:$B$50,0),MATCH($H$3,'SO Oktober 2026 Rev3'!$B$5:$XI$5,0))</f>
        <v>1199.5729032258068</v>
      </c>
      <c r="I11" s="551">
        <f>INDEX('Summary sales'!$A$6:$CA$50,MATCH($B11,'Summary sales'!$A$6:$A$50,0),MATCH($H$3,'Summary sales'!$A$7:$CA$7,0))</f>
        <v>771.22999999998137</v>
      </c>
      <c r="J11" s="551">
        <f t="shared" ref="J11:J17" si="217">I11-H11</f>
        <v>-428.34290322582547</v>
      </c>
      <c r="K11" s="552">
        <f t="shared" ref="K11:K17" si="218">I11/H11</f>
        <v>0.64292049105647853</v>
      </c>
      <c r="L11" s="551">
        <f>INDEX('SO Oktober 2026 Rev3'!$B$6:$BI$50,MATCH($B11,'SO Oktober 2026 Rev3'!$B$6:$B$50,0),MATCH($L$3,'SO Oktober 2026 Rev3'!$B$5:$XI$5,0))</f>
        <v>1200</v>
      </c>
      <c r="M11" s="551">
        <f>INDEX('Summary sales'!$A$6:$CA$50,MATCH($B11,'Summary sales'!$A$6:$A$50,0),MATCH($L$3,'Summary sales'!$A$7:$CA$7,0))</f>
        <v>1550.2900000000373</v>
      </c>
      <c r="N11" s="551">
        <f t="shared" ref="N11:N17" si="219">M11-L11</f>
        <v>350.29000000003725</v>
      </c>
      <c r="O11" s="553">
        <f t="shared" ref="O11:O17" si="220">M11/L11</f>
        <v>1.2919083333333643</v>
      </c>
      <c r="P11" s="551">
        <f>INDEX('SO Oktober 2026 Rev3'!$B$6:$BI$50,MATCH($B11,'SO Oktober 2026 Rev3'!$B$6:$B$50,0),MATCH($P$3,'SO Oktober 2026 Rev3'!$B$5:$XI$5,0))</f>
        <v>3300</v>
      </c>
      <c r="Q11" s="551">
        <f>INDEX('Summary sales'!$A$6:$CA$50,MATCH($B11,'Summary sales'!$A$6:$A$50,0),MATCH($P$3,'Summary sales'!$A$7:$CA$7,0))</f>
        <v>2610.8799999998882</v>
      </c>
      <c r="R11" s="551">
        <f t="shared" ref="R11:R17" si="221">Q11-P11</f>
        <v>-689.12000000011176</v>
      </c>
      <c r="S11" s="553">
        <f t="shared" ref="S11:S17" si="222">Q11/P11</f>
        <v>0.79117575757572367</v>
      </c>
      <c r="T11" s="551">
        <f>INDEX('SO Oktober 2026 Rev3'!$B$6:$BI$50,MATCH(B11,'SO Oktober 2026 Rev3'!$B$6:$B$50,0),MATCH($T$3,'SO Oktober 2026 Rev3'!$B$5:$XI$5,0))</f>
        <v>800</v>
      </c>
      <c r="U11" s="551">
        <f>INDEX('Summary sales'!$A$6:$CA$50,MATCH($B11,'Summary sales'!$A$6:$A$50,0),MATCH($T$3,'Summary sales'!$A$7:$CA$7,0))</f>
        <v>958.92000000004191</v>
      </c>
      <c r="V11" s="551">
        <f t="shared" ref="V11:V17" si="223">U11-T11</f>
        <v>158.92000000004191</v>
      </c>
      <c r="W11" s="553">
        <f t="shared" ref="W11:W17" si="224">U11/T11</f>
        <v>1.1986500000000524</v>
      </c>
      <c r="X11" s="551">
        <f>INDEX('SO Oktober 2026 Rev3'!$B$6:$BI$50,MATCH(B11,'SO Oktober 2026 Rev3'!$B$6:$B$50,0),MATCH($X$3,'SO Oktober 2026 Rev3'!$B$5:$XI$5,0))</f>
        <v>150</v>
      </c>
      <c r="Y11" s="551">
        <f>INDEX('Summary sales'!$A$6:$CA$50,MATCH($B11,'Summary sales'!$A$6:$A$50,0),MATCH($X$3,'Summary sales'!$A$7:$CA$7,0))</f>
        <v>0</v>
      </c>
      <c r="Z11" s="551">
        <f t="shared" ref="Z11:Z17" si="225">Y11-X11</f>
        <v>-150</v>
      </c>
      <c r="AA11" s="553">
        <f t="shared" ref="AA11:AA17" si="226">Y11/X11</f>
        <v>0</v>
      </c>
      <c r="AB11" s="551">
        <f>INDEX('SO Oktober 2026 Rev3'!$B$6:$BI$50,MATCH(B11,'SO Oktober 2026 Rev3'!$B$6:$B$50,0),MATCH($AB$3,'SO Oktober 2026 Rev3'!$B$5:$XI$5,0))</f>
        <v>603.76322580644887</v>
      </c>
      <c r="AC11" s="551">
        <f>INDEX('Summary sales'!$A$6:$CA$50,MATCH($B11,'Summary sales'!$A$6:$A$50,0),MATCH($AB$3,'Summary sales'!$A$7:$CA$7,0))</f>
        <v>932.44999999995343</v>
      </c>
      <c r="AD11" s="551">
        <f t="shared" ref="AD11:AD17" si="227">AC11-AB11</f>
        <v>328.68677419350456</v>
      </c>
      <c r="AE11" s="552">
        <f t="shared" ref="AE11:AE17" si="228">AC11/AB11</f>
        <v>1.5443968101145551</v>
      </c>
      <c r="AF11" s="551">
        <f>INDEX('SO Oktober 2026 Rev3'!$B$6:$BI$50,MATCH(B11,'SO Oktober 2026 Rev3'!$B$6:$B$50,0),MATCH($AF$3,'SO Oktober 2026 Rev3'!$B$5:$XI$5,0))</f>
        <v>673.27548387096704</v>
      </c>
      <c r="AG11" s="551">
        <f>INDEX('Summary sales'!$A$6:$CA$50,MATCH($B11,'Summary sales'!$A$6:$A$50,0),MATCH($AF$3,'Summary sales'!$A$7:$CA$7,0))</f>
        <v>578.95999999996275</v>
      </c>
      <c r="AH11" s="551">
        <f t="shared" ref="AH11:AH17" si="229">AG11-AF11</f>
        <v>-94.31548387100429</v>
      </c>
      <c r="AI11" s="552">
        <f t="shared" ref="AI11:AI17" si="230">AG11/AF11</f>
        <v>0.85991546383251372</v>
      </c>
      <c r="AJ11" s="551">
        <f>INDEX('SO Oktober 2026 Rev3'!$B$6:$BI$50,MATCH(B11,'SO Oktober 2026 Rev3'!$B$6:$B$50,0),MATCH($AJ$3,'SO Oktober 2026 Rev3'!$B$5:$XI$5,0))</f>
        <v>5500</v>
      </c>
      <c r="AK11" s="551">
        <f>INDEX('Summary sales'!$A$6:$CA$50,MATCH($B11,'Summary sales'!$A$6:$A$50,0),MATCH($AJ$3,'Summary sales'!$A$7:$CA$7,0))</f>
        <v>5456.9399999994785</v>
      </c>
      <c r="AL11" s="551">
        <f t="shared" ref="AL11:AL17" si="231">AK11-AJ11</f>
        <v>-43.060000000521541</v>
      </c>
      <c r="AM11" s="552">
        <f t="shared" ref="AM11:AM17" si="232">AK11/AJ11</f>
        <v>0.99217090909081429</v>
      </c>
      <c r="AN11" s="551">
        <v>5000</v>
      </c>
      <c r="AO11" s="551">
        <f ca="1">INDEX('Summary sales'!$A$6:$CA$50,MATCH($B11,'Summary sales'!$A$6:$A$50,0),MATCH($AN$3,'Summary sales'!$A$7:$CA$7,0))</f>
        <v>4471.519999999553</v>
      </c>
      <c r="AP11" s="551">
        <f t="shared" ref="AP11:AP17" ca="1" si="233">AO11-AN11</f>
        <v>-528.48000000044703</v>
      </c>
      <c r="AQ11" s="552">
        <f t="shared" ref="AQ11:AQ17" ca="1" si="234">AO11/AN11</f>
        <v>0.89430399999991061</v>
      </c>
      <c r="AR11" s="551">
        <v>1500</v>
      </c>
      <c r="AS11" s="551">
        <f>INDEX('Summary sales'!$A$6:$CA$50,MATCH($B11,'Summary sales'!$A$6:$A$50,0),MATCH($AR$3,'Summary sales'!$A$7:$CA$7,0))</f>
        <v>2124.1999999999534</v>
      </c>
      <c r="AT11" s="551">
        <f t="shared" ref="AT11:AT17" si="235">AS11-AR11</f>
        <v>624.19999999995343</v>
      </c>
      <c r="AU11" s="552">
        <f t="shared" ref="AU11:AU17" si="236">AS11/AR11</f>
        <v>1.4161333333333024</v>
      </c>
      <c r="AV11" s="551">
        <f>INDEX('SO Oktober 2026 Rev3'!$B$6:$BI$50,MATCH(B11,'SO Oktober 2026 Rev3'!$B$6:$B$50,0),MATCH($AV$3,'SO Oktober 2026 Rev3'!$B$5:$XI$5,0))</f>
        <v>1300</v>
      </c>
      <c r="AW11" s="551">
        <f>INDEX('Summary sales'!$A$6:$CA$50,MATCH($B11,'Summary sales'!$A$6:$A$50,0),MATCH($AV$3,'Summary sales'!$A$7:$CA$7,0))</f>
        <v>1364.7799999999988</v>
      </c>
      <c r="AX11" s="551">
        <f t="shared" ref="AX11:AX17" si="237">AW11-AV11</f>
        <v>64.779999999998836</v>
      </c>
      <c r="AY11" s="552">
        <f t="shared" ref="AY11:AY17" si="238">AW11/AV11</f>
        <v>1.0498307692307682</v>
      </c>
      <c r="AZ11" s="551">
        <v>10800</v>
      </c>
      <c r="BA11" s="551">
        <f>INDEX('Summary sales'!$A$6:$CA$50,MATCH($B11,'Summary sales'!$A$6:$A$50,0),MATCH($AZ$3,'Summary sales'!$A$7:$CA$7,0))</f>
        <v>14491.179999999702</v>
      </c>
      <c r="BB11" s="551">
        <f t="shared" ref="BB11:BB17" si="239">BA11-AZ11</f>
        <v>3691.179999999702</v>
      </c>
      <c r="BC11" s="552">
        <f t="shared" ref="BC11:BC17" si="240">BA11/AZ11</f>
        <v>1.3417759259258983</v>
      </c>
      <c r="BD11" s="551">
        <v>8000</v>
      </c>
      <c r="BE11" s="551">
        <f>INDEX('Summary sales'!$A$6:$CA$50,MATCH($B11,'Summary sales'!$A$6:$A$50,0),MATCH($BD$3,'Summary sales'!$A$7:$CA$7,0))</f>
        <v>9485.3999999999069</v>
      </c>
      <c r="BF11" s="551">
        <f t="shared" ref="BF11:BF17" si="241">BE11-BD11</f>
        <v>1485.3999999999069</v>
      </c>
      <c r="BG11" s="552">
        <f t="shared" ref="BG11:BG17" si="242">BE11/BD11</f>
        <v>1.1856749999999883</v>
      </c>
      <c r="BH11" s="551">
        <f>INDEX('SO Oktober 2026 Rev3'!$B$6:$BI$50,MATCH(B11,'SO Oktober 2026 Rev3'!$B$6:$B$50,0),MATCH($BH$3,'SO Oktober 2026 Rev3'!$B$5:$XI$5,0))</f>
        <v>1000</v>
      </c>
      <c r="BI11" s="551">
        <f>INDEX('Summary sales'!$A$6:$CA$50,MATCH($B11,'Summary sales'!$A$6:$A$50,0),MATCH($BH$3,'Summary sales'!$A$7:$CA$7,0))</f>
        <v>1207.9279999998398</v>
      </c>
      <c r="BJ11" s="551">
        <f t="shared" ref="BJ11:BJ17" si="243">BI11-BH11</f>
        <v>207.92799999983981</v>
      </c>
      <c r="BK11" s="552">
        <f t="shared" ref="BK11:BK17" si="244">BI11/BH11</f>
        <v>1.2079279999998398</v>
      </c>
      <c r="BL11" s="551">
        <f>INDEX('SO Oktober 2026 Rev3'!$B$6:$BI$50,MATCH(B11,'SO Oktober 2026 Rev3'!$B$6:$B$50,0),MATCH($BL$3,'SO Oktober 2026 Rev3'!$B$5:$XI$5,0))</f>
        <v>3000</v>
      </c>
      <c r="BM11" s="551">
        <f ca="1">INDEX('Summary sales'!$A$6:$CA$50,MATCH($B11,'Summary sales'!$A$6:$A$50,0),MATCH($BL$3,'Summary sales'!$A$7:$CA$7,0))</f>
        <v>4903.25</v>
      </c>
      <c r="BN11" s="551">
        <f t="shared" ref="BN11:BN17" ca="1" si="245">BM11-BL11</f>
        <v>1903.25</v>
      </c>
      <c r="BO11" s="552">
        <f t="shared" ref="BO11:BO17" ca="1" si="246">BM11/BL11</f>
        <v>1.6344166666666666</v>
      </c>
      <c r="BP11" s="551">
        <f>INDEX('SO Oktober 2026 Rev3'!$B$6:$BI$50,MATCH(B11,'SO Oktober 2026 Rev3'!$B$6:$B$50,0),MATCH($BP$3,'SO Oktober 2026 Rev3'!$B$5:$XI$5,0))</f>
        <v>1000</v>
      </c>
      <c r="BQ11" s="551">
        <f>INDEX('Summary sales'!$A$6:$CA$50,MATCH($B11,'Summary sales'!$A$6:$A$50,0),MATCH($BP$3,'Summary sales'!$A$7:$CA$7,0))</f>
        <v>247.20999999996275</v>
      </c>
      <c r="BR11" s="551">
        <f t="shared" ref="BR11:BR17" si="247">BQ11-BP11</f>
        <v>-752.79000000003725</v>
      </c>
      <c r="BS11" s="552">
        <f t="shared" ref="BS11:BS17" si="248">BQ11/BP11</f>
        <v>0.24720999999996274</v>
      </c>
      <c r="BT11" s="551">
        <f>INDEX('SO Oktober 2026 Rev3'!$B$6:$BI$50,MATCH(B11,'SO Oktober 2026 Rev3'!$B$6:$B$50,0),MATCH($BT$3,'SO Oktober 2026 Rev3'!$B$5:$XI$5,0))</f>
        <v>89.451612903225808</v>
      </c>
      <c r="BU11" s="551">
        <f>INDEX('Summary sales'!$A$6:$CA$50,MATCH($B11,'Summary sales'!$A$6:$A$50,0),MATCH($BT$3,'Summary sales'!$A$7:$CA$7,0))</f>
        <v>77.819000000003143</v>
      </c>
      <c r="BV11" s="551">
        <f t="shared" ref="BV11:BV17" si="249">BU11-BT11</f>
        <v>-11.632612903222665</v>
      </c>
      <c r="BW11" s="552">
        <f t="shared" ref="BW11:BW17" si="250">BU11/BT11</f>
        <v>0.8699563649477452</v>
      </c>
      <c r="BX11" s="551">
        <v>3000</v>
      </c>
      <c r="BY11" s="551">
        <f>INDEX('Summary sales'!$A$6:$CA$50,MATCH($B11,'Summary sales'!$A$6:$A$50,0),MATCH($BX$3,'Summary sales'!$A$7:$CA$7,0))</f>
        <v>3865.6999999997206</v>
      </c>
      <c r="BZ11" s="551">
        <f t="shared" ref="BZ11:BZ17" si="251">BY11-BX11</f>
        <v>865.6999999997206</v>
      </c>
      <c r="CA11" s="552">
        <f t="shared" ref="CA11:CA17" si="252">BY11/BX11</f>
        <v>1.2885666666665736</v>
      </c>
      <c r="CB11" s="551">
        <f>INDEX('SO Oktober 2026 Rev3'!$B$6:$BI$50,MATCH(B11,'SO Oktober 2026 Rev3'!$B$6:$B$50,0),MATCH($CB$3,'SO Oktober 2026 Rev3'!$B$5:$XI$5,0))</f>
        <v>1000</v>
      </c>
      <c r="CC11" s="551">
        <f>INDEX('Summary sales'!$A$6:$CA$50,MATCH($B11,'Summary sales'!$A$6:$A$50,0),MATCH($CB$3,'Summary sales'!$A$7:$CA$7,0))</f>
        <v>1652</v>
      </c>
      <c r="CD11" s="551">
        <f t="shared" ref="CD11:CD17" si="253">CC11-CB11</f>
        <v>652</v>
      </c>
      <c r="CE11" s="552">
        <f t="shared" ref="CE11:CE17" si="254">CC11/CB11</f>
        <v>1.6519999999999999</v>
      </c>
      <c r="CF11" s="551">
        <f>INDEX('SO Oktober 2026 Rev3'!$B$6:$BI$50,MATCH(B11,'SO Oktober 2026 Rev3'!$B$6:$B$50,0),MATCH($CF$3,'SO Oktober 2026 Rev3'!$B$5:$XI$5,0))</f>
        <v>3000</v>
      </c>
      <c r="CG11" s="551">
        <f>INDEX('Summary sales'!$A$6:$CA$50,MATCH($B11,'Summary sales'!$A$6:$A$50,0),MATCH($CF$3,'Summary sales'!$A$7:$CA$7,0))</f>
        <v>2836.4000000003725</v>
      </c>
      <c r="CH11" s="551">
        <f t="shared" ref="CH11:CH17" si="255">CG11-CF11</f>
        <v>-163.59999999962747</v>
      </c>
      <c r="CI11" s="552">
        <f t="shared" ref="CI11:CI17" si="256">CG11/CF11</f>
        <v>0.9454666666667908</v>
      </c>
      <c r="CJ11" s="551">
        <f>INDEX('SO Oktober 2026 Rev3'!$B$6:$BI$50,MATCH($B11,'SO Oktober 2026 Rev3'!$B$6:$B$50,0),MATCH($CJ$3,'SO Oktober 2026 Rev3'!$B$5:$XI$5,0))</f>
        <v>0</v>
      </c>
      <c r="CK11" s="551">
        <f>INDEX('Summary sales'!$A$6:$CA$50,MATCH($B11,'Summary sales'!$A$6:$A$50,0),MATCH($CJ$3,'Summary sales'!$A$7:$CA$7,0))</f>
        <v>2420.3299999998417</v>
      </c>
      <c r="CL11" s="551">
        <f t="shared" ref="CL11:CL17" si="257">CK11-CJ11</f>
        <v>2420.3299999998417</v>
      </c>
      <c r="CM11" s="552" t="e">
        <f t="shared" ref="CM11:CM17" si="258">CK11/CJ11</f>
        <v>#DIV/0!</v>
      </c>
      <c r="CN11" s="551">
        <f>INDEX('SO Oktober 2026 Rev3'!$B$6:$BI$50,MATCH($B11,'SO Oktober 2026 Rev3'!$B$6:$B$50,0),MATCH(CN$3,'SO Oktober 2026 Rev3'!$B$5:$XI$5,0))</f>
        <v>0</v>
      </c>
      <c r="CO11" s="551">
        <f>INDEX('Summary sales'!$A$6:$CA$50,MATCH($B11,'Summary sales'!$A$6:$A$50,0),MATCH($CN$3,'Summary sales'!$A$7:$CA$7,0))</f>
        <v>0</v>
      </c>
      <c r="CP11" s="551">
        <f t="shared" ref="CP11:CP17" si="259">CO11-CN11</f>
        <v>0</v>
      </c>
      <c r="CQ11" s="552" t="e">
        <f t="shared" ref="CQ11:CQ17" si="260">CO11/CN11</f>
        <v>#DIV/0!</v>
      </c>
      <c r="CR11" s="551">
        <f>INDEX('SO Oktober 2026 Rev3'!$B$6:$BI$50,MATCH($B11,'SO Oktober 2026 Rev3'!$B$6:$B$50,0),MATCH(CR$3,'SO Oktober 2026 Rev3'!$B$5:$XI$5,0))</f>
        <v>2000</v>
      </c>
      <c r="CS11" s="551">
        <f>INDEX('Summary sales'!$A$6:$CA$50,MATCH($B11,'Summary sales'!$A$6:$A$50,0),MATCH($CR$3,'Summary sales'!$A$7:$CA$7,0))</f>
        <v>0</v>
      </c>
      <c r="CT11" s="551">
        <f t="shared" ref="CT11:CT17" si="261">CS11-CR11</f>
        <v>-2000</v>
      </c>
      <c r="CU11" s="552">
        <f t="shared" ref="CU11:CU17" si="262">CS11/CR11</f>
        <v>0</v>
      </c>
      <c r="CV11" s="551">
        <v>12500</v>
      </c>
      <c r="CW11" s="551">
        <f>INDEX('Summary sales'!$A$6:$CA$50,MATCH($B11,'Summary sales'!$A$6:$A$50,0),MATCH($CV$3,'Summary sales'!$A$7:$CA$7,0))</f>
        <v>10356.462999999523</v>
      </c>
      <c r="CX11" s="551">
        <f t="shared" ref="CX11:CX17" si="263">CW11-CV11</f>
        <v>-2143.5370000004768</v>
      </c>
      <c r="CY11" s="552">
        <f t="shared" ref="CY11:CY17" si="264">CW11/CV11</f>
        <v>0.82851703999996185</v>
      </c>
      <c r="CZ11" s="551">
        <f>INDEX('SO Oktober 2026 Rev3'!$B$6:$BI$50,MATCH(B11,'SO Oktober 2026 Rev3'!$B$6:$B$50,0),MATCH($CZ$3,'SO Oktober 2026 Rev3'!$B$5:$XI$5,0))</f>
        <v>2000</v>
      </c>
      <c r="DA11" s="551">
        <f>INDEX('Summary sales'!$A$6:$CA$50,MATCH($B11,'Summary sales'!$A$6:$A$50,0),MATCH($CZ$3,'Summary sales'!$A$7:$CA$7,0))</f>
        <v>1804.1999999992549</v>
      </c>
      <c r="DB11" s="551">
        <f t="shared" ref="DB11:DB17" si="265">DA11-CZ11</f>
        <v>-195.80000000074506</v>
      </c>
      <c r="DC11" s="552">
        <f t="shared" ref="DC11:DC17" si="266">DA11/CZ11</f>
        <v>0.90209999999962742</v>
      </c>
      <c r="DD11" s="551">
        <f>INDEX('SO Oktober 2026 Rev3'!$B$6:$BI$50,MATCH($B11,'SO Oktober 2026 Rev3'!$B$6:$B$50,0),MATCH(DD$3,'SO Oktober 2026 Rev3'!$B$5:$XI$5,0))</f>
        <v>800</v>
      </c>
      <c r="DE11" s="551">
        <f>INDEX('Summary sales'!$A$6:$CA$50,MATCH($B11,'Summary sales'!$A$6:$A$50,0),MATCH($DD$3,'Summary sales'!$A$7:$CA$7,0))</f>
        <v>0</v>
      </c>
      <c r="DF11" s="551">
        <f t="shared" ref="DF11:DF17" si="267">DE11-DD11</f>
        <v>-800</v>
      </c>
      <c r="DG11" s="552">
        <f t="shared" ref="DG11:DG17" si="268">DE11/DD11</f>
        <v>0</v>
      </c>
      <c r="DH11" s="551">
        <f>INDEX('SO Oktober 2026 Rev3'!$B$6:$BI$50,MATCH($B11,'SO Oktober 2026 Rev3'!$B$6:$B$50,0),MATCH(DH$3,'SO Oktober 2026 Rev3'!$B$5:$XI$5,0))</f>
        <v>7200</v>
      </c>
      <c r="DI11" s="551">
        <f>INDEX('Summary sales'!$A$6:$CA$50,MATCH($B11,'Summary sales'!$A$6:$A$50,0),MATCH($DH$3,'Summary sales'!$A$7:$CA$7,0))</f>
        <v>9352.089999999851</v>
      </c>
      <c r="DJ11" s="551">
        <f t="shared" ref="DJ11:DJ17" si="269">DI11-DH11</f>
        <v>2152.089999999851</v>
      </c>
      <c r="DK11" s="552">
        <f t="shared" ref="DK11:DK17" si="270">DI11/DH11</f>
        <v>1.2989013888888683</v>
      </c>
      <c r="DL11" s="551">
        <f>INDEX('SO Oktober 2026 Rev3'!$B$6:$BI$50,MATCH(B11,'SO Oktober 2026 Rev3'!$B$6:$B$50,0),MATCH($DL$3,'SO Oktober 2026 Rev3'!$B$5:$XI$5,0))</f>
        <v>2000</v>
      </c>
      <c r="DM11" s="551">
        <f>INDEX('Summary sales'!$A$6:$CA$50,MATCH($B11,'Summary sales'!$A$6:$A$50,0),MATCH($DL$3,'Summary sales'!$A$7:$CA$7,0))</f>
        <v>2101.9199999999837</v>
      </c>
      <c r="DN11" s="551">
        <f t="shared" ref="DN11:DN17" si="271">DM11-DL11</f>
        <v>101.9199999999837</v>
      </c>
      <c r="DO11" s="552">
        <f t="shared" ref="DO11:DO17" si="272">DM11/DL11</f>
        <v>1.0509599999999919</v>
      </c>
      <c r="DP11" s="551">
        <v>2000</v>
      </c>
      <c r="DQ11" s="551">
        <f>INDEX('Summary sales'!$A$6:$CA$50,MATCH($B11,'Summary sales'!$A$6:$A$50,0),MATCH($DP$3,'Summary sales'!$A$7:$CA$7,0))</f>
        <v>1631.6499999999069</v>
      </c>
      <c r="DR11" s="551">
        <f t="shared" ref="DR11:DR17" si="273">DQ11-DP11</f>
        <v>-368.35000000009313</v>
      </c>
      <c r="DS11" s="552">
        <f t="shared" ref="DS11:DS17" si="274">DQ11/DP11</f>
        <v>0.81582499999995339</v>
      </c>
      <c r="DT11" s="551">
        <f>INDEX('SO Oktober 2026 Rev3'!$B$6:$BI$50,MATCH(B11,'SO Oktober 2026 Rev3'!$B$6:$B$50,0),MATCH($DT$3,'SO Oktober 2026 Rev3'!$B$5:$XI$5,0))</f>
        <v>1000</v>
      </c>
      <c r="DU11" s="551">
        <f>INDEX('Summary sales'!$A$6:$CA$50,MATCH($B11,'Summary sales'!$A$6:$A$50,0),MATCH($DT$3,'Summary sales'!$A$7:$CA$7,0))</f>
        <v>1045.6300000000047</v>
      </c>
      <c r="DV11" s="551">
        <f t="shared" ref="DV11:DV17" si="275">DU11-DT11</f>
        <v>45.630000000004657</v>
      </c>
      <c r="DW11" s="552">
        <f t="shared" ref="DW11:DW17" si="276">DU11/DT11</f>
        <v>1.0456300000000047</v>
      </c>
      <c r="DX11" s="551">
        <f>INDEX('SO Oktober 2026 Rev3'!$B$6:$BI$50,MATCH(B11,'SO Oktober 2026 Rev3'!$B$6:$B$50,0),MATCH($DX$3,'SO Oktober 2026 Rev3'!$B$5:$XI$5,0))</f>
        <v>10000</v>
      </c>
      <c r="DY11" s="551">
        <f>INDEX('Summary sales'!$A$6:$CA$50,MATCH($B11,'Summary sales'!$A$6:$A$50,0),MATCH($DX$3,'Summary sales'!$A$7:$CA$7,0))</f>
        <v>7908.6299999998882</v>
      </c>
      <c r="DZ11" s="551">
        <f t="shared" ref="DZ11:DZ17" si="277">DY11-DX11</f>
        <v>-2091.3700000001118</v>
      </c>
      <c r="EA11" s="552">
        <f t="shared" ref="EA11:EA17" si="278">DY11/DX11</f>
        <v>0.79086299999998877</v>
      </c>
      <c r="EB11" s="551">
        <f>INDEX('SO Oktober 2026 Rev3'!$B$6:$BI$50,MATCH(B11,'SO Oktober 2026 Rev3'!$B$6:$B$50,0),MATCH($EB$3,'SO Oktober 2026 Rev3'!$B$5:$XI$5,0))</f>
        <v>2000</v>
      </c>
      <c r="EC11" s="551">
        <f>INDEX('Summary sales'!$A$6:$CA$50,MATCH($B11,'Summary sales'!$A$6:$A$50,0),MATCH($EB$3,'Summary sales'!$A$7:$CA$7,0))</f>
        <v>3142.8600000001024</v>
      </c>
      <c r="ED11" s="551">
        <f t="shared" ref="ED11:ED17" si="279">EC11-EB11</f>
        <v>1142.8600000001024</v>
      </c>
      <c r="EE11" s="552">
        <f t="shared" ref="EE11:EE17" si="280">EC11/EB11</f>
        <v>1.5714300000000512</v>
      </c>
      <c r="EF11" s="551">
        <v>6000</v>
      </c>
      <c r="EG11" s="551">
        <f>INDEX('Summary sales'!$A$6:$CA$50,MATCH($B11,'Summary sales'!$A$6:$A$50,0),MATCH($EF$3,'Summary sales'!$A$7:$CA$7,0))</f>
        <v>4277.7299999995157</v>
      </c>
      <c r="EH11" s="551">
        <f t="shared" ref="EH11:EH17" si="281">EG11-EF11</f>
        <v>-1722.2700000004843</v>
      </c>
      <c r="EI11" s="552">
        <f t="shared" ref="EI11:EI17" si="282">EG11/EF11</f>
        <v>0.71295499999991929</v>
      </c>
      <c r="EJ11" s="551">
        <v>7000</v>
      </c>
      <c r="EK11" s="551">
        <f>INDEX('Summary sales'!$A$6:$CA$50,MATCH(B11,'Summary sales'!$A$6:$A$50,0),MATCH($EJ$3,'Summary sales'!$A$7:$CA$7,0))</f>
        <v>9725.5400000000373</v>
      </c>
      <c r="EL11" s="551">
        <f t="shared" ref="EL11:EL17" si="283">EK11-EJ11</f>
        <v>2725.5400000000373</v>
      </c>
      <c r="EM11" s="552">
        <f t="shared" ref="EM11:EM17" si="284">EK11/EJ11</f>
        <v>1.3893628571428625</v>
      </c>
      <c r="EN11" s="551">
        <f>INDEX('SO Oktober 2026 Rev3'!$B$6:$BI$50,MATCH(B11,'SO Oktober 2026 Rev3'!$B$6:$B$50,0),MATCH($EN$3,'SO Oktober 2026 Rev3'!$B$5:$XI$5,0))</f>
        <v>3000</v>
      </c>
      <c r="EO11" s="551">
        <f>INDEX('Summary sales'!$A$6:$CA$50,MATCH($B11,'Summary sales'!$A$6:$A$50,0),MATCH($EN$3,'Summary sales'!$A$7:$CA$7,0))</f>
        <v>6157.5200000000186</v>
      </c>
      <c r="EP11" s="551">
        <f t="shared" ref="EP11:EP17" si="285">EO11-EN11</f>
        <v>3157.5200000000186</v>
      </c>
      <c r="EQ11" s="552">
        <f t="shared" ref="EQ11:EQ17" si="286">EO11/EN11</f>
        <v>2.0525066666666727</v>
      </c>
      <c r="ER11" s="551">
        <v>12000</v>
      </c>
      <c r="ES11" s="551">
        <f>INDEX('Summary sales'!$A$6:$CA$50,MATCH($B11,'Summary sales'!$A$6:$A$50,0),MATCH($ER$3,'Summary sales'!$A$7:$CA$7,0))</f>
        <v>34823.450000001118</v>
      </c>
      <c r="ET11" s="551">
        <f t="shared" ref="ET11:ET17" si="287">ES11-ER11</f>
        <v>22823.450000001118</v>
      </c>
      <c r="EU11" s="552">
        <f t="shared" ref="EU11:EU17" si="288">ES11/ER11</f>
        <v>2.9019541666667599</v>
      </c>
      <c r="EV11" s="551">
        <v>4000</v>
      </c>
      <c r="EW11" s="551">
        <f>INDEX('Summary sales'!$A$6:$CA$50,MATCH(B11,'Summary sales'!$A$6:$A$50,0),MATCH($EV$3,'Summary sales'!$A$7:$CA$7,0))</f>
        <v>3480.7899999995716</v>
      </c>
      <c r="EX11" s="551">
        <f t="shared" ref="EX11:EX17" si="289">EW11-EV11</f>
        <v>-519.21000000042841</v>
      </c>
      <c r="EY11" s="552">
        <f t="shared" ref="EY11:EY17" si="290">EW11/EV11</f>
        <v>0.87019749999989293</v>
      </c>
      <c r="EZ11" s="551">
        <f>INDEX('SO Oktober 2026 Rev3'!$B$6:$BI$50,MATCH(B11,'SO Oktober 2026 Rev3'!$B$6:$B$50,0),MATCH($EZ$3,'SO Oktober 2026 Rev3'!$B$5:$XI$5,0))</f>
        <v>3500</v>
      </c>
      <c r="FA11" s="551">
        <f>INDEX('Summary sales'!$A$6:$CA$50,MATCH(B11,'Summary sales'!$A$6:$A$50,0),MATCH($EZ$3,'Summary sales'!$A$7:$CA$7,0))</f>
        <v>4664</v>
      </c>
      <c r="FB11" s="551">
        <f t="shared" ref="FB11:FB17" si="291">FA11-EZ11</f>
        <v>1164</v>
      </c>
      <c r="FC11" s="552">
        <f t="shared" ref="FC11:FC17" si="292">FA11/EZ11</f>
        <v>1.3325714285714285</v>
      </c>
      <c r="FD11" s="551">
        <v>0</v>
      </c>
      <c r="FE11" s="551">
        <f>INDEX('Summary sales'!$A$6:$CA$50,MATCH(B11,'Summary sales'!$A$6:$A$50,0),MATCH($FD$3,'Summary sales'!$A$7:$CA$7,0))</f>
        <v>0</v>
      </c>
      <c r="FF11" s="554">
        <f t="shared" ref="FF11:FF17" si="293">FE11-FD11</f>
        <v>0</v>
      </c>
      <c r="FG11" s="552" t="e">
        <f t="shared" ref="FG11:FG17" si="294">FE11/FD11</f>
        <v>#DIV/0!</v>
      </c>
      <c r="FH11" s="551">
        <f>INDEX('SO Oktober 2026 Rev3'!$B$6:$BI$50,MATCH(B11,'SO Oktober 2026 Rev3'!$B$6:$B$50,0),MATCH($FH$3,'SO Oktober 2026 Rev3'!$B$5:$XI$5,0))</f>
        <v>10000</v>
      </c>
      <c r="FI11" s="554">
        <f>INDEX('Summary sales'!$A$6:$CA$50,MATCH(B11,'Summary sales'!$A$6:$A$50,0),MATCH($FH$3,'Summary sales'!$A$7:$CA$7,0))</f>
        <v>11320.190000000002</v>
      </c>
      <c r="FJ11" s="551">
        <f t="shared" ref="FJ11:FJ17" si="295">FI11-FH11</f>
        <v>1320.1900000000023</v>
      </c>
      <c r="FK11" s="552">
        <f t="shared" ref="FK11:FK17" si="296">FI11/FH11</f>
        <v>1.1320190000000003</v>
      </c>
      <c r="FL11" s="551">
        <f>INDEX('SO Oktober 2026 Rev3'!$B$6:$BI$50,MATCH(B11,'SO Oktober 2026 Rev3'!$B$6:$B$50,0),MATCH($FL$3,'SO Oktober 2026 Rev3'!$B$5:$XI$5,0))</f>
        <v>500</v>
      </c>
      <c r="FM11" s="551">
        <f>INDEX('Summary sales'!$A$6:$CA$50,MATCH(B11,'Summary sales'!$A$6:$A$50,0),MATCH($FL$3,'Summary sales'!$A$7:$CA$7,0))</f>
        <v>468.13000000000466</v>
      </c>
      <c r="FN11" s="551">
        <f t="shared" ref="FN11:FN17" si="297">FM11-FL11</f>
        <v>-31.869999999995343</v>
      </c>
      <c r="FO11" s="552">
        <f t="shared" ref="FO11:FO17" si="298">FM11/FL11</f>
        <v>0.93626000000000931</v>
      </c>
      <c r="FP11" s="551">
        <v>6500</v>
      </c>
      <c r="FQ11" s="551">
        <f>INDEX('Summary sales'!$A$6:$CA$50,MATCH(B11,'Summary sales'!$A$6:$A$50,0),MATCH($FP$3,'Summary sales'!$A$7:$CA$7,0))</f>
        <v>6280.0899999999674</v>
      </c>
      <c r="FR11" s="551">
        <f t="shared" ref="FR11:FR17" si="299">FQ11-FP11</f>
        <v>-219.9100000000326</v>
      </c>
      <c r="FS11" s="552">
        <f t="shared" ref="FS11:FS17" si="300">FQ11/FP11</f>
        <v>0.96616769230768729</v>
      </c>
      <c r="FT11" s="551">
        <f>INDEX('SO Oktober 2026 Rev3'!$B$6:$BI$50,MATCH(B11,'SO Oktober 2026 Rev3'!$B$6:$B$50,0),MATCH($FT$3,'SO Oktober 2026 Rev3'!$B$5:$XI$5,0))</f>
        <v>3500</v>
      </c>
      <c r="FU11" s="551">
        <f>INDEX('Summary sales'!$A$6:$CA$50,MATCH(B11,'Summary sales'!$A$6:$A$50,0),MATCH($FT$3,'Summary sales'!$A$7:$CA$7,0))</f>
        <v>0</v>
      </c>
      <c r="FV11" s="551">
        <f t="shared" ref="FV11:FV17" si="301">FU11-FT11</f>
        <v>-3500</v>
      </c>
      <c r="FW11" s="552">
        <f t="shared" ref="FW11:FW17" si="302">FU11/FT11</f>
        <v>0</v>
      </c>
      <c r="FX11" s="551">
        <f>INDEX('SO Oktober 2026 Rev3'!$B$6:$BI$50,MATCH(B11,'SO Oktober 2026 Rev3'!$B$6:$B$50,0),MATCH($FX$3,'SO Oktober 2026 Rev3'!$B$5:$XI$5,0))</f>
        <v>2000</v>
      </c>
      <c r="FY11" s="551">
        <f>INDEX('Summary sales'!$A$6:$CA$50,MATCH(B11,'Summary sales'!$A$6:$A$50,0),MATCH($FX$3,'Summary sales'!$A$7:$CA$7,0))</f>
        <v>2784.9700000002049</v>
      </c>
      <c r="FZ11" s="551">
        <f t="shared" ref="FZ11:FZ17" si="303">FY11-FX11</f>
        <v>784.97000000020489</v>
      </c>
      <c r="GA11" s="552">
        <f t="shared" ref="GA11:GA17" si="304">FY11/FX11</f>
        <v>1.3924850000001023</v>
      </c>
      <c r="GB11" s="551">
        <v>369.61070967741654</v>
      </c>
      <c r="GC11" s="551">
        <f>INDEX('Summary sales'!$A$6:$CA$50,MATCH(B11,'Summary sales'!$A$6:$A$50,0),MATCH($GB$3,'Summary sales'!$A$7:$CA$7,0))</f>
        <v>0</v>
      </c>
      <c r="GD11" s="551">
        <f t="shared" ref="GD11:GD17" si="305">GC11-GB11</f>
        <v>-369.61070967741654</v>
      </c>
      <c r="GE11" s="552">
        <f t="shared" ref="GE11:GE17" si="306">GC11/GB11</f>
        <v>0</v>
      </c>
      <c r="GF11" s="551">
        <v>9000</v>
      </c>
      <c r="GG11" s="551">
        <f>INDEX('Summary sales'!$A$6:$CA$50,MATCH(B11,'Summary sales'!$A$6:$A$50,0),MATCH($GF$3,'Summary sales'!$A$7:$CA$7,0))</f>
        <v>4347.8909999999996</v>
      </c>
      <c r="GH11" s="551">
        <f t="shared" ref="GH11:GH17" si="307">GG11-GF11</f>
        <v>-4652.1090000000004</v>
      </c>
      <c r="GI11" s="552">
        <f t="shared" ref="GI11:GI17" si="308">GG11/GF11</f>
        <v>0.48309899999999995</v>
      </c>
      <c r="GJ11" s="551">
        <f>INDEX('SO Oktober 2026 Rev3'!$B$6:$BI$50,MATCH(B11,'SO Oktober 2026 Rev3'!$B$6:$B$50,0),MATCH($GJ$3,'SO Oktober 2026 Rev3'!$B$5:$XI$5,0))</f>
        <v>1121.900322580635</v>
      </c>
      <c r="GK11" s="551">
        <f>INDEX('Summary sales'!$A$6:$CA$50,MATCH($B11,'Summary sales'!$A$6:$A$50,0),MATCH($GJ$3,'Summary sales'!$A$7:$CA$7,0))</f>
        <v>782.29999999981374</v>
      </c>
      <c r="GL11" s="551">
        <f t="shared" ref="GL11:GL17" si="309">GK11-GJ11</f>
        <v>-339.60032258082128</v>
      </c>
      <c r="GM11" s="552">
        <f t="shared" ref="GM11:GM17" si="310">GK11/GJ11</f>
        <v>0.69729902403480859</v>
      </c>
      <c r="GN11" s="551">
        <f>INDEX('SO Oktober 2026 Rev3'!$B$6:$BI$50,MATCH(B11,'SO Oktober 2026 Rev3'!$B$6:$B$50,0),MATCH($GN$3,'SO Oktober 2026 Rev3'!$B$5:$XI$5,0))</f>
        <v>2499.7025806451697</v>
      </c>
      <c r="GO11" s="551">
        <f>INDEX('Summary sales'!$A$6:$CA$50,MATCH(B11,'Summary sales'!$A$6:$A$50,0),MATCH($GN$3,'Summary sales'!$A$7:$CA$7,0))</f>
        <v>2465.210000000021</v>
      </c>
      <c r="GP11" s="551">
        <f t="shared" ref="GP11:GP17" si="311">GO11-GN11</f>
        <v>-34.492580645148792</v>
      </c>
      <c r="GQ11" s="552">
        <f t="shared" ref="GQ11:GQ17" si="312">GO11/GN11</f>
        <v>0.98620132614487033</v>
      </c>
      <c r="GR11" s="551">
        <v>5000</v>
      </c>
      <c r="GS11" s="551">
        <f>INDEX('Summary sales'!$A$6:$CA$50,MATCH(B11,'Summary sales'!$A$6:$A$50,0),MATCH($GR$3,'Summary sales'!$A$7:$CA$7,0))</f>
        <v>9533.1999999999534</v>
      </c>
      <c r="GT11" s="551">
        <f t="shared" ref="GT11:GT17" si="313">GS11-GR11</f>
        <v>4533.1999999999534</v>
      </c>
      <c r="GU11" s="552">
        <f t="shared" ref="GU11:GU17" si="314">GS11/GR11</f>
        <v>1.9066399999999908</v>
      </c>
      <c r="GV11" s="551">
        <f>INDEX('SO Oktober 2026 Rev3'!$B$6:$BI$50,MATCH(B11,'SO Oktober 2026 Rev3'!$B$6:$B$50,0),MATCH($GV$3,'SO Oktober 2026 Rev3'!$B$5:$XI$5,0))</f>
        <v>2499.7025806451697</v>
      </c>
      <c r="GW11" s="551">
        <f>INDEX('Summary sales'!$A$6:$CA$50,MATCH(B11,'Summary sales'!$A$6:$A$50,0),MATCH($GV$3,'Summary sales'!$A$7:$CA$7,0))</f>
        <v>3198.4200000003912</v>
      </c>
      <c r="GX11" s="551">
        <f t="shared" ref="GX11:GX17" si="315">GW11-GV11</f>
        <v>698.71741935522141</v>
      </c>
      <c r="GY11" s="552">
        <f t="shared" ref="GY11:GY17" si="316">GW11/GV11</f>
        <v>1.2795202216316806</v>
      </c>
      <c r="GZ11" s="551">
        <f>INDEX('SO Oktober 2026 Rev3'!$B$6:$BI$50,MATCH(B11,'SO Oktober 2026 Rev3'!$B$6:$B$50,0),MATCH($GZ$3,'SO Oktober 2026 Rev3'!$B$5:$XI$5,0))</f>
        <v>31500</v>
      </c>
      <c r="HA11" s="551">
        <f>INDEX('Summary sales'!$A$6:$CA$50,MATCH(B11,'Summary sales'!$A$6:$A$50,0),MATCH($GZ$3,'Summary sales'!$A$7:$CA$7,0))</f>
        <v>4518.6470000001136</v>
      </c>
      <c r="HB11" s="551">
        <f t="shared" ref="HB11:HB17" si="317">HA11-GZ11</f>
        <v>-26981.352999999886</v>
      </c>
      <c r="HC11" s="555">
        <f t="shared" ref="HC11:HC17" si="318">HA11/GZ11</f>
        <v>0.14344911111111472</v>
      </c>
    </row>
    <row r="12" spans="1:226" ht="15" customHeight="1">
      <c r="A12" s="517"/>
      <c r="B12" s="556">
        <f>B11+1</f>
        <v>46301</v>
      </c>
      <c r="C12" s="556" t="str">
        <f t="shared" si="212"/>
        <v>Tue</v>
      </c>
      <c r="D12" s="551">
        <f t="shared" si="213"/>
        <v>203606.97941935482</v>
      </c>
      <c r="E12" s="551">
        <f t="shared" ca="1" si="214"/>
        <v>184054.67200000628</v>
      </c>
      <c r="F12" s="551">
        <f t="shared" ca="1" si="215"/>
        <v>-19552.307419348537</v>
      </c>
      <c r="G12" s="552">
        <f t="shared" ca="1" si="216"/>
        <v>0.90397034779894236</v>
      </c>
      <c r="H12" s="551">
        <f>INDEX('SO Oktober 2026 Rev3'!$B$6:$BI$50,MATCH($B12,'SO Oktober 2026 Rev3'!$B$6:$B$50,0),MATCH($H$3,'SO Oktober 2026 Rev3'!$B$5:$XI$5,0))</f>
        <v>1199.5729032258068</v>
      </c>
      <c r="I12" s="551">
        <f>INDEX('Summary sales'!$A$6:$CA$50,MATCH($B12,'Summary sales'!$A$6:$A$50,0),MATCH($H$3,'Summary sales'!$A$7:$CA$7,0))</f>
        <v>0</v>
      </c>
      <c r="J12" s="551">
        <f t="shared" si="217"/>
        <v>-1199.5729032258068</v>
      </c>
      <c r="K12" s="552">
        <f t="shared" si="218"/>
        <v>0</v>
      </c>
      <c r="L12" s="551">
        <f>INDEX('SO Oktober 2026 Rev3'!$B$6:$BI$50,MATCH($B12,'SO Oktober 2026 Rev3'!$B$6:$B$50,0),MATCH($L$3,'SO Oktober 2026 Rev3'!$B$5:$XI$5,0))</f>
        <v>1200</v>
      </c>
      <c r="M12" s="551">
        <f>INDEX('Summary sales'!$A$6:$CA$50,MATCH($B12,'Summary sales'!$A$6:$A$50,0),MATCH($L$3,'Summary sales'!$A$7:$CA$7,0))</f>
        <v>1175.9399999999441</v>
      </c>
      <c r="N12" s="551">
        <f t="shared" si="219"/>
        <v>-24.060000000055879</v>
      </c>
      <c r="O12" s="553">
        <f t="shared" si="220"/>
        <v>0.97994999999995347</v>
      </c>
      <c r="P12" s="551">
        <f>INDEX('SO Oktober 2026 Rev3'!$B$6:$BI$50,MATCH($B12,'SO Oktober 2026 Rev3'!$B$6:$B$50,0),MATCH($P$3,'SO Oktober 2026 Rev3'!$B$5:$XI$5,0))</f>
        <v>3300</v>
      </c>
      <c r="Q12" s="551">
        <f>INDEX('Summary sales'!$A$6:$CA$50,MATCH($B12,'Summary sales'!$A$6:$A$50,0),MATCH($P$3,'Summary sales'!$A$7:$CA$7,0))</f>
        <v>2596.2000000001863</v>
      </c>
      <c r="R12" s="551">
        <f t="shared" si="221"/>
        <v>-703.79999999981374</v>
      </c>
      <c r="S12" s="553">
        <f t="shared" si="222"/>
        <v>0.78672727272732912</v>
      </c>
      <c r="T12" s="551">
        <f>INDEX('SO Oktober 2026 Rev3'!$B$6:$BI$50,MATCH(B12,'SO Oktober 2026 Rev3'!$B$6:$B$50,0),MATCH($T$3,'SO Oktober 2026 Rev3'!$B$5:$XI$5,0))</f>
        <v>800</v>
      </c>
      <c r="U12" s="551">
        <f>INDEX('Summary sales'!$A$6:$CA$50,MATCH($B12,'Summary sales'!$A$6:$A$50,0),MATCH($T$3,'Summary sales'!$A$7:$CA$7,0))</f>
        <v>902.76000000000931</v>
      </c>
      <c r="V12" s="551">
        <f t="shared" si="223"/>
        <v>102.76000000000931</v>
      </c>
      <c r="W12" s="553">
        <f t="shared" si="224"/>
        <v>1.1284500000000117</v>
      </c>
      <c r="X12" s="551">
        <f>INDEX('SO Oktober 2026 Rev3'!$B$6:$BI$50,MATCH(B12,'SO Oktober 2026 Rev3'!$B$6:$B$50,0),MATCH($X$3,'SO Oktober 2026 Rev3'!$B$5:$XI$5,0))</f>
        <v>150</v>
      </c>
      <c r="Y12" s="551">
        <f>INDEX('Summary sales'!$A$6:$CA$50,MATCH($B12,'Summary sales'!$A$6:$A$50,0),MATCH($X$3,'Summary sales'!$A$7:$CA$7,0))</f>
        <v>0</v>
      </c>
      <c r="Z12" s="551">
        <f t="shared" si="225"/>
        <v>-150</v>
      </c>
      <c r="AA12" s="553">
        <f t="shared" si="226"/>
        <v>0</v>
      </c>
      <c r="AB12" s="551">
        <f>INDEX('SO Oktober 2026 Rev3'!$B$6:$BI$50,MATCH(B12,'SO Oktober 2026 Rev3'!$B$6:$B$50,0),MATCH($AB$3,'SO Oktober 2026 Rev3'!$B$5:$XI$5,0))</f>
        <v>603.76322580644887</v>
      </c>
      <c r="AC12" s="551">
        <f>INDEX('Summary sales'!$A$6:$CA$50,MATCH($B12,'Summary sales'!$A$6:$A$50,0),MATCH($AB$3,'Summary sales'!$A$7:$CA$7,0))</f>
        <v>864.78000000002794</v>
      </c>
      <c r="AD12" s="551">
        <f t="shared" si="227"/>
        <v>261.01677419357907</v>
      </c>
      <c r="AE12" s="552">
        <f t="shared" si="228"/>
        <v>1.432316449623009</v>
      </c>
      <c r="AF12" s="551">
        <f>INDEX('SO Oktober 2026 Rev3'!$B$6:$BI$50,MATCH(B12,'SO Oktober 2026 Rev3'!$B$6:$B$50,0),MATCH($AF$3,'SO Oktober 2026 Rev3'!$B$5:$XI$5,0))</f>
        <v>673.27548387096704</v>
      </c>
      <c r="AG12" s="551">
        <f>INDEX('Summary sales'!$A$6:$CA$50,MATCH($B12,'Summary sales'!$A$6:$A$50,0),MATCH($AF$3,'Summary sales'!$A$7:$CA$7,0))</f>
        <v>480.23999999999069</v>
      </c>
      <c r="AH12" s="551">
        <f t="shared" si="229"/>
        <v>-193.03548387097635</v>
      </c>
      <c r="AI12" s="552">
        <f t="shared" si="230"/>
        <v>0.71328900502788617</v>
      </c>
      <c r="AJ12" s="551">
        <f>INDEX('SO Oktober 2026 Rev3'!$B$6:$BI$50,MATCH(B12,'SO Oktober 2026 Rev3'!$B$6:$B$50,0),MATCH($AJ$3,'SO Oktober 2026 Rev3'!$B$5:$XI$5,0))</f>
        <v>5500</v>
      </c>
      <c r="AK12" s="551">
        <f>INDEX('Summary sales'!$A$6:$CA$50,MATCH($B12,'Summary sales'!$A$6:$A$50,0),MATCH($AJ$3,'Summary sales'!$A$7:$CA$7,0))</f>
        <v>5660.2000000011176</v>
      </c>
      <c r="AL12" s="551">
        <f t="shared" si="231"/>
        <v>160.20000000111759</v>
      </c>
      <c r="AM12" s="552">
        <f t="shared" si="232"/>
        <v>1.0291272727274758</v>
      </c>
      <c r="AN12" s="551">
        <v>5000</v>
      </c>
      <c r="AO12" s="551">
        <f ca="1">INDEX('Summary sales'!$A$6:$CA$50,MATCH($B12,'Summary sales'!$A$6:$A$50,0),MATCH($AN$3,'Summary sales'!$A$7:$CA$7,0))</f>
        <v>3697.6200000001118</v>
      </c>
      <c r="AP12" s="551">
        <f t="shared" ca="1" si="233"/>
        <v>-1302.3799999998882</v>
      </c>
      <c r="AQ12" s="552">
        <f t="shared" ca="1" si="234"/>
        <v>0.73952400000002239</v>
      </c>
      <c r="AR12" s="551">
        <v>1500</v>
      </c>
      <c r="AS12" s="551">
        <f>INDEX('Summary sales'!$A$6:$CA$50,MATCH($B12,'Summary sales'!$A$6:$A$50,0),MATCH($AR$3,'Summary sales'!$A$7:$CA$7,0))</f>
        <v>1457.8899999998976</v>
      </c>
      <c r="AT12" s="551">
        <f t="shared" si="235"/>
        <v>-42.110000000102445</v>
      </c>
      <c r="AU12" s="552">
        <f t="shared" si="236"/>
        <v>0.97192666666659833</v>
      </c>
      <c r="AV12" s="551">
        <f>INDEX('SO Oktober 2026 Rev3'!$B$6:$BI$50,MATCH(B12,'SO Oktober 2026 Rev3'!$B$6:$B$50,0),MATCH($AV$3,'SO Oktober 2026 Rev3'!$B$5:$XI$5,0))</f>
        <v>1300</v>
      </c>
      <c r="AW12" s="551">
        <f>INDEX('Summary sales'!$A$6:$CA$50,MATCH($B12,'Summary sales'!$A$6:$A$50,0),MATCH($AV$3,'Summary sales'!$A$7:$CA$7,0))</f>
        <v>566.17999999999302</v>
      </c>
      <c r="AX12" s="551">
        <f t="shared" si="237"/>
        <v>-733.82000000000698</v>
      </c>
      <c r="AY12" s="552">
        <f t="shared" si="238"/>
        <v>0.43552307692307157</v>
      </c>
      <c r="AZ12" s="551">
        <v>10800</v>
      </c>
      <c r="BA12" s="551">
        <f>INDEX('Summary sales'!$A$6:$CA$50,MATCH($B12,'Summary sales'!$A$6:$A$50,0),MATCH($AZ$3,'Summary sales'!$A$7:$CA$7,0))</f>
        <v>11187.080000000075</v>
      </c>
      <c r="BB12" s="551">
        <f t="shared" si="239"/>
        <v>387.08000000007451</v>
      </c>
      <c r="BC12" s="552">
        <f t="shared" si="240"/>
        <v>1.0358407407407477</v>
      </c>
      <c r="BD12" s="551">
        <v>8000</v>
      </c>
      <c r="BE12" s="551">
        <f>INDEX('Summary sales'!$A$6:$CA$50,MATCH($B12,'Summary sales'!$A$6:$A$50,0),MATCH($BD$3,'Summary sales'!$A$7:$CA$7,0))</f>
        <v>9572.5400000000373</v>
      </c>
      <c r="BF12" s="551">
        <f t="shared" si="241"/>
        <v>1572.5400000000373</v>
      </c>
      <c r="BG12" s="552">
        <f t="shared" si="242"/>
        <v>1.1965675000000047</v>
      </c>
      <c r="BH12" s="551">
        <f>INDEX('SO Oktober 2026 Rev3'!$B$6:$BI$50,MATCH(B12,'SO Oktober 2026 Rev3'!$B$6:$B$50,0),MATCH($BH$3,'SO Oktober 2026 Rev3'!$B$5:$XI$5,0))</f>
        <v>1000</v>
      </c>
      <c r="BI12" s="551">
        <f>INDEX('Summary sales'!$A$6:$CA$50,MATCH($B12,'Summary sales'!$A$6:$A$50,0),MATCH($BH$3,'Summary sales'!$A$7:$CA$7,0))</f>
        <v>1526.1990000000224</v>
      </c>
      <c r="BJ12" s="551">
        <f t="shared" si="243"/>
        <v>526.19900000002235</v>
      </c>
      <c r="BK12" s="552">
        <f t="shared" si="244"/>
        <v>1.5261990000000223</v>
      </c>
      <c r="BL12" s="551">
        <f>INDEX('SO Oktober 2026 Rev3'!$B$6:$BI$50,MATCH(B12,'SO Oktober 2026 Rev3'!$B$6:$B$50,0),MATCH($BL$3,'SO Oktober 2026 Rev3'!$B$5:$XI$5,0))</f>
        <v>3000</v>
      </c>
      <c r="BM12" s="551">
        <f ca="1">INDEX('Summary sales'!$A$6:$CA$50,MATCH($B12,'Summary sales'!$A$6:$A$50,0),MATCH($BL$3,'Summary sales'!$A$7:$CA$7,0))</f>
        <v>4756.17</v>
      </c>
      <c r="BN12" s="551">
        <f t="shared" ca="1" si="245"/>
        <v>1756.17</v>
      </c>
      <c r="BO12" s="552">
        <f t="shared" ca="1" si="246"/>
        <v>1.5853900000000001</v>
      </c>
      <c r="BP12" s="551">
        <f>INDEX('SO Oktober 2026 Rev3'!$B$6:$BI$50,MATCH(B12,'SO Oktober 2026 Rev3'!$B$6:$B$50,0),MATCH($BP$3,'SO Oktober 2026 Rev3'!$B$5:$XI$5,0))</f>
        <v>1000</v>
      </c>
      <c r="BQ12" s="551">
        <f>INDEX('Summary sales'!$A$6:$CA$50,MATCH($B12,'Summary sales'!$A$6:$A$50,0),MATCH($BP$3,'Summary sales'!$A$7:$CA$7,0))</f>
        <v>332.57000000029802</v>
      </c>
      <c r="BR12" s="551">
        <f t="shared" si="247"/>
        <v>-667.42999999970198</v>
      </c>
      <c r="BS12" s="552">
        <f t="shared" si="248"/>
        <v>0.33257000000029802</v>
      </c>
      <c r="BT12" s="551">
        <f>INDEX('SO Oktober 2026 Rev3'!$B$6:$BI$50,MATCH(B12,'SO Oktober 2026 Rev3'!$B$6:$B$50,0),MATCH($BT$3,'SO Oktober 2026 Rev3'!$B$5:$XI$5,0))</f>
        <v>89.451612903225808</v>
      </c>
      <c r="BU12" s="551">
        <f>INDEX('Summary sales'!$A$6:$CA$50,MATCH($B12,'Summary sales'!$A$6:$A$50,0),MATCH($BT$3,'Summary sales'!$A$7:$CA$7,0))</f>
        <v>62.180999999996857</v>
      </c>
      <c r="BV12" s="551">
        <f t="shared" si="249"/>
        <v>-27.270612903228951</v>
      </c>
      <c r="BW12" s="552">
        <f t="shared" si="250"/>
        <v>0.69513559322030383</v>
      </c>
      <c r="BX12" s="551">
        <v>3000</v>
      </c>
      <c r="BY12" s="551">
        <f>INDEX('Summary sales'!$A$6:$CA$50,MATCH($B12,'Summary sales'!$A$6:$A$50,0),MATCH($BX$3,'Summary sales'!$A$7:$CA$7,0))</f>
        <v>3790.8000000002794</v>
      </c>
      <c r="BZ12" s="551">
        <f t="shared" si="251"/>
        <v>790.8000000002794</v>
      </c>
      <c r="CA12" s="552">
        <f t="shared" si="252"/>
        <v>1.2636000000000931</v>
      </c>
      <c r="CB12" s="551">
        <f>INDEX('SO Oktober 2026 Rev3'!$B$6:$BI$50,MATCH(B12,'SO Oktober 2026 Rev3'!$B$6:$B$50,0),MATCH($CB$3,'SO Oktober 2026 Rev3'!$B$5:$XI$5,0))</f>
        <v>1000</v>
      </c>
      <c r="CC12" s="551">
        <f>INDEX('Summary sales'!$A$6:$CA$50,MATCH($B12,'Summary sales'!$A$6:$A$50,0),MATCH($CB$3,'Summary sales'!$A$7:$CA$7,0))</f>
        <v>864.45999999996275</v>
      </c>
      <c r="CD12" s="551">
        <f t="shared" si="253"/>
        <v>-135.54000000003725</v>
      </c>
      <c r="CE12" s="552">
        <f t="shared" si="254"/>
        <v>0.8644599999999627</v>
      </c>
      <c r="CF12" s="551">
        <f>INDEX('SO Oktober 2026 Rev3'!$B$6:$BI$50,MATCH(B12,'SO Oktober 2026 Rev3'!$B$6:$B$50,0),MATCH($CF$3,'SO Oktober 2026 Rev3'!$B$5:$XI$5,0))</f>
        <v>3000</v>
      </c>
      <c r="CG12" s="551">
        <f>INDEX('Summary sales'!$A$6:$CA$50,MATCH($B12,'Summary sales'!$A$6:$A$50,0),MATCH($CF$3,'Summary sales'!$A$7:$CA$7,0))</f>
        <v>2642.5</v>
      </c>
      <c r="CH12" s="551">
        <f t="shared" si="255"/>
        <v>-357.5</v>
      </c>
      <c r="CI12" s="552">
        <f t="shared" si="256"/>
        <v>0.88083333333333336</v>
      </c>
      <c r="CJ12" s="551">
        <f>INDEX('SO Oktober 2026 Rev3'!$B$6:$BI$50,MATCH($B12,'SO Oktober 2026 Rev3'!$B$6:$B$50,0),MATCH($CJ$3,'SO Oktober 2026 Rev3'!$B$5:$XI$5,0))</f>
        <v>0</v>
      </c>
      <c r="CK12" s="551">
        <f>INDEX('Summary sales'!$A$6:$CA$50,MATCH($B12,'Summary sales'!$A$6:$A$50,0),MATCH($CJ$3,'Summary sales'!$A$7:$CA$7,0))</f>
        <v>3019.8100000000559</v>
      </c>
      <c r="CL12" s="551">
        <f t="shared" si="257"/>
        <v>3019.8100000000559</v>
      </c>
      <c r="CM12" s="552" t="e">
        <f t="shared" si="258"/>
        <v>#DIV/0!</v>
      </c>
      <c r="CN12" s="551">
        <f>INDEX('SO Oktober 2026 Rev3'!$B$6:$BI$50,MATCH($B12,'SO Oktober 2026 Rev3'!$B$6:$B$50,0),MATCH(CN$3,'SO Oktober 2026 Rev3'!$B$5:$XI$5,0))</f>
        <v>0</v>
      </c>
      <c r="CO12" s="551">
        <f>INDEX('Summary sales'!$A$6:$CA$50,MATCH($B12,'Summary sales'!$A$6:$A$50,0),MATCH($CN$3,'Summary sales'!$A$7:$CA$7,0))</f>
        <v>0</v>
      </c>
      <c r="CP12" s="551">
        <f t="shared" si="259"/>
        <v>0</v>
      </c>
      <c r="CQ12" s="552" t="e">
        <f t="shared" si="260"/>
        <v>#DIV/0!</v>
      </c>
      <c r="CR12" s="551">
        <f>INDEX('SO Oktober 2026 Rev3'!$B$6:$BI$50,MATCH($B12,'SO Oktober 2026 Rev3'!$B$6:$B$50,0),MATCH(CR$3,'SO Oktober 2026 Rev3'!$B$5:$XI$5,0))</f>
        <v>2000</v>
      </c>
      <c r="CS12" s="551">
        <f>INDEX('Summary sales'!$A$6:$CA$50,MATCH($B12,'Summary sales'!$A$6:$A$50,0),MATCH($CR$3,'Summary sales'!$A$7:$CA$7,0))</f>
        <v>0</v>
      </c>
      <c r="CT12" s="551">
        <f t="shared" si="261"/>
        <v>-2000</v>
      </c>
      <c r="CU12" s="552">
        <f t="shared" si="262"/>
        <v>0</v>
      </c>
      <c r="CV12" s="551">
        <v>12500</v>
      </c>
      <c r="CW12" s="551">
        <f>INDEX('Summary sales'!$A$6:$CA$50,MATCH($B12,'Summary sales'!$A$6:$A$50,0),MATCH($CV$3,'Summary sales'!$A$7:$CA$7,0))</f>
        <v>8950.847000002861</v>
      </c>
      <c r="CX12" s="551">
        <f t="shared" si="263"/>
        <v>-3549.152999997139</v>
      </c>
      <c r="CY12" s="552">
        <f t="shared" si="264"/>
        <v>0.71606776000022887</v>
      </c>
      <c r="CZ12" s="551">
        <f>INDEX('SO Oktober 2026 Rev3'!$B$6:$BI$50,MATCH(B12,'SO Oktober 2026 Rev3'!$B$6:$B$50,0),MATCH($CZ$3,'SO Oktober 2026 Rev3'!$B$5:$XI$5,0))</f>
        <v>2000</v>
      </c>
      <c r="DA12" s="551">
        <f>INDEX('Summary sales'!$A$6:$CA$50,MATCH($B12,'Summary sales'!$A$6:$A$50,0),MATCH($CZ$3,'Summary sales'!$A$7:$CA$7,0))</f>
        <v>2149.3600000003353</v>
      </c>
      <c r="DB12" s="551">
        <f t="shared" si="265"/>
        <v>149.36000000033528</v>
      </c>
      <c r="DC12" s="552">
        <f t="shared" si="266"/>
        <v>1.0746800000001677</v>
      </c>
      <c r="DD12" s="551">
        <f>INDEX('SO Oktober 2026 Rev3'!$B$6:$BI$50,MATCH($B12,'SO Oktober 2026 Rev3'!$B$6:$B$50,0),MATCH(DD$3,'SO Oktober 2026 Rev3'!$B$5:$XI$5,0))</f>
        <v>800</v>
      </c>
      <c r="DE12" s="551">
        <f>INDEX('Summary sales'!$A$6:$CA$50,MATCH($B12,'Summary sales'!$A$6:$A$50,0),MATCH($DD$3,'Summary sales'!$A$7:$CA$7,0))</f>
        <v>26.869999999995343</v>
      </c>
      <c r="DF12" s="551">
        <f t="shared" si="267"/>
        <v>-773.13000000000466</v>
      </c>
      <c r="DG12" s="552">
        <f t="shared" si="268"/>
        <v>3.3587499999994178E-2</v>
      </c>
      <c r="DH12" s="551">
        <f>INDEX('SO Oktober 2026 Rev3'!$B$6:$BI$50,MATCH($B12,'SO Oktober 2026 Rev3'!$B$6:$B$50,0),MATCH(DH$3,'SO Oktober 2026 Rev3'!$B$5:$XI$5,0))</f>
        <v>7200</v>
      </c>
      <c r="DI12" s="551">
        <f>INDEX('Summary sales'!$A$6:$CA$50,MATCH($B12,'Summary sales'!$A$6:$A$50,0),MATCH($DH$3,'Summary sales'!$A$7:$CA$7,0))</f>
        <v>7567.7900000009686</v>
      </c>
      <c r="DJ12" s="551">
        <f t="shared" si="269"/>
        <v>367.79000000096858</v>
      </c>
      <c r="DK12" s="552">
        <f t="shared" si="270"/>
        <v>1.0510819444445789</v>
      </c>
      <c r="DL12" s="551">
        <f>INDEX('SO Oktober 2026 Rev3'!$B$6:$BI$50,MATCH(B12,'SO Oktober 2026 Rev3'!$B$6:$B$50,0),MATCH($DL$3,'SO Oktober 2026 Rev3'!$B$5:$XI$5,0))</f>
        <v>2000</v>
      </c>
      <c r="DM12" s="551">
        <f>INDEX('Summary sales'!$A$6:$CA$50,MATCH($B12,'Summary sales'!$A$6:$A$50,0),MATCH($DL$3,'Summary sales'!$A$7:$CA$7,0))</f>
        <v>1939.140000000014</v>
      </c>
      <c r="DN12" s="551">
        <f t="shared" si="271"/>
        <v>-60.85999999998603</v>
      </c>
      <c r="DO12" s="552">
        <f t="shared" si="272"/>
        <v>0.96957000000000704</v>
      </c>
      <c r="DP12" s="551">
        <v>2000</v>
      </c>
      <c r="DQ12" s="551">
        <f>INDEX('Summary sales'!$A$6:$CA$50,MATCH($B12,'Summary sales'!$A$6:$A$50,0),MATCH($DP$3,'Summary sales'!$A$7:$CA$7,0))</f>
        <v>1438.9300000001676</v>
      </c>
      <c r="DR12" s="551">
        <f t="shared" si="273"/>
        <v>-561.06999999983236</v>
      </c>
      <c r="DS12" s="552">
        <f t="shared" si="274"/>
        <v>0.71946500000008384</v>
      </c>
      <c r="DT12" s="551">
        <f>INDEX('SO Oktober 2026 Rev3'!$B$6:$BI$50,MATCH(B12,'SO Oktober 2026 Rev3'!$B$6:$B$50,0),MATCH($DT$3,'SO Oktober 2026 Rev3'!$B$5:$XI$5,0))</f>
        <v>1000</v>
      </c>
      <c r="DU12" s="551">
        <f>INDEX('Summary sales'!$A$6:$CA$50,MATCH($B12,'Summary sales'!$A$6:$A$50,0),MATCH($DT$3,'Summary sales'!$A$7:$CA$7,0))</f>
        <v>74.869999999995343</v>
      </c>
      <c r="DV12" s="551">
        <f t="shared" si="275"/>
        <v>-925.13000000000466</v>
      </c>
      <c r="DW12" s="552">
        <f t="shared" si="276"/>
        <v>7.4869999999995343E-2</v>
      </c>
      <c r="DX12" s="551">
        <f>INDEX('SO Oktober 2026 Rev3'!$B$6:$BI$50,MATCH(B12,'SO Oktober 2026 Rev3'!$B$6:$B$50,0),MATCH($DX$3,'SO Oktober 2026 Rev3'!$B$5:$XI$5,0))</f>
        <v>10000</v>
      </c>
      <c r="DY12" s="551">
        <f>INDEX('Summary sales'!$A$6:$CA$50,MATCH($B12,'Summary sales'!$A$6:$A$50,0),MATCH($DX$3,'Summary sales'!$A$7:$CA$7,0))</f>
        <v>8993.4199999999255</v>
      </c>
      <c r="DZ12" s="551">
        <f t="shared" si="277"/>
        <v>-1006.5800000000745</v>
      </c>
      <c r="EA12" s="552">
        <f t="shared" si="278"/>
        <v>0.89934199999999254</v>
      </c>
      <c r="EB12" s="551">
        <f>INDEX('SO Oktober 2026 Rev3'!$B$6:$BI$50,MATCH(B12,'SO Oktober 2026 Rev3'!$B$6:$B$50,0),MATCH($EB$3,'SO Oktober 2026 Rev3'!$B$5:$XI$5,0))</f>
        <v>2000</v>
      </c>
      <c r="EC12" s="551">
        <f>INDEX('Summary sales'!$A$6:$CA$50,MATCH($B12,'Summary sales'!$A$6:$A$50,0),MATCH($EB$3,'Summary sales'!$A$7:$CA$7,0))</f>
        <v>2303.8299999998417</v>
      </c>
      <c r="ED12" s="551">
        <f t="shared" si="279"/>
        <v>303.82999999984168</v>
      </c>
      <c r="EE12" s="552">
        <f t="shared" si="280"/>
        <v>1.1519149999999208</v>
      </c>
      <c r="EF12" s="551">
        <v>6000</v>
      </c>
      <c r="EG12" s="551">
        <f>INDEX('Summary sales'!$A$6:$CA$50,MATCH($B12,'Summary sales'!$A$6:$A$50,0),MATCH($EF$3,'Summary sales'!$A$7:$CA$7,0))</f>
        <v>4675.7099999999627</v>
      </c>
      <c r="EH12" s="551">
        <f t="shared" si="281"/>
        <v>-1324.2900000000373</v>
      </c>
      <c r="EI12" s="552">
        <f t="shared" si="282"/>
        <v>0.77928499999999379</v>
      </c>
      <c r="EJ12" s="551">
        <v>7000</v>
      </c>
      <c r="EK12" s="551">
        <f>INDEX('Summary sales'!$A$6:$CA$50,MATCH(B12,'Summary sales'!$A$6:$A$50,0),MATCH($EJ$3,'Summary sales'!$A$7:$CA$7,0))</f>
        <v>11294.030000000028</v>
      </c>
      <c r="EL12" s="551">
        <f t="shared" si="283"/>
        <v>4294.0300000000279</v>
      </c>
      <c r="EM12" s="552">
        <f t="shared" si="284"/>
        <v>1.6134328571428611</v>
      </c>
      <c r="EN12" s="551">
        <f>INDEX('SO Oktober 2026 Rev3'!$B$6:$BI$50,MATCH(B12,'SO Oktober 2026 Rev3'!$B$6:$B$50,0),MATCH($EN$3,'SO Oktober 2026 Rev3'!$B$5:$XI$5,0))</f>
        <v>3000</v>
      </c>
      <c r="EO12" s="551">
        <f>INDEX('Summary sales'!$A$6:$CA$50,MATCH($B12,'Summary sales'!$A$6:$A$50,0),MATCH($EN$3,'Summary sales'!$A$7:$CA$7,0))</f>
        <v>4852.2999999998137</v>
      </c>
      <c r="EP12" s="551">
        <f t="shared" si="285"/>
        <v>1852.2999999998137</v>
      </c>
      <c r="EQ12" s="552">
        <f t="shared" si="286"/>
        <v>1.6174333333332713</v>
      </c>
      <c r="ER12" s="551">
        <v>12000</v>
      </c>
      <c r="ES12" s="551">
        <f>INDEX('Summary sales'!$A$6:$CA$50,MATCH($B12,'Summary sales'!$A$6:$A$50,0),MATCH($ER$3,'Summary sales'!$A$7:$CA$7,0))</f>
        <v>20993.320000000298</v>
      </c>
      <c r="ET12" s="551">
        <f t="shared" si="287"/>
        <v>8993.320000000298</v>
      </c>
      <c r="EU12" s="552">
        <f t="shared" si="288"/>
        <v>1.7494433333333581</v>
      </c>
      <c r="EV12" s="551">
        <v>4000</v>
      </c>
      <c r="EW12" s="551">
        <f>INDEX('Summary sales'!$A$6:$CA$50,MATCH(B12,'Summary sales'!$A$6:$A$50,0),MATCH($EV$3,'Summary sales'!$A$7:$CA$7,0))</f>
        <v>4560.660000000149</v>
      </c>
      <c r="EX12" s="551">
        <f t="shared" si="289"/>
        <v>560.66000000014901</v>
      </c>
      <c r="EY12" s="552">
        <f t="shared" si="290"/>
        <v>1.1401650000000372</v>
      </c>
      <c r="EZ12" s="551">
        <f>INDEX('SO Oktober 2026 Rev3'!$B$6:$BI$50,MATCH(B12,'SO Oktober 2026 Rev3'!$B$6:$B$50,0),MATCH($EZ$3,'SO Oktober 2026 Rev3'!$B$5:$XI$5,0))</f>
        <v>3500</v>
      </c>
      <c r="FA12" s="551">
        <f>INDEX('Summary sales'!$A$6:$CA$50,MATCH(B12,'Summary sales'!$A$6:$A$50,0),MATCH($EZ$3,'Summary sales'!$A$7:$CA$7,0))</f>
        <v>4532</v>
      </c>
      <c r="FB12" s="551">
        <f t="shared" si="291"/>
        <v>1032</v>
      </c>
      <c r="FC12" s="552">
        <f t="shared" si="292"/>
        <v>1.2948571428571429</v>
      </c>
      <c r="FD12" s="551">
        <v>0</v>
      </c>
      <c r="FE12" s="551">
        <f>INDEX('Summary sales'!$A$6:$CA$50,MATCH(B12,'Summary sales'!$A$6:$A$50,0),MATCH($FD$3,'Summary sales'!$A$7:$CA$7,0))</f>
        <v>0</v>
      </c>
      <c r="FF12" s="554">
        <f t="shared" si="293"/>
        <v>0</v>
      </c>
      <c r="FG12" s="552" t="e">
        <f t="shared" si="294"/>
        <v>#DIV/0!</v>
      </c>
      <c r="FH12" s="551">
        <f>INDEX('SO Oktober 2026 Rev3'!$B$6:$BI$50,MATCH(B12,'SO Oktober 2026 Rev3'!$B$6:$B$50,0),MATCH($FH$3,'SO Oktober 2026 Rev3'!$B$5:$XI$5,0))</f>
        <v>10000</v>
      </c>
      <c r="FI12" s="554">
        <f>INDEX('Summary sales'!$A$6:$CA$50,MATCH(B12,'Summary sales'!$A$6:$A$50,0),MATCH($FH$3,'Summary sales'!$A$7:$CA$7,0))</f>
        <v>18163.520000000019</v>
      </c>
      <c r="FJ12" s="551">
        <f t="shared" si="295"/>
        <v>8163.5200000000186</v>
      </c>
      <c r="FK12" s="552">
        <f t="shared" si="296"/>
        <v>1.816352000000002</v>
      </c>
      <c r="FL12" s="551">
        <f>INDEX('SO Oktober 2026 Rev3'!$B$6:$BI$50,MATCH(B12,'SO Oktober 2026 Rev3'!$B$6:$B$50,0),MATCH($FL$3,'SO Oktober 2026 Rev3'!$B$5:$XI$5,0))</f>
        <v>500</v>
      </c>
      <c r="FM12" s="551">
        <f>INDEX('Summary sales'!$A$6:$CA$50,MATCH(B12,'Summary sales'!$A$6:$A$50,0),MATCH($FL$3,'Summary sales'!$A$7:$CA$7,0))</f>
        <v>472.38999999989755</v>
      </c>
      <c r="FN12" s="551">
        <f t="shared" si="297"/>
        <v>-27.610000000102445</v>
      </c>
      <c r="FO12" s="552">
        <f t="shared" si="298"/>
        <v>0.94477999999979512</v>
      </c>
      <c r="FP12" s="551">
        <v>6500</v>
      </c>
      <c r="FQ12" s="551">
        <f>INDEX('Summary sales'!$A$6:$CA$50,MATCH(B12,'Summary sales'!$A$6:$A$50,0),MATCH($FP$3,'Summary sales'!$A$7:$CA$7,0))</f>
        <v>6156.2399999999907</v>
      </c>
      <c r="FR12" s="551">
        <f t="shared" si="299"/>
        <v>-343.76000000000931</v>
      </c>
      <c r="FS12" s="552">
        <f t="shared" si="300"/>
        <v>0.94711384615384475</v>
      </c>
      <c r="FT12" s="551">
        <f>INDEX('SO Oktober 2026 Rev3'!$B$6:$BI$50,MATCH(B12,'SO Oktober 2026 Rev3'!$B$6:$B$50,0),MATCH($FT$3,'SO Oktober 2026 Rev3'!$B$5:$XI$5,0))</f>
        <v>3500</v>
      </c>
      <c r="FU12" s="551">
        <f>INDEX('Summary sales'!$A$6:$CA$50,MATCH(B12,'Summary sales'!$A$6:$A$50,0),MATCH($FT$3,'Summary sales'!$A$7:$CA$7,0))</f>
        <v>0</v>
      </c>
      <c r="FV12" s="551">
        <f t="shared" si="301"/>
        <v>-3500</v>
      </c>
      <c r="FW12" s="552">
        <f t="shared" si="302"/>
        <v>0</v>
      </c>
      <c r="FX12" s="551">
        <f>INDEX('SO Oktober 2026 Rev3'!$B$6:$BI$50,MATCH(B12,'SO Oktober 2026 Rev3'!$B$6:$B$50,0),MATCH($FX$3,'SO Oktober 2026 Rev3'!$B$5:$XI$5,0))</f>
        <v>2000</v>
      </c>
      <c r="FY12" s="551">
        <f>INDEX('Summary sales'!$A$6:$CA$50,MATCH(B12,'Summary sales'!$A$6:$A$50,0),MATCH($FX$3,'Summary sales'!$A$7:$CA$7,0))</f>
        <v>2545.0299999997951</v>
      </c>
      <c r="FZ12" s="551">
        <f t="shared" si="303"/>
        <v>545.02999999979511</v>
      </c>
      <c r="GA12" s="552">
        <f t="shared" si="304"/>
        <v>1.2725149999998975</v>
      </c>
      <c r="GB12" s="551">
        <v>369.61070967741654</v>
      </c>
      <c r="GC12" s="551">
        <f>INDEX('Summary sales'!$A$6:$CA$50,MATCH(B12,'Summary sales'!$A$6:$A$50,0),MATCH($GB$3,'Summary sales'!$A$7:$CA$7,0))</f>
        <v>0</v>
      </c>
      <c r="GD12" s="551">
        <f t="shared" si="305"/>
        <v>-369.61070967741654</v>
      </c>
      <c r="GE12" s="552">
        <f t="shared" si="306"/>
        <v>0</v>
      </c>
      <c r="GF12" s="551">
        <v>9000</v>
      </c>
      <c r="GG12" s="551">
        <f>INDEX('Summary sales'!$A$6:$CA$50,MATCH(B12,'Summary sales'!$A$6:$A$50,0),MATCH($GF$3,'Summary sales'!$A$7:$CA$7,0))</f>
        <v>4122.0429999999997</v>
      </c>
      <c r="GH12" s="551">
        <f t="shared" si="307"/>
        <v>-4877.9570000000003</v>
      </c>
      <c r="GI12" s="552">
        <f t="shared" si="308"/>
        <v>0.45800477777777776</v>
      </c>
      <c r="GJ12" s="551">
        <f>INDEX('SO Oktober 2026 Rev3'!$B$6:$BI$50,MATCH(B12,'SO Oktober 2026 Rev3'!$B$6:$B$50,0),MATCH($GJ$3,'SO Oktober 2026 Rev3'!$B$5:$XI$5,0))</f>
        <v>1121.900322580635</v>
      </c>
      <c r="GK12" s="551">
        <f>INDEX('Summary sales'!$A$6:$CA$50,MATCH($B12,'Summary sales'!$A$6:$A$50,0),MATCH($GJ$3,'Summary sales'!$A$7:$CA$7,0))</f>
        <v>596.90000000037253</v>
      </c>
      <c r="GL12" s="551">
        <f t="shared" si="309"/>
        <v>-525.00032258026249</v>
      </c>
      <c r="GM12" s="552">
        <f t="shared" si="310"/>
        <v>0.53204370119741295</v>
      </c>
      <c r="GN12" s="551">
        <f>INDEX('SO Oktober 2026 Rev3'!$B$6:$BI$50,MATCH(B12,'SO Oktober 2026 Rev3'!$B$6:$B$50,0),MATCH($GN$3,'SO Oktober 2026 Rev3'!$B$5:$XI$5,0))</f>
        <v>2499.7025806451697</v>
      </c>
      <c r="GO12" s="551">
        <f>INDEX('Summary sales'!$A$6:$CA$50,MATCH(B12,'Summary sales'!$A$6:$A$50,0),MATCH($GN$3,'Summary sales'!$A$7:$CA$7,0))</f>
        <v>2702.9400000000023</v>
      </c>
      <c r="GP12" s="551">
        <f t="shared" si="311"/>
        <v>203.23741935483258</v>
      </c>
      <c r="GQ12" s="552">
        <f t="shared" si="312"/>
        <v>1.0813046403714066</v>
      </c>
      <c r="GR12" s="551">
        <v>5000</v>
      </c>
      <c r="GS12" s="551">
        <f>INDEX('Summary sales'!$A$6:$CA$50,MATCH(B12,'Summary sales'!$A$6:$A$50,0),MATCH($GR$3,'Summary sales'!$A$7:$CA$7,0))</f>
        <v>5641.4400000000023</v>
      </c>
      <c r="GT12" s="551">
        <f t="shared" si="313"/>
        <v>641.44000000000233</v>
      </c>
      <c r="GU12" s="552">
        <f t="shared" si="314"/>
        <v>1.1282880000000004</v>
      </c>
      <c r="GV12" s="551">
        <f>INDEX('SO Oktober 2026 Rev3'!$B$6:$BI$50,MATCH(B12,'SO Oktober 2026 Rev3'!$B$6:$B$50,0),MATCH($GV$3,'SO Oktober 2026 Rev3'!$B$5:$XI$5,0))</f>
        <v>2499.7025806451697</v>
      </c>
      <c r="GW12" s="551">
        <f>INDEX('Summary sales'!$A$6:$CA$50,MATCH(B12,'Summary sales'!$A$6:$A$50,0),MATCH($GV$3,'Summary sales'!$A$7:$CA$7,0))</f>
        <v>2386.2999999998137</v>
      </c>
      <c r="GX12" s="551">
        <f t="shared" si="315"/>
        <v>-113.40258064535601</v>
      </c>
      <c r="GY12" s="552">
        <f t="shared" si="316"/>
        <v>0.95463357060019238</v>
      </c>
      <c r="GZ12" s="551">
        <f>INDEX('SO Oktober 2026 Rev3'!$B$6:$BI$50,MATCH(B12,'SO Oktober 2026 Rev3'!$B$6:$B$50,0),MATCH($GZ$3,'SO Oktober 2026 Rev3'!$B$5:$XI$5,0))</f>
        <v>31500</v>
      </c>
      <c r="HA12" s="551">
        <f>INDEX('Summary sales'!$A$6:$CA$50,MATCH(B12,'Summary sales'!$A$6:$A$50,0),MATCH($GZ$3,'Summary sales'!$A$7:$CA$7,0))</f>
        <v>1758.6720000000205</v>
      </c>
      <c r="HB12" s="551">
        <f t="shared" si="317"/>
        <v>-29741.32799999998</v>
      </c>
      <c r="HC12" s="555">
        <f t="shared" si="318"/>
        <v>5.5830857142857793E-2</v>
      </c>
    </row>
    <row r="13" spans="1:226" ht="15" customHeight="1">
      <c r="A13" s="815">
        <f>WEEKNUM(B13)</f>
        <v>41</v>
      </c>
      <c r="B13" s="556">
        <f t="shared" ref="B13:B17" si="319">B12+1</f>
        <v>46302</v>
      </c>
      <c r="C13" s="556" t="str">
        <f t="shared" si="212"/>
        <v>Wed</v>
      </c>
      <c r="D13" s="551">
        <f t="shared" si="213"/>
        <v>203606.97941935482</v>
      </c>
      <c r="E13" s="551">
        <f t="shared" ca="1" si="214"/>
        <v>183084.22999999498</v>
      </c>
      <c r="F13" s="551">
        <f t="shared" ca="1" si="215"/>
        <v>-20522.74941935984</v>
      </c>
      <c r="G13" s="552">
        <f t="shared" ca="1" si="216"/>
        <v>0.89920409664793177</v>
      </c>
      <c r="H13" s="551">
        <f>INDEX('SO Oktober 2026 Rev3'!$B$6:$BI$50,MATCH($B13,'SO Oktober 2026 Rev3'!$B$6:$B$50,0),MATCH($H$3,'SO Oktober 2026 Rev3'!$B$5:$XI$5,0))</f>
        <v>1199.5729032258068</v>
      </c>
      <c r="I13" s="551">
        <f>INDEX('Summary sales'!$A$6:$CA$50,MATCH($B13,'Summary sales'!$A$6:$A$50,0),MATCH($H$3,'Summary sales'!$A$7:$CA$7,0))</f>
        <v>550.81000000005588</v>
      </c>
      <c r="J13" s="551">
        <f t="shared" si="217"/>
        <v>-648.76290322575096</v>
      </c>
      <c r="K13" s="552">
        <f t="shared" si="218"/>
        <v>0.45917175898093104</v>
      </c>
      <c r="L13" s="551">
        <f>INDEX('SO Oktober 2026 Rev3'!$B$6:$BI$50,MATCH($B13,'SO Oktober 2026 Rev3'!$B$6:$B$50,0),MATCH($L$3,'SO Oktober 2026 Rev3'!$B$5:$XI$5,0))</f>
        <v>1200</v>
      </c>
      <c r="M13" s="551">
        <f>INDEX('Summary sales'!$A$6:$CA$50,MATCH($B13,'Summary sales'!$A$6:$A$50,0),MATCH($L$3,'Summary sales'!$A$7:$CA$7,0))</f>
        <v>1269.2700000000186</v>
      </c>
      <c r="N13" s="551">
        <f t="shared" si="219"/>
        <v>69.270000000018626</v>
      </c>
      <c r="O13" s="553">
        <f t="shared" si="220"/>
        <v>1.0577250000000156</v>
      </c>
      <c r="P13" s="551">
        <f>INDEX('SO Oktober 2026 Rev3'!$B$6:$BI$50,MATCH($B13,'SO Oktober 2026 Rev3'!$B$6:$B$50,0),MATCH($P$3,'SO Oktober 2026 Rev3'!$B$5:$XI$5,0))</f>
        <v>3300</v>
      </c>
      <c r="Q13" s="551">
        <f>INDEX('Summary sales'!$A$6:$CA$50,MATCH($B13,'Summary sales'!$A$6:$A$50,0),MATCH($P$3,'Summary sales'!$A$7:$CA$7,0))</f>
        <v>2057.5699999998324</v>
      </c>
      <c r="R13" s="551">
        <f t="shared" si="221"/>
        <v>-1242.4300000001676</v>
      </c>
      <c r="S13" s="553">
        <f t="shared" si="222"/>
        <v>0.62350606060600977</v>
      </c>
      <c r="T13" s="551">
        <f>INDEX('SO Oktober 2026 Rev3'!$B$6:$BI$50,MATCH(B13,'SO Oktober 2026 Rev3'!$B$6:$B$50,0),MATCH($T$3,'SO Oktober 2026 Rev3'!$B$5:$XI$5,0))</f>
        <v>800</v>
      </c>
      <c r="U13" s="551">
        <f>INDEX('Summary sales'!$A$6:$CA$50,MATCH($B13,'Summary sales'!$A$6:$A$50,0),MATCH($T$3,'Summary sales'!$A$7:$CA$7,0))</f>
        <v>940.92000000004191</v>
      </c>
      <c r="V13" s="551">
        <f t="shared" si="223"/>
        <v>140.92000000004191</v>
      </c>
      <c r="W13" s="553">
        <f t="shared" si="224"/>
        <v>1.1761500000000524</v>
      </c>
      <c r="X13" s="551">
        <f>INDEX('SO Oktober 2026 Rev3'!$B$6:$BI$50,MATCH(B13,'SO Oktober 2026 Rev3'!$B$6:$B$50,0),MATCH($X$3,'SO Oktober 2026 Rev3'!$B$5:$XI$5,0))</f>
        <v>150</v>
      </c>
      <c r="Y13" s="551">
        <f>INDEX('Summary sales'!$A$6:$CA$50,MATCH($B13,'Summary sales'!$A$6:$A$50,0),MATCH($X$3,'Summary sales'!$A$7:$CA$7,0))</f>
        <v>0</v>
      </c>
      <c r="Z13" s="551">
        <f t="shared" si="225"/>
        <v>-150</v>
      </c>
      <c r="AA13" s="553">
        <f t="shared" si="226"/>
        <v>0</v>
      </c>
      <c r="AB13" s="551">
        <f>INDEX('SO Oktober 2026 Rev3'!$B$6:$BI$50,MATCH(B13,'SO Oktober 2026 Rev3'!$B$6:$B$50,0),MATCH($AB$3,'SO Oktober 2026 Rev3'!$B$5:$XI$5,0))</f>
        <v>603.76322580644887</v>
      </c>
      <c r="AC13" s="551">
        <f>INDEX('Summary sales'!$A$6:$CA$50,MATCH($B13,'Summary sales'!$A$6:$A$50,0),MATCH($AB$3,'Summary sales'!$A$7:$CA$7,0))</f>
        <v>797.90000000002328</v>
      </c>
      <c r="AD13" s="551">
        <f t="shared" si="227"/>
        <v>194.13677419357441</v>
      </c>
      <c r="AE13" s="552">
        <f t="shared" si="228"/>
        <v>1.3215445490809168</v>
      </c>
      <c r="AF13" s="551">
        <f>INDEX('SO Oktober 2026 Rev3'!$B$6:$BI$50,MATCH(B13,'SO Oktober 2026 Rev3'!$B$6:$B$50,0),MATCH($AF$3,'SO Oktober 2026 Rev3'!$B$5:$XI$5,0))</f>
        <v>673.27548387096704</v>
      </c>
      <c r="AG13" s="551">
        <f>INDEX('Summary sales'!$A$6:$CA$50,MATCH($B13,'Summary sales'!$A$6:$A$50,0),MATCH($AF$3,'Summary sales'!$A$7:$CA$7,0))</f>
        <v>526.73999999999069</v>
      </c>
      <c r="AH13" s="551">
        <f t="shared" si="229"/>
        <v>-146.53548387097635</v>
      </c>
      <c r="AI13" s="552">
        <f t="shared" si="230"/>
        <v>0.78235434472011789</v>
      </c>
      <c r="AJ13" s="551">
        <f>INDEX('SO Oktober 2026 Rev3'!$B$6:$BI$50,MATCH(B13,'SO Oktober 2026 Rev3'!$B$6:$B$50,0),MATCH($AJ$3,'SO Oktober 2026 Rev3'!$B$5:$XI$5,0))</f>
        <v>5500</v>
      </c>
      <c r="AK13" s="551">
        <f>INDEX('Summary sales'!$A$6:$CA$50,MATCH($B13,'Summary sales'!$A$6:$A$50,0),MATCH($AJ$3,'Summary sales'!$A$7:$CA$7,0))</f>
        <v>5400.9699999988079</v>
      </c>
      <c r="AL13" s="551">
        <f t="shared" si="231"/>
        <v>-99.030000001192093</v>
      </c>
      <c r="AM13" s="552">
        <f t="shared" si="232"/>
        <v>0.98199454545432874</v>
      </c>
      <c r="AN13" s="551">
        <v>5000</v>
      </c>
      <c r="AO13" s="551">
        <f ca="1">INDEX('Summary sales'!$A$6:$CA$50,MATCH($B13,'Summary sales'!$A$6:$A$50,0),MATCH($AN$3,'Summary sales'!$A$7:$CA$7,0))</f>
        <v>3939.390000000596</v>
      </c>
      <c r="AP13" s="551">
        <f t="shared" ca="1" si="233"/>
        <v>-1060.609999999404</v>
      </c>
      <c r="AQ13" s="552">
        <f t="shared" ca="1" si="234"/>
        <v>0.78787800000011921</v>
      </c>
      <c r="AR13" s="551">
        <v>1500</v>
      </c>
      <c r="AS13" s="551">
        <f>INDEX('Summary sales'!$A$6:$CA$50,MATCH($B13,'Summary sales'!$A$6:$A$50,0),MATCH($AR$3,'Summary sales'!$A$7:$CA$7,0))</f>
        <v>2950.6400000001304</v>
      </c>
      <c r="AT13" s="551">
        <f t="shared" si="235"/>
        <v>1450.6400000001304</v>
      </c>
      <c r="AU13" s="552">
        <f t="shared" si="236"/>
        <v>1.9670933333334202</v>
      </c>
      <c r="AV13" s="551">
        <f>INDEX('SO Oktober 2026 Rev3'!$B$6:$BI$50,MATCH(B13,'SO Oktober 2026 Rev3'!$B$6:$B$50,0),MATCH($AV$3,'SO Oktober 2026 Rev3'!$B$5:$XI$5,0))</f>
        <v>1300</v>
      </c>
      <c r="AW13" s="551">
        <f>INDEX('Summary sales'!$A$6:$CA$50,MATCH($B13,'Summary sales'!$A$6:$A$50,0),MATCH($AV$3,'Summary sales'!$A$7:$CA$7,0))</f>
        <v>355.94000000000233</v>
      </c>
      <c r="AX13" s="551">
        <f t="shared" si="237"/>
        <v>-944.05999999999767</v>
      </c>
      <c r="AY13" s="552">
        <f t="shared" si="238"/>
        <v>0.27380000000000176</v>
      </c>
      <c r="AZ13" s="551">
        <v>10800</v>
      </c>
      <c r="BA13" s="551">
        <f>INDEX('Summary sales'!$A$6:$CA$50,MATCH($B13,'Summary sales'!$A$6:$A$50,0),MATCH($AZ$3,'Summary sales'!$A$7:$CA$7,0))</f>
        <v>11138.280000000261</v>
      </c>
      <c r="BB13" s="551">
        <f t="shared" si="239"/>
        <v>338.28000000026077</v>
      </c>
      <c r="BC13" s="552">
        <f t="shared" si="240"/>
        <v>1.0313222222222465</v>
      </c>
      <c r="BD13" s="551">
        <v>8000</v>
      </c>
      <c r="BE13" s="551">
        <f>INDEX('Summary sales'!$A$6:$CA$50,MATCH($B13,'Summary sales'!$A$6:$A$50,0),MATCH($BD$3,'Summary sales'!$A$7:$CA$7,0))</f>
        <v>9625.3700000001118</v>
      </c>
      <c r="BF13" s="551">
        <f t="shared" si="241"/>
        <v>1625.3700000001118</v>
      </c>
      <c r="BG13" s="552">
        <f t="shared" si="242"/>
        <v>1.203171250000014</v>
      </c>
      <c r="BH13" s="551">
        <f>INDEX('SO Oktober 2026 Rev3'!$B$6:$BI$50,MATCH(B13,'SO Oktober 2026 Rev3'!$B$6:$B$50,0),MATCH($BH$3,'SO Oktober 2026 Rev3'!$B$5:$XI$5,0))</f>
        <v>1000</v>
      </c>
      <c r="BI13" s="551">
        <f>INDEX('Summary sales'!$A$6:$CA$50,MATCH($B13,'Summary sales'!$A$6:$A$50,0),MATCH($BH$3,'Summary sales'!$A$7:$CA$7,0))</f>
        <v>1253.4960000000428</v>
      </c>
      <c r="BJ13" s="551">
        <f t="shared" si="243"/>
        <v>253.49600000004284</v>
      </c>
      <c r="BK13" s="552">
        <f t="shared" si="244"/>
        <v>1.2534960000000428</v>
      </c>
      <c r="BL13" s="551">
        <f>INDEX('SO Oktober 2026 Rev3'!$B$6:$BI$50,MATCH(B13,'SO Oktober 2026 Rev3'!$B$6:$B$50,0),MATCH($BL$3,'SO Oktober 2026 Rev3'!$B$5:$XI$5,0))</f>
        <v>3000</v>
      </c>
      <c r="BM13" s="551">
        <f ca="1">INDEX('Summary sales'!$A$6:$CA$50,MATCH($B13,'Summary sales'!$A$6:$A$50,0),MATCH($BL$3,'Summary sales'!$A$7:$CA$7,0))</f>
        <v>7271.34</v>
      </c>
      <c r="BN13" s="551">
        <f t="shared" ca="1" si="245"/>
        <v>4271.34</v>
      </c>
      <c r="BO13" s="552">
        <f t="shared" ca="1" si="246"/>
        <v>2.4237800000000003</v>
      </c>
      <c r="BP13" s="551">
        <f>INDEX('SO Oktober 2026 Rev3'!$B$6:$BI$50,MATCH(B13,'SO Oktober 2026 Rev3'!$B$6:$B$50,0),MATCH($BP$3,'SO Oktober 2026 Rev3'!$B$5:$XI$5,0))</f>
        <v>1000</v>
      </c>
      <c r="BQ13" s="551">
        <f>INDEX('Summary sales'!$A$6:$CA$50,MATCH($B13,'Summary sales'!$A$6:$A$50,0),MATCH($BP$3,'Summary sales'!$A$7:$CA$7,0))</f>
        <v>361.32999999914318</v>
      </c>
      <c r="BR13" s="551">
        <f t="shared" si="247"/>
        <v>-638.67000000085682</v>
      </c>
      <c r="BS13" s="552">
        <f t="shared" si="248"/>
        <v>0.36132999999914317</v>
      </c>
      <c r="BT13" s="551">
        <f>INDEX('SO Oktober 2026 Rev3'!$B$6:$BI$50,MATCH(B13,'SO Oktober 2026 Rev3'!$B$6:$B$50,0),MATCH($BT$3,'SO Oktober 2026 Rev3'!$B$5:$XI$5,0))</f>
        <v>89.451612903225808</v>
      </c>
      <c r="BU13" s="551">
        <f>INDEX('Summary sales'!$A$6:$CA$50,MATCH($B13,'Summary sales'!$A$6:$A$50,0),MATCH($BT$3,'Summary sales'!$A$7:$CA$7,0))</f>
        <v>66.211999999999534</v>
      </c>
      <c r="BV13" s="551">
        <f t="shared" si="249"/>
        <v>-23.239612903226273</v>
      </c>
      <c r="BW13" s="552">
        <f t="shared" si="250"/>
        <v>0.74019906238730093</v>
      </c>
      <c r="BX13" s="551">
        <v>3000</v>
      </c>
      <c r="BY13" s="551">
        <f>INDEX('Summary sales'!$A$6:$CA$50,MATCH($B13,'Summary sales'!$A$6:$A$50,0),MATCH($BX$3,'Summary sales'!$A$7:$CA$7,0))</f>
        <v>334.09999999962747</v>
      </c>
      <c r="BZ13" s="551">
        <f t="shared" si="251"/>
        <v>-2665.9000000003725</v>
      </c>
      <c r="CA13" s="552">
        <f t="shared" si="252"/>
        <v>0.11136666666654249</v>
      </c>
      <c r="CB13" s="551">
        <f>INDEX('SO Oktober 2026 Rev3'!$B$6:$BI$50,MATCH(B13,'SO Oktober 2026 Rev3'!$B$6:$B$50,0),MATCH($CB$3,'SO Oktober 2026 Rev3'!$B$5:$XI$5,0))</f>
        <v>1000</v>
      </c>
      <c r="CC13" s="551">
        <f>INDEX('Summary sales'!$A$6:$CA$50,MATCH($B13,'Summary sales'!$A$6:$A$50,0),MATCH($CB$3,'Summary sales'!$A$7:$CA$7,0))</f>
        <v>1507.3399999999674</v>
      </c>
      <c r="CD13" s="551">
        <f t="shared" si="253"/>
        <v>507.3399999999674</v>
      </c>
      <c r="CE13" s="552">
        <f t="shared" si="254"/>
        <v>1.5073399999999675</v>
      </c>
      <c r="CF13" s="551">
        <f>INDEX('SO Oktober 2026 Rev3'!$B$6:$BI$50,MATCH(B13,'SO Oktober 2026 Rev3'!$B$6:$B$50,0),MATCH($CF$3,'SO Oktober 2026 Rev3'!$B$5:$XI$5,0))</f>
        <v>3000</v>
      </c>
      <c r="CG13" s="551">
        <f>INDEX('Summary sales'!$A$6:$CA$50,MATCH($B13,'Summary sales'!$A$6:$A$50,0),MATCH($CF$3,'Summary sales'!$A$7:$CA$7,0))</f>
        <v>2917.0999999996275</v>
      </c>
      <c r="CH13" s="551">
        <f t="shared" si="255"/>
        <v>-82.900000000372529</v>
      </c>
      <c r="CI13" s="552">
        <f t="shared" si="256"/>
        <v>0.97236666666654248</v>
      </c>
      <c r="CJ13" s="551">
        <f>INDEX('SO Oktober 2026 Rev3'!$B$6:$BI$50,MATCH($B13,'SO Oktober 2026 Rev3'!$B$6:$B$50,0),MATCH($CJ$3,'SO Oktober 2026 Rev3'!$B$5:$XI$5,0))</f>
        <v>0</v>
      </c>
      <c r="CK13" s="551">
        <f>INDEX('Summary sales'!$A$6:$CA$50,MATCH($B13,'Summary sales'!$A$6:$A$50,0),MATCH($CJ$3,'Summary sales'!$A$7:$CA$7,0))</f>
        <v>4642.5500000000466</v>
      </c>
      <c r="CL13" s="551">
        <f t="shared" si="257"/>
        <v>4642.5500000000466</v>
      </c>
      <c r="CM13" s="552" t="e">
        <f t="shared" si="258"/>
        <v>#DIV/0!</v>
      </c>
      <c r="CN13" s="551">
        <f>INDEX('SO Oktober 2026 Rev3'!$B$6:$BI$50,MATCH($B13,'SO Oktober 2026 Rev3'!$B$6:$B$50,0),MATCH(CN$3,'SO Oktober 2026 Rev3'!$B$5:$XI$5,0))</f>
        <v>0</v>
      </c>
      <c r="CO13" s="551">
        <f>INDEX('Summary sales'!$A$6:$CA$50,MATCH($B13,'Summary sales'!$A$6:$A$50,0),MATCH($CN$3,'Summary sales'!$A$7:$CA$7,0))</f>
        <v>0</v>
      </c>
      <c r="CP13" s="551">
        <f t="shared" si="259"/>
        <v>0</v>
      </c>
      <c r="CQ13" s="552" t="e">
        <f t="shared" si="260"/>
        <v>#DIV/0!</v>
      </c>
      <c r="CR13" s="551">
        <f>INDEX('SO Oktober 2026 Rev3'!$B$6:$BI$50,MATCH($B13,'SO Oktober 2026 Rev3'!$B$6:$B$50,0),MATCH(CR$3,'SO Oktober 2026 Rev3'!$B$5:$XI$5,0))</f>
        <v>2000</v>
      </c>
      <c r="CS13" s="551">
        <f>INDEX('Summary sales'!$A$6:$CA$50,MATCH($B13,'Summary sales'!$A$6:$A$50,0),MATCH($CR$3,'Summary sales'!$A$7:$CA$7,0))</f>
        <v>1101.9100000000035</v>
      </c>
      <c r="CT13" s="551">
        <f t="shared" si="261"/>
        <v>-898.08999999999651</v>
      </c>
      <c r="CU13" s="552">
        <f t="shared" si="262"/>
        <v>0.55095500000000175</v>
      </c>
      <c r="CV13" s="551">
        <v>12500</v>
      </c>
      <c r="CW13" s="551">
        <f>INDEX('Summary sales'!$A$6:$CA$50,MATCH($B13,'Summary sales'!$A$6:$A$50,0),MATCH($CV$3,'Summary sales'!$A$7:$CA$7,0))</f>
        <v>8963.2809999957681</v>
      </c>
      <c r="CX13" s="551">
        <f t="shared" si="263"/>
        <v>-3536.7190000042319</v>
      </c>
      <c r="CY13" s="552">
        <f t="shared" si="264"/>
        <v>0.71706247999966144</v>
      </c>
      <c r="CZ13" s="551">
        <f>INDEX('SO Oktober 2026 Rev3'!$B$6:$BI$50,MATCH(B13,'SO Oktober 2026 Rev3'!$B$6:$B$50,0),MATCH($CZ$3,'SO Oktober 2026 Rev3'!$B$5:$XI$5,0))</f>
        <v>2000</v>
      </c>
      <c r="DA13" s="551">
        <f>INDEX('Summary sales'!$A$6:$CA$50,MATCH($B13,'Summary sales'!$A$6:$A$50,0),MATCH($CZ$3,'Summary sales'!$A$7:$CA$7,0))</f>
        <v>2071.5099999997765</v>
      </c>
      <c r="DB13" s="551">
        <f t="shared" si="265"/>
        <v>71.509999999776483</v>
      </c>
      <c r="DC13" s="552">
        <f t="shared" si="266"/>
        <v>1.0357549999998883</v>
      </c>
      <c r="DD13" s="551">
        <f>INDEX('SO Oktober 2026 Rev3'!$B$6:$BI$50,MATCH($B13,'SO Oktober 2026 Rev3'!$B$6:$B$50,0),MATCH(DD$3,'SO Oktober 2026 Rev3'!$B$5:$XI$5,0))</f>
        <v>800</v>
      </c>
      <c r="DE13" s="551">
        <f>INDEX('Summary sales'!$A$6:$CA$50,MATCH($B13,'Summary sales'!$A$6:$A$50,0),MATCH($DD$3,'Summary sales'!$A$7:$CA$7,0))</f>
        <v>134.84999999997672</v>
      </c>
      <c r="DF13" s="551">
        <f t="shared" si="267"/>
        <v>-665.15000000002328</v>
      </c>
      <c r="DG13" s="552">
        <f t="shared" si="268"/>
        <v>0.16856249999997089</v>
      </c>
      <c r="DH13" s="551">
        <f>INDEX('SO Oktober 2026 Rev3'!$B$6:$BI$50,MATCH($B13,'SO Oktober 2026 Rev3'!$B$6:$B$50,0),MATCH(DH$3,'SO Oktober 2026 Rev3'!$B$5:$XI$5,0))</f>
        <v>7200</v>
      </c>
      <c r="DI13" s="551">
        <f>INDEX('Summary sales'!$A$6:$CA$50,MATCH($B13,'Summary sales'!$A$6:$A$50,0),MATCH($DH$3,'Summary sales'!$A$7:$CA$7,0))</f>
        <v>7891.660000000149</v>
      </c>
      <c r="DJ13" s="551">
        <f t="shared" si="269"/>
        <v>691.66000000014901</v>
      </c>
      <c r="DK13" s="552">
        <f t="shared" si="270"/>
        <v>1.0960638888889096</v>
      </c>
      <c r="DL13" s="551">
        <f>INDEX('SO Oktober 2026 Rev3'!$B$6:$BI$50,MATCH(B13,'SO Oktober 2026 Rev3'!$B$6:$B$50,0),MATCH($DL$3,'SO Oktober 2026 Rev3'!$B$5:$XI$5,0))</f>
        <v>2000</v>
      </c>
      <c r="DM13" s="551">
        <f>INDEX('Summary sales'!$A$6:$CA$50,MATCH($B13,'Summary sales'!$A$6:$A$50,0),MATCH($DL$3,'Summary sales'!$A$7:$CA$7,0))</f>
        <v>2072.9099999999744</v>
      </c>
      <c r="DN13" s="551">
        <f t="shared" si="271"/>
        <v>72.909999999974389</v>
      </c>
      <c r="DO13" s="552">
        <f t="shared" si="272"/>
        <v>1.0364549999999872</v>
      </c>
      <c r="DP13" s="551">
        <v>2000</v>
      </c>
      <c r="DQ13" s="551">
        <f>INDEX('Summary sales'!$A$6:$CA$50,MATCH($B13,'Summary sales'!$A$6:$A$50,0),MATCH($DP$3,'Summary sales'!$A$7:$CA$7,0))</f>
        <v>1864.75</v>
      </c>
      <c r="DR13" s="551">
        <f t="shared" si="273"/>
        <v>-135.25</v>
      </c>
      <c r="DS13" s="552">
        <f t="shared" si="274"/>
        <v>0.93237499999999995</v>
      </c>
      <c r="DT13" s="551">
        <f>INDEX('SO Oktober 2026 Rev3'!$B$6:$BI$50,MATCH(B13,'SO Oktober 2026 Rev3'!$B$6:$B$50,0),MATCH($DT$3,'SO Oktober 2026 Rev3'!$B$5:$XI$5,0))</f>
        <v>1000</v>
      </c>
      <c r="DU13" s="551">
        <f>INDEX('Summary sales'!$A$6:$CA$50,MATCH($B13,'Summary sales'!$A$6:$A$50,0),MATCH($DT$3,'Summary sales'!$A$7:$CA$7,0))</f>
        <v>1010.9099999999162</v>
      </c>
      <c r="DV13" s="551">
        <f t="shared" si="275"/>
        <v>10.909999999916181</v>
      </c>
      <c r="DW13" s="552">
        <f t="shared" si="276"/>
        <v>1.0109099999999163</v>
      </c>
      <c r="DX13" s="551">
        <f>INDEX('SO Oktober 2026 Rev3'!$B$6:$BI$50,MATCH(B13,'SO Oktober 2026 Rev3'!$B$6:$B$50,0),MATCH($DX$3,'SO Oktober 2026 Rev3'!$B$5:$XI$5,0))</f>
        <v>10000</v>
      </c>
      <c r="DY13" s="551">
        <f>INDEX('Summary sales'!$A$6:$CA$50,MATCH($B13,'Summary sales'!$A$6:$A$50,0),MATCH($DX$3,'Summary sales'!$A$7:$CA$7,0))</f>
        <v>8781.1200000001118</v>
      </c>
      <c r="DZ13" s="551">
        <f t="shared" si="277"/>
        <v>-1218.8799999998882</v>
      </c>
      <c r="EA13" s="552">
        <f t="shared" si="278"/>
        <v>0.87811200000001122</v>
      </c>
      <c r="EB13" s="551">
        <f>INDEX('SO Oktober 2026 Rev3'!$B$6:$BI$50,MATCH(B13,'SO Oktober 2026 Rev3'!$B$6:$B$50,0),MATCH($EB$3,'SO Oktober 2026 Rev3'!$B$5:$XI$5,0))</f>
        <v>2000</v>
      </c>
      <c r="EC13" s="551">
        <f>INDEX('Summary sales'!$A$6:$CA$50,MATCH($B13,'Summary sales'!$A$6:$A$50,0),MATCH($EB$3,'Summary sales'!$A$7:$CA$7,0))</f>
        <v>2760.0400000000373</v>
      </c>
      <c r="ED13" s="551">
        <f t="shared" si="279"/>
        <v>760.04000000003725</v>
      </c>
      <c r="EE13" s="552">
        <f t="shared" si="280"/>
        <v>1.3800200000000187</v>
      </c>
      <c r="EF13" s="551">
        <v>6000</v>
      </c>
      <c r="EG13" s="551">
        <f>INDEX('Summary sales'!$A$6:$CA$50,MATCH($B13,'Summary sales'!$A$6:$A$50,0),MATCH($EF$3,'Summary sales'!$A$7:$CA$7,0))</f>
        <v>6359.8800000008196</v>
      </c>
      <c r="EH13" s="551">
        <f t="shared" si="281"/>
        <v>359.88000000081956</v>
      </c>
      <c r="EI13" s="552">
        <f t="shared" si="282"/>
        <v>1.0599800000001367</v>
      </c>
      <c r="EJ13" s="551">
        <v>7000</v>
      </c>
      <c r="EK13" s="551">
        <f>INDEX('Summary sales'!$A$6:$CA$50,MATCH(B13,'Summary sales'!$A$6:$A$50,0),MATCH($EJ$3,'Summary sales'!$A$7:$CA$7,0))</f>
        <v>10882.070000000065</v>
      </c>
      <c r="EL13" s="551">
        <f t="shared" si="283"/>
        <v>3882.0700000000652</v>
      </c>
      <c r="EM13" s="552">
        <f t="shared" si="284"/>
        <v>1.5545814285714379</v>
      </c>
      <c r="EN13" s="551">
        <f>INDEX('SO Oktober 2026 Rev3'!$B$6:$BI$50,MATCH(B13,'SO Oktober 2026 Rev3'!$B$6:$B$50,0),MATCH($EN$3,'SO Oktober 2026 Rev3'!$B$5:$XI$5,0))</f>
        <v>3000</v>
      </c>
      <c r="EO13" s="551">
        <f>INDEX('Summary sales'!$A$6:$CA$50,MATCH($B13,'Summary sales'!$A$6:$A$50,0),MATCH($EN$3,'Summary sales'!$A$7:$CA$7,0))</f>
        <v>3937.3000000002794</v>
      </c>
      <c r="EP13" s="551">
        <f t="shared" si="285"/>
        <v>937.3000000002794</v>
      </c>
      <c r="EQ13" s="552">
        <f t="shared" si="286"/>
        <v>1.3124333333334264</v>
      </c>
      <c r="ER13" s="551">
        <v>12000</v>
      </c>
      <c r="ES13" s="551">
        <f>INDEX('Summary sales'!$A$6:$CA$50,MATCH($B13,'Summary sales'!$A$6:$A$50,0),MATCH($ER$3,'Summary sales'!$A$7:$CA$7,0))</f>
        <v>11637.75</v>
      </c>
      <c r="ET13" s="551">
        <f t="shared" si="287"/>
        <v>-362.25</v>
      </c>
      <c r="EU13" s="552">
        <f t="shared" si="288"/>
        <v>0.96981249999999997</v>
      </c>
      <c r="EV13" s="551">
        <v>4000</v>
      </c>
      <c r="EW13" s="551">
        <f>INDEX('Summary sales'!$A$6:$CA$50,MATCH(B13,'Summary sales'!$A$6:$A$50,0),MATCH($EV$3,'Summary sales'!$A$7:$CA$7,0))</f>
        <v>5510.7600000002421</v>
      </c>
      <c r="EX13" s="551">
        <f t="shared" si="289"/>
        <v>1510.7600000002421</v>
      </c>
      <c r="EY13" s="552">
        <f t="shared" si="290"/>
        <v>1.3776900000000605</v>
      </c>
      <c r="EZ13" s="551">
        <f>INDEX('SO Oktober 2026 Rev3'!$B$6:$BI$50,MATCH(B13,'SO Oktober 2026 Rev3'!$B$6:$B$50,0),MATCH($EZ$3,'SO Oktober 2026 Rev3'!$B$5:$XI$5,0))</f>
        <v>3500</v>
      </c>
      <c r="FA13" s="551">
        <f>INDEX('Summary sales'!$A$6:$CA$50,MATCH(B13,'Summary sales'!$A$6:$A$50,0),MATCH($EZ$3,'Summary sales'!$A$7:$CA$7,0))</f>
        <v>4646.5999999996275</v>
      </c>
      <c r="FB13" s="551">
        <f t="shared" si="291"/>
        <v>1146.5999999996275</v>
      </c>
      <c r="FC13" s="552">
        <f t="shared" si="292"/>
        <v>1.3275999999998935</v>
      </c>
      <c r="FD13" s="551">
        <v>0</v>
      </c>
      <c r="FE13" s="551">
        <f>INDEX('Summary sales'!$A$6:$CA$50,MATCH(B13,'Summary sales'!$A$6:$A$50,0),MATCH($FD$3,'Summary sales'!$A$7:$CA$7,0))</f>
        <v>0</v>
      </c>
      <c r="FF13" s="554">
        <f t="shared" si="293"/>
        <v>0</v>
      </c>
      <c r="FG13" s="552" t="e">
        <f t="shared" si="294"/>
        <v>#DIV/0!</v>
      </c>
      <c r="FH13" s="551">
        <f>INDEX('SO Oktober 2026 Rev3'!$B$6:$BI$50,MATCH(B13,'SO Oktober 2026 Rev3'!$B$6:$B$50,0),MATCH($FH$3,'SO Oktober 2026 Rev3'!$B$5:$XI$5,0))</f>
        <v>10000</v>
      </c>
      <c r="FI13" s="554">
        <f>INDEX('Summary sales'!$A$6:$CA$50,MATCH(B13,'Summary sales'!$A$6:$A$50,0),MATCH($FH$3,'Summary sales'!$A$7:$CA$7,0))</f>
        <v>17133.099999999977</v>
      </c>
      <c r="FJ13" s="551">
        <f t="shared" si="295"/>
        <v>7133.0999999999767</v>
      </c>
      <c r="FK13" s="552">
        <f t="shared" si="296"/>
        <v>1.7133099999999977</v>
      </c>
      <c r="FL13" s="551">
        <f>INDEX('SO Oktober 2026 Rev3'!$B$6:$BI$50,MATCH(B13,'SO Oktober 2026 Rev3'!$B$6:$B$50,0),MATCH($FL$3,'SO Oktober 2026 Rev3'!$B$5:$XI$5,0))</f>
        <v>500</v>
      </c>
      <c r="FM13" s="551">
        <f>INDEX('Summary sales'!$A$6:$CA$50,MATCH(B13,'Summary sales'!$A$6:$A$50,0),MATCH($FL$3,'Summary sales'!$A$7:$CA$7,0))</f>
        <v>483.34000000008382</v>
      </c>
      <c r="FN13" s="551">
        <f t="shared" si="297"/>
        <v>-16.659999999916181</v>
      </c>
      <c r="FO13" s="552">
        <f t="shared" si="298"/>
        <v>0.96668000000016763</v>
      </c>
      <c r="FP13" s="551">
        <v>6500</v>
      </c>
      <c r="FQ13" s="551">
        <f>INDEX('Summary sales'!$A$6:$CA$50,MATCH(B13,'Summary sales'!$A$6:$A$50,0),MATCH($FP$3,'Summary sales'!$A$7:$CA$7,0))</f>
        <v>6273.8300000000745</v>
      </c>
      <c r="FR13" s="551">
        <f t="shared" si="299"/>
        <v>-226.16999999992549</v>
      </c>
      <c r="FS13" s="552">
        <f t="shared" si="300"/>
        <v>0.96520461538462687</v>
      </c>
      <c r="FT13" s="551">
        <f>INDEX('SO Oktober 2026 Rev3'!$B$6:$BI$50,MATCH(B13,'SO Oktober 2026 Rev3'!$B$6:$B$50,0),MATCH($FT$3,'SO Oktober 2026 Rev3'!$B$5:$XI$5,0))</f>
        <v>3500</v>
      </c>
      <c r="FU13" s="551">
        <f>INDEX('Summary sales'!$A$6:$CA$50,MATCH(B13,'Summary sales'!$A$6:$A$50,0),MATCH($FT$3,'Summary sales'!$A$7:$CA$7,0))</f>
        <v>0</v>
      </c>
      <c r="FV13" s="551">
        <f t="shared" si="301"/>
        <v>-3500</v>
      </c>
      <c r="FW13" s="552">
        <f t="shared" si="302"/>
        <v>0</v>
      </c>
      <c r="FX13" s="551">
        <f>INDEX('SO Oktober 2026 Rev3'!$B$6:$BI$50,MATCH(B13,'SO Oktober 2026 Rev3'!$B$6:$B$50,0),MATCH($FX$3,'SO Oktober 2026 Rev3'!$B$5:$XI$5,0))</f>
        <v>2000</v>
      </c>
      <c r="FY13" s="551">
        <f>INDEX('Summary sales'!$A$6:$CA$50,MATCH(B13,'Summary sales'!$A$6:$A$50,0),MATCH($FX$3,'Summary sales'!$A$7:$CA$7,0))</f>
        <v>3962.7700000000186</v>
      </c>
      <c r="FZ13" s="551">
        <f t="shared" si="303"/>
        <v>1962.7700000000186</v>
      </c>
      <c r="GA13" s="552">
        <f t="shared" si="304"/>
        <v>1.9813850000000093</v>
      </c>
      <c r="GB13" s="551">
        <v>369.61070967741654</v>
      </c>
      <c r="GC13" s="551">
        <f>INDEX('Summary sales'!$A$6:$CA$50,MATCH(B13,'Summary sales'!$A$6:$A$50,0),MATCH($GB$3,'Summary sales'!$A$7:$CA$7,0))</f>
        <v>2844.8499999999767</v>
      </c>
      <c r="GD13" s="551">
        <f t="shared" si="305"/>
        <v>2475.23929032256</v>
      </c>
      <c r="GE13" s="552">
        <f t="shared" si="306"/>
        <v>7.6968819504252552</v>
      </c>
      <c r="GF13" s="551">
        <v>9000</v>
      </c>
      <c r="GG13" s="551">
        <f>INDEX('Summary sales'!$A$6:$CA$50,MATCH(B13,'Summary sales'!$A$6:$A$50,0),MATCH($GF$3,'Summary sales'!$A$7:$CA$7,0))</f>
        <v>4192.9350000000004</v>
      </c>
      <c r="GH13" s="551">
        <f t="shared" si="307"/>
        <v>-4807.0649999999996</v>
      </c>
      <c r="GI13" s="552">
        <f t="shared" si="308"/>
        <v>0.46588166666666669</v>
      </c>
      <c r="GJ13" s="551">
        <f>INDEX('SO Oktober 2026 Rev3'!$B$6:$BI$50,MATCH(B13,'SO Oktober 2026 Rev3'!$B$6:$B$50,0),MATCH($GJ$3,'SO Oktober 2026 Rev3'!$B$5:$XI$5,0))</f>
        <v>1121.900322580635</v>
      </c>
      <c r="GK13" s="551">
        <f>INDEX('Summary sales'!$A$6:$CA$50,MATCH($B13,'Summary sales'!$A$6:$A$50,0),MATCH($GJ$3,'Summary sales'!$A$7:$CA$7,0))</f>
        <v>721.27999999979511</v>
      </c>
      <c r="GL13" s="551">
        <f t="shared" si="309"/>
        <v>-400.62032258083991</v>
      </c>
      <c r="GM13" s="552">
        <f t="shared" si="310"/>
        <v>0.64290916535319398</v>
      </c>
      <c r="GN13" s="551">
        <f>INDEX('SO Oktober 2026 Rev3'!$B$6:$BI$50,MATCH(B13,'SO Oktober 2026 Rev3'!$B$6:$B$50,0),MATCH($GN$3,'SO Oktober 2026 Rev3'!$B$5:$XI$5,0))</f>
        <v>2499.7025806451697</v>
      </c>
      <c r="GO13" s="551">
        <f>INDEX('Summary sales'!$A$6:$CA$50,MATCH(B13,'Summary sales'!$A$6:$A$50,0),MATCH($GN$3,'Summary sales'!$A$7:$CA$7,0))</f>
        <v>2829.0200000000186</v>
      </c>
      <c r="GP13" s="551">
        <f t="shared" si="311"/>
        <v>329.31741935484888</v>
      </c>
      <c r="GQ13" s="552">
        <f t="shared" si="312"/>
        <v>1.1317426408664395</v>
      </c>
      <c r="GR13" s="551">
        <v>5000</v>
      </c>
      <c r="GS13" s="551">
        <f>INDEX('Summary sales'!$A$6:$CA$50,MATCH(B13,'Summary sales'!$A$6:$A$50,0),MATCH($GR$3,'Summary sales'!$A$7:$CA$7,0))</f>
        <v>3570.9100000000326</v>
      </c>
      <c r="GT13" s="551">
        <f t="shared" si="313"/>
        <v>-1429.0899999999674</v>
      </c>
      <c r="GU13" s="552">
        <f t="shared" si="314"/>
        <v>0.71418200000000653</v>
      </c>
      <c r="GV13" s="551">
        <f>INDEX('SO Oktober 2026 Rev3'!$B$6:$BI$50,MATCH(B13,'SO Oktober 2026 Rev3'!$B$6:$B$50,0),MATCH($GV$3,'SO Oktober 2026 Rev3'!$B$5:$XI$5,0))</f>
        <v>2499.7025806451697</v>
      </c>
      <c r="GW13" s="551">
        <f>INDEX('Summary sales'!$A$6:$CA$50,MATCH(B13,'Summary sales'!$A$6:$A$50,0),MATCH($GV$3,'Summary sales'!$A$7:$CA$7,0))</f>
        <v>2577.9599999999627</v>
      </c>
      <c r="GX13" s="551">
        <f t="shared" si="315"/>
        <v>78.257419354793001</v>
      </c>
      <c r="GY13" s="552">
        <f t="shared" si="316"/>
        <v>1.0313066922283989</v>
      </c>
      <c r="GZ13" s="551">
        <f>INDEX('SO Oktober 2026 Rev3'!$B$6:$BI$50,MATCH(B13,'SO Oktober 2026 Rev3'!$B$6:$B$50,0),MATCH($GZ$3,'SO Oktober 2026 Rev3'!$B$5:$XI$5,0))</f>
        <v>31500</v>
      </c>
      <c r="HA13" s="551">
        <f>INDEX('Summary sales'!$A$6:$CA$50,MATCH(B13,'Summary sales'!$A$6:$A$50,0),MATCH($GZ$3,'Summary sales'!$A$7:$CA$7,0))</f>
        <v>959.66599999996834</v>
      </c>
      <c r="HB13" s="551">
        <f t="shared" si="317"/>
        <v>-30540.334000000032</v>
      </c>
      <c r="HC13" s="555">
        <f t="shared" si="318"/>
        <v>3.0465587301586296E-2</v>
      </c>
    </row>
    <row r="14" spans="1:226" ht="15" customHeight="1">
      <c r="A14" s="816"/>
      <c r="B14" s="556">
        <f t="shared" si="319"/>
        <v>46303</v>
      </c>
      <c r="C14" s="556" t="str">
        <f t="shared" si="212"/>
        <v>Thu</v>
      </c>
      <c r="D14" s="551">
        <f t="shared" si="213"/>
        <v>205606.97941935482</v>
      </c>
      <c r="E14" s="551">
        <f t="shared" ca="1" si="214"/>
        <v>184118.77866666997</v>
      </c>
      <c r="F14" s="551">
        <f t="shared" ca="1" si="215"/>
        <v>-21488.200752684847</v>
      </c>
      <c r="G14" s="552">
        <f t="shared" ca="1" si="216"/>
        <v>0.89548895269329531</v>
      </c>
      <c r="H14" s="551">
        <f>INDEX('SO Oktober 2026 Rev3'!$B$6:$BI$50,MATCH($B14,'SO Oktober 2026 Rev3'!$B$6:$B$50,0),MATCH($H$3,'SO Oktober 2026 Rev3'!$B$5:$XI$5,0))</f>
        <v>1199.5729032258068</v>
      </c>
      <c r="I14" s="551">
        <f>INDEX('Summary sales'!$A$6:$CA$50,MATCH($B14,'Summary sales'!$A$6:$A$50,0),MATCH($H$3,'Summary sales'!$A$7:$CA$7,0))</f>
        <v>460.53000000002794</v>
      </c>
      <c r="J14" s="551">
        <f t="shared" si="217"/>
        <v>-739.0429032257789</v>
      </c>
      <c r="K14" s="552">
        <f t="shared" si="218"/>
        <v>0.38391163951903479</v>
      </c>
      <c r="L14" s="551">
        <f>INDEX('SO Oktober 2026 Rev3'!$B$6:$BI$50,MATCH($B14,'SO Oktober 2026 Rev3'!$B$6:$B$50,0),MATCH($L$3,'SO Oktober 2026 Rev3'!$B$5:$XI$5,0))</f>
        <v>1200</v>
      </c>
      <c r="M14" s="551">
        <f>INDEX('Summary sales'!$A$6:$CA$50,MATCH($B14,'Summary sales'!$A$6:$A$50,0),MATCH($L$3,'Summary sales'!$A$7:$CA$7,0))</f>
        <v>1204.1700000003912</v>
      </c>
      <c r="N14" s="551">
        <f t="shared" si="219"/>
        <v>4.1700000003911555</v>
      </c>
      <c r="O14" s="553">
        <f t="shared" si="220"/>
        <v>1.0034750000003259</v>
      </c>
      <c r="P14" s="551">
        <f>INDEX('SO Oktober 2026 Rev3'!$B$6:$BI$50,MATCH($B14,'SO Oktober 2026 Rev3'!$B$6:$B$50,0),MATCH($P$3,'SO Oktober 2026 Rev3'!$B$5:$XI$5,0))</f>
        <v>3300</v>
      </c>
      <c r="Q14" s="551">
        <f>INDEX('Summary sales'!$A$6:$CA$50,MATCH($B14,'Summary sales'!$A$6:$A$50,0),MATCH($P$3,'Summary sales'!$A$7:$CA$7,0))</f>
        <v>3949.4199999999255</v>
      </c>
      <c r="R14" s="551">
        <f t="shared" si="221"/>
        <v>649.41999999992549</v>
      </c>
      <c r="S14" s="553">
        <f t="shared" si="222"/>
        <v>1.1967939393939169</v>
      </c>
      <c r="T14" s="551">
        <f>INDEX('SO Oktober 2026 Rev3'!$B$6:$BI$50,MATCH(B14,'SO Oktober 2026 Rev3'!$B$6:$B$50,0),MATCH($T$3,'SO Oktober 2026 Rev3'!$B$5:$XI$5,0))</f>
        <v>800</v>
      </c>
      <c r="U14" s="551">
        <f>INDEX('Summary sales'!$A$6:$CA$50,MATCH($B14,'Summary sales'!$A$6:$A$50,0),MATCH($T$3,'Summary sales'!$A$7:$CA$7,0))</f>
        <v>1068.140000000014</v>
      </c>
      <c r="V14" s="551">
        <f t="shared" si="223"/>
        <v>268.14000000001397</v>
      </c>
      <c r="W14" s="553">
        <f t="shared" si="224"/>
        <v>1.3351750000000175</v>
      </c>
      <c r="X14" s="551">
        <f>INDEX('SO Oktober 2026 Rev3'!$B$6:$BI$50,MATCH(B14,'SO Oktober 2026 Rev3'!$B$6:$B$50,0),MATCH($X$3,'SO Oktober 2026 Rev3'!$B$5:$XI$5,0))</f>
        <v>150</v>
      </c>
      <c r="Y14" s="551">
        <f>INDEX('Summary sales'!$A$6:$CA$50,MATCH($B14,'Summary sales'!$A$6:$A$50,0),MATCH($X$3,'Summary sales'!$A$7:$CA$7,0))</f>
        <v>0</v>
      </c>
      <c r="Z14" s="551">
        <f t="shared" si="225"/>
        <v>-150</v>
      </c>
      <c r="AA14" s="553">
        <f t="shared" si="226"/>
        <v>0</v>
      </c>
      <c r="AB14" s="551">
        <f>INDEX('SO Oktober 2026 Rev3'!$B$6:$BI$50,MATCH(B14,'SO Oktober 2026 Rev3'!$B$6:$B$50,0),MATCH($AB$3,'SO Oktober 2026 Rev3'!$B$5:$XI$5,0))</f>
        <v>603.76322580644887</v>
      </c>
      <c r="AC14" s="551">
        <f>INDEX('Summary sales'!$A$6:$CA$50,MATCH($B14,'Summary sales'!$A$6:$A$50,0),MATCH($AB$3,'Summary sales'!$A$7:$CA$7,0))</f>
        <v>730.21999999997206</v>
      </c>
      <c r="AD14" s="551">
        <f t="shared" si="227"/>
        <v>126.45677419352319</v>
      </c>
      <c r="AE14" s="552">
        <f t="shared" si="228"/>
        <v>1.2094476258049907</v>
      </c>
      <c r="AF14" s="551">
        <f>INDEX('SO Oktober 2026 Rev3'!$B$6:$BI$50,MATCH(B14,'SO Oktober 2026 Rev3'!$B$6:$B$50,0),MATCH($AF$3,'SO Oktober 2026 Rev3'!$B$5:$XI$5,0))</f>
        <v>673.27548387096704</v>
      </c>
      <c r="AG14" s="551">
        <f>INDEX('Summary sales'!$A$6:$CA$50,MATCH($B14,'Summary sales'!$A$6:$A$50,0),MATCH($AF$3,'Summary sales'!$A$7:$CA$7,0))</f>
        <v>559.06000000005588</v>
      </c>
      <c r="AH14" s="551">
        <f t="shared" si="229"/>
        <v>-114.21548387091116</v>
      </c>
      <c r="AI14" s="552">
        <f t="shared" si="230"/>
        <v>0.83035846899662169</v>
      </c>
      <c r="AJ14" s="551">
        <f>INDEX('SO Oktober 2026 Rev3'!$B$6:$BI$50,MATCH(B14,'SO Oktober 2026 Rev3'!$B$6:$B$50,0),MATCH($AJ$3,'SO Oktober 2026 Rev3'!$B$5:$XI$5,0))</f>
        <v>5500</v>
      </c>
      <c r="AK14" s="551">
        <f>INDEX('Summary sales'!$A$6:$CA$50,MATCH($B14,'Summary sales'!$A$6:$A$50,0),MATCH($AJ$3,'Summary sales'!$A$7:$CA$7,0))</f>
        <v>6729.7400000002235</v>
      </c>
      <c r="AL14" s="551">
        <f t="shared" si="231"/>
        <v>1229.7400000002235</v>
      </c>
      <c r="AM14" s="552">
        <f t="shared" si="232"/>
        <v>1.2235890909091316</v>
      </c>
      <c r="AN14" s="551">
        <v>5000</v>
      </c>
      <c r="AO14" s="551">
        <f ca="1">INDEX('Summary sales'!$A$6:$CA$50,MATCH($B14,'Summary sales'!$A$6:$A$50,0),MATCH($AN$3,'Summary sales'!$A$7:$CA$7,0))</f>
        <v>4296.160000000149</v>
      </c>
      <c r="AP14" s="551">
        <f t="shared" ca="1" si="233"/>
        <v>-703.83999999985099</v>
      </c>
      <c r="AQ14" s="552">
        <f t="shared" ca="1" si="234"/>
        <v>0.85923200000002975</v>
      </c>
      <c r="AR14" s="551">
        <v>1500</v>
      </c>
      <c r="AS14" s="551">
        <f>INDEX('Summary sales'!$A$6:$CA$50,MATCH($B14,'Summary sales'!$A$6:$A$50,0),MATCH($AR$3,'Summary sales'!$A$7:$CA$7,0))</f>
        <v>3270.2900000000373</v>
      </c>
      <c r="AT14" s="551">
        <f t="shared" si="235"/>
        <v>1770.2900000000373</v>
      </c>
      <c r="AU14" s="552">
        <f t="shared" si="236"/>
        <v>2.1801933333333583</v>
      </c>
      <c r="AV14" s="551">
        <f>INDEX('SO Oktober 2026 Rev3'!$B$6:$BI$50,MATCH(B14,'SO Oktober 2026 Rev3'!$B$6:$B$50,0),MATCH($AV$3,'SO Oktober 2026 Rev3'!$B$5:$XI$5,0))</f>
        <v>1300</v>
      </c>
      <c r="AW14" s="551">
        <f>INDEX('Summary sales'!$A$6:$CA$50,MATCH($B14,'Summary sales'!$A$6:$A$50,0),MATCH($AV$3,'Summary sales'!$A$7:$CA$7,0))</f>
        <v>763.30000000001746</v>
      </c>
      <c r="AX14" s="551">
        <f t="shared" si="237"/>
        <v>-536.69999999998254</v>
      </c>
      <c r="AY14" s="552">
        <f t="shared" si="238"/>
        <v>0.58715384615385957</v>
      </c>
      <c r="AZ14" s="551">
        <v>10800</v>
      </c>
      <c r="BA14" s="551">
        <f>INDEX('Summary sales'!$A$6:$CA$50,MATCH($B14,'Summary sales'!$A$6:$A$50,0),MATCH($AZ$3,'Summary sales'!$A$7:$CA$7,0))</f>
        <v>11060.009999999776</v>
      </c>
      <c r="BB14" s="551">
        <f t="shared" si="239"/>
        <v>260.00999999977648</v>
      </c>
      <c r="BC14" s="552">
        <f t="shared" si="240"/>
        <v>1.0240749999999792</v>
      </c>
      <c r="BD14" s="551">
        <v>8000</v>
      </c>
      <c r="BE14" s="551">
        <f>INDEX('Summary sales'!$A$6:$CA$50,MATCH($B14,'Summary sales'!$A$6:$A$50,0),MATCH($BD$3,'Summary sales'!$A$7:$CA$7,0))</f>
        <v>9738.7399999997579</v>
      </c>
      <c r="BF14" s="551">
        <f t="shared" si="241"/>
        <v>1738.7399999997579</v>
      </c>
      <c r="BG14" s="552">
        <f t="shared" si="242"/>
        <v>1.2173424999999698</v>
      </c>
      <c r="BH14" s="551">
        <f>INDEX('SO Oktober 2026 Rev3'!$B$6:$BI$50,MATCH(B14,'SO Oktober 2026 Rev3'!$B$6:$B$50,0),MATCH($BH$3,'SO Oktober 2026 Rev3'!$B$5:$XI$5,0))</f>
        <v>1000</v>
      </c>
      <c r="BI14" s="551">
        <f>INDEX('Summary sales'!$A$6:$CA$50,MATCH($B14,'Summary sales'!$A$6:$A$50,0),MATCH($BH$3,'Summary sales'!$A$7:$CA$7,0))</f>
        <v>1520.0180000001565</v>
      </c>
      <c r="BJ14" s="551">
        <f t="shared" si="243"/>
        <v>520.01800000015646</v>
      </c>
      <c r="BK14" s="552">
        <f t="shared" si="244"/>
        <v>1.5200180000001564</v>
      </c>
      <c r="BL14" s="551">
        <f>INDEX('SO Oktober 2026 Rev3'!$B$6:$BI$50,MATCH(B14,'SO Oktober 2026 Rev3'!$B$6:$B$50,0),MATCH($BL$3,'SO Oktober 2026 Rev3'!$B$5:$XI$5,0))</f>
        <v>3000</v>
      </c>
      <c r="BM14" s="551">
        <f ca="1">INDEX('Summary sales'!$A$6:$CA$50,MATCH($B14,'Summary sales'!$A$6:$A$50,0),MATCH($BL$3,'Summary sales'!$A$7:$CA$7,0))</f>
        <v>5243.4166666666697</v>
      </c>
      <c r="BN14" s="551">
        <f t="shared" ca="1" si="245"/>
        <v>2243.4166666666697</v>
      </c>
      <c r="BO14" s="552">
        <f t="shared" ca="1" si="246"/>
        <v>1.7478055555555565</v>
      </c>
      <c r="BP14" s="551">
        <f>INDEX('SO Oktober 2026 Rev3'!$B$6:$BI$50,MATCH(B14,'SO Oktober 2026 Rev3'!$B$6:$B$50,0),MATCH($BP$3,'SO Oktober 2026 Rev3'!$B$5:$XI$5,0))</f>
        <v>1000</v>
      </c>
      <c r="BQ14" s="551">
        <f>INDEX('Summary sales'!$A$6:$CA$50,MATCH($B14,'Summary sales'!$A$6:$A$50,0),MATCH($BP$3,'Summary sales'!$A$7:$CA$7,0))</f>
        <v>356.25</v>
      </c>
      <c r="BR14" s="551">
        <f t="shared" si="247"/>
        <v>-643.75</v>
      </c>
      <c r="BS14" s="552">
        <f t="shared" si="248"/>
        <v>0.35625000000000001</v>
      </c>
      <c r="BT14" s="551">
        <f>INDEX('SO Oktober 2026 Rev3'!$B$6:$BI$50,MATCH(B14,'SO Oktober 2026 Rev3'!$B$6:$B$50,0),MATCH($BT$3,'SO Oktober 2026 Rev3'!$B$5:$XI$5,0))</f>
        <v>89.451612903225808</v>
      </c>
      <c r="BU14" s="551">
        <f>INDEX('Summary sales'!$A$6:$CA$50,MATCH($B14,'Summary sales'!$A$6:$A$50,0),MATCH($BT$3,'Summary sales'!$A$7:$CA$7,0))</f>
        <v>67.17500000000291</v>
      </c>
      <c r="BV14" s="551">
        <f t="shared" si="249"/>
        <v>-22.276612903222897</v>
      </c>
      <c r="BW14" s="552">
        <f t="shared" si="250"/>
        <v>0.75096465921388034</v>
      </c>
      <c r="BX14" s="551">
        <v>3000</v>
      </c>
      <c r="BY14" s="551">
        <f>INDEX('Summary sales'!$A$6:$CA$50,MATCH($B14,'Summary sales'!$A$6:$A$50,0),MATCH($BX$3,'Summary sales'!$A$7:$CA$7,0))</f>
        <v>4040.2000000001863</v>
      </c>
      <c r="BZ14" s="551">
        <f t="shared" si="251"/>
        <v>1040.2000000001863</v>
      </c>
      <c r="CA14" s="552">
        <f t="shared" si="252"/>
        <v>1.3467333333333955</v>
      </c>
      <c r="CB14" s="551">
        <f>INDEX('SO Oktober 2026 Rev3'!$B$6:$BI$50,MATCH(B14,'SO Oktober 2026 Rev3'!$B$6:$B$50,0),MATCH($CB$3,'SO Oktober 2026 Rev3'!$B$5:$XI$5,0))</f>
        <v>1000</v>
      </c>
      <c r="CC14" s="551">
        <f>INDEX('Summary sales'!$A$6:$CA$50,MATCH($B14,'Summary sales'!$A$6:$A$50,0),MATCH($CB$3,'Summary sales'!$A$7:$CA$7,0))</f>
        <v>870.35999999998603</v>
      </c>
      <c r="CD14" s="551">
        <f t="shared" si="253"/>
        <v>-129.64000000001397</v>
      </c>
      <c r="CE14" s="552">
        <f t="shared" si="254"/>
        <v>0.87035999999998603</v>
      </c>
      <c r="CF14" s="551">
        <f>INDEX('SO Oktober 2026 Rev3'!$B$6:$BI$50,MATCH(B14,'SO Oktober 2026 Rev3'!$B$6:$B$50,0),MATCH($CF$3,'SO Oktober 2026 Rev3'!$B$5:$XI$5,0))</f>
        <v>3000</v>
      </c>
      <c r="CG14" s="551">
        <f>INDEX('Summary sales'!$A$6:$CA$50,MATCH($B14,'Summary sales'!$A$6:$A$50,0),MATCH($CF$3,'Summary sales'!$A$7:$CA$7,0))</f>
        <v>2786.7000000001863</v>
      </c>
      <c r="CH14" s="551">
        <f t="shared" si="255"/>
        <v>-213.29999999981374</v>
      </c>
      <c r="CI14" s="552">
        <f t="shared" si="256"/>
        <v>0.92890000000006212</v>
      </c>
      <c r="CJ14" s="551">
        <f>INDEX('SO Oktober 2026 Rev3'!$B$6:$BI$50,MATCH($B14,'SO Oktober 2026 Rev3'!$B$6:$B$50,0),MATCH($CJ$3,'SO Oktober 2026 Rev3'!$B$5:$XI$5,0))</f>
        <v>0</v>
      </c>
      <c r="CK14" s="551">
        <f>INDEX('Summary sales'!$A$6:$CA$50,MATCH($B14,'Summary sales'!$A$6:$A$50,0),MATCH($CJ$3,'Summary sales'!$A$7:$CA$7,0))</f>
        <v>3515.9199999999255</v>
      </c>
      <c r="CL14" s="551">
        <f t="shared" si="257"/>
        <v>3515.9199999999255</v>
      </c>
      <c r="CM14" s="552" t="e">
        <f t="shared" si="258"/>
        <v>#DIV/0!</v>
      </c>
      <c r="CN14" s="551">
        <f>INDEX('SO Oktober 2026 Rev3'!$B$6:$BI$50,MATCH($B14,'SO Oktober 2026 Rev3'!$B$6:$B$50,0),MATCH(CN$3,'SO Oktober 2026 Rev3'!$B$5:$XI$5,0))</f>
        <v>0</v>
      </c>
      <c r="CO14" s="551">
        <f>INDEX('Summary sales'!$A$6:$CA$50,MATCH($B14,'Summary sales'!$A$6:$A$50,0),MATCH($CN$3,'Summary sales'!$A$7:$CA$7,0))</f>
        <v>0</v>
      </c>
      <c r="CP14" s="551">
        <f t="shared" si="259"/>
        <v>0</v>
      </c>
      <c r="CQ14" s="552" t="e">
        <f t="shared" si="260"/>
        <v>#DIV/0!</v>
      </c>
      <c r="CR14" s="551">
        <f>INDEX('SO Oktober 2026 Rev3'!$B$6:$BI$50,MATCH($B14,'SO Oktober 2026 Rev3'!$B$6:$B$50,0),MATCH(CR$3,'SO Oktober 2026 Rev3'!$B$5:$XI$5,0))</f>
        <v>2000</v>
      </c>
      <c r="CS14" s="551">
        <f>INDEX('Summary sales'!$A$6:$CA$50,MATCH($B14,'Summary sales'!$A$6:$A$50,0),MATCH($CR$3,'Summary sales'!$A$7:$CA$7,0))</f>
        <v>1540.0199999999968</v>
      </c>
      <c r="CT14" s="551">
        <f t="shared" si="261"/>
        <v>-459.9800000000032</v>
      </c>
      <c r="CU14" s="552">
        <f t="shared" si="262"/>
        <v>0.77000999999999842</v>
      </c>
      <c r="CV14" s="551">
        <v>12500</v>
      </c>
      <c r="CW14" s="551">
        <f>INDEX('Summary sales'!$A$6:$CA$50,MATCH($B14,'Summary sales'!$A$6:$A$50,0),MATCH($CV$3,'Summary sales'!$A$7:$CA$7,0))</f>
        <v>9450.6530000045896</v>
      </c>
      <c r="CX14" s="551">
        <f t="shared" si="263"/>
        <v>-3049.3469999954104</v>
      </c>
      <c r="CY14" s="552">
        <f t="shared" si="264"/>
        <v>0.75605224000036719</v>
      </c>
      <c r="CZ14" s="551">
        <f>INDEX('SO Oktober 2026 Rev3'!$B$6:$BI$50,MATCH(B14,'SO Oktober 2026 Rev3'!$B$6:$B$50,0),MATCH($CZ$3,'SO Oktober 2026 Rev3'!$B$5:$XI$5,0))</f>
        <v>2000</v>
      </c>
      <c r="DA14" s="551">
        <f>INDEX('Summary sales'!$A$6:$CA$50,MATCH($B14,'Summary sales'!$A$6:$A$50,0),MATCH($CZ$3,'Summary sales'!$A$7:$CA$7,0))</f>
        <v>2357</v>
      </c>
      <c r="DB14" s="551">
        <f t="shared" si="265"/>
        <v>357</v>
      </c>
      <c r="DC14" s="552">
        <f t="shared" si="266"/>
        <v>1.1785000000000001</v>
      </c>
      <c r="DD14" s="551">
        <f>INDEX('SO Oktober 2026 Rev3'!$B$6:$BI$50,MATCH($B14,'SO Oktober 2026 Rev3'!$B$6:$B$50,0),MATCH(DD$3,'SO Oktober 2026 Rev3'!$B$5:$XI$5,0))</f>
        <v>800</v>
      </c>
      <c r="DE14" s="551">
        <f>INDEX('Summary sales'!$A$6:$CA$50,MATCH($B14,'Summary sales'!$A$6:$A$50,0),MATCH($DD$3,'Summary sales'!$A$7:$CA$7,0))</f>
        <v>581.42999999993481</v>
      </c>
      <c r="DF14" s="551">
        <f t="shared" si="267"/>
        <v>-218.57000000006519</v>
      </c>
      <c r="DG14" s="552">
        <f t="shared" si="268"/>
        <v>0.72678749999991854</v>
      </c>
      <c r="DH14" s="551">
        <f>INDEX('SO Oktober 2026 Rev3'!$B$6:$BI$50,MATCH($B14,'SO Oktober 2026 Rev3'!$B$6:$B$50,0),MATCH(DH$3,'SO Oktober 2026 Rev3'!$B$5:$XI$5,0))</f>
        <v>7200</v>
      </c>
      <c r="DI14" s="551">
        <f>INDEX('Summary sales'!$A$6:$CA$50,MATCH($B14,'Summary sales'!$A$6:$A$50,0),MATCH($DH$3,'Summary sales'!$A$7:$CA$7,0))</f>
        <v>8592.6299999989569</v>
      </c>
      <c r="DJ14" s="551">
        <f t="shared" si="269"/>
        <v>1392.6299999989569</v>
      </c>
      <c r="DK14" s="552">
        <f t="shared" si="270"/>
        <v>1.1934208333331884</v>
      </c>
      <c r="DL14" s="551">
        <f>INDEX('SO Oktober 2026 Rev3'!$B$6:$BI$50,MATCH(B14,'SO Oktober 2026 Rev3'!$B$6:$B$50,0),MATCH($DL$3,'SO Oktober 2026 Rev3'!$B$5:$XI$5,0))</f>
        <v>2000</v>
      </c>
      <c r="DM14" s="551">
        <f>INDEX('Summary sales'!$A$6:$CA$50,MATCH($B14,'Summary sales'!$A$6:$A$50,0),MATCH($DL$3,'Summary sales'!$A$7:$CA$7,0))</f>
        <v>2028.4899999999907</v>
      </c>
      <c r="DN14" s="551">
        <f t="shared" si="271"/>
        <v>28.489999999990687</v>
      </c>
      <c r="DO14" s="552">
        <f t="shared" si="272"/>
        <v>1.0142449999999954</v>
      </c>
      <c r="DP14" s="551">
        <v>2000</v>
      </c>
      <c r="DQ14" s="551">
        <f>INDEX('Summary sales'!$A$6:$CA$50,MATCH($B14,'Summary sales'!$A$6:$A$50,0),MATCH($DP$3,'Summary sales'!$A$7:$CA$7,0))</f>
        <v>1167.4699999999721</v>
      </c>
      <c r="DR14" s="551">
        <f t="shared" si="273"/>
        <v>-832.53000000002794</v>
      </c>
      <c r="DS14" s="552">
        <f t="shared" si="274"/>
        <v>0.58373499999998602</v>
      </c>
      <c r="DT14" s="551">
        <f>INDEX('SO Oktober 2026 Rev3'!$B$6:$BI$50,MATCH(B14,'SO Oktober 2026 Rev3'!$B$6:$B$50,0),MATCH($DT$3,'SO Oktober 2026 Rev3'!$B$5:$XI$5,0))</f>
        <v>1000</v>
      </c>
      <c r="DU14" s="551">
        <f>INDEX('Summary sales'!$A$6:$CA$50,MATCH($B14,'Summary sales'!$A$6:$A$50,0),MATCH($DT$3,'Summary sales'!$A$7:$CA$7,0))</f>
        <v>1024.6300000000047</v>
      </c>
      <c r="DV14" s="551">
        <f t="shared" si="275"/>
        <v>24.630000000004657</v>
      </c>
      <c r="DW14" s="552">
        <f t="shared" si="276"/>
        <v>1.0246300000000046</v>
      </c>
      <c r="DX14" s="551">
        <f>INDEX('SO Oktober 2026 Rev3'!$B$6:$BI$50,MATCH(B14,'SO Oktober 2026 Rev3'!$B$6:$B$50,0),MATCH($DX$3,'SO Oktober 2026 Rev3'!$B$5:$XI$5,0))</f>
        <v>10000</v>
      </c>
      <c r="DY14" s="551">
        <f>INDEX('Summary sales'!$A$6:$CA$50,MATCH($B14,'Summary sales'!$A$6:$A$50,0),MATCH($DX$3,'Summary sales'!$A$7:$CA$7,0))</f>
        <v>7708.929999999702</v>
      </c>
      <c r="DZ14" s="551">
        <f t="shared" si="277"/>
        <v>-2291.070000000298</v>
      </c>
      <c r="EA14" s="552">
        <f t="shared" si="278"/>
        <v>0.77089299999997019</v>
      </c>
      <c r="EB14" s="551">
        <f>INDEX('SO Oktober 2026 Rev3'!$B$6:$BI$50,MATCH(B14,'SO Oktober 2026 Rev3'!$B$6:$B$50,0),MATCH($EB$3,'SO Oktober 2026 Rev3'!$B$5:$XI$5,0))</f>
        <v>2000</v>
      </c>
      <c r="EC14" s="551">
        <f>INDEX('Summary sales'!$A$6:$CA$50,MATCH($B14,'Summary sales'!$A$6:$A$50,0),MATCH($EB$3,'Summary sales'!$A$7:$CA$7,0))</f>
        <v>3207.0300000000279</v>
      </c>
      <c r="ED14" s="551">
        <f t="shared" si="279"/>
        <v>1207.0300000000279</v>
      </c>
      <c r="EE14" s="552">
        <f t="shared" si="280"/>
        <v>1.603515000000014</v>
      </c>
      <c r="EF14" s="551">
        <v>6000</v>
      </c>
      <c r="EG14" s="551">
        <f>INDEX('Summary sales'!$A$6:$CA$50,MATCH($B14,'Summary sales'!$A$6:$A$50,0),MATCH($EF$3,'Summary sales'!$A$7:$CA$7,0))</f>
        <v>5937.1299999998882</v>
      </c>
      <c r="EH14" s="551">
        <f t="shared" si="281"/>
        <v>-62.870000000111759</v>
      </c>
      <c r="EI14" s="552">
        <f t="shared" si="282"/>
        <v>0.98952166666664809</v>
      </c>
      <c r="EJ14" s="551">
        <v>7000</v>
      </c>
      <c r="EK14" s="551">
        <f>INDEX('Summary sales'!$A$6:$CA$50,MATCH(B14,'Summary sales'!$A$6:$A$50,0),MATCH($EJ$3,'Summary sales'!$A$7:$CA$7,0))</f>
        <v>8648.2299999999814</v>
      </c>
      <c r="EL14" s="551">
        <f t="shared" si="283"/>
        <v>1648.2299999999814</v>
      </c>
      <c r="EM14" s="552">
        <f t="shared" si="284"/>
        <v>1.2354614285714258</v>
      </c>
      <c r="EN14" s="551">
        <f>INDEX('SO Oktober 2026 Rev3'!$B$6:$BI$50,MATCH(B14,'SO Oktober 2026 Rev3'!$B$6:$B$50,0),MATCH($EN$3,'SO Oktober 2026 Rev3'!$B$5:$XI$5,0))</f>
        <v>3000</v>
      </c>
      <c r="EO14" s="551">
        <f>INDEX('Summary sales'!$A$6:$CA$50,MATCH($B14,'Summary sales'!$A$6:$A$50,0),MATCH($EN$3,'Summary sales'!$A$7:$CA$7,0))</f>
        <v>3688.2799999997951</v>
      </c>
      <c r="EP14" s="551">
        <f t="shared" si="285"/>
        <v>688.27999999979511</v>
      </c>
      <c r="EQ14" s="552">
        <f t="shared" si="286"/>
        <v>1.2294266666665983</v>
      </c>
      <c r="ER14" s="551">
        <v>12000</v>
      </c>
      <c r="ES14" s="551">
        <f>INDEX('Summary sales'!$A$6:$CA$50,MATCH($B14,'Summary sales'!$A$6:$A$50,0),MATCH($ER$3,'Summary sales'!$A$7:$CA$7,0))</f>
        <v>10823.189999999478</v>
      </c>
      <c r="ET14" s="551">
        <f t="shared" si="287"/>
        <v>-1176.8100000005215</v>
      </c>
      <c r="EU14" s="552">
        <f t="shared" si="288"/>
        <v>0.90193249999995651</v>
      </c>
      <c r="EV14" s="551">
        <v>4000</v>
      </c>
      <c r="EW14" s="551">
        <f>INDEX('Summary sales'!$A$6:$CA$50,MATCH(B14,'Summary sales'!$A$6:$A$50,0),MATCH($EV$3,'Summary sales'!$A$7:$CA$7,0))</f>
        <v>4103.6099999998696</v>
      </c>
      <c r="EX14" s="551">
        <f t="shared" si="289"/>
        <v>103.60999999986961</v>
      </c>
      <c r="EY14" s="552">
        <f t="shared" si="290"/>
        <v>1.0259024999999673</v>
      </c>
      <c r="EZ14" s="551">
        <f>INDEX('SO Oktober 2026 Rev3'!$B$6:$BI$50,MATCH(B14,'SO Oktober 2026 Rev3'!$B$6:$B$50,0),MATCH($EZ$3,'SO Oktober 2026 Rev3'!$B$5:$XI$5,0))</f>
        <v>3500</v>
      </c>
      <c r="FA14" s="551">
        <f>INDEX('Summary sales'!$A$6:$CA$50,MATCH(B14,'Summary sales'!$A$6:$A$50,0),MATCH($EZ$3,'Summary sales'!$A$7:$CA$7,0))</f>
        <v>4533.2000000001863</v>
      </c>
      <c r="FB14" s="551">
        <f t="shared" si="291"/>
        <v>1033.2000000001863</v>
      </c>
      <c r="FC14" s="552">
        <f t="shared" si="292"/>
        <v>1.2952000000000532</v>
      </c>
      <c r="FD14" s="551">
        <v>2000</v>
      </c>
      <c r="FE14" s="551">
        <f>INDEX('Summary sales'!$A$6:$CA$50,MATCH(B14,'Summary sales'!$A$6:$A$50,0),MATCH($FD$3,'Summary sales'!$A$7:$CA$7,0))</f>
        <v>0</v>
      </c>
      <c r="FF14" s="554">
        <f t="shared" si="293"/>
        <v>-2000</v>
      </c>
      <c r="FG14" s="552">
        <f t="shared" si="294"/>
        <v>0</v>
      </c>
      <c r="FH14" s="551">
        <f>INDEX('SO Oktober 2026 Rev3'!$B$6:$BI$50,MATCH(B14,'SO Oktober 2026 Rev3'!$B$6:$B$50,0),MATCH($FH$3,'SO Oktober 2026 Rev3'!$B$5:$XI$5,0))</f>
        <v>10000</v>
      </c>
      <c r="FI14" s="554">
        <f>INDEX('Summary sales'!$A$6:$CA$50,MATCH(B14,'Summary sales'!$A$6:$A$50,0),MATCH($FH$3,'Summary sales'!$A$7:$CA$7,0))</f>
        <v>14030.229999999981</v>
      </c>
      <c r="FJ14" s="551">
        <f t="shared" si="295"/>
        <v>4030.2299999999814</v>
      </c>
      <c r="FK14" s="552">
        <f t="shared" si="296"/>
        <v>1.4030229999999981</v>
      </c>
      <c r="FL14" s="551">
        <f>INDEX('SO Oktober 2026 Rev3'!$B$6:$BI$50,MATCH(B14,'SO Oktober 2026 Rev3'!$B$6:$B$50,0),MATCH($FL$3,'SO Oktober 2026 Rev3'!$B$5:$XI$5,0))</f>
        <v>500</v>
      </c>
      <c r="FM14" s="551">
        <f>INDEX('Summary sales'!$A$6:$CA$50,MATCH(B14,'Summary sales'!$A$6:$A$50,0),MATCH($FL$3,'Summary sales'!$A$7:$CA$7,0))</f>
        <v>473.73999999999069</v>
      </c>
      <c r="FN14" s="551">
        <f t="shared" si="297"/>
        <v>-26.260000000009313</v>
      </c>
      <c r="FO14" s="552">
        <f t="shared" si="298"/>
        <v>0.94747999999998134</v>
      </c>
      <c r="FP14" s="551">
        <v>6500</v>
      </c>
      <c r="FQ14" s="551">
        <f>INDEX('Summary sales'!$A$6:$CA$50,MATCH(B14,'Summary sales'!$A$6:$A$50,0),MATCH($FP$3,'Summary sales'!$A$7:$CA$7,0))</f>
        <v>6041.9799999999814</v>
      </c>
      <c r="FR14" s="551">
        <f t="shared" si="299"/>
        <v>-458.02000000001863</v>
      </c>
      <c r="FS14" s="552">
        <f t="shared" si="300"/>
        <v>0.92953538461538177</v>
      </c>
      <c r="FT14" s="551">
        <f>INDEX('SO Oktober 2026 Rev3'!$B$6:$BI$50,MATCH(B14,'SO Oktober 2026 Rev3'!$B$6:$B$50,0),MATCH($FT$3,'SO Oktober 2026 Rev3'!$B$5:$XI$5,0))</f>
        <v>3500</v>
      </c>
      <c r="FU14" s="551">
        <f>INDEX('Summary sales'!$A$6:$CA$50,MATCH(B14,'Summary sales'!$A$6:$A$50,0),MATCH($FT$3,'Summary sales'!$A$7:$CA$7,0))</f>
        <v>0</v>
      </c>
      <c r="FV14" s="551">
        <f t="shared" si="301"/>
        <v>-3500</v>
      </c>
      <c r="FW14" s="552">
        <f t="shared" si="302"/>
        <v>0</v>
      </c>
      <c r="FX14" s="551">
        <f>INDEX('SO Oktober 2026 Rev3'!$B$6:$BI$50,MATCH(B14,'SO Oktober 2026 Rev3'!$B$6:$B$50,0),MATCH($FX$3,'SO Oktober 2026 Rev3'!$B$5:$XI$5,0))</f>
        <v>2000</v>
      </c>
      <c r="FY14" s="551">
        <f>INDEX('Summary sales'!$A$6:$CA$50,MATCH(B14,'Summary sales'!$A$6:$A$50,0),MATCH($FX$3,'Summary sales'!$A$7:$CA$7,0))</f>
        <v>2738.0700000000652</v>
      </c>
      <c r="FZ14" s="551">
        <f t="shared" si="303"/>
        <v>738.07000000006519</v>
      </c>
      <c r="GA14" s="552">
        <f t="shared" si="304"/>
        <v>1.3690350000000326</v>
      </c>
      <c r="GB14" s="551">
        <v>369.61070967741654</v>
      </c>
      <c r="GC14" s="551">
        <f>INDEX('Summary sales'!$A$6:$CA$50,MATCH(B14,'Summary sales'!$A$6:$A$50,0),MATCH($GB$3,'Summary sales'!$A$7:$CA$7,0))</f>
        <v>3051.0700000000652</v>
      </c>
      <c r="GD14" s="551">
        <f t="shared" si="305"/>
        <v>2681.4592903226485</v>
      </c>
      <c r="GE14" s="552">
        <f t="shared" si="306"/>
        <v>8.2548203288344482</v>
      </c>
      <c r="GF14" s="551">
        <v>9000</v>
      </c>
      <c r="GG14" s="551">
        <f>INDEX('Summary sales'!$A$6:$CA$50,MATCH(B14,'Summary sales'!$A$6:$A$50,0),MATCH($GF$3,'Summary sales'!$A$7:$CA$7,0))</f>
        <v>8185.9560000000001</v>
      </c>
      <c r="GH14" s="551">
        <f t="shared" si="307"/>
        <v>-814.04399999999987</v>
      </c>
      <c r="GI14" s="552">
        <f t="shared" si="308"/>
        <v>0.90955066666666673</v>
      </c>
      <c r="GJ14" s="551">
        <f>INDEX('SO Oktober 2026 Rev3'!$B$6:$BI$50,MATCH(B14,'SO Oktober 2026 Rev3'!$B$6:$B$50,0),MATCH($GJ$3,'SO Oktober 2026 Rev3'!$B$5:$XI$5,0))</f>
        <v>1121.900322580635</v>
      </c>
      <c r="GK14" s="551">
        <f>INDEX('Summary sales'!$A$6:$CA$50,MATCH($B14,'Summary sales'!$A$6:$A$50,0),MATCH($GJ$3,'Summary sales'!$A$7:$CA$7,0))</f>
        <v>844.93000000016764</v>
      </c>
      <c r="GL14" s="551">
        <f t="shared" si="309"/>
        <v>-276.97032258046738</v>
      </c>
      <c r="GM14" s="552">
        <f t="shared" si="310"/>
        <v>0.75312394781795733</v>
      </c>
      <c r="GN14" s="551">
        <f>INDEX('SO Oktober 2026 Rev3'!$B$6:$BI$50,MATCH(B14,'SO Oktober 2026 Rev3'!$B$6:$B$50,0),MATCH($GN$3,'SO Oktober 2026 Rev3'!$B$5:$XI$5,0))</f>
        <v>2499.7025806451697</v>
      </c>
      <c r="GO14" s="551">
        <f>INDEX('Summary sales'!$A$6:$CA$50,MATCH(B14,'Summary sales'!$A$6:$A$50,0),MATCH($GN$3,'Summary sales'!$A$7:$CA$7,0))</f>
        <v>2791.3499999999767</v>
      </c>
      <c r="GP14" s="551">
        <f t="shared" si="311"/>
        <v>291.64741935480697</v>
      </c>
      <c r="GQ14" s="552">
        <f t="shared" si="312"/>
        <v>1.1166728480471997</v>
      </c>
      <c r="GR14" s="551">
        <v>5000</v>
      </c>
      <c r="GS14" s="551">
        <f>INDEX('Summary sales'!$A$6:$CA$50,MATCH(B14,'Summary sales'!$A$6:$A$50,0),MATCH($GR$3,'Summary sales'!$A$7:$CA$7,0))</f>
        <v>4624.789999999979</v>
      </c>
      <c r="GT14" s="551">
        <f t="shared" si="313"/>
        <v>-375.21000000002095</v>
      </c>
      <c r="GU14" s="552">
        <f t="shared" si="314"/>
        <v>0.92495799999999584</v>
      </c>
      <c r="GV14" s="551">
        <f>INDEX('SO Oktober 2026 Rev3'!$B$6:$BI$50,MATCH(B14,'SO Oktober 2026 Rev3'!$B$6:$B$50,0),MATCH($GV$3,'SO Oktober 2026 Rev3'!$B$5:$XI$5,0))</f>
        <v>2499.7025806451697</v>
      </c>
      <c r="GW14" s="551">
        <f>INDEX('Summary sales'!$A$6:$CA$50,MATCH(B14,'Summary sales'!$A$6:$A$50,0),MATCH($GV$3,'Summary sales'!$A$7:$CA$7,0))</f>
        <v>3714.9199999999255</v>
      </c>
      <c r="GX14" s="551">
        <f t="shared" si="315"/>
        <v>1215.2174193547557</v>
      </c>
      <c r="GY14" s="552">
        <f t="shared" si="316"/>
        <v>1.486144803291402</v>
      </c>
      <c r="GZ14" s="551">
        <f>INDEX('SO Oktober 2026 Rev3'!$B$6:$BI$50,MATCH(B14,'SO Oktober 2026 Rev3'!$B$6:$B$50,0),MATCH($GZ$3,'SO Oktober 2026 Rev3'!$B$5:$XI$5,0))</f>
        <v>31500</v>
      </c>
      <c r="HA14" s="551">
        <f>INDEX('Summary sales'!$A$6:$CA$50,MATCH(B14,'Summary sales'!$A$6:$A$50,0),MATCH($GZ$3,'Summary sales'!$A$7:$CA$7,0))</f>
        <v>0</v>
      </c>
      <c r="HB14" s="551">
        <f t="shared" si="317"/>
        <v>-31500</v>
      </c>
      <c r="HC14" s="555">
        <f t="shared" si="318"/>
        <v>0</v>
      </c>
    </row>
    <row r="15" spans="1:226" ht="15" customHeight="1">
      <c r="A15" s="816"/>
      <c r="B15" s="556">
        <f t="shared" si="319"/>
        <v>46304</v>
      </c>
      <c r="C15" s="556" t="str">
        <f t="shared" si="212"/>
        <v>Fri</v>
      </c>
      <c r="D15" s="551">
        <f t="shared" si="213"/>
        <v>205606.97941935482</v>
      </c>
      <c r="E15" s="551">
        <f t="shared" ca="1" si="214"/>
        <v>158013.82033834112</v>
      </c>
      <c r="F15" s="551">
        <f t="shared" ca="1" si="215"/>
        <v>-47593.159081013699</v>
      </c>
      <c r="G15" s="552">
        <f t="shared" ca="1" si="216"/>
        <v>0.76852362105887972</v>
      </c>
      <c r="H15" s="551">
        <f>INDEX('SO Oktober 2026 Rev3'!$B$6:$BI$50,MATCH($B15,'SO Oktober 2026 Rev3'!$B$6:$B$50,0),MATCH($H$3,'SO Oktober 2026 Rev3'!$B$5:$XI$5,0))</f>
        <v>1199.5729032258068</v>
      </c>
      <c r="I15" s="551">
        <f>INDEX('Summary sales'!$A$6:$CA$50,MATCH($B15,'Summary sales'!$A$6:$A$50,0),MATCH($H$3,'Summary sales'!$A$7:$CA$7,0))</f>
        <v>735.72999999998137</v>
      </c>
      <c r="J15" s="551">
        <f t="shared" si="217"/>
        <v>-463.84290322582547</v>
      </c>
      <c r="K15" s="552">
        <f t="shared" si="218"/>
        <v>0.61332662485248557</v>
      </c>
      <c r="L15" s="551">
        <f>INDEX('SO Oktober 2026 Rev3'!$B$6:$BI$50,MATCH($B15,'SO Oktober 2026 Rev3'!$B$6:$B$50,0),MATCH($L$3,'SO Oktober 2026 Rev3'!$B$5:$XI$5,0))</f>
        <v>1200</v>
      </c>
      <c r="M15" s="551">
        <f>INDEX('Summary sales'!$A$6:$CA$50,MATCH($B15,'Summary sales'!$A$6:$A$50,0),MATCH($L$3,'Summary sales'!$A$7:$CA$7,0))</f>
        <v>1072.0299999997951</v>
      </c>
      <c r="N15" s="551">
        <f t="shared" si="219"/>
        <v>-127.97000000020489</v>
      </c>
      <c r="O15" s="553">
        <f t="shared" si="220"/>
        <v>0.89335833333316261</v>
      </c>
      <c r="P15" s="551">
        <f>INDEX('SO Oktober 2026 Rev3'!$B$6:$BI$50,MATCH($B15,'SO Oktober 2026 Rev3'!$B$6:$B$50,0),MATCH($P$3,'SO Oktober 2026 Rev3'!$B$5:$XI$5,0))</f>
        <v>3300</v>
      </c>
      <c r="Q15" s="551">
        <f>INDEX('Summary sales'!$A$6:$CA$50,MATCH($B15,'Summary sales'!$A$6:$A$50,0),MATCH($P$3,'Summary sales'!$A$7:$CA$7,0))</f>
        <v>3625.5300000002608</v>
      </c>
      <c r="R15" s="551">
        <f t="shared" si="221"/>
        <v>325.53000000026077</v>
      </c>
      <c r="S15" s="553">
        <f t="shared" si="222"/>
        <v>1.0986454545455335</v>
      </c>
      <c r="T15" s="551">
        <f>INDEX('SO Oktober 2026 Rev3'!$B$6:$BI$50,MATCH(B15,'SO Oktober 2026 Rev3'!$B$6:$B$50,0),MATCH($T$3,'SO Oktober 2026 Rev3'!$B$5:$XI$5,0))</f>
        <v>800</v>
      </c>
      <c r="U15" s="551">
        <f>INDEX('Summary sales'!$A$6:$CA$50,MATCH($B15,'Summary sales'!$A$6:$A$50,0),MATCH($T$3,'Summary sales'!$A$7:$CA$7,0))</f>
        <v>1132.2799999999115</v>
      </c>
      <c r="V15" s="551">
        <f t="shared" si="223"/>
        <v>332.27999999991152</v>
      </c>
      <c r="W15" s="553">
        <f t="shared" si="224"/>
        <v>1.4153499999998893</v>
      </c>
      <c r="X15" s="551">
        <f>INDEX('SO Oktober 2026 Rev3'!$B$6:$BI$50,MATCH(B15,'SO Oktober 2026 Rev3'!$B$6:$B$50,0),MATCH($X$3,'SO Oktober 2026 Rev3'!$B$5:$XI$5,0))</f>
        <v>150</v>
      </c>
      <c r="Y15" s="551">
        <f>INDEX('Summary sales'!$A$6:$CA$50,MATCH($B15,'Summary sales'!$A$6:$A$50,0),MATCH($X$3,'Summary sales'!$A$7:$CA$7,0))</f>
        <v>15.459999999991851</v>
      </c>
      <c r="Z15" s="551">
        <f t="shared" si="225"/>
        <v>-134.54000000000815</v>
      </c>
      <c r="AA15" s="553">
        <f t="shared" si="226"/>
        <v>0.10306666666661234</v>
      </c>
      <c r="AB15" s="551">
        <f>INDEX('SO Oktober 2026 Rev3'!$B$6:$BI$50,MATCH(B15,'SO Oktober 2026 Rev3'!$B$6:$B$50,0),MATCH($AB$3,'SO Oktober 2026 Rev3'!$B$5:$XI$5,0))</f>
        <v>603.76322580644887</v>
      </c>
      <c r="AC15" s="551">
        <f>INDEX('Summary sales'!$A$6:$CA$50,MATCH($B15,'Summary sales'!$A$6:$A$50,0),MATCH($AB$3,'Summary sales'!$A$7:$CA$7,0))</f>
        <v>636.45000000006985</v>
      </c>
      <c r="AD15" s="551">
        <f t="shared" si="227"/>
        <v>32.686774193620977</v>
      </c>
      <c r="AE15" s="552">
        <f t="shared" si="228"/>
        <v>1.0541383986246613</v>
      </c>
      <c r="AF15" s="551">
        <f>INDEX('SO Oktober 2026 Rev3'!$B$6:$BI$50,MATCH(B15,'SO Oktober 2026 Rev3'!$B$6:$B$50,0),MATCH($AF$3,'SO Oktober 2026 Rev3'!$B$5:$XI$5,0))</f>
        <v>673.27548387096704</v>
      </c>
      <c r="AG15" s="551">
        <f>INDEX('Summary sales'!$A$6:$CA$50,MATCH($B15,'Summary sales'!$A$6:$A$50,0),MATCH($AF$3,'Summary sales'!$A$7:$CA$7,0))</f>
        <v>532.28000000002794</v>
      </c>
      <c r="AH15" s="551">
        <f t="shared" si="229"/>
        <v>-140.9954838709391</v>
      </c>
      <c r="AI15" s="552">
        <f t="shared" si="230"/>
        <v>0.79058277443834446</v>
      </c>
      <c r="AJ15" s="551">
        <f>INDEX('SO Oktober 2026 Rev3'!$B$6:$BI$50,MATCH(B15,'SO Oktober 2026 Rev3'!$B$6:$B$50,0),MATCH($AJ$3,'SO Oktober 2026 Rev3'!$B$5:$XI$5,0))</f>
        <v>5500</v>
      </c>
      <c r="AK15" s="551">
        <f>INDEX('Summary sales'!$A$6:$CA$50,MATCH($B15,'Summary sales'!$A$6:$A$50,0),MATCH($AJ$3,'Summary sales'!$A$7:$CA$7,0))</f>
        <v>4559.089999999851</v>
      </c>
      <c r="AL15" s="551">
        <f t="shared" si="231"/>
        <v>-940.91000000014901</v>
      </c>
      <c r="AM15" s="552">
        <f t="shared" si="232"/>
        <v>0.82892545454542743</v>
      </c>
      <c r="AN15" s="551">
        <v>5000</v>
      </c>
      <c r="AO15" s="551">
        <f ca="1">INDEX('Summary sales'!$A$6:$CA$50,MATCH($B15,'Summary sales'!$A$6:$A$50,0),MATCH($AN$3,'Summary sales'!$A$7:$CA$7,0))</f>
        <v>3736.2099999999627</v>
      </c>
      <c r="AP15" s="551">
        <f t="shared" ca="1" si="233"/>
        <v>-1263.7900000000373</v>
      </c>
      <c r="AQ15" s="552">
        <f t="shared" ca="1" si="234"/>
        <v>0.74724199999999252</v>
      </c>
      <c r="AR15" s="551">
        <v>1500</v>
      </c>
      <c r="AS15" s="551">
        <f>INDEX('Summary sales'!$A$6:$CA$50,MATCH($B15,'Summary sales'!$A$6:$A$50,0),MATCH($AR$3,'Summary sales'!$A$7:$CA$7,0))</f>
        <v>1258.2199999999721</v>
      </c>
      <c r="AT15" s="551">
        <f t="shared" si="235"/>
        <v>-241.78000000002794</v>
      </c>
      <c r="AU15" s="552">
        <f t="shared" si="236"/>
        <v>0.83881333333331476</v>
      </c>
      <c r="AV15" s="551">
        <f>INDEX('SO Oktober 2026 Rev3'!$B$6:$BI$50,MATCH(B15,'SO Oktober 2026 Rev3'!$B$6:$B$50,0),MATCH($AV$3,'SO Oktober 2026 Rev3'!$B$5:$XI$5,0))</f>
        <v>1300</v>
      </c>
      <c r="AW15" s="551">
        <f>INDEX('Summary sales'!$A$6:$CA$50,MATCH($B15,'Summary sales'!$A$6:$A$50,0),MATCH($AV$3,'Summary sales'!$A$7:$CA$7,0))</f>
        <v>27.789999999979045</v>
      </c>
      <c r="AX15" s="551">
        <f t="shared" si="237"/>
        <v>-1272.210000000021</v>
      </c>
      <c r="AY15" s="552">
        <f t="shared" si="238"/>
        <v>2.1376923076906959E-2</v>
      </c>
      <c r="AZ15" s="551">
        <v>10800</v>
      </c>
      <c r="BA15" s="551">
        <f>INDEX('Summary sales'!$A$6:$CA$50,MATCH($B15,'Summary sales'!$A$6:$A$50,0),MATCH($AZ$3,'Summary sales'!$A$7:$CA$7,0))</f>
        <v>6753.7600000002421</v>
      </c>
      <c r="BB15" s="551">
        <f t="shared" si="239"/>
        <v>-4046.2399999997579</v>
      </c>
      <c r="BC15" s="552">
        <f t="shared" si="240"/>
        <v>0.62534814814817052</v>
      </c>
      <c r="BD15" s="551">
        <v>8000</v>
      </c>
      <c r="BE15" s="551">
        <f>INDEX('Summary sales'!$A$6:$CA$50,MATCH($B15,'Summary sales'!$A$6:$A$50,0),MATCH($BD$3,'Summary sales'!$A$7:$CA$7,0))</f>
        <v>9363.160000000149</v>
      </c>
      <c r="BF15" s="551">
        <f t="shared" si="241"/>
        <v>1363.160000000149</v>
      </c>
      <c r="BG15" s="552">
        <f t="shared" si="242"/>
        <v>1.1703950000000187</v>
      </c>
      <c r="BH15" s="551">
        <f>INDEX('SO Oktober 2026 Rev3'!$B$6:$BI$50,MATCH(B15,'SO Oktober 2026 Rev3'!$B$6:$B$50,0),MATCH($BH$3,'SO Oktober 2026 Rev3'!$B$5:$XI$5,0))</f>
        <v>1000</v>
      </c>
      <c r="BI15" s="551">
        <f>INDEX('Summary sales'!$A$6:$CA$50,MATCH($B15,'Summary sales'!$A$6:$A$50,0),MATCH($BH$3,'Summary sales'!$A$7:$CA$7,0))</f>
        <v>1049.9859999998007</v>
      </c>
      <c r="BJ15" s="551">
        <f t="shared" si="243"/>
        <v>49.985999999800697</v>
      </c>
      <c r="BK15" s="552">
        <f t="shared" si="244"/>
        <v>1.0499859999998007</v>
      </c>
      <c r="BL15" s="551">
        <f>INDEX('SO Oktober 2026 Rev3'!$B$6:$BI$50,MATCH(B15,'SO Oktober 2026 Rev3'!$B$6:$B$50,0),MATCH($BL$3,'SO Oktober 2026 Rev3'!$B$5:$XI$5,0))</f>
        <v>3000</v>
      </c>
      <c r="BM15" s="551">
        <f ca="1">INDEX('Summary sales'!$A$6:$CA$50,MATCH($B15,'Summary sales'!$A$6:$A$50,0),MATCH($BL$3,'Summary sales'!$A$7:$CA$7,0))</f>
        <v>5718.6753383458599</v>
      </c>
      <c r="BN15" s="551">
        <f t="shared" ca="1" si="245"/>
        <v>2718.6753383458599</v>
      </c>
      <c r="BO15" s="552">
        <f t="shared" ca="1" si="246"/>
        <v>1.9062251127819534</v>
      </c>
      <c r="BP15" s="551">
        <f>INDEX('SO Oktober 2026 Rev3'!$B$6:$BI$50,MATCH(B15,'SO Oktober 2026 Rev3'!$B$6:$B$50,0),MATCH($BP$3,'SO Oktober 2026 Rev3'!$B$5:$XI$5,0))</f>
        <v>1000</v>
      </c>
      <c r="BQ15" s="551">
        <f>INDEX('Summary sales'!$A$6:$CA$50,MATCH($B15,'Summary sales'!$A$6:$A$50,0),MATCH($BP$3,'Summary sales'!$A$7:$CA$7,0))</f>
        <v>244.65000000037253</v>
      </c>
      <c r="BR15" s="551">
        <f t="shared" si="247"/>
        <v>-755.34999999962747</v>
      </c>
      <c r="BS15" s="552">
        <f t="shared" si="248"/>
        <v>0.24465000000037254</v>
      </c>
      <c r="BT15" s="551">
        <f>INDEX('SO Oktober 2026 Rev3'!$B$6:$BI$50,MATCH(B15,'SO Oktober 2026 Rev3'!$B$6:$B$50,0),MATCH($BT$3,'SO Oktober 2026 Rev3'!$B$5:$XI$5,0))</f>
        <v>89.451612903225808</v>
      </c>
      <c r="BU15" s="551">
        <f>INDEX('Summary sales'!$A$6:$CA$50,MATCH($B15,'Summary sales'!$A$6:$A$50,0),MATCH($BT$3,'Summary sales'!$A$7:$CA$7,0))</f>
        <v>81.012000000002445</v>
      </c>
      <c r="BV15" s="551">
        <f t="shared" si="249"/>
        <v>-8.4396129032233631</v>
      </c>
      <c r="BW15" s="552">
        <f t="shared" si="250"/>
        <v>0.90565164082224148</v>
      </c>
      <c r="BX15" s="551">
        <v>3000</v>
      </c>
      <c r="BY15" s="551">
        <f>INDEX('Summary sales'!$A$6:$CA$50,MATCH($B15,'Summary sales'!$A$6:$A$50,0),MATCH($BX$3,'Summary sales'!$A$7:$CA$7,0))</f>
        <v>2816.2999999998137</v>
      </c>
      <c r="BZ15" s="551">
        <f t="shared" si="251"/>
        <v>-183.70000000018626</v>
      </c>
      <c r="CA15" s="552">
        <f t="shared" si="252"/>
        <v>0.93876666666660458</v>
      </c>
      <c r="CB15" s="551">
        <f>INDEX('SO Oktober 2026 Rev3'!$B$6:$BI$50,MATCH(B15,'SO Oktober 2026 Rev3'!$B$6:$B$50,0),MATCH($CB$3,'SO Oktober 2026 Rev3'!$B$5:$XI$5,0))</f>
        <v>1000</v>
      </c>
      <c r="CC15" s="551">
        <f>INDEX('Summary sales'!$A$6:$CA$50,MATCH($B15,'Summary sales'!$A$6:$A$50,0),MATCH($CB$3,'Summary sales'!$A$7:$CA$7,0))</f>
        <v>1587.6000000000931</v>
      </c>
      <c r="CD15" s="551">
        <f t="shared" si="253"/>
        <v>587.60000000009313</v>
      </c>
      <c r="CE15" s="552">
        <f t="shared" si="254"/>
        <v>1.5876000000000932</v>
      </c>
      <c r="CF15" s="551">
        <f>INDEX('SO Oktober 2026 Rev3'!$B$6:$BI$50,MATCH(B15,'SO Oktober 2026 Rev3'!$B$6:$B$50,0),MATCH($CF$3,'SO Oktober 2026 Rev3'!$B$5:$XI$5,0))</f>
        <v>3000</v>
      </c>
      <c r="CG15" s="551">
        <f>INDEX('Summary sales'!$A$6:$CA$50,MATCH($B15,'Summary sales'!$A$6:$A$50,0),MATCH($CF$3,'Summary sales'!$A$7:$CA$7,0))</f>
        <v>2140.9000000003725</v>
      </c>
      <c r="CH15" s="551">
        <f t="shared" si="255"/>
        <v>-859.09999999962747</v>
      </c>
      <c r="CI15" s="552">
        <f t="shared" si="256"/>
        <v>0.71363333333345746</v>
      </c>
      <c r="CJ15" s="551">
        <f>INDEX('SO Oktober 2026 Rev3'!$B$6:$BI$50,MATCH($B15,'SO Oktober 2026 Rev3'!$B$6:$B$50,0),MATCH($CJ$3,'SO Oktober 2026 Rev3'!$B$5:$XI$5,0))</f>
        <v>0</v>
      </c>
      <c r="CK15" s="551">
        <f>INDEX('Summary sales'!$A$6:$CA$50,MATCH($B15,'Summary sales'!$A$6:$A$50,0),MATCH($CJ$3,'Summary sales'!$A$7:$CA$7,0))</f>
        <v>3494.4499999999534</v>
      </c>
      <c r="CL15" s="551">
        <f t="shared" si="257"/>
        <v>3494.4499999999534</v>
      </c>
      <c r="CM15" s="552" t="e">
        <f t="shared" si="258"/>
        <v>#DIV/0!</v>
      </c>
      <c r="CN15" s="551">
        <f>INDEX('SO Oktober 2026 Rev3'!$B$6:$BI$50,MATCH($B15,'SO Oktober 2026 Rev3'!$B$6:$B$50,0),MATCH(CN$3,'SO Oktober 2026 Rev3'!$B$5:$XI$5,0))</f>
        <v>0</v>
      </c>
      <c r="CO15" s="551">
        <f>INDEX('Summary sales'!$A$6:$CA$50,MATCH($B15,'Summary sales'!$A$6:$A$50,0),MATCH($CN$3,'Summary sales'!$A$7:$CA$7,0))</f>
        <v>0</v>
      </c>
      <c r="CP15" s="551">
        <f t="shared" si="259"/>
        <v>0</v>
      </c>
      <c r="CQ15" s="552" t="e">
        <f t="shared" si="260"/>
        <v>#DIV/0!</v>
      </c>
      <c r="CR15" s="551">
        <f>INDEX('SO Oktober 2026 Rev3'!$B$6:$BI$50,MATCH($B15,'SO Oktober 2026 Rev3'!$B$6:$B$50,0),MATCH(CR$3,'SO Oktober 2026 Rev3'!$B$5:$XI$5,0))</f>
        <v>2000</v>
      </c>
      <c r="CS15" s="551">
        <f>INDEX('Summary sales'!$A$6:$CA$50,MATCH($B15,'Summary sales'!$A$6:$A$50,0),MATCH($CR$3,'Summary sales'!$A$7:$CA$7,0))</f>
        <v>791.41000000000349</v>
      </c>
      <c r="CT15" s="551">
        <f t="shared" si="261"/>
        <v>-1208.5899999999965</v>
      </c>
      <c r="CU15" s="552">
        <f t="shared" si="262"/>
        <v>0.39570500000000175</v>
      </c>
      <c r="CV15" s="551">
        <v>12500</v>
      </c>
      <c r="CW15" s="551">
        <f>INDEX('Summary sales'!$A$6:$CA$50,MATCH($B15,'Summary sales'!$A$6:$A$50,0),MATCH($CV$3,'Summary sales'!$A$7:$CA$7,0))</f>
        <v>8552.1299999952316</v>
      </c>
      <c r="CX15" s="551">
        <f t="shared" si="263"/>
        <v>-3947.8700000047684</v>
      </c>
      <c r="CY15" s="552">
        <f t="shared" si="264"/>
        <v>0.68417039999961848</v>
      </c>
      <c r="CZ15" s="551">
        <f>INDEX('SO Oktober 2026 Rev3'!$B$6:$BI$50,MATCH(B15,'SO Oktober 2026 Rev3'!$B$6:$B$50,0),MATCH($CZ$3,'SO Oktober 2026 Rev3'!$B$5:$XI$5,0))</f>
        <v>2000</v>
      </c>
      <c r="DA15" s="551">
        <f>INDEX('Summary sales'!$A$6:$CA$50,MATCH($B15,'Summary sales'!$A$6:$A$50,0),MATCH($CZ$3,'Summary sales'!$A$7:$CA$7,0))</f>
        <v>1988.4199999999255</v>
      </c>
      <c r="DB15" s="551">
        <f t="shared" si="265"/>
        <v>-11.580000000074506</v>
      </c>
      <c r="DC15" s="552">
        <f t="shared" si="266"/>
        <v>0.99420999999996273</v>
      </c>
      <c r="DD15" s="551">
        <f>INDEX('SO Oktober 2026 Rev3'!$B$6:$BI$50,MATCH($B15,'SO Oktober 2026 Rev3'!$B$6:$B$50,0),MATCH(DD$3,'SO Oktober 2026 Rev3'!$B$5:$XI$5,0))</f>
        <v>800</v>
      </c>
      <c r="DE15" s="551">
        <f>INDEX('Summary sales'!$A$6:$CA$50,MATCH($B15,'Summary sales'!$A$6:$A$50,0),MATCH($DD$3,'Summary sales'!$A$7:$CA$7,0))</f>
        <v>676.53000000002794</v>
      </c>
      <c r="DF15" s="551">
        <f t="shared" si="267"/>
        <v>-123.46999999997206</v>
      </c>
      <c r="DG15" s="552">
        <f t="shared" si="268"/>
        <v>0.84566250000003496</v>
      </c>
      <c r="DH15" s="551">
        <f>INDEX('SO Oktober 2026 Rev3'!$B$6:$BI$50,MATCH($B15,'SO Oktober 2026 Rev3'!$B$6:$B$50,0),MATCH(DH$3,'SO Oktober 2026 Rev3'!$B$5:$XI$5,0))</f>
        <v>7200</v>
      </c>
      <c r="DI15" s="551">
        <f>INDEX('Summary sales'!$A$6:$CA$50,MATCH($B15,'Summary sales'!$A$6:$A$50,0),MATCH($DH$3,'Summary sales'!$A$7:$CA$7,0))</f>
        <v>8214.0800000000745</v>
      </c>
      <c r="DJ15" s="551">
        <f t="shared" si="269"/>
        <v>1014.0800000000745</v>
      </c>
      <c r="DK15" s="552">
        <f t="shared" si="270"/>
        <v>1.1408444444444548</v>
      </c>
      <c r="DL15" s="551">
        <f>INDEX('SO Oktober 2026 Rev3'!$B$6:$BI$50,MATCH(B15,'SO Oktober 2026 Rev3'!$B$6:$B$50,0),MATCH($DL$3,'SO Oktober 2026 Rev3'!$B$5:$XI$5,0))</f>
        <v>2000</v>
      </c>
      <c r="DM15" s="551">
        <f>INDEX('Summary sales'!$A$6:$CA$50,MATCH($B15,'Summary sales'!$A$6:$A$50,0),MATCH($DL$3,'Summary sales'!$A$7:$CA$7,0))</f>
        <v>1835.359999999986</v>
      </c>
      <c r="DN15" s="551">
        <f t="shared" si="271"/>
        <v>-164.64000000001397</v>
      </c>
      <c r="DO15" s="552">
        <f t="shared" si="272"/>
        <v>0.91767999999999306</v>
      </c>
      <c r="DP15" s="551">
        <v>2000</v>
      </c>
      <c r="DQ15" s="551">
        <f>INDEX('Summary sales'!$A$6:$CA$50,MATCH($B15,'Summary sales'!$A$6:$A$50,0),MATCH($DP$3,'Summary sales'!$A$7:$CA$7,0))</f>
        <v>940.88999999989755</v>
      </c>
      <c r="DR15" s="551">
        <f t="shared" si="273"/>
        <v>-1059.1100000001024</v>
      </c>
      <c r="DS15" s="552">
        <f t="shared" si="274"/>
        <v>0.47044499999994877</v>
      </c>
      <c r="DT15" s="551">
        <f>INDEX('SO Oktober 2026 Rev3'!$B$6:$BI$50,MATCH(B15,'SO Oktober 2026 Rev3'!$B$6:$B$50,0),MATCH($DT$3,'SO Oktober 2026 Rev3'!$B$5:$XI$5,0))</f>
        <v>1000</v>
      </c>
      <c r="DU15" s="551">
        <f>INDEX('Summary sales'!$A$6:$CA$50,MATCH($B15,'Summary sales'!$A$6:$A$50,0),MATCH($DT$3,'Summary sales'!$A$7:$CA$7,0))</f>
        <v>745.65000000002328</v>
      </c>
      <c r="DV15" s="551">
        <f t="shared" si="275"/>
        <v>-254.34999999997672</v>
      </c>
      <c r="DW15" s="552">
        <f t="shared" si="276"/>
        <v>0.74565000000002324</v>
      </c>
      <c r="DX15" s="551">
        <f>INDEX('SO Oktober 2026 Rev3'!$B$6:$BI$50,MATCH(B15,'SO Oktober 2026 Rev3'!$B$6:$B$50,0),MATCH($DX$3,'SO Oktober 2026 Rev3'!$B$5:$XI$5,0))</f>
        <v>10000</v>
      </c>
      <c r="DY15" s="551">
        <f>INDEX('Summary sales'!$A$6:$CA$50,MATCH($B15,'Summary sales'!$A$6:$A$50,0),MATCH($DX$3,'Summary sales'!$A$7:$CA$7,0))</f>
        <v>8812.3700000001118</v>
      </c>
      <c r="DZ15" s="551">
        <f t="shared" si="277"/>
        <v>-1187.6299999998882</v>
      </c>
      <c r="EA15" s="552">
        <f t="shared" si="278"/>
        <v>0.88123700000001115</v>
      </c>
      <c r="EB15" s="551">
        <f>INDEX('SO Oktober 2026 Rev3'!$B$6:$BI$50,MATCH(B15,'SO Oktober 2026 Rev3'!$B$6:$B$50,0),MATCH($EB$3,'SO Oktober 2026 Rev3'!$B$5:$XI$5,0))</f>
        <v>2000</v>
      </c>
      <c r="EC15" s="551">
        <f>INDEX('Summary sales'!$A$6:$CA$50,MATCH($B15,'Summary sales'!$A$6:$A$50,0),MATCH($EB$3,'Summary sales'!$A$7:$CA$7,0))</f>
        <v>2288.7399999999907</v>
      </c>
      <c r="ED15" s="551">
        <f t="shared" si="279"/>
        <v>288.73999999999069</v>
      </c>
      <c r="EE15" s="552">
        <f t="shared" si="280"/>
        <v>1.1443699999999954</v>
      </c>
      <c r="EF15" s="551">
        <v>6000</v>
      </c>
      <c r="EG15" s="551">
        <f>INDEX('Summary sales'!$A$6:$CA$50,MATCH($B15,'Summary sales'!$A$6:$A$50,0),MATCH($EF$3,'Summary sales'!$A$7:$CA$7,0))</f>
        <v>5762.5499999998137</v>
      </c>
      <c r="EH15" s="551">
        <f t="shared" si="281"/>
        <v>-237.45000000018626</v>
      </c>
      <c r="EI15" s="552">
        <f t="shared" si="282"/>
        <v>0.960424999999969</v>
      </c>
      <c r="EJ15" s="551">
        <v>7000</v>
      </c>
      <c r="EK15" s="551">
        <f>INDEX('Summary sales'!$A$6:$CA$50,MATCH(B15,'Summary sales'!$A$6:$A$50,0),MATCH($EJ$3,'Summary sales'!$A$7:$CA$7,0))</f>
        <v>11125.270000000019</v>
      </c>
      <c r="EL15" s="551">
        <f t="shared" si="283"/>
        <v>4125.2700000000186</v>
      </c>
      <c r="EM15" s="552">
        <f t="shared" si="284"/>
        <v>1.5893242857142884</v>
      </c>
      <c r="EN15" s="551">
        <f>INDEX('SO Oktober 2026 Rev3'!$B$6:$BI$50,MATCH(B15,'SO Oktober 2026 Rev3'!$B$6:$B$50,0),MATCH($EN$3,'SO Oktober 2026 Rev3'!$B$5:$XI$5,0))</f>
        <v>3000</v>
      </c>
      <c r="EO15" s="551">
        <f>INDEX('Summary sales'!$A$6:$CA$50,MATCH($B15,'Summary sales'!$A$6:$A$50,0),MATCH($EN$3,'Summary sales'!$A$7:$CA$7,0))</f>
        <v>3699.6300000003539</v>
      </c>
      <c r="EP15" s="551">
        <f t="shared" si="285"/>
        <v>699.6300000003539</v>
      </c>
      <c r="EQ15" s="552">
        <f t="shared" si="286"/>
        <v>1.233210000000118</v>
      </c>
      <c r="ER15" s="551">
        <v>12000</v>
      </c>
      <c r="ES15" s="551">
        <f>INDEX('Summary sales'!$A$6:$CA$50,MATCH($B15,'Summary sales'!$A$6:$A$50,0),MATCH($ER$3,'Summary sales'!$A$7:$CA$7,0))</f>
        <v>6464.7599999997765</v>
      </c>
      <c r="ET15" s="551">
        <f t="shared" si="287"/>
        <v>-5535.2400000002235</v>
      </c>
      <c r="EU15" s="552">
        <f t="shared" si="288"/>
        <v>0.53872999999998139</v>
      </c>
      <c r="EV15" s="551">
        <v>4000</v>
      </c>
      <c r="EW15" s="551">
        <f>INDEX('Summary sales'!$A$6:$CA$50,MATCH(B15,'Summary sales'!$A$6:$A$50,0),MATCH($EV$3,'Summary sales'!$A$7:$CA$7,0))</f>
        <v>5016.2999999998137</v>
      </c>
      <c r="EX15" s="551">
        <f t="shared" si="289"/>
        <v>1016.2999999998137</v>
      </c>
      <c r="EY15" s="552">
        <f t="shared" si="290"/>
        <v>1.2540749999999534</v>
      </c>
      <c r="EZ15" s="551">
        <f>INDEX('SO Oktober 2026 Rev3'!$B$6:$BI$50,MATCH(B15,'SO Oktober 2026 Rev3'!$B$6:$B$50,0),MATCH($EZ$3,'SO Oktober 2026 Rev3'!$B$5:$XI$5,0))</f>
        <v>3500</v>
      </c>
      <c r="FA15" s="551">
        <f>INDEX('Summary sales'!$A$6:$CA$50,MATCH(B15,'Summary sales'!$A$6:$A$50,0),MATCH($EZ$3,'Summary sales'!$A$7:$CA$7,0))</f>
        <v>3821.7999999998137</v>
      </c>
      <c r="FB15" s="551">
        <f t="shared" si="291"/>
        <v>321.79999999981374</v>
      </c>
      <c r="FC15" s="552">
        <f t="shared" si="292"/>
        <v>1.091942857142804</v>
      </c>
      <c r="FD15" s="551">
        <v>2000</v>
      </c>
      <c r="FE15" s="551">
        <f>INDEX('Summary sales'!$A$6:$CA$50,MATCH(B15,'Summary sales'!$A$6:$A$50,0),MATCH($FD$3,'Summary sales'!$A$7:$CA$7,0))</f>
        <v>0</v>
      </c>
      <c r="FF15" s="554">
        <f t="shared" si="293"/>
        <v>-2000</v>
      </c>
      <c r="FG15" s="552">
        <f t="shared" si="294"/>
        <v>0</v>
      </c>
      <c r="FH15" s="551">
        <f>INDEX('SO Oktober 2026 Rev3'!$B$6:$BI$50,MATCH(B15,'SO Oktober 2026 Rev3'!$B$6:$B$50,0),MATCH($FH$3,'SO Oktober 2026 Rev3'!$B$5:$XI$5,0))</f>
        <v>10000</v>
      </c>
      <c r="FI15" s="554">
        <f>INDEX('Summary sales'!$A$6:$CA$50,MATCH(B15,'Summary sales'!$A$6:$A$50,0),MATCH($FH$3,'Summary sales'!$A$7:$CA$7,0))</f>
        <v>13377.900000000023</v>
      </c>
      <c r="FJ15" s="551">
        <f t="shared" si="295"/>
        <v>3377.9000000000233</v>
      </c>
      <c r="FK15" s="552">
        <f t="shared" si="296"/>
        <v>1.3377900000000023</v>
      </c>
      <c r="FL15" s="551">
        <f>INDEX('SO Oktober 2026 Rev3'!$B$6:$BI$50,MATCH(B15,'SO Oktober 2026 Rev3'!$B$6:$B$50,0),MATCH($FL$3,'SO Oktober 2026 Rev3'!$B$5:$XI$5,0))</f>
        <v>500</v>
      </c>
      <c r="FM15" s="551">
        <f>INDEX('Summary sales'!$A$6:$CA$50,MATCH(B15,'Summary sales'!$A$6:$A$50,0),MATCH($FL$3,'Summary sales'!$A$7:$CA$7,0))</f>
        <v>316.51000000000931</v>
      </c>
      <c r="FN15" s="551">
        <f t="shared" si="297"/>
        <v>-183.48999999999069</v>
      </c>
      <c r="FO15" s="552">
        <f t="shared" si="298"/>
        <v>0.63302000000001868</v>
      </c>
      <c r="FP15" s="551">
        <v>6500</v>
      </c>
      <c r="FQ15" s="551">
        <f>INDEX('Summary sales'!$A$6:$CA$50,MATCH(B15,'Summary sales'!$A$6:$A$50,0),MATCH($FP$3,'Summary sales'!$A$7:$CA$7,0))</f>
        <v>4651.3699999999953</v>
      </c>
      <c r="FR15" s="551">
        <f t="shared" si="299"/>
        <v>-1848.6300000000047</v>
      </c>
      <c r="FS15" s="552">
        <f t="shared" si="300"/>
        <v>0.71559538461538386</v>
      </c>
      <c r="FT15" s="551">
        <f>INDEX('SO Oktober 2026 Rev3'!$B$6:$BI$50,MATCH(B15,'SO Oktober 2026 Rev3'!$B$6:$B$50,0),MATCH($FT$3,'SO Oktober 2026 Rev3'!$B$5:$XI$5,0))</f>
        <v>3500</v>
      </c>
      <c r="FU15" s="551">
        <f>INDEX('Summary sales'!$A$6:$CA$50,MATCH(B15,'Summary sales'!$A$6:$A$50,0),MATCH($FT$3,'Summary sales'!$A$7:$CA$7,0))</f>
        <v>0</v>
      </c>
      <c r="FV15" s="551">
        <f t="shared" si="301"/>
        <v>-3500</v>
      </c>
      <c r="FW15" s="552">
        <f t="shared" si="302"/>
        <v>0</v>
      </c>
      <c r="FX15" s="551">
        <f>INDEX('SO Oktober 2026 Rev3'!$B$6:$BI$50,MATCH(B15,'SO Oktober 2026 Rev3'!$B$6:$B$50,0),MATCH($FX$3,'SO Oktober 2026 Rev3'!$B$5:$XI$5,0))</f>
        <v>2000</v>
      </c>
      <c r="FY15" s="551">
        <f>INDEX('Summary sales'!$A$6:$CA$50,MATCH(B15,'Summary sales'!$A$6:$A$50,0),MATCH($FX$3,'Summary sales'!$A$7:$CA$7,0))</f>
        <v>2102.6699999999255</v>
      </c>
      <c r="FZ15" s="551">
        <f t="shared" si="303"/>
        <v>102.66999999992549</v>
      </c>
      <c r="GA15" s="552">
        <f t="shared" si="304"/>
        <v>1.0513349999999628</v>
      </c>
      <c r="GB15" s="551">
        <v>369.61070967741654</v>
      </c>
      <c r="GC15" s="551">
        <f>INDEX('Summary sales'!$A$6:$CA$50,MATCH(B15,'Summary sales'!$A$6:$A$50,0),MATCH($GB$3,'Summary sales'!$A$7:$CA$7,0))</f>
        <v>0</v>
      </c>
      <c r="GD15" s="551">
        <f t="shared" si="305"/>
        <v>-369.61070967741654</v>
      </c>
      <c r="GE15" s="552">
        <f t="shared" si="306"/>
        <v>0</v>
      </c>
      <c r="GF15" s="551">
        <v>9000</v>
      </c>
      <c r="GG15" s="551">
        <f>INDEX('Summary sales'!$A$6:$CA$50,MATCH(B15,'Summary sales'!$A$6:$A$50,0),MATCH($GF$3,'Summary sales'!$A$7:$CA$7,0))</f>
        <v>4363.6469999999999</v>
      </c>
      <c r="GH15" s="551">
        <f t="shared" si="307"/>
        <v>-4636.3530000000001</v>
      </c>
      <c r="GI15" s="552">
        <f t="shared" si="308"/>
        <v>0.48484966666666668</v>
      </c>
      <c r="GJ15" s="551">
        <f>INDEX('SO Oktober 2026 Rev3'!$B$6:$BI$50,MATCH(B15,'SO Oktober 2026 Rev3'!$B$6:$B$50,0),MATCH($GJ$3,'SO Oktober 2026 Rev3'!$B$5:$XI$5,0))</f>
        <v>1121.900322580635</v>
      </c>
      <c r="GK15" s="551">
        <f>INDEX('Summary sales'!$A$6:$CA$50,MATCH($B15,'Summary sales'!$A$6:$A$50,0),MATCH($GJ$3,'Summary sales'!$A$7:$CA$7,0))</f>
        <v>1133.3199999998324</v>
      </c>
      <c r="GL15" s="551">
        <f t="shared" si="309"/>
        <v>11.419677419197342</v>
      </c>
      <c r="GM15" s="552">
        <f t="shared" si="310"/>
        <v>1.0101788698954373</v>
      </c>
      <c r="GN15" s="551">
        <f>INDEX('SO Oktober 2026 Rev3'!$B$6:$BI$50,MATCH(B15,'SO Oktober 2026 Rev3'!$B$6:$B$50,0),MATCH($GN$3,'SO Oktober 2026 Rev3'!$B$5:$XI$5,0))</f>
        <v>2499.7025806451697</v>
      </c>
      <c r="GO15" s="551">
        <f>INDEX('Summary sales'!$A$6:$CA$50,MATCH(B15,'Summary sales'!$A$6:$A$50,0),MATCH($GN$3,'Summary sales'!$A$7:$CA$7,0))</f>
        <v>2786.8699999999953</v>
      </c>
      <c r="GP15" s="551">
        <f t="shared" si="311"/>
        <v>287.1674193548256</v>
      </c>
      <c r="GQ15" s="552">
        <f t="shared" si="312"/>
        <v>1.1148806348316478</v>
      </c>
      <c r="GR15" s="551">
        <v>5000</v>
      </c>
      <c r="GS15" s="551">
        <f>INDEX('Summary sales'!$A$6:$CA$50,MATCH(B15,'Summary sales'!$A$6:$A$50,0),MATCH($GR$3,'Summary sales'!$A$7:$CA$7,0))</f>
        <v>4590.8500000000349</v>
      </c>
      <c r="GT15" s="551">
        <f t="shared" si="313"/>
        <v>-409.14999999996508</v>
      </c>
      <c r="GU15" s="552">
        <f t="shared" si="314"/>
        <v>0.91817000000000704</v>
      </c>
      <c r="GV15" s="551">
        <f>INDEX('SO Oktober 2026 Rev3'!$B$6:$BI$50,MATCH(B15,'SO Oktober 2026 Rev3'!$B$6:$B$50,0),MATCH($GV$3,'SO Oktober 2026 Rev3'!$B$5:$XI$5,0))</f>
        <v>2499.7025806451697</v>
      </c>
      <c r="GW15" s="551">
        <f>INDEX('Summary sales'!$A$6:$CA$50,MATCH(B15,'Summary sales'!$A$6:$A$50,0),MATCH($GV$3,'Summary sales'!$A$7:$CA$7,0))</f>
        <v>3373.2299999999814</v>
      </c>
      <c r="GX15" s="551">
        <f t="shared" si="315"/>
        <v>873.52741935481163</v>
      </c>
      <c r="GY15" s="552">
        <f t="shared" si="316"/>
        <v>1.349452541321678</v>
      </c>
      <c r="GZ15" s="551">
        <f>INDEX('SO Oktober 2026 Rev3'!$B$6:$BI$50,MATCH(B15,'SO Oktober 2026 Rev3'!$B$6:$B$50,0),MATCH($GZ$3,'SO Oktober 2026 Rev3'!$B$5:$XI$5,0))</f>
        <v>31500</v>
      </c>
      <c r="HA15" s="551">
        <f>INDEX('Summary sales'!$A$6:$CA$50,MATCH(B15,'Summary sales'!$A$6:$A$50,0),MATCH($GZ$3,'Summary sales'!$A$7:$CA$7,0))</f>
        <v>0</v>
      </c>
      <c r="HB15" s="551">
        <f t="shared" si="317"/>
        <v>-31500</v>
      </c>
      <c r="HC15" s="555">
        <f t="shared" si="318"/>
        <v>0</v>
      </c>
    </row>
    <row r="16" spans="1:226" ht="15" customHeight="1">
      <c r="A16" s="816"/>
      <c r="B16" s="557">
        <f t="shared" si="319"/>
        <v>46305</v>
      </c>
      <c r="C16" s="557" t="str">
        <f t="shared" si="212"/>
        <v>Sat</v>
      </c>
      <c r="D16" s="551">
        <f t="shared" si="213"/>
        <v>202485.50619354838</v>
      </c>
      <c r="E16" s="551">
        <f t="shared" ca="1" si="214"/>
        <v>133518.86000000068</v>
      </c>
      <c r="F16" s="551">
        <f t="shared" ca="1" si="215"/>
        <v>-68966.646193547698</v>
      </c>
      <c r="G16" s="552">
        <f t="shared" ca="1" si="216"/>
        <v>0.65939959116073699</v>
      </c>
      <c r="H16" s="551">
        <f>INDEX('SO Oktober 2026 Rev3'!$B$6:$BI$50,MATCH($B16,'SO Oktober 2026 Rev3'!$B$6:$B$50,0),MATCH($H$3,'SO Oktober 2026 Rev3'!$B$5:$XI$5,0))</f>
        <v>700</v>
      </c>
      <c r="I16" s="551">
        <f>INDEX('Summary sales'!$A$6:$CA$50,MATCH($B16,'Summary sales'!$A$6:$A$50,0),MATCH($H$3,'Summary sales'!$A$7:$CA$7,0))</f>
        <v>828.12000000011176</v>
      </c>
      <c r="J16" s="551">
        <f t="shared" si="217"/>
        <v>128.12000000011176</v>
      </c>
      <c r="K16" s="552">
        <f t="shared" si="218"/>
        <v>1.1830285714287312</v>
      </c>
      <c r="L16" s="551">
        <f>INDEX('SO Oktober 2026 Rev3'!$B$6:$BI$50,MATCH($B16,'SO Oktober 2026 Rev3'!$B$6:$B$50,0),MATCH($L$3,'SO Oktober 2026 Rev3'!$B$5:$XI$5,0))</f>
        <v>1000</v>
      </c>
      <c r="M16" s="551">
        <f>INDEX('Summary sales'!$A$6:$CA$50,MATCH($B16,'Summary sales'!$A$6:$A$50,0),MATCH($L$3,'Summary sales'!$A$7:$CA$7,0))</f>
        <v>907.14000000013039</v>
      </c>
      <c r="N16" s="551">
        <f t="shared" si="219"/>
        <v>-92.859999999869615</v>
      </c>
      <c r="O16" s="553">
        <f t="shared" si="220"/>
        <v>0.9071400000001304</v>
      </c>
      <c r="P16" s="551">
        <f>INDEX('SO Oktober 2026 Rev3'!$B$6:$BI$50,MATCH($B16,'SO Oktober 2026 Rev3'!$B$6:$B$50,0),MATCH($P$3,'SO Oktober 2026 Rev3'!$B$5:$XI$5,0))</f>
        <v>3300</v>
      </c>
      <c r="Q16" s="551">
        <f>INDEX('Summary sales'!$A$6:$CA$50,MATCH($B16,'Summary sales'!$A$6:$A$50,0),MATCH($P$3,'Summary sales'!$A$7:$CA$7,0))</f>
        <v>2427.0499999998137</v>
      </c>
      <c r="R16" s="551">
        <f t="shared" si="221"/>
        <v>-872.95000000018626</v>
      </c>
      <c r="S16" s="553">
        <f t="shared" si="222"/>
        <v>0.73546969696964049</v>
      </c>
      <c r="T16" s="551">
        <f>INDEX('SO Oktober 2026 Rev3'!$B$6:$BI$50,MATCH(B16,'SO Oktober 2026 Rev3'!$B$6:$B$50,0),MATCH($T$3,'SO Oktober 2026 Rev3'!$B$5:$XI$5,0))</f>
        <v>500</v>
      </c>
      <c r="U16" s="551">
        <f>INDEX('Summary sales'!$A$6:$CA$50,MATCH($B16,'Summary sales'!$A$6:$A$50,0),MATCH($T$3,'Summary sales'!$A$7:$CA$7,0))</f>
        <v>936.48999999999069</v>
      </c>
      <c r="V16" s="551">
        <f t="shared" si="223"/>
        <v>436.48999999999069</v>
      </c>
      <c r="W16" s="553">
        <f t="shared" si="224"/>
        <v>1.8729799999999814</v>
      </c>
      <c r="X16" s="551">
        <f>INDEX('SO Oktober 2026 Rev3'!$B$6:$BI$50,MATCH(B16,'SO Oktober 2026 Rev3'!$B$6:$B$50,0),MATCH($X$3,'SO Oktober 2026 Rev3'!$B$5:$XI$5,0))</f>
        <v>150</v>
      </c>
      <c r="Y16" s="551">
        <f>INDEX('Summary sales'!$A$6:$CA$50,MATCH($B16,'Summary sales'!$A$6:$A$50,0),MATCH($X$3,'Summary sales'!$A$7:$CA$7,0))</f>
        <v>0</v>
      </c>
      <c r="Z16" s="551">
        <f t="shared" si="225"/>
        <v>-150</v>
      </c>
      <c r="AA16" s="553">
        <f t="shared" si="226"/>
        <v>0</v>
      </c>
      <c r="AB16" s="551">
        <f>INDEX('SO Oktober 2026 Rev3'!$B$6:$BI$50,MATCH(B16,'SO Oktober 2026 Rev3'!$B$6:$B$50,0),MATCH($AB$3,'SO Oktober 2026 Rev3'!$B$5:$XI$5,0))</f>
        <v>603.76322580644887</v>
      </c>
      <c r="AC16" s="551">
        <f>INDEX('Summary sales'!$A$6:$CA$50,MATCH($B16,'Summary sales'!$A$6:$A$50,0),MATCH($AB$3,'Summary sales'!$A$7:$CA$7,0))</f>
        <v>335.23999999999069</v>
      </c>
      <c r="AD16" s="551">
        <f t="shared" si="227"/>
        <v>-268.52322580645819</v>
      </c>
      <c r="AE16" s="552">
        <f t="shared" si="228"/>
        <v>0.55525077658085142</v>
      </c>
      <c r="AF16" s="551">
        <f>INDEX('SO Oktober 2026 Rev3'!$B$6:$BI$50,MATCH(B16,'SO Oktober 2026 Rev3'!$B$6:$B$50,0),MATCH($AF$3,'SO Oktober 2026 Rev3'!$B$5:$XI$5,0))</f>
        <v>673.27548387096704</v>
      </c>
      <c r="AG16" s="551">
        <f>INDEX('Summary sales'!$A$6:$CA$50,MATCH($B16,'Summary sales'!$A$6:$A$50,0),MATCH($AF$3,'Summary sales'!$A$7:$CA$7,0))</f>
        <v>410.55999999993946</v>
      </c>
      <c r="AH16" s="551">
        <f t="shared" si="229"/>
        <v>-262.71548387102757</v>
      </c>
      <c r="AI16" s="552">
        <f t="shared" si="230"/>
        <v>0.60979496481803153</v>
      </c>
      <c r="AJ16" s="551">
        <f>INDEX('SO Oktober 2026 Rev3'!$B$6:$BI$50,MATCH(B16,'SO Oktober 2026 Rev3'!$B$6:$B$50,0),MATCH($AJ$3,'SO Oktober 2026 Rev3'!$B$5:$XI$5,0))</f>
        <v>4500</v>
      </c>
      <c r="AK16" s="551">
        <f>INDEX('Summary sales'!$A$6:$CA$50,MATCH($B16,'Summary sales'!$A$6:$A$50,0),MATCH($AJ$3,'Summary sales'!$A$7:$CA$7,0))</f>
        <v>4911.6500000003725</v>
      </c>
      <c r="AL16" s="551">
        <f t="shared" si="231"/>
        <v>411.65000000037253</v>
      </c>
      <c r="AM16" s="552">
        <f t="shared" si="232"/>
        <v>1.0914777777778606</v>
      </c>
      <c r="AN16" s="551">
        <v>2000</v>
      </c>
      <c r="AO16" s="551">
        <f ca="1">INDEX('Summary sales'!$A$6:$CA$50,MATCH($B16,'Summary sales'!$A$6:$A$50,0),MATCH($AN$3,'Summary sales'!$A$7:$CA$7,0))</f>
        <v>3111.359999999404</v>
      </c>
      <c r="AP16" s="551">
        <f t="shared" ca="1" si="233"/>
        <v>1111.359999999404</v>
      </c>
      <c r="AQ16" s="552">
        <f t="shared" ca="1" si="234"/>
        <v>1.555679999999702</v>
      </c>
      <c r="AR16" s="551">
        <v>1000</v>
      </c>
      <c r="AS16" s="551">
        <f>INDEX('Summary sales'!$A$6:$CA$50,MATCH($B16,'Summary sales'!$A$6:$A$50,0),MATCH($AR$3,'Summary sales'!$A$7:$CA$7,0))</f>
        <v>357.96999999997206</v>
      </c>
      <c r="AT16" s="551">
        <f t="shared" si="235"/>
        <v>-642.03000000002794</v>
      </c>
      <c r="AU16" s="552">
        <f t="shared" si="236"/>
        <v>0.35796999999997203</v>
      </c>
      <c r="AV16" s="551">
        <f>INDEX('SO Oktober 2026 Rev3'!$B$6:$BI$50,MATCH(B16,'SO Oktober 2026 Rev3'!$B$6:$B$50,0),MATCH($AV$3,'SO Oktober 2026 Rev3'!$B$5:$XI$5,0))</f>
        <v>1300</v>
      </c>
      <c r="AW16" s="551">
        <f>INDEX('Summary sales'!$A$6:$CA$50,MATCH($B16,'Summary sales'!$A$6:$A$50,0),MATCH($AV$3,'Summary sales'!$A$7:$CA$7,0))</f>
        <v>0</v>
      </c>
      <c r="AX16" s="551">
        <f t="shared" si="237"/>
        <v>-1300</v>
      </c>
      <c r="AY16" s="552">
        <f t="shared" si="238"/>
        <v>0</v>
      </c>
      <c r="AZ16" s="551">
        <v>12800</v>
      </c>
      <c r="BA16" s="551">
        <f>INDEX('Summary sales'!$A$6:$CA$50,MATCH($B16,'Summary sales'!$A$6:$A$50,0),MATCH($AZ$3,'Summary sales'!$A$7:$CA$7,0))</f>
        <v>6265.589999999851</v>
      </c>
      <c r="BB16" s="551">
        <f t="shared" si="239"/>
        <v>-6534.410000000149</v>
      </c>
      <c r="BC16" s="552">
        <f t="shared" si="240"/>
        <v>0.48949921874998836</v>
      </c>
      <c r="BD16" s="551">
        <v>6000</v>
      </c>
      <c r="BE16" s="551">
        <f>INDEX('Summary sales'!$A$6:$CA$50,MATCH($B16,'Summary sales'!$A$6:$A$50,0),MATCH($BD$3,'Summary sales'!$A$7:$CA$7,0))</f>
        <v>6069.5699999998324</v>
      </c>
      <c r="BF16" s="551">
        <f t="shared" si="241"/>
        <v>69.569999999832362</v>
      </c>
      <c r="BG16" s="552">
        <f t="shared" si="242"/>
        <v>1.011594999999972</v>
      </c>
      <c r="BH16" s="551">
        <f>INDEX('SO Oktober 2026 Rev3'!$B$6:$BI$50,MATCH(B16,'SO Oktober 2026 Rev3'!$B$6:$B$50,0),MATCH($BH$3,'SO Oktober 2026 Rev3'!$B$5:$XI$5,0))</f>
        <v>1000</v>
      </c>
      <c r="BI16" s="551">
        <f>INDEX('Summary sales'!$A$6:$CA$50,MATCH($B16,'Summary sales'!$A$6:$A$50,0),MATCH($BH$3,'Summary sales'!$A$7:$CA$7,0))</f>
        <v>1458.9780000001192</v>
      </c>
      <c r="BJ16" s="551">
        <f t="shared" si="243"/>
        <v>458.97800000011921</v>
      </c>
      <c r="BK16" s="552">
        <f t="shared" si="244"/>
        <v>1.4589780000001191</v>
      </c>
      <c r="BL16" s="551">
        <f>INDEX('SO Oktober 2026 Rev3'!$B$6:$BI$50,MATCH(B16,'SO Oktober 2026 Rev3'!$B$6:$B$50,0),MATCH($BL$3,'SO Oktober 2026 Rev3'!$B$5:$XI$5,0))</f>
        <v>3000</v>
      </c>
      <c r="BM16" s="551">
        <f ca="1">INDEX('Summary sales'!$A$6:$CA$50,MATCH($B16,'Summary sales'!$A$6:$A$50,0),MATCH($BL$3,'Summary sales'!$A$7:$CA$7,0))</f>
        <v>4651.6700000000401</v>
      </c>
      <c r="BN16" s="551">
        <f t="shared" ca="1" si="245"/>
        <v>1651.6700000000401</v>
      </c>
      <c r="BO16" s="552">
        <f t="shared" ca="1" si="246"/>
        <v>1.5505566666666801</v>
      </c>
      <c r="BP16" s="551">
        <f>INDEX('SO Oktober 2026 Rev3'!$B$6:$BI$50,MATCH(B16,'SO Oktober 2026 Rev3'!$B$6:$B$50,0),MATCH($BP$3,'SO Oktober 2026 Rev3'!$B$5:$XI$5,0))</f>
        <v>1000</v>
      </c>
      <c r="BQ16" s="551">
        <f>INDEX('Summary sales'!$A$6:$CA$50,MATCH($B16,'Summary sales'!$A$6:$A$50,0),MATCH($BP$3,'Summary sales'!$A$7:$CA$7,0))</f>
        <v>316.54999999981374</v>
      </c>
      <c r="BR16" s="551">
        <f t="shared" si="247"/>
        <v>-683.45000000018626</v>
      </c>
      <c r="BS16" s="552">
        <f t="shared" si="248"/>
        <v>0.31654999999981376</v>
      </c>
      <c r="BT16" s="551">
        <f>INDEX('SO Oktober 2026 Rev3'!$B$6:$BI$50,MATCH(B16,'SO Oktober 2026 Rev3'!$B$6:$B$50,0),MATCH($BT$3,'SO Oktober 2026 Rev3'!$B$5:$XI$5,0))</f>
        <v>89.451612903225808</v>
      </c>
      <c r="BU16" s="551">
        <f>INDEX('Summary sales'!$A$6:$CA$50,MATCH($B16,'Summary sales'!$A$6:$A$50,0),MATCH($BT$3,'Summary sales'!$A$7:$CA$7,0))</f>
        <v>88.690000000002328</v>
      </c>
      <c r="BV16" s="551">
        <f t="shared" si="249"/>
        <v>-0.76161290322347952</v>
      </c>
      <c r="BW16" s="552">
        <f t="shared" si="250"/>
        <v>0.99148575549948503</v>
      </c>
      <c r="BX16" s="551">
        <v>3000</v>
      </c>
      <c r="BY16" s="551">
        <f>INDEX('Summary sales'!$A$6:$CA$50,MATCH($B16,'Summary sales'!$A$6:$A$50,0),MATCH($BX$3,'Summary sales'!$A$7:$CA$7,0))</f>
        <v>0</v>
      </c>
      <c r="BZ16" s="551">
        <f t="shared" si="251"/>
        <v>-3000</v>
      </c>
      <c r="CA16" s="552">
        <f t="shared" si="252"/>
        <v>0</v>
      </c>
      <c r="CB16" s="551">
        <f>INDEX('SO Oktober 2026 Rev3'!$B$6:$BI$50,MATCH(B16,'SO Oktober 2026 Rev3'!$B$6:$B$50,0),MATCH($CB$3,'SO Oktober 2026 Rev3'!$B$5:$XI$5,0))</f>
        <v>1000</v>
      </c>
      <c r="CC16" s="551">
        <f>INDEX('Summary sales'!$A$6:$CA$50,MATCH($B16,'Summary sales'!$A$6:$A$50,0),MATCH($CB$3,'Summary sales'!$A$7:$CA$7,0))</f>
        <v>550.11999999999534</v>
      </c>
      <c r="CD16" s="551">
        <f t="shared" si="253"/>
        <v>-449.88000000000466</v>
      </c>
      <c r="CE16" s="552">
        <f t="shared" si="254"/>
        <v>0.55011999999999539</v>
      </c>
      <c r="CF16" s="551">
        <f>INDEX('SO Oktober 2026 Rev3'!$B$6:$BI$50,MATCH(B16,'SO Oktober 2026 Rev3'!$B$6:$B$50,0),MATCH($CF$3,'SO Oktober 2026 Rev3'!$B$5:$XI$5,0))</f>
        <v>0</v>
      </c>
      <c r="CG16" s="551">
        <f>INDEX('Summary sales'!$A$6:$CA$50,MATCH($B16,'Summary sales'!$A$6:$A$50,0),MATCH($CF$3,'Summary sales'!$A$7:$CA$7,0))</f>
        <v>0</v>
      </c>
      <c r="CH16" s="551">
        <f t="shared" si="255"/>
        <v>0</v>
      </c>
      <c r="CI16" s="552" t="e">
        <f t="shared" si="256"/>
        <v>#DIV/0!</v>
      </c>
      <c r="CJ16" s="551">
        <f>INDEX('SO Oktober 2026 Rev3'!$B$6:$BI$50,MATCH($B16,'SO Oktober 2026 Rev3'!$B$6:$B$50,0),MATCH($CJ$3,'SO Oktober 2026 Rev3'!$B$5:$XI$5,0))</f>
        <v>0</v>
      </c>
      <c r="CK16" s="551">
        <f>INDEX('Summary sales'!$A$6:$CA$50,MATCH($B16,'Summary sales'!$A$6:$A$50,0),MATCH($CJ$3,'Summary sales'!$A$7:$CA$7,0))</f>
        <v>3044.3800000001211</v>
      </c>
      <c r="CL16" s="551">
        <f t="shared" si="257"/>
        <v>3044.3800000001211</v>
      </c>
      <c r="CM16" s="552" t="e">
        <f t="shared" si="258"/>
        <v>#DIV/0!</v>
      </c>
      <c r="CN16" s="551">
        <f>INDEX('SO Oktober 2026 Rev3'!$B$6:$BI$50,MATCH($B16,'SO Oktober 2026 Rev3'!$B$6:$B$50,0),MATCH(CN$3,'SO Oktober 2026 Rev3'!$B$5:$XI$5,0))</f>
        <v>0</v>
      </c>
      <c r="CO16" s="551">
        <f>INDEX('Summary sales'!$A$6:$CA$50,MATCH($B16,'Summary sales'!$A$6:$A$50,0),MATCH($CN$3,'Summary sales'!$A$7:$CA$7,0))</f>
        <v>0</v>
      </c>
      <c r="CP16" s="551">
        <f t="shared" si="259"/>
        <v>0</v>
      </c>
      <c r="CQ16" s="552" t="e">
        <f t="shared" si="260"/>
        <v>#DIV/0!</v>
      </c>
      <c r="CR16" s="551">
        <f>INDEX('SO Oktober 2026 Rev3'!$B$6:$BI$50,MATCH($B16,'SO Oktober 2026 Rev3'!$B$6:$B$50,0),MATCH(CR$3,'SO Oktober 2026 Rev3'!$B$5:$XI$5,0))</f>
        <v>0</v>
      </c>
      <c r="CS16" s="551">
        <f>INDEX('Summary sales'!$A$6:$CA$50,MATCH($B16,'Summary sales'!$A$6:$A$50,0),MATCH($CR$3,'Summary sales'!$A$7:$CA$7,0))</f>
        <v>709.34999999999854</v>
      </c>
      <c r="CT16" s="551">
        <f t="shared" si="261"/>
        <v>709.34999999999854</v>
      </c>
      <c r="CU16" s="552" t="e">
        <f t="shared" si="262"/>
        <v>#DIV/0!</v>
      </c>
      <c r="CV16" s="551">
        <v>12500</v>
      </c>
      <c r="CW16" s="551">
        <f>INDEX('Summary sales'!$A$6:$CA$50,MATCH($B16,'Summary sales'!$A$6:$A$50,0),MATCH($CV$3,'Summary sales'!$A$7:$CA$7,0))</f>
        <v>7733.5590000003576</v>
      </c>
      <c r="CX16" s="551">
        <f t="shared" si="263"/>
        <v>-4766.4409999996424</v>
      </c>
      <c r="CY16" s="552">
        <f t="shared" si="264"/>
        <v>0.61868472000002861</v>
      </c>
      <c r="CZ16" s="551">
        <f>INDEX('SO Oktober 2026 Rev3'!$B$6:$BI$50,MATCH(B16,'SO Oktober 2026 Rev3'!$B$6:$B$50,0),MATCH($CZ$3,'SO Oktober 2026 Rev3'!$B$5:$XI$5,0))</f>
        <v>2000</v>
      </c>
      <c r="DA16" s="551">
        <f>INDEX('Summary sales'!$A$6:$CA$50,MATCH($B16,'Summary sales'!$A$6:$A$50,0),MATCH($CZ$3,'Summary sales'!$A$7:$CA$7,0))</f>
        <v>2362.820000000298</v>
      </c>
      <c r="DB16" s="551">
        <f t="shared" si="265"/>
        <v>362.82000000029802</v>
      </c>
      <c r="DC16" s="552">
        <f t="shared" si="266"/>
        <v>1.1814100000001491</v>
      </c>
      <c r="DD16" s="551">
        <f>INDEX('SO Oktober 2026 Rev3'!$B$6:$BI$50,MATCH($B16,'SO Oktober 2026 Rev3'!$B$6:$B$50,0),MATCH(DD$3,'SO Oktober 2026 Rev3'!$B$5:$XI$5,0))</f>
        <v>800</v>
      </c>
      <c r="DE16" s="551">
        <f>INDEX('Summary sales'!$A$6:$CA$50,MATCH($B16,'Summary sales'!$A$6:$A$50,0),MATCH($DD$3,'Summary sales'!$A$7:$CA$7,0))</f>
        <v>953.45999999996275</v>
      </c>
      <c r="DF16" s="551">
        <f t="shared" si="267"/>
        <v>153.45999999996275</v>
      </c>
      <c r="DG16" s="552">
        <f t="shared" si="268"/>
        <v>1.1918249999999535</v>
      </c>
      <c r="DH16" s="551">
        <f>INDEX('SO Oktober 2026 Rev3'!$B$6:$BI$50,MATCH($B16,'SO Oktober 2026 Rev3'!$B$6:$B$50,0),MATCH(DH$3,'SO Oktober 2026 Rev3'!$B$5:$XI$5,0))</f>
        <v>7200</v>
      </c>
      <c r="DI16" s="551">
        <f>INDEX('Summary sales'!$A$6:$CA$50,MATCH($B16,'Summary sales'!$A$6:$A$50,0),MATCH($DH$3,'Summary sales'!$A$7:$CA$7,0))</f>
        <v>5808.0600000005215</v>
      </c>
      <c r="DJ16" s="551">
        <f t="shared" si="269"/>
        <v>-1391.9399999994785</v>
      </c>
      <c r="DK16" s="552">
        <f t="shared" si="270"/>
        <v>0.80667500000007242</v>
      </c>
      <c r="DL16" s="551">
        <f>INDEX('SO Oktober 2026 Rev3'!$B$6:$BI$50,MATCH(B16,'SO Oktober 2026 Rev3'!$B$6:$B$50,0),MATCH($DL$3,'SO Oktober 2026 Rev3'!$B$5:$XI$5,0))</f>
        <v>0</v>
      </c>
      <c r="DM16" s="551">
        <f>INDEX('Summary sales'!$A$6:$CA$50,MATCH($B16,'Summary sales'!$A$6:$A$50,0),MATCH($DL$3,'Summary sales'!$A$7:$CA$7,0))</f>
        <v>0</v>
      </c>
      <c r="DN16" s="551">
        <f t="shared" si="271"/>
        <v>0</v>
      </c>
      <c r="DO16" s="552" t="e">
        <f t="shared" si="272"/>
        <v>#DIV/0!</v>
      </c>
      <c r="DP16" s="551">
        <v>2000</v>
      </c>
      <c r="DQ16" s="551">
        <f>INDEX('Summary sales'!$A$6:$CA$50,MATCH($B16,'Summary sales'!$A$6:$A$50,0),MATCH($DP$3,'Summary sales'!$A$7:$CA$7,0))</f>
        <v>1228.9699999999721</v>
      </c>
      <c r="DR16" s="551">
        <f t="shared" si="273"/>
        <v>-771.03000000002794</v>
      </c>
      <c r="DS16" s="552">
        <f t="shared" si="274"/>
        <v>0.61448499999998607</v>
      </c>
      <c r="DT16" s="551">
        <f>INDEX('SO Oktober 2026 Rev3'!$B$6:$BI$50,MATCH(B16,'SO Oktober 2026 Rev3'!$B$6:$B$50,0),MATCH($DT$3,'SO Oktober 2026 Rev3'!$B$5:$XI$5,0))</f>
        <v>1000</v>
      </c>
      <c r="DU16" s="551">
        <f>INDEX('Summary sales'!$A$6:$CA$50,MATCH($B16,'Summary sales'!$A$6:$A$50,0),MATCH($DT$3,'Summary sales'!$A$7:$CA$7,0))</f>
        <v>0</v>
      </c>
      <c r="DV16" s="551">
        <f t="shared" si="275"/>
        <v>-1000</v>
      </c>
      <c r="DW16" s="552">
        <f t="shared" si="276"/>
        <v>0</v>
      </c>
      <c r="DX16" s="551">
        <f>INDEX('SO Oktober 2026 Rev3'!$B$6:$BI$50,MATCH(B16,'SO Oktober 2026 Rev3'!$B$6:$B$50,0),MATCH($DX$3,'SO Oktober 2026 Rev3'!$B$5:$XI$5,0))</f>
        <v>10000</v>
      </c>
      <c r="DY16" s="551">
        <f>INDEX('Summary sales'!$A$6:$CA$50,MATCH($B16,'Summary sales'!$A$6:$A$50,0),MATCH($DX$3,'Summary sales'!$A$7:$CA$7,0))</f>
        <v>9033.820000000298</v>
      </c>
      <c r="DZ16" s="551">
        <f t="shared" si="277"/>
        <v>-966.17999999970198</v>
      </c>
      <c r="EA16" s="552">
        <f t="shared" si="278"/>
        <v>0.90338200000002977</v>
      </c>
      <c r="EB16" s="551">
        <f>INDEX('SO Oktober 2026 Rev3'!$B$6:$BI$50,MATCH(B16,'SO Oktober 2026 Rev3'!$B$6:$B$50,0),MATCH($EB$3,'SO Oktober 2026 Rev3'!$B$5:$XI$5,0))</f>
        <v>2000</v>
      </c>
      <c r="EC16" s="551">
        <f>INDEX('Summary sales'!$A$6:$CA$50,MATCH($B16,'Summary sales'!$A$6:$A$50,0),MATCH($EB$3,'Summary sales'!$A$7:$CA$7,0))</f>
        <v>2217.1000000000931</v>
      </c>
      <c r="ED16" s="551">
        <f t="shared" si="279"/>
        <v>217.10000000009313</v>
      </c>
      <c r="EE16" s="552">
        <f t="shared" si="280"/>
        <v>1.1085500000000466</v>
      </c>
      <c r="EF16" s="551">
        <v>6000</v>
      </c>
      <c r="EG16" s="551">
        <f>INDEX('Summary sales'!$A$6:$CA$50,MATCH($B16,'Summary sales'!$A$6:$A$50,0),MATCH($EF$3,'Summary sales'!$A$7:$CA$7,0))</f>
        <v>2692.0999999996275</v>
      </c>
      <c r="EH16" s="551">
        <f t="shared" si="281"/>
        <v>-3307.9000000003725</v>
      </c>
      <c r="EI16" s="552">
        <f t="shared" si="282"/>
        <v>0.44868333333327126</v>
      </c>
      <c r="EJ16" s="551">
        <v>3500</v>
      </c>
      <c r="EK16" s="551">
        <f>INDEX('Summary sales'!$A$6:$CA$50,MATCH(B16,'Summary sales'!$A$6:$A$50,0),MATCH($EJ$3,'Summary sales'!$A$7:$CA$7,0))</f>
        <v>9628.089999999851</v>
      </c>
      <c r="EL16" s="551">
        <f t="shared" si="283"/>
        <v>6128.089999999851</v>
      </c>
      <c r="EM16" s="552">
        <f t="shared" si="284"/>
        <v>2.7508828571428148</v>
      </c>
      <c r="EN16" s="551">
        <f>INDEX('SO Oktober 2026 Rev3'!$B$6:$BI$50,MATCH(B16,'SO Oktober 2026 Rev3'!$B$6:$B$50,0),MATCH($EN$3,'SO Oktober 2026 Rev3'!$B$5:$XI$5,0))</f>
        <v>3000</v>
      </c>
      <c r="EO16" s="551">
        <f>INDEX('Summary sales'!$A$6:$CA$50,MATCH($B16,'Summary sales'!$A$6:$A$50,0),MATCH($EN$3,'Summary sales'!$A$7:$CA$7,0))</f>
        <v>4015.679999999702</v>
      </c>
      <c r="EP16" s="551">
        <f t="shared" si="285"/>
        <v>1015.679999999702</v>
      </c>
      <c r="EQ16" s="552">
        <f t="shared" si="286"/>
        <v>1.3385599999999007</v>
      </c>
      <c r="ER16" s="519">
        <v>30000</v>
      </c>
      <c r="ES16" s="551">
        <f>INDEX('Summary sales'!$A$6:$CA$50,MATCH($B16,'Summary sales'!$A$6:$A$50,0),MATCH($ER$3,'Summary sales'!$A$7:$CA$7,0))</f>
        <v>5379.7400000002235</v>
      </c>
      <c r="ET16" s="551">
        <f t="shared" si="287"/>
        <v>-24620.259999999776</v>
      </c>
      <c r="EU16" s="552">
        <f t="shared" si="288"/>
        <v>0.17932466666667413</v>
      </c>
      <c r="EV16" s="551">
        <v>4000</v>
      </c>
      <c r="EW16" s="551">
        <f>INDEX('Summary sales'!$A$6:$CA$50,MATCH(B16,'Summary sales'!$A$6:$A$50,0),MATCH($EV$3,'Summary sales'!$A$7:$CA$7,0))</f>
        <v>4588.8700000001118</v>
      </c>
      <c r="EX16" s="551">
        <f t="shared" si="289"/>
        <v>588.87000000011176</v>
      </c>
      <c r="EY16" s="552">
        <f t="shared" si="290"/>
        <v>1.147217500000028</v>
      </c>
      <c r="EZ16" s="551">
        <f>INDEX('SO Oktober 2026 Rev3'!$B$6:$BI$50,MATCH(B16,'SO Oktober 2026 Rev3'!$B$6:$B$50,0),MATCH($EZ$3,'SO Oktober 2026 Rev3'!$B$5:$XI$5,0))</f>
        <v>3500</v>
      </c>
      <c r="FA16" s="551">
        <f>INDEX('Summary sales'!$A$6:$CA$50,MATCH(B16,'Summary sales'!$A$6:$A$50,0),MATCH($EZ$3,'Summary sales'!$A$7:$CA$7,0))</f>
        <v>2733</v>
      </c>
      <c r="FB16" s="551">
        <f t="shared" si="291"/>
        <v>-767</v>
      </c>
      <c r="FC16" s="552">
        <f t="shared" si="292"/>
        <v>0.78085714285714281</v>
      </c>
      <c r="FD16" s="551">
        <v>2000</v>
      </c>
      <c r="FE16" s="551">
        <f>INDEX('Summary sales'!$A$6:$CA$50,MATCH(B16,'Summary sales'!$A$6:$A$50,0),MATCH($FD$3,'Summary sales'!$A$7:$CA$7,0))</f>
        <v>0</v>
      </c>
      <c r="FF16" s="554">
        <f t="shared" si="293"/>
        <v>-2000</v>
      </c>
      <c r="FG16" s="552">
        <f t="shared" si="294"/>
        <v>0</v>
      </c>
      <c r="FH16" s="551">
        <f>INDEX('SO Oktober 2026 Rev3'!$B$6:$BI$50,MATCH(B16,'SO Oktober 2026 Rev3'!$B$6:$B$50,0),MATCH($FH$3,'SO Oktober 2026 Rev3'!$B$5:$XI$5,0))</f>
        <v>10000</v>
      </c>
      <c r="FI16" s="554">
        <f>INDEX('Summary sales'!$A$6:$CA$50,MATCH(B16,'Summary sales'!$A$6:$A$50,0),MATCH($FH$3,'Summary sales'!$A$7:$CA$7,0))</f>
        <v>13942.960000000021</v>
      </c>
      <c r="FJ16" s="551">
        <f t="shared" si="295"/>
        <v>3942.960000000021</v>
      </c>
      <c r="FK16" s="552">
        <f t="shared" si="296"/>
        <v>1.3942960000000022</v>
      </c>
      <c r="FL16" s="551">
        <f>INDEX('SO Oktober 2026 Rev3'!$B$6:$BI$50,MATCH(B16,'SO Oktober 2026 Rev3'!$B$6:$B$50,0),MATCH($FL$3,'SO Oktober 2026 Rev3'!$B$5:$XI$5,0))</f>
        <v>500</v>
      </c>
      <c r="FM16" s="551">
        <f>INDEX('Summary sales'!$A$6:$CA$50,MATCH(B16,'Summary sales'!$A$6:$A$50,0),MATCH($FL$3,'Summary sales'!$A$7:$CA$7,0))</f>
        <v>287.27999999991152</v>
      </c>
      <c r="FN16" s="551">
        <f t="shared" si="297"/>
        <v>-212.72000000008848</v>
      </c>
      <c r="FO16" s="552">
        <f t="shared" si="298"/>
        <v>0.5745599999998231</v>
      </c>
      <c r="FP16" s="519">
        <v>6500</v>
      </c>
      <c r="FQ16" s="551">
        <f>INDEX('Summary sales'!$A$6:$CA$50,MATCH(B16,'Summary sales'!$A$6:$A$50,0),MATCH($FP$3,'Summary sales'!$A$7:$CA$7,0))</f>
        <v>4778.0599999999395</v>
      </c>
      <c r="FR16" s="551">
        <f t="shared" si="299"/>
        <v>-1721.9400000000605</v>
      </c>
      <c r="FS16" s="552">
        <f t="shared" si="300"/>
        <v>0.73508615384614451</v>
      </c>
      <c r="FT16" s="551">
        <f>INDEX('SO Oktober 2026 Rev3'!$B$6:$BI$50,MATCH(B16,'SO Oktober 2026 Rev3'!$B$6:$B$50,0),MATCH($FT$3,'SO Oktober 2026 Rev3'!$B$5:$XI$5,0))</f>
        <v>3500</v>
      </c>
      <c r="FU16" s="551">
        <f>INDEX('Summary sales'!$A$6:$CA$50,MATCH(B16,'Summary sales'!$A$6:$A$50,0),MATCH($FT$3,'Summary sales'!$A$7:$CA$7,0))</f>
        <v>0</v>
      </c>
      <c r="FV16" s="551">
        <f t="shared" si="301"/>
        <v>-3500</v>
      </c>
      <c r="FW16" s="552">
        <f t="shared" si="302"/>
        <v>0</v>
      </c>
      <c r="FX16" s="551">
        <f>INDEX('SO Oktober 2026 Rev3'!$B$6:$BI$50,MATCH(B16,'SO Oktober 2026 Rev3'!$B$6:$B$50,0),MATCH($FX$3,'SO Oktober 2026 Rev3'!$B$5:$XI$5,0))</f>
        <v>2000</v>
      </c>
      <c r="FY16" s="551">
        <f>INDEX('Summary sales'!$A$6:$CA$50,MATCH(B16,'Summary sales'!$A$6:$A$50,0),MATCH($FX$3,'Summary sales'!$A$7:$CA$7,0))</f>
        <v>233.77000000001863</v>
      </c>
      <c r="FZ16" s="551">
        <f t="shared" si="303"/>
        <v>-1766.2299999999814</v>
      </c>
      <c r="GA16" s="552">
        <f t="shared" si="304"/>
        <v>0.11688500000000931</v>
      </c>
      <c r="GB16" s="551">
        <v>369.61070967741654</v>
      </c>
      <c r="GC16" s="551">
        <f>INDEX('Summary sales'!$A$6:$CA$50,MATCH(B16,'Summary sales'!$A$6:$A$50,0),MATCH($GB$3,'Summary sales'!$A$7:$CA$7,0))</f>
        <v>0</v>
      </c>
      <c r="GD16" s="551">
        <f t="shared" si="305"/>
        <v>-369.61070967741654</v>
      </c>
      <c r="GE16" s="552">
        <f t="shared" si="306"/>
        <v>0</v>
      </c>
      <c r="GF16" s="551">
        <v>9000</v>
      </c>
      <c r="GG16" s="551">
        <f>INDEX('Summary sales'!$A$6:$CA$50,MATCH(B16,'Summary sales'!$A$6:$A$50,0),MATCH($GF$3,'Summary sales'!$A$7:$CA$7,0))</f>
        <v>13374.713</v>
      </c>
      <c r="GH16" s="551">
        <f t="shared" si="307"/>
        <v>4374.7129999999997</v>
      </c>
      <c r="GI16" s="552">
        <f t="shared" si="308"/>
        <v>1.4860792222222221</v>
      </c>
      <c r="GJ16" s="551">
        <f>INDEX('SO Oktober 2026 Rev3'!$B$6:$BI$50,MATCH(B16,'SO Oktober 2026 Rev3'!$B$6:$B$50,0),MATCH($GJ$3,'SO Oktober 2026 Rev3'!$B$5:$XI$5,0))</f>
        <v>0</v>
      </c>
      <c r="GK16" s="551">
        <f>INDEX('Summary sales'!$A$6:$CA$50,MATCH($B16,'Summary sales'!$A$6:$A$50,0),MATCH($GJ$3,'Summary sales'!$A$7:$CA$7,0))</f>
        <v>0</v>
      </c>
      <c r="GL16" s="551">
        <f t="shared" si="309"/>
        <v>0</v>
      </c>
      <c r="GM16" s="552" t="e">
        <f t="shared" si="310"/>
        <v>#DIV/0!</v>
      </c>
      <c r="GN16" s="551">
        <f>INDEX('SO Oktober 2026 Rev3'!$B$6:$BI$50,MATCH(B16,'SO Oktober 2026 Rev3'!$B$6:$B$50,0),MATCH($GN$3,'SO Oktober 2026 Rev3'!$B$5:$XI$5,0))</f>
        <v>2499.7025806451697</v>
      </c>
      <c r="GO16" s="551">
        <f>INDEX('Summary sales'!$A$6:$CA$50,MATCH(B16,'Summary sales'!$A$6:$A$50,0),MATCH($GN$3,'Summary sales'!$A$7:$CA$7,0))</f>
        <v>2648.1000000000349</v>
      </c>
      <c r="GP16" s="551">
        <f t="shared" si="311"/>
        <v>148.39741935486518</v>
      </c>
      <c r="GQ16" s="552">
        <f t="shared" si="312"/>
        <v>1.0593660303845285</v>
      </c>
      <c r="GR16" s="551">
        <v>1000</v>
      </c>
      <c r="GS16" s="551">
        <f>INDEX('Summary sales'!$A$6:$CA$50,MATCH(B16,'Summary sales'!$A$6:$A$50,0),MATCH($GR$3,'Summary sales'!$A$7:$CA$7,0))</f>
        <v>1033.2199999999721</v>
      </c>
      <c r="GT16" s="551">
        <f t="shared" si="313"/>
        <v>33.21999999997206</v>
      </c>
      <c r="GU16" s="552">
        <f t="shared" si="314"/>
        <v>1.033219999999972</v>
      </c>
      <c r="GV16" s="551">
        <f>INDEX('SO Oktober 2026 Rev3'!$B$6:$BI$50,MATCH(B16,'SO Oktober 2026 Rev3'!$B$6:$B$50,0),MATCH($GV$3,'SO Oktober 2026 Rev3'!$B$5:$XI$5,0))</f>
        <v>2499.7025806451697</v>
      </c>
      <c r="GW16" s="551">
        <f>INDEX('Summary sales'!$A$6:$CA$50,MATCH(B16,'Summary sales'!$A$6:$A$50,0),MATCH($GV$3,'Summary sales'!$A$7:$CA$7,0))</f>
        <v>1465.0100000002421</v>
      </c>
      <c r="GX16" s="551">
        <f t="shared" si="315"/>
        <v>-1034.6925806449276</v>
      </c>
      <c r="GY16" s="552">
        <f t="shared" si="316"/>
        <v>0.58607372386763112</v>
      </c>
      <c r="GZ16" s="551">
        <f>INDEX('SO Oktober 2026 Rev3'!$B$6:$BI$50,MATCH(B16,'SO Oktober 2026 Rev3'!$B$6:$B$50,0),MATCH($GZ$3,'SO Oktober 2026 Rev3'!$B$5:$XI$5,0))</f>
        <v>31500</v>
      </c>
      <c r="HA16" s="551">
        <f>INDEX('Summary sales'!$A$6:$CA$50,MATCH(B16,'Summary sales'!$A$6:$A$50,0),MATCH($GZ$3,'Summary sales'!$A$7:$CA$7,0))</f>
        <v>0</v>
      </c>
      <c r="HB16" s="551">
        <f t="shared" si="317"/>
        <v>-31500</v>
      </c>
      <c r="HC16" s="555">
        <f t="shared" si="318"/>
        <v>0</v>
      </c>
    </row>
    <row r="17" spans="1:211" ht="15" customHeight="1">
      <c r="A17" s="816"/>
      <c r="B17" s="557">
        <f t="shared" si="319"/>
        <v>46306</v>
      </c>
      <c r="C17" s="557" t="str">
        <f t="shared" si="212"/>
        <v>Sun</v>
      </c>
      <c r="D17" s="551">
        <f t="shared" si="213"/>
        <v>192694.42880645159</v>
      </c>
      <c r="E17" s="551">
        <f t="shared" ca="1" si="214"/>
        <v>102578.39600000596</v>
      </c>
      <c r="F17" s="551">
        <f t="shared" ca="1" si="215"/>
        <v>-90116.032806445626</v>
      </c>
      <c r="G17" s="552">
        <f t="shared" ca="1" si="216"/>
        <v>0.53233711340476253</v>
      </c>
      <c r="H17" s="551">
        <f>INDEX('SO Oktober 2026 Rev3'!$B$6:$BI$50,MATCH($B17,'SO Oktober 2026 Rev3'!$B$6:$B$50,0),MATCH($H$3,'SO Oktober 2026 Rev3'!$B$5:$XI$5,0))</f>
        <v>700</v>
      </c>
      <c r="I17" s="551">
        <f>INDEX('Summary sales'!$A$6:$CA$50,MATCH($B17,'Summary sales'!$A$6:$A$50,0),MATCH($H$3,'Summary sales'!$A$7:$CA$7,0))</f>
        <v>773.66999999992549</v>
      </c>
      <c r="J17" s="551">
        <f t="shared" si="217"/>
        <v>73.669999999925494</v>
      </c>
      <c r="K17" s="552">
        <f t="shared" si="218"/>
        <v>1.1052428571427506</v>
      </c>
      <c r="L17" s="551">
        <f>INDEX('SO Oktober 2026 Rev3'!$B$6:$BI$50,MATCH($B17,'SO Oktober 2026 Rev3'!$B$6:$B$50,0),MATCH($L$3,'SO Oktober 2026 Rev3'!$B$5:$XI$5,0))</f>
        <v>1000</v>
      </c>
      <c r="M17" s="551">
        <f>INDEX('Summary sales'!$A$6:$CA$50,MATCH($B17,'Summary sales'!$A$6:$A$50,0),MATCH($L$3,'Summary sales'!$A$7:$CA$7,0))</f>
        <v>597.92999999970198</v>
      </c>
      <c r="N17" s="551">
        <f t="shared" si="219"/>
        <v>-402.07000000029802</v>
      </c>
      <c r="O17" s="553">
        <f t="shared" si="220"/>
        <v>0.59792999999970198</v>
      </c>
      <c r="P17" s="551">
        <f>INDEX('SO Oktober 2026 Rev3'!$B$6:$BI$50,MATCH($B17,'SO Oktober 2026 Rev3'!$B$6:$B$50,0),MATCH($P$3,'SO Oktober 2026 Rev3'!$B$5:$XI$5,0))</f>
        <v>999.51612903226578</v>
      </c>
      <c r="Q17" s="551">
        <f>INDEX('Summary sales'!$A$6:$CA$50,MATCH($B17,'Summary sales'!$A$6:$A$50,0),MATCH($P$3,'Summary sales'!$A$7:$CA$7,0))</f>
        <v>545.45000000018626</v>
      </c>
      <c r="R17" s="551">
        <f t="shared" si="221"/>
        <v>-454.06612903207952</v>
      </c>
      <c r="S17" s="553">
        <f t="shared" si="222"/>
        <v>0.54571405518817628</v>
      </c>
      <c r="T17" s="551">
        <f>INDEX('SO Oktober 2026 Rev3'!$B$6:$BI$50,MATCH(B17,'SO Oktober 2026 Rev3'!$B$6:$B$50,0),MATCH($T$3,'SO Oktober 2026 Rev3'!$B$5:$XI$5,0))</f>
        <v>500</v>
      </c>
      <c r="U17" s="551">
        <f>INDEX('Summary sales'!$A$6:$CA$50,MATCH($B17,'Summary sales'!$A$6:$A$50,0),MATCH($T$3,'Summary sales'!$A$7:$CA$7,0))</f>
        <v>411.26000000000931</v>
      </c>
      <c r="V17" s="551">
        <f t="shared" si="223"/>
        <v>-88.739999999990687</v>
      </c>
      <c r="W17" s="553">
        <f t="shared" si="224"/>
        <v>0.82252000000001868</v>
      </c>
      <c r="X17" s="551">
        <f>INDEX('SO Oktober 2026 Rev3'!$B$6:$BI$50,MATCH(B17,'SO Oktober 2026 Rev3'!$B$6:$B$50,0),MATCH($X$3,'SO Oktober 2026 Rev3'!$B$5:$XI$5,0))</f>
        <v>0</v>
      </c>
      <c r="Y17" s="551">
        <f>INDEX('Summary sales'!$A$6:$CA$50,MATCH($B17,'Summary sales'!$A$6:$A$50,0),MATCH($X$3,'Summary sales'!$A$7:$CA$7,0))</f>
        <v>195.05000000001746</v>
      </c>
      <c r="Z17" s="551">
        <f t="shared" si="225"/>
        <v>195.05000000001746</v>
      </c>
      <c r="AA17" s="553" t="e">
        <f t="shared" si="226"/>
        <v>#DIV/0!</v>
      </c>
      <c r="AB17" s="551">
        <f>INDEX('SO Oktober 2026 Rev3'!$B$6:$BI$50,MATCH(B17,'SO Oktober 2026 Rev3'!$B$6:$B$50,0),MATCH($AB$3,'SO Oktober 2026 Rev3'!$B$5:$XI$5,0))</f>
        <v>603.76322580644887</v>
      </c>
      <c r="AC17" s="551">
        <f>INDEX('Summary sales'!$A$6:$CA$50,MATCH($B17,'Summary sales'!$A$6:$A$50,0),MATCH($AB$3,'Summary sales'!$A$7:$CA$7,0))</f>
        <v>349.55999999993946</v>
      </c>
      <c r="AD17" s="551">
        <f t="shared" si="227"/>
        <v>-254.20322580650941</v>
      </c>
      <c r="AE17" s="552">
        <f t="shared" si="228"/>
        <v>0.57896868351501674</v>
      </c>
      <c r="AF17" s="551">
        <f>INDEX('SO Oktober 2026 Rev3'!$B$6:$BI$50,MATCH(B17,'SO Oktober 2026 Rev3'!$B$6:$B$50,0),MATCH($AF$3,'SO Oktober 2026 Rev3'!$B$5:$XI$5,0))</f>
        <v>673.27548387096704</v>
      </c>
      <c r="AG17" s="551">
        <f>INDEX('Summary sales'!$A$6:$CA$50,MATCH($B17,'Summary sales'!$A$6:$A$50,0),MATCH($AF$3,'Summary sales'!$A$7:$CA$7,0))</f>
        <v>370.56000000005588</v>
      </c>
      <c r="AH17" s="551">
        <f t="shared" si="229"/>
        <v>-302.71548387091116</v>
      </c>
      <c r="AI17" s="552">
        <f t="shared" si="230"/>
        <v>0.55038391992166102</v>
      </c>
      <c r="AJ17" s="551">
        <f>INDEX('SO Oktober 2026 Rev3'!$B$6:$BI$50,MATCH(B17,'SO Oktober 2026 Rev3'!$B$6:$B$50,0),MATCH($AJ$3,'SO Oktober 2026 Rev3'!$B$5:$XI$5,0))</f>
        <v>0</v>
      </c>
      <c r="AK17" s="551">
        <f>INDEX('Summary sales'!$A$6:$CA$50,MATCH($B17,'Summary sales'!$A$6:$A$50,0),MATCH($AJ$3,'Summary sales'!$A$7:$CA$7,0))</f>
        <v>0</v>
      </c>
      <c r="AL17" s="551">
        <f t="shared" si="231"/>
        <v>0</v>
      </c>
      <c r="AM17" s="552" t="e">
        <f t="shared" si="232"/>
        <v>#DIV/0!</v>
      </c>
      <c r="AN17" s="551">
        <v>2000</v>
      </c>
      <c r="AO17" s="551">
        <f ca="1">INDEX('Summary sales'!$A$6:$CA$50,MATCH($B17,'Summary sales'!$A$6:$A$50,0),MATCH($AN$3,'Summary sales'!$A$7:$CA$7,0))</f>
        <v>1784.7900000000373</v>
      </c>
      <c r="AP17" s="551">
        <f t="shared" ca="1" si="233"/>
        <v>-215.20999999996275</v>
      </c>
      <c r="AQ17" s="552">
        <f t="shared" ca="1" si="234"/>
        <v>0.89239500000001859</v>
      </c>
      <c r="AR17" s="551">
        <v>300</v>
      </c>
      <c r="AS17" s="551">
        <f>INDEX('Summary sales'!$A$6:$CA$50,MATCH($B17,'Summary sales'!$A$6:$A$50,0),MATCH($AR$3,'Summary sales'!$A$7:$CA$7,0))</f>
        <v>66.899999999906868</v>
      </c>
      <c r="AT17" s="551">
        <f t="shared" si="235"/>
        <v>-233.10000000009313</v>
      </c>
      <c r="AU17" s="552">
        <f t="shared" si="236"/>
        <v>0.22299999999968956</v>
      </c>
      <c r="AV17" s="551">
        <f>INDEX('SO Oktober 2026 Rev3'!$B$6:$BI$50,MATCH(B17,'SO Oktober 2026 Rev3'!$B$6:$B$50,0),MATCH($AV$3,'SO Oktober 2026 Rev3'!$B$5:$XI$5,0))</f>
        <v>1300</v>
      </c>
      <c r="AW17" s="551">
        <f>INDEX('Summary sales'!$A$6:$CA$50,MATCH($B17,'Summary sales'!$A$6:$A$50,0),MATCH($AV$3,'Summary sales'!$A$7:$CA$7,0))</f>
        <v>0</v>
      </c>
      <c r="AX17" s="551">
        <f t="shared" si="237"/>
        <v>-1300</v>
      </c>
      <c r="AY17" s="552">
        <f t="shared" si="238"/>
        <v>0</v>
      </c>
      <c r="AZ17" s="551">
        <v>16000</v>
      </c>
      <c r="BA17" s="551">
        <f>INDEX('Summary sales'!$A$6:$CA$50,MATCH($B17,'Summary sales'!$A$6:$A$50,0),MATCH($AZ$3,'Summary sales'!$A$7:$CA$7,0))</f>
        <v>6385.3500000000931</v>
      </c>
      <c r="BB17" s="551">
        <f t="shared" si="239"/>
        <v>-9614.6499999999069</v>
      </c>
      <c r="BC17" s="552">
        <f t="shared" si="240"/>
        <v>0.39908437500000582</v>
      </c>
      <c r="BD17" s="551">
        <v>5000</v>
      </c>
      <c r="BE17" s="551">
        <f>INDEX('Summary sales'!$A$6:$CA$50,MATCH($B17,'Summary sales'!$A$6:$A$50,0),MATCH($BD$3,'Summary sales'!$A$7:$CA$7,0))</f>
        <v>4479.9500000001863</v>
      </c>
      <c r="BF17" s="551">
        <f t="shared" si="241"/>
        <v>-520.04999999981374</v>
      </c>
      <c r="BG17" s="552">
        <f t="shared" si="242"/>
        <v>0.89599000000003726</v>
      </c>
      <c r="BH17" s="551">
        <f>INDEX('SO Oktober 2026 Rev3'!$B$6:$BI$50,MATCH(B17,'SO Oktober 2026 Rev3'!$B$6:$B$50,0),MATCH($BH$3,'SO Oktober 2026 Rev3'!$B$5:$XI$5,0))</f>
        <v>0</v>
      </c>
      <c r="BI17" s="551">
        <f>INDEX('Summary sales'!$A$6:$CA$50,MATCH($B17,'Summary sales'!$A$6:$A$50,0),MATCH($BH$3,'Summary sales'!$A$7:$CA$7,0))</f>
        <v>721.91100000008009</v>
      </c>
      <c r="BJ17" s="551">
        <f t="shared" si="243"/>
        <v>721.91100000008009</v>
      </c>
      <c r="BK17" s="552" t="e">
        <f t="shared" si="244"/>
        <v>#DIV/0!</v>
      </c>
      <c r="BL17" s="551">
        <f>INDEX('SO Oktober 2026 Rev3'!$B$6:$BI$50,MATCH(B17,'SO Oktober 2026 Rev3'!$B$6:$B$50,0),MATCH($BL$3,'SO Oktober 2026 Rev3'!$B$5:$XI$5,0))</f>
        <v>2500</v>
      </c>
      <c r="BM17" s="551">
        <f ca="1">INDEX('Summary sales'!$A$6:$CA$50,MATCH($B17,'Summary sales'!$A$6:$A$50,0),MATCH($BL$3,'Summary sales'!$A$7:$CA$7,0))</f>
        <v>0</v>
      </c>
      <c r="BN17" s="551">
        <f t="shared" ca="1" si="245"/>
        <v>-2500</v>
      </c>
      <c r="BO17" s="552">
        <f t="shared" ca="1" si="246"/>
        <v>0</v>
      </c>
      <c r="BP17" s="551">
        <f>INDEX('SO Oktober 2026 Rev3'!$B$6:$BI$50,MATCH(B17,'SO Oktober 2026 Rev3'!$B$6:$B$50,0),MATCH($BP$3,'SO Oktober 2026 Rev3'!$B$5:$XI$5,0))</f>
        <v>0</v>
      </c>
      <c r="BQ17" s="551">
        <f>INDEX('Summary sales'!$A$6:$CA$50,MATCH($B17,'Summary sales'!$A$6:$A$50,0),MATCH($BP$3,'Summary sales'!$A$7:$CA$7,0))</f>
        <v>0</v>
      </c>
      <c r="BR17" s="551">
        <f t="shared" si="247"/>
        <v>0</v>
      </c>
      <c r="BS17" s="552" t="e">
        <f t="shared" si="248"/>
        <v>#DIV/0!</v>
      </c>
      <c r="BT17" s="551">
        <f>INDEX('SO Oktober 2026 Rev3'!$B$6:$BI$50,MATCH(B17,'SO Oktober 2026 Rev3'!$B$6:$B$50,0),MATCH($BT$3,'SO Oktober 2026 Rev3'!$B$5:$XI$5,0))</f>
        <v>89.451612903225808</v>
      </c>
      <c r="BU17" s="551">
        <f>INDEX('Summary sales'!$A$6:$CA$50,MATCH($B17,'Summary sales'!$A$6:$A$50,0),MATCH($BT$3,'Summary sales'!$A$7:$CA$7,0))</f>
        <v>79.872999999992317</v>
      </c>
      <c r="BV17" s="551">
        <f t="shared" si="249"/>
        <v>-9.5786129032334912</v>
      </c>
      <c r="BW17" s="552">
        <f t="shared" si="250"/>
        <v>0.89291849981960392</v>
      </c>
      <c r="BX17" s="551">
        <v>3000</v>
      </c>
      <c r="BY17" s="551">
        <f>INDEX('Summary sales'!$A$6:$CA$50,MATCH($B17,'Summary sales'!$A$6:$A$50,0),MATCH($BX$3,'Summary sales'!$A$7:$CA$7,0))</f>
        <v>180.40000000037253</v>
      </c>
      <c r="BZ17" s="551">
        <f t="shared" si="251"/>
        <v>-2819.5999999996275</v>
      </c>
      <c r="CA17" s="552">
        <f t="shared" si="252"/>
        <v>6.0133333333457509E-2</v>
      </c>
      <c r="CB17" s="551">
        <f>INDEX('SO Oktober 2026 Rev3'!$B$6:$BI$50,MATCH(B17,'SO Oktober 2026 Rev3'!$B$6:$B$50,0),MATCH($CB$3,'SO Oktober 2026 Rev3'!$B$5:$XI$5,0))</f>
        <v>1000</v>
      </c>
      <c r="CC17" s="551">
        <f>INDEX('Summary sales'!$A$6:$CA$50,MATCH($B17,'Summary sales'!$A$6:$A$50,0),MATCH($CB$3,'Summary sales'!$A$7:$CA$7,0))</f>
        <v>1683.8899999998976</v>
      </c>
      <c r="CD17" s="551">
        <f t="shared" si="253"/>
        <v>683.88999999989755</v>
      </c>
      <c r="CE17" s="552">
        <f t="shared" si="254"/>
        <v>1.6838899999998975</v>
      </c>
      <c r="CF17" s="551">
        <f>INDEX('SO Oktober 2026 Rev3'!$B$6:$BI$50,MATCH(B17,'SO Oktober 2026 Rev3'!$B$6:$B$50,0),MATCH($CF$3,'SO Oktober 2026 Rev3'!$B$5:$XI$5,0))</f>
        <v>0</v>
      </c>
      <c r="CG17" s="551">
        <f>INDEX('Summary sales'!$A$6:$CA$50,MATCH($B17,'Summary sales'!$A$6:$A$50,0),MATCH($CF$3,'Summary sales'!$A$7:$CA$7,0))</f>
        <v>0</v>
      </c>
      <c r="CH17" s="551">
        <f t="shared" si="255"/>
        <v>0</v>
      </c>
      <c r="CI17" s="552" t="e">
        <f t="shared" si="256"/>
        <v>#DIV/0!</v>
      </c>
      <c r="CJ17" s="551">
        <f>INDEX('SO Oktober 2026 Rev3'!$B$6:$BI$50,MATCH($B17,'SO Oktober 2026 Rev3'!$B$6:$B$50,0),MATCH($CJ$3,'SO Oktober 2026 Rev3'!$B$5:$XI$5,0))</f>
        <v>0</v>
      </c>
      <c r="CK17" s="551">
        <f>INDEX('Summary sales'!$A$6:$CA$50,MATCH($B17,'Summary sales'!$A$6:$A$50,0),MATCH($CJ$3,'Summary sales'!$A$7:$CA$7,0))</f>
        <v>4788.3299999998417</v>
      </c>
      <c r="CL17" s="551">
        <f t="shared" si="257"/>
        <v>4788.3299999998417</v>
      </c>
      <c r="CM17" s="552" t="e">
        <f t="shared" si="258"/>
        <v>#DIV/0!</v>
      </c>
      <c r="CN17" s="551">
        <f>INDEX('SO Oktober 2026 Rev3'!$B$6:$BI$50,MATCH($B17,'SO Oktober 2026 Rev3'!$B$6:$B$50,0),MATCH(CN$3,'SO Oktober 2026 Rev3'!$B$5:$XI$5,0))</f>
        <v>0</v>
      </c>
      <c r="CO17" s="551">
        <f>INDEX('Summary sales'!$A$6:$CA$50,MATCH($B17,'Summary sales'!$A$6:$A$50,0),MATCH($CN$3,'Summary sales'!$A$7:$CA$7,0))</f>
        <v>0</v>
      </c>
      <c r="CP17" s="551">
        <f t="shared" si="259"/>
        <v>0</v>
      </c>
      <c r="CQ17" s="552" t="e">
        <f t="shared" si="260"/>
        <v>#DIV/0!</v>
      </c>
      <c r="CR17" s="551">
        <f>INDEX('SO Oktober 2026 Rev3'!$B$6:$BI$50,MATCH($B17,'SO Oktober 2026 Rev3'!$B$6:$B$50,0),MATCH(CR$3,'SO Oktober 2026 Rev3'!$B$5:$XI$5,0))</f>
        <v>0</v>
      </c>
      <c r="CS17" s="551">
        <f>INDEX('Summary sales'!$A$6:$CA$50,MATCH($B17,'Summary sales'!$A$6:$A$50,0),MATCH($CR$3,'Summary sales'!$A$7:$CA$7,0))</f>
        <v>72.069999999999709</v>
      </c>
      <c r="CT17" s="551">
        <f t="shared" si="261"/>
        <v>72.069999999999709</v>
      </c>
      <c r="CU17" s="552" t="e">
        <f t="shared" si="262"/>
        <v>#DIV/0!</v>
      </c>
      <c r="CV17" s="551">
        <v>6659.5545483870847</v>
      </c>
      <c r="CW17" s="551">
        <f>INDEX('Summary sales'!$A$6:$CA$50,MATCH($B17,'Summary sales'!$A$6:$A$50,0),MATCH($CV$3,'Summary sales'!$A$7:$CA$7,0))</f>
        <v>6994.6210000067949</v>
      </c>
      <c r="CX17" s="551">
        <f t="shared" si="263"/>
        <v>335.06645161971028</v>
      </c>
      <c r="CY17" s="552">
        <f t="shared" si="264"/>
        <v>1.050313643230216</v>
      </c>
      <c r="CZ17" s="551">
        <f>INDEX('SO Oktober 2026 Rev3'!$B$6:$BI$50,MATCH(B17,'SO Oktober 2026 Rev3'!$B$6:$B$50,0),MATCH($CZ$3,'SO Oktober 2026 Rev3'!$B$5:$XI$5,0))</f>
        <v>500</v>
      </c>
      <c r="DA17" s="551">
        <f>INDEX('Summary sales'!$A$6:$CA$50,MATCH($B17,'Summary sales'!$A$6:$A$50,0),MATCH($CZ$3,'Summary sales'!$A$7:$CA$7,0))</f>
        <v>388.58000000007451</v>
      </c>
      <c r="DB17" s="551">
        <f t="shared" si="265"/>
        <v>-111.41999999992549</v>
      </c>
      <c r="DC17" s="552">
        <f t="shared" si="266"/>
        <v>0.77716000000014906</v>
      </c>
      <c r="DD17" s="551">
        <f>INDEX('SO Oktober 2026 Rev3'!$B$6:$BI$50,MATCH($B17,'SO Oktober 2026 Rev3'!$B$6:$B$50,0),MATCH(DD$3,'SO Oktober 2026 Rev3'!$B$5:$XI$5,0))</f>
        <v>0</v>
      </c>
      <c r="DE17" s="551">
        <f>INDEX('Summary sales'!$A$6:$CA$50,MATCH($B17,'Summary sales'!$A$6:$A$50,0),MATCH($DD$3,'Summary sales'!$A$7:$CA$7,0))</f>
        <v>0</v>
      </c>
      <c r="DF17" s="551">
        <f t="shared" si="267"/>
        <v>0</v>
      </c>
      <c r="DG17" s="552" t="e">
        <f t="shared" si="268"/>
        <v>#DIV/0!</v>
      </c>
      <c r="DH17" s="551">
        <f>INDEX('SO Oktober 2026 Rev3'!$B$6:$BI$50,MATCH($B17,'SO Oktober 2026 Rev3'!$B$6:$B$50,0),MATCH(DH$3,'SO Oktober 2026 Rev3'!$B$5:$XI$5,0))</f>
        <v>2999.8519354838745</v>
      </c>
      <c r="DI17" s="551">
        <f>INDEX('Summary sales'!$A$6:$CA$50,MATCH($B17,'Summary sales'!$A$6:$A$50,0),MATCH($DH$3,'Summary sales'!$A$7:$CA$7,0))</f>
        <v>1070.089999999851</v>
      </c>
      <c r="DJ17" s="551">
        <f t="shared" si="269"/>
        <v>-1929.7619354840235</v>
      </c>
      <c r="DK17" s="552">
        <f t="shared" si="270"/>
        <v>0.35671427224198854</v>
      </c>
      <c r="DL17" s="551">
        <f>INDEX('SO Oktober 2026 Rev3'!$B$6:$BI$50,MATCH(B17,'SO Oktober 2026 Rev3'!$B$6:$B$50,0),MATCH($DL$3,'SO Oktober 2026 Rev3'!$B$5:$XI$5,0))</f>
        <v>0</v>
      </c>
      <c r="DM17" s="551">
        <f>INDEX('Summary sales'!$A$6:$CA$50,MATCH($B17,'Summary sales'!$A$6:$A$50,0),MATCH($DL$3,'Summary sales'!$A$7:$CA$7,0))</f>
        <v>0</v>
      </c>
      <c r="DN17" s="551">
        <f t="shared" si="271"/>
        <v>0</v>
      </c>
      <c r="DO17" s="552" t="e">
        <f t="shared" si="272"/>
        <v>#DIV/0!</v>
      </c>
      <c r="DP17" s="551">
        <v>2000</v>
      </c>
      <c r="DQ17" s="551">
        <f>INDEX('Summary sales'!$A$6:$CA$50,MATCH($B17,'Summary sales'!$A$6:$A$50,0),MATCH($DP$3,'Summary sales'!$A$7:$CA$7,0))</f>
        <v>1102.1500000001397</v>
      </c>
      <c r="DR17" s="551">
        <f t="shared" si="273"/>
        <v>-897.8499999998603</v>
      </c>
      <c r="DS17" s="552">
        <f t="shared" si="274"/>
        <v>0.55107500000006981</v>
      </c>
      <c r="DT17" s="551">
        <f>INDEX('SO Oktober 2026 Rev3'!$B$6:$BI$50,MATCH(B17,'SO Oktober 2026 Rev3'!$B$6:$B$50,0),MATCH($DT$3,'SO Oktober 2026 Rev3'!$B$5:$XI$5,0))</f>
        <v>0</v>
      </c>
      <c r="DU17" s="551">
        <f>INDEX('Summary sales'!$A$6:$CA$50,MATCH($B17,'Summary sales'!$A$6:$A$50,0),MATCH($DT$3,'Summary sales'!$A$7:$CA$7,0))</f>
        <v>0</v>
      </c>
      <c r="DV17" s="551">
        <f t="shared" si="275"/>
        <v>0</v>
      </c>
      <c r="DW17" s="552" t="e">
        <f t="shared" si="276"/>
        <v>#DIV/0!</v>
      </c>
      <c r="DX17" s="551">
        <f>INDEX('SO Oktober 2026 Rev3'!$B$6:$BI$50,MATCH(B17,'SO Oktober 2026 Rev3'!$B$6:$B$50,0),MATCH($DX$3,'SO Oktober 2026 Rev3'!$B$5:$XI$5,0))</f>
        <v>10000</v>
      </c>
      <c r="DY17" s="551">
        <f>INDEX('Summary sales'!$A$6:$CA$50,MATCH($B17,'Summary sales'!$A$6:$A$50,0),MATCH($DX$3,'Summary sales'!$A$7:$CA$7,0))</f>
        <v>10531.639999999665</v>
      </c>
      <c r="DZ17" s="551">
        <f t="shared" si="277"/>
        <v>531.63999999966472</v>
      </c>
      <c r="EA17" s="552">
        <f t="shared" si="278"/>
        <v>1.0531639999999665</v>
      </c>
      <c r="EB17" s="551">
        <f>INDEX('SO Oktober 2026 Rev3'!$B$6:$BI$50,MATCH(B17,'SO Oktober 2026 Rev3'!$B$6:$B$50,0),MATCH($EB$3,'SO Oktober 2026 Rev3'!$B$5:$XI$5,0))</f>
        <v>2000</v>
      </c>
      <c r="EC17" s="551">
        <f>INDEX('Summary sales'!$A$6:$CA$50,MATCH($B17,'Summary sales'!$A$6:$A$50,0),MATCH($EB$3,'Summary sales'!$A$7:$CA$7,0))</f>
        <v>2346.4699999999721</v>
      </c>
      <c r="ED17" s="551">
        <f t="shared" si="279"/>
        <v>346.46999999997206</v>
      </c>
      <c r="EE17" s="552">
        <f t="shared" si="280"/>
        <v>1.173234999999986</v>
      </c>
      <c r="EF17" s="551">
        <v>6000</v>
      </c>
      <c r="EG17" s="551">
        <f>INDEX('Summary sales'!$A$6:$CA$50,MATCH($B17,'Summary sales'!$A$6:$A$50,0),MATCH($EF$3,'Summary sales'!$A$7:$CA$7,0))</f>
        <v>12207.509999999776</v>
      </c>
      <c r="EH17" s="551">
        <f t="shared" si="281"/>
        <v>6207.5099999997765</v>
      </c>
      <c r="EI17" s="552">
        <f t="shared" si="282"/>
        <v>2.0345849999999626</v>
      </c>
      <c r="EJ17" s="551">
        <v>0</v>
      </c>
      <c r="EK17" s="551">
        <f>INDEX('Summary sales'!$A$6:$CA$50,MATCH(B17,'Summary sales'!$A$6:$A$50,0),MATCH($EJ$3,'Summary sales'!$A$7:$CA$7,0))</f>
        <v>6285.9000000001397</v>
      </c>
      <c r="EL17" s="551">
        <f t="shared" si="283"/>
        <v>6285.9000000001397</v>
      </c>
      <c r="EM17" s="552" t="e">
        <f t="shared" si="284"/>
        <v>#DIV/0!</v>
      </c>
      <c r="EN17" s="551">
        <f>INDEX('SO Oktober 2026 Rev3'!$B$6:$BI$50,MATCH(B17,'SO Oktober 2026 Rev3'!$B$6:$B$50,0),MATCH($EN$3,'SO Oktober 2026 Rev3'!$B$5:$XI$5,0))</f>
        <v>3000</v>
      </c>
      <c r="EO17" s="551">
        <f>INDEX('Summary sales'!$A$6:$CA$50,MATCH($B17,'Summary sales'!$A$6:$A$50,0),MATCH($EN$3,'Summary sales'!$A$7:$CA$7,0))</f>
        <v>3262.070000000298</v>
      </c>
      <c r="EP17" s="551">
        <f t="shared" si="285"/>
        <v>262.07000000029802</v>
      </c>
      <c r="EQ17" s="552">
        <f t="shared" si="286"/>
        <v>1.087356666666766</v>
      </c>
      <c r="ER17" s="519">
        <v>45000</v>
      </c>
      <c r="ES17" s="551">
        <f>INDEX('Summary sales'!$A$6:$CA$50,MATCH($B17,'Summary sales'!$A$6:$A$50,0),MATCH($ER$3,'Summary sales'!$A$7:$CA$7,0))</f>
        <v>6850.3699999991804</v>
      </c>
      <c r="ET17" s="551">
        <f t="shared" si="287"/>
        <v>-38149.63000000082</v>
      </c>
      <c r="EU17" s="552">
        <f t="shared" si="288"/>
        <v>0.15223044444442624</v>
      </c>
      <c r="EV17" s="551">
        <v>4000</v>
      </c>
      <c r="EW17" s="551">
        <f>INDEX('Summary sales'!$A$6:$CA$50,MATCH(B17,'Summary sales'!$A$6:$A$50,0),MATCH($EV$3,'Summary sales'!$A$7:$CA$7,0))</f>
        <v>3845.7700000000186</v>
      </c>
      <c r="EX17" s="551">
        <f t="shared" si="289"/>
        <v>-154.22999999998137</v>
      </c>
      <c r="EY17" s="552">
        <f t="shared" si="290"/>
        <v>0.96144250000000464</v>
      </c>
      <c r="EZ17" s="551">
        <f>INDEX('SO Oktober 2026 Rev3'!$B$6:$BI$50,MATCH(B17,'SO Oktober 2026 Rev3'!$B$6:$B$50,0),MATCH($EZ$3,'SO Oktober 2026 Rev3'!$B$5:$XI$5,0))</f>
        <v>3500</v>
      </c>
      <c r="FA17" s="551">
        <f>INDEX('Summary sales'!$A$6:$CA$50,MATCH(B17,'Summary sales'!$A$6:$A$50,0),MATCH($EZ$3,'Summary sales'!$A$7:$CA$7,0))</f>
        <v>478</v>
      </c>
      <c r="FB17" s="551">
        <f t="shared" si="291"/>
        <v>-3022</v>
      </c>
      <c r="FC17" s="552">
        <f t="shared" si="292"/>
        <v>0.13657142857142857</v>
      </c>
      <c r="FD17" s="551">
        <v>2000</v>
      </c>
      <c r="FE17" s="551">
        <f>INDEX('Summary sales'!$A$6:$CA$50,MATCH(B17,'Summary sales'!$A$6:$A$50,0),MATCH($FD$3,'Summary sales'!$A$7:$CA$7,0))</f>
        <v>0</v>
      </c>
      <c r="FF17" s="554">
        <f t="shared" si="293"/>
        <v>-2000</v>
      </c>
      <c r="FG17" s="552">
        <f t="shared" si="294"/>
        <v>0</v>
      </c>
      <c r="FH17" s="551">
        <f>INDEX('SO Oktober 2026 Rev3'!$B$6:$BI$50,MATCH(B17,'SO Oktober 2026 Rev3'!$B$6:$B$50,0),MATCH($FH$3,'SO Oktober 2026 Rev3'!$B$5:$XI$5,0))</f>
        <v>10000</v>
      </c>
      <c r="FI17" s="554">
        <f>INDEX('Summary sales'!$A$6:$CA$50,MATCH(B17,'Summary sales'!$A$6:$A$50,0),MATCH($FH$3,'Summary sales'!$A$7:$CA$7,0))</f>
        <v>12975.829999999958</v>
      </c>
      <c r="FJ17" s="551">
        <f t="shared" si="295"/>
        <v>2975.8299999999581</v>
      </c>
      <c r="FK17" s="552">
        <f t="shared" si="296"/>
        <v>1.2975829999999957</v>
      </c>
      <c r="FL17" s="551">
        <f>INDEX('SO Oktober 2026 Rev3'!$B$6:$BI$50,MATCH(B17,'SO Oktober 2026 Rev3'!$B$6:$B$50,0),MATCH($FL$3,'SO Oktober 2026 Rev3'!$B$5:$XI$5,0))</f>
        <v>500</v>
      </c>
      <c r="FM17" s="551">
        <f>INDEX('Summary sales'!$A$6:$CA$50,MATCH(B17,'Summary sales'!$A$6:$A$50,0),MATCH($FL$3,'Summary sales'!$A$7:$CA$7,0))</f>
        <v>252.64000000001397</v>
      </c>
      <c r="FN17" s="551">
        <f t="shared" si="297"/>
        <v>-247.35999999998603</v>
      </c>
      <c r="FO17" s="552">
        <f t="shared" si="298"/>
        <v>0.50528000000002793</v>
      </c>
      <c r="FP17" s="519">
        <v>6500</v>
      </c>
      <c r="FQ17" s="551">
        <f>INDEX('Summary sales'!$A$6:$CA$50,MATCH(B17,'Summary sales'!$A$6:$A$50,0),MATCH($FP$3,'Summary sales'!$A$7:$CA$7,0))</f>
        <v>1338.4799999999814</v>
      </c>
      <c r="FR17" s="551">
        <f t="shared" si="299"/>
        <v>-5161.5200000000186</v>
      </c>
      <c r="FS17" s="552">
        <f t="shared" si="300"/>
        <v>0.20591999999999713</v>
      </c>
      <c r="FT17" s="551">
        <f>INDEX('SO Oktober 2026 Rev3'!$B$6:$BI$50,MATCH(B17,'SO Oktober 2026 Rev3'!$B$6:$B$50,0),MATCH($FT$3,'SO Oktober 2026 Rev3'!$B$5:$XI$5,0))</f>
        <v>3500</v>
      </c>
      <c r="FU17" s="551">
        <f>INDEX('Summary sales'!$A$6:$CA$50,MATCH(B17,'Summary sales'!$A$6:$A$50,0),MATCH($FT$3,'Summary sales'!$A$7:$CA$7,0))</f>
        <v>0</v>
      </c>
      <c r="FV17" s="551">
        <f t="shared" si="301"/>
        <v>-3500</v>
      </c>
      <c r="FW17" s="552">
        <f t="shared" si="302"/>
        <v>0</v>
      </c>
      <c r="FX17" s="551">
        <f>INDEX('SO Oktober 2026 Rev3'!$B$6:$BI$50,MATCH(B17,'SO Oktober 2026 Rev3'!$B$6:$B$50,0),MATCH($FX$3,'SO Oktober 2026 Rev3'!$B$5:$XI$5,0))</f>
        <v>2000</v>
      </c>
      <c r="FY17" s="551">
        <f>INDEX('Summary sales'!$A$6:$CA$50,MATCH(B17,'Summary sales'!$A$6:$A$50,0),MATCH($FX$3,'Summary sales'!$A$7:$CA$7,0))</f>
        <v>336.64000000013039</v>
      </c>
      <c r="FZ17" s="551">
        <f t="shared" si="303"/>
        <v>-1663.3599999998696</v>
      </c>
      <c r="GA17" s="552">
        <f t="shared" si="304"/>
        <v>0.1683200000000652</v>
      </c>
      <c r="GB17" s="551">
        <v>369.61070967741654</v>
      </c>
      <c r="GC17" s="551">
        <f>INDEX('Summary sales'!$A$6:$CA$50,MATCH(B17,'Summary sales'!$A$6:$A$50,0),MATCH($GB$3,'Summary sales'!$A$7:$CA$7,0))</f>
        <v>0</v>
      </c>
      <c r="GD17" s="551">
        <f t="shared" si="305"/>
        <v>-369.61070967741654</v>
      </c>
      <c r="GE17" s="552">
        <f t="shared" si="306"/>
        <v>0</v>
      </c>
      <c r="GF17" s="551">
        <v>9000</v>
      </c>
      <c r="GG17" s="551">
        <f>INDEX('Summary sales'!$A$6:$CA$50,MATCH(B17,'Summary sales'!$A$6:$A$50,0),MATCH($GF$3,'Summary sales'!$A$7:$CA$7,0))</f>
        <v>3999.3110000000001</v>
      </c>
      <c r="GH17" s="551">
        <f t="shared" si="307"/>
        <v>-5000.6890000000003</v>
      </c>
      <c r="GI17" s="552">
        <f t="shared" si="308"/>
        <v>0.4443678888888889</v>
      </c>
      <c r="GJ17" s="551">
        <f>INDEX('SO Oktober 2026 Rev3'!$B$6:$BI$50,MATCH(B17,'SO Oktober 2026 Rev3'!$B$6:$B$50,0),MATCH($GJ$3,'SO Oktober 2026 Rev3'!$B$5:$XI$5,0))</f>
        <v>0</v>
      </c>
      <c r="GK17" s="551">
        <f>INDEX('Summary sales'!$A$6:$CA$50,MATCH($B17,'Summary sales'!$A$6:$A$50,0),MATCH($GJ$3,'Summary sales'!$A$7:$CA$7,0))</f>
        <v>0</v>
      </c>
      <c r="GL17" s="551">
        <f t="shared" si="309"/>
        <v>0</v>
      </c>
      <c r="GM17" s="552" t="e">
        <f t="shared" si="310"/>
        <v>#DIV/0!</v>
      </c>
      <c r="GN17" s="551">
        <f>INDEX('SO Oktober 2026 Rev3'!$B$6:$BI$50,MATCH(B17,'SO Oktober 2026 Rev3'!$B$6:$B$50,0),MATCH($GN$3,'SO Oktober 2026 Rev3'!$B$5:$XI$5,0))</f>
        <v>2499.7025806451697</v>
      </c>
      <c r="GO17" s="551">
        <f>INDEX('Summary sales'!$A$6:$CA$50,MATCH(B17,'Summary sales'!$A$6:$A$50,0),MATCH($GN$3,'Summary sales'!$A$7:$CA$7,0))</f>
        <v>2502.039999999979</v>
      </c>
      <c r="GP17" s="551">
        <f t="shared" si="311"/>
        <v>2.337419354809299</v>
      </c>
      <c r="GQ17" s="552">
        <f t="shared" si="312"/>
        <v>1.0009350789861593</v>
      </c>
      <c r="GR17" s="551">
        <v>1000</v>
      </c>
      <c r="GS17" s="551">
        <f>INDEX('Summary sales'!$A$6:$CA$50,MATCH(B17,'Summary sales'!$A$6:$A$50,0),MATCH($GR$3,'Summary sales'!$A$7:$CA$7,0))</f>
        <v>1047.640000000014</v>
      </c>
      <c r="GT17" s="551">
        <f t="shared" si="313"/>
        <v>47.64000000001397</v>
      </c>
      <c r="GU17" s="552">
        <f t="shared" si="314"/>
        <v>1.0476400000000139</v>
      </c>
      <c r="GV17" s="551">
        <f>INDEX('SO Oktober 2026 Rev3'!$B$6:$BI$50,MATCH(B17,'SO Oktober 2026 Rev3'!$B$6:$B$50,0),MATCH($GV$3,'SO Oktober 2026 Rev3'!$B$5:$XI$5,0))</f>
        <v>2499.7025806451697</v>
      </c>
      <c r="GW17" s="551">
        <f>INDEX('Summary sales'!$A$6:$CA$50,MATCH(B17,'Summary sales'!$A$6:$A$50,0),MATCH($GV$3,'Summary sales'!$A$7:$CA$7,0))</f>
        <v>1275.6999999997206</v>
      </c>
      <c r="GX17" s="551">
        <f t="shared" si="315"/>
        <v>-1224.0025806454491</v>
      </c>
      <c r="GY17" s="552">
        <f t="shared" si="316"/>
        <v>0.51034071408225867</v>
      </c>
      <c r="GZ17" s="551">
        <f>INDEX('SO Oktober 2026 Rev3'!$B$6:$BI$50,MATCH(B17,'SO Oktober 2026 Rev3'!$B$6:$B$50,0),MATCH($GZ$3,'SO Oktober 2026 Rev3'!$B$5:$XI$5,0))</f>
        <v>31500</v>
      </c>
      <c r="HA17" s="551">
        <f>INDEX('Summary sales'!$A$6:$CA$50,MATCH(B17,'Summary sales'!$A$6:$A$50,0),MATCH($GZ$3,'Summary sales'!$A$7:$CA$7,0))</f>
        <v>0</v>
      </c>
      <c r="HB17" s="551">
        <f t="shared" si="317"/>
        <v>-31500</v>
      </c>
      <c r="HC17" s="555">
        <f t="shared" si="318"/>
        <v>0</v>
      </c>
    </row>
    <row r="18" spans="1:211" ht="15" customHeight="1">
      <c r="A18" s="816"/>
      <c r="B18" s="556" t="s">
        <v>19</v>
      </c>
      <c r="C18" s="556"/>
      <c r="D18" s="562">
        <f>SUM(D11:D17)</f>
        <v>1417214.8320967741</v>
      </c>
      <c r="E18" s="562">
        <f ca="1">SUM(E11:E17)</f>
        <v>1153547.6650050164</v>
      </c>
      <c r="F18" s="562">
        <f ca="1">SUM(F11:F17)</f>
        <v>-263667.16709175764</v>
      </c>
      <c r="G18" s="563">
        <f ca="1">SUM(G11:G17)</f>
        <v>5.6813783979121339</v>
      </c>
      <c r="H18" s="562">
        <f>SUM(H11:H17)</f>
        <v>7397.8645161290342</v>
      </c>
      <c r="I18" s="562">
        <f t="shared" ref="I18:BP18" si="320">SUM(I11:I17)</f>
        <v>4120.0900000000838</v>
      </c>
      <c r="J18" s="562">
        <f t="shared" si="320"/>
        <v>-3277.7745161289504</v>
      </c>
      <c r="K18" s="563">
        <f t="shared" si="320"/>
        <v>4.3876019429804121</v>
      </c>
      <c r="L18" s="562">
        <f t="shared" si="320"/>
        <v>8000</v>
      </c>
      <c r="M18" s="562">
        <f t="shared" si="320"/>
        <v>7776.7700000000186</v>
      </c>
      <c r="N18" s="562">
        <f t="shared" si="320"/>
        <v>-223.22999999998137</v>
      </c>
      <c r="O18" s="563">
        <f t="shared" si="320"/>
        <v>6.7314866666666546</v>
      </c>
      <c r="P18" s="562">
        <f t="shared" si="320"/>
        <v>20799.516129032265</v>
      </c>
      <c r="Q18" s="562">
        <f t="shared" si="320"/>
        <v>17812.100000000093</v>
      </c>
      <c r="R18" s="562">
        <f t="shared" si="320"/>
        <v>-2987.4161290321726</v>
      </c>
      <c r="S18" s="563">
        <f t="shared" si="320"/>
        <v>5.7780322370063297</v>
      </c>
      <c r="T18" s="562">
        <f t="shared" si="320"/>
        <v>5000</v>
      </c>
      <c r="U18" s="562">
        <f t="shared" si="320"/>
        <v>6350.7700000000186</v>
      </c>
      <c r="V18" s="562">
        <f t="shared" si="320"/>
        <v>1350.7700000000186</v>
      </c>
      <c r="W18" s="563">
        <f t="shared" si="320"/>
        <v>8.9492750000000232</v>
      </c>
      <c r="X18" s="562">
        <f t="shared" si="320"/>
        <v>900</v>
      </c>
      <c r="Y18" s="562">
        <f t="shared" si="320"/>
        <v>210.51000000000931</v>
      </c>
      <c r="Z18" s="562">
        <f t="shared" ref="Z18:AA18" si="321">SUM(Z11:Z17)</f>
        <v>-689.48999999999069</v>
      </c>
      <c r="AA18" s="563" t="e">
        <f t="shared" si="321"/>
        <v>#DIV/0!</v>
      </c>
      <c r="AB18" s="562">
        <f t="shared" si="320"/>
        <v>4226.3425806451414</v>
      </c>
      <c r="AC18" s="562">
        <f t="shared" si="320"/>
        <v>4646.5999999999767</v>
      </c>
      <c r="AD18" s="562">
        <f t="shared" si="320"/>
        <v>420.25741935483461</v>
      </c>
      <c r="AE18" s="562">
        <f t="shared" si="320"/>
        <v>7.6960632933440012</v>
      </c>
      <c r="AF18" s="562">
        <f t="shared" si="320"/>
        <v>4712.9283870967693</v>
      </c>
      <c r="AG18" s="562">
        <f t="shared" si="320"/>
        <v>3458.4000000000233</v>
      </c>
      <c r="AH18" s="562">
        <f t="shared" si="320"/>
        <v>-1254.528387096746</v>
      </c>
      <c r="AI18" s="562">
        <f t="shared" si="320"/>
        <v>5.1366789417551759</v>
      </c>
      <c r="AJ18" s="562">
        <f t="shared" si="320"/>
        <v>32000</v>
      </c>
      <c r="AK18" s="562">
        <f t="shared" si="320"/>
        <v>32718.589999999851</v>
      </c>
      <c r="AL18" s="562">
        <f t="shared" ref="AL18:AM18" si="322">SUM(AL11:AL17)</f>
        <v>718.58999999985099</v>
      </c>
      <c r="AM18" s="562" t="e">
        <f t="shared" si="322"/>
        <v>#DIV/0!</v>
      </c>
      <c r="AN18" s="562">
        <v>29000</v>
      </c>
      <c r="AO18" s="562">
        <f t="shared" ca="1" si="320"/>
        <v>25037.049999999814</v>
      </c>
      <c r="AP18" s="562">
        <f t="shared" ca="1" si="320"/>
        <v>-3962.9500000001863</v>
      </c>
      <c r="AQ18" s="562">
        <f t="shared" ca="1" si="320"/>
        <v>6.4762549999997949</v>
      </c>
      <c r="AR18" s="562">
        <v>8800</v>
      </c>
      <c r="AS18" s="562">
        <f t="shared" si="320"/>
        <v>11486.10999999987</v>
      </c>
      <c r="AT18" s="562">
        <f t="shared" si="320"/>
        <v>2686.1099999998696</v>
      </c>
      <c r="AU18" s="562">
        <f t="shared" si="320"/>
        <v>7.9551299999996568</v>
      </c>
      <c r="AV18" s="562">
        <f t="shared" si="320"/>
        <v>9100</v>
      </c>
      <c r="AW18" s="562">
        <f t="shared" si="320"/>
        <v>3077.9899999999907</v>
      </c>
      <c r="AX18" s="562">
        <f t="shared" si="320"/>
        <v>-6022.0100000000093</v>
      </c>
      <c r="AY18" s="562">
        <f t="shared" si="320"/>
        <v>2.3676846153846083</v>
      </c>
      <c r="AZ18" s="562">
        <v>82800</v>
      </c>
      <c r="BA18" s="562">
        <f t="shared" si="320"/>
        <v>67281.25</v>
      </c>
      <c r="BB18" s="562">
        <f t="shared" si="320"/>
        <v>-15518.75</v>
      </c>
      <c r="BC18" s="562">
        <f t="shared" si="320"/>
        <v>5.9469456307870363</v>
      </c>
      <c r="BD18" s="562">
        <v>51000</v>
      </c>
      <c r="BE18" s="562">
        <f t="shared" si="320"/>
        <v>58334.729999999981</v>
      </c>
      <c r="BF18" s="562">
        <f t="shared" si="320"/>
        <v>7334.7299999999814</v>
      </c>
      <c r="BG18" s="562">
        <f t="shared" si="320"/>
        <v>7.8807362500000053</v>
      </c>
      <c r="BH18" s="562">
        <f t="shared" si="320"/>
        <v>6000</v>
      </c>
      <c r="BI18" s="562">
        <f t="shared" si="320"/>
        <v>8738.5160000000615</v>
      </c>
      <c r="BJ18" s="562">
        <f t="shared" ref="BJ18:BK18" si="323">SUM(BJ11:BJ17)</f>
        <v>2738.5160000000615</v>
      </c>
      <c r="BK18" s="562" t="e">
        <f t="shared" si="323"/>
        <v>#DIV/0!</v>
      </c>
      <c r="BL18" s="562">
        <f t="shared" si="320"/>
        <v>20500</v>
      </c>
      <c r="BM18" s="562">
        <f t="shared" ca="1" si="320"/>
        <v>32544.522005012572</v>
      </c>
      <c r="BN18" s="562">
        <f t="shared" ca="1" si="320"/>
        <v>12044.52200501257</v>
      </c>
      <c r="BO18" s="562">
        <f t="shared" ca="1" si="320"/>
        <v>10.848174001670857</v>
      </c>
      <c r="BP18" s="562">
        <f t="shared" si="320"/>
        <v>6000</v>
      </c>
      <c r="BQ18" s="562">
        <f t="shared" ref="BQ18:EB18" si="324">SUM(BQ11:BQ17)</f>
        <v>1858.5599999995902</v>
      </c>
      <c r="BR18" s="562">
        <f t="shared" si="324"/>
        <v>-4141.4400000004098</v>
      </c>
      <c r="BS18" s="562" t="e">
        <f t="shared" si="324"/>
        <v>#DIV/0!</v>
      </c>
      <c r="BT18" s="562">
        <f t="shared" si="324"/>
        <v>626.16129032258073</v>
      </c>
      <c r="BU18" s="562">
        <f t="shared" si="324"/>
        <v>522.96199999999953</v>
      </c>
      <c r="BV18" s="562">
        <f t="shared" si="324"/>
        <v>-103.19929032258112</v>
      </c>
      <c r="BW18" s="562">
        <f t="shared" si="324"/>
        <v>5.8463115759105611</v>
      </c>
      <c r="BX18" s="562">
        <v>21000</v>
      </c>
      <c r="BY18" s="562">
        <f t="shared" si="324"/>
        <v>15027.5</v>
      </c>
      <c r="BZ18" s="562">
        <f t="shared" si="324"/>
        <v>-5972.5</v>
      </c>
      <c r="CA18" s="562">
        <f t="shared" si="324"/>
        <v>5.0091666666666663</v>
      </c>
      <c r="CB18" s="562">
        <f t="shared" si="324"/>
        <v>7000</v>
      </c>
      <c r="CC18" s="562">
        <f t="shared" si="324"/>
        <v>8715.7699999999022</v>
      </c>
      <c r="CD18" s="562">
        <f t="shared" si="324"/>
        <v>1715.7699999999022</v>
      </c>
      <c r="CE18" s="562">
        <f t="shared" si="324"/>
        <v>8.7157699999999014</v>
      </c>
      <c r="CF18" s="562">
        <f t="shared" si="324"/>
        <v>15000</v>
      </c>
      <c r="CG18" s="562">
        <f t="shared" si="324"/>
        <v>13323.600000000559</v>
      </c>
      <c r="CH18" s="562">
        <f t="shared" si="324"/>
        <v>-1676.3999999994412</v>
      </c>
      <c r="CI18" s="562" t="e">
        <f t="shared" si="324"/>
        <v>#DIV/0!</v>
      </c>
      <c r="CJ18" s="562">
        <f t="shared" si="324"/>
        <v>0</v>
      </c>
      <c r="CK18" s="562">
        <f t="shared" si="324"/>
        <v>24925.769999999786</v>
      </c>
      <c r="CL18" s="562">
        <f t="shared" ref="CL18:CM18" si="325">SUM(CL11:CL17)</f>
        <v>24925.769999999786</v>
      </c>
      <c r="CM18" s="562" t="e">
        <f t="shared" si="325"/>
        <v>#DIV/0!</v>
      </c>
      <c r="CN18" s="562">
        <f t="shared" si="324"/>
        <v>0</v>
      </c>
      <c r="CO18" s="562">
        <f t="shared" si="324"/>
        <v>0</v>
      </c>
      <c r="CP18" s="562">
        <f t="shared" si="324"/>
        <v>0</v>
      </c>
      <c r="CQ18" s="562" t="e">
        <f t="shared" si="324"/>
        <v>#DIV/0!</v>
      </c>
      <c r="CR18" s="562">
        <f t="shared" si="324"/>
        <v>10000</v>
      </c>
      <c r="CS18" s="562">
        <f t="shared" si="324"/>
        <v>4214.760000000002</v>
      </c>
      <c r="CT18" s="562">
        <f t="shared" si="324"/>
        <v>-5785.239999999998</v>
      </c>
      <c r="CU18" s="562" t="e">
        <f t="shared" si="324"/>
        <v>#DIV/0!</v>
      </c>
      <c r="CV18" s="562">
        <v>81659.554548387081</v>
      </c>
      <c r="CW18" s="562">
        <f t="shared" si="324"/>
        <v>61001.554000005126</v>
      </c>
      <c r="CX18" s="562">
        <f t="shared" si="324"/>
        <v>-20658.000548381959</v>
      </c>
      <c r="CY18" s="562">
        <f t="shared" si="324"/>
        <v>5.3708682832300818</v>
      </c>
      <c r="CZ18" s="562">
        <f t="shared" si="324"/>
        <v>12500</v>
      </c>
      <c r="DA18" s="562">
        <f t="shared" si="324"/>
        <v>13121.889999999665</v>
      </c>
      <c r="DB18" s="562">
        <f t="shared" si="324"/>
        <v>621.88999999966472</v>
      </c>
      <c r="DC18" s="562">
        <f t="shared" si="324"/>
        <v>7.1438149999999432</v>
      </c>
      <c r="DD18" s="562">
        <f t="shared" si="324"/>
        <v>4800</v>
      </c>
      <c r="DE18" s="562">
        <f t="shared" si="324"/>
        <v>2373.1399999998976</v>
      </c>
      <c r="DF18" s="562">
        <f t="shared" si="324"/>
        <v>-2426.8600000001024</v>
      </c>
      <c r="DG18" s="562" t="e">
        <f t="shared" si="324"/>
        <v>#DIV/0!</v>
      </c>
      <c r="DH18" s="562">
        <f t="shared" si="324"/>
        <v>46199.851935483872</v>
      </c>
      <c r="DI18" s="562">
        <f t="shared" si="324"/>
        <v>48496.400000000373</v>
      </c>
      <c r="DJ18" s="562">
        <f t="shared" si="324"/>
        <v>2296.548064516498</v>
      </c>
      <c r="DK18" s="562">
        <f t="shared" si="324"/>
        <v>6.9437017722420604</v>
      </c>
      <c r="DL18" s="562">
        <f t="shared" si="324"/>
        <v>10000</v>
      </c>
      <c r="DM18" s="562">
        <f t="shared" si="324"/>
        <v>9977.8199999999488</v>
      </c>
      <c r="DN18" s="562">
        <f t="shared" si="324"/>
        <v>-22.180000000051223</v>
      </c>
      <c r="DO18" s="562" t="e">
        <f t="shared" si="324"/>
        <v>#DIV/0!</v>
      </c>
      <c r="DP18" s="562">
        <v>14000</v>
      </c>
      <c r="DQ18" s="562">
        <f t="shared" si="324"/>
        <v>9374.8100000000559</v>
      </c>
      <c r="DR18" s="562">
        <f t="shared" si="324"/>
        <v>-4625.1899999999441</v>
      </c>
      <c r="DS18" s="562">
        <f t="shared" si="324"/>
        <v>4.6874050000000285</v>
      </c>
      <c r="DT18" s="562">
        <f t="shared" si="324"/>
        <v>6000</v>
      </c>
      <c r="DU18" s="562">
        <f t="shared" si="324"/>
        <v>3901.6899999999441</v>
      </c>
      <c r="DV18" s="562">
        <f t="shared" si="324"/>
        <v>-2098.3100000000559</v>
      </c>
      <c r="DW18" s="562" t="e">
        <f t="shared" si="324"/>
        <v>#DIV/0!</v>
      </c>
      <c r="DX18" s="562">
        <f t="shared" si="324"/>
        <v>70000</v>
      </c>
      <c r="DY18" s="562">
        <f t="shared" si="324"/>
        <v>61769.929999999702</v>
      </c>
      <c r="DZ18" s="562">
        <f t="shared" si="324"/>
        <v>-8230.070000000298</v>
      </c>
      <c r="EA18" s="562">
        <f t="shared" si="324"/>
        <v>6.1769929999999693</v>
      </c>
      <c r="EB18" s="562">
        <f t="shared" si="324"/>
        <v>14000</v>
      </c>
      <c r="EC18" s="562">
        <f t="shared" ref="EC18:GN18" si="326">SUM(EC11:EC17)</f>
        <v>18266.070000000065</v>
      </c>
      <c r="ED18" s="562">
        <f t="shared" si="326"/>
        <v>4266.0700000000652</v>
      </c>
      <c r="EE18" s="562">
        <f t="shared" si="326"/>
        <v>9.1330350000000333</v>
      </c>
      <c r="EF18" s="562">
        <v>42000</v>
      </c>
      <c r="EG18" s="562">
        <f t="shared" si="326"/>
        <v>41912.609999999404</v>
      </c>
      <c r="EH18" s="562">
        <f t="shared" si="326"/>
        <v>-87.390000000596046</v>
      </c>
      <c r="EI18" s="562">
        <f t="shared" si="326"/>
        <v>6.9854349999999004</v>
      </c>
      <c r="EJ18" s="562">
        <v>38500</v>
      </c>
      <c r="EK18" s="562">
        <f t="shared" si="326"/>
        <v>67589.130000000121</v>
      </c>
      <c r="EL18" s="562">
        <f t="shared" si="326"/>
        <v>29089.130000000121</v>
      </c>
      <c r="EM18" s="562" t="e">
        <f t="shared" si="326"/>
        <v>#DIV/0!</v>
      </c>
      <c r="EN18" s="562">
        <f t="shared" si="326"/>
        <v>21000</v>
      </c>
      <c r="EO18" s="562">
        <f t="shared" si="326"/>
        <v>29612.780000000261</v>
      </c>
      <c r="EP18" s="562">
        <f t="shared" si="326"/>
        <v>8612.7800000002608</v>
      </c>
      <c r="EQ18" s="562">
        <f t="shared" si="326"/>
        <v>9.8709266666667528</v>
      </c>
      <c r="ER18" s="562">
        <v>135000</v>
      </c>
      <c r="ES18" s="562">
        <f t="shared" si="326"/>
        <v>96972.580000000075</v>
      </c>
      <c r="ET18" s="562">
        <f t="shared" si="326"/>
        <v>-38027.419999999925</v>
      </c>
      <c r="EU18" s="562">
        <f t="shared" si="326"/>
        <v>7.3934276111111563</v>
      </c>
      <c r="EV18" s="562">
        <v>28000</v>
      </c>
      <c r="EW18" s="562">
        <f t="shared" si="326"/>
        <v>31106.759999999776</v>
      </c>
      <c r="EX18" s="562">
        <f t="shared" si="326"/>
        <v>3106.7599999997765</v>
      </c>
      <c r="EY18" s="562">
        <f t="shared" si="326"/>
        <v>7.7766899999999444</v>
      </c>
      <c r="EZ18" s="562">
        <f t="shared" si="326"/>
        <v>24500</v>
      </c>
      <c r="FA18" s="562">
        <f t="shared" si="326"/>
        <v>25408.599999999627</v>
      </c>
      <c r="FB18" s="562">
        <f t="shared" si="326"/>
        <v>908.59999999962747</v>
      </c>
      <c r="FC18" s="562">
        <f t="shared" si="326"/>
        <v>7.2595999999998941</v>
      </c>
      <c r="FD18" s="562">
        <v>8000</v>
      </c>
      <c r="FE18" s="562">
        <f t="shared" si="326"/>
        <v>0</v>
      </c>
      <c r="FF18" s="562">
        <f t="shared" ref="FF18:FG18" si="327">SUM(FF11:FF17)</f>
        <v>-8000</v>
      </c>
      <c r="FG18" s="562" t="e">
        <f t="shared" si="327"/>
        <v>#DIV/0!</v>
      </c>
      <c r="FH18" s="562">
        <f t="shared" si="326"/>
        <v>70000</v>
      </c>
      <c r="FI18" s="562">
        <f t="shared" si="326"/>
        <v>100943.72999999998</v>
      </c>
      <c r="FJ18" s="562">
        <f t="shared" ref="FJ18:FK18" si="328">SUM(FJ11:FJ17)</f>
        <v>30943.729999999981</v>
      </c>
      <c r="FK18" s="562">
        <f t="shared" si="328"/>
        <v>10.094372999999999</v>
      </c>
      <c r="FL18" s="562">
        <f t="shared" si="326"/>
        <v>3500</v>
      </c>
      <c r="FM18" s="562">
        <f t="shared" si="326"/>
        <v>2754.0299999999115</v>
      </c>
      <c r="FN18" s="562">
        <f t="shared" si="326"/>
        <v>-745.97000000008848</v>
      </c>
      <c r="FO18" s="562">
        <f t="shared" si="326"/>
        <v>5.5080599999998228</v>
      </c>
      <c r="FP18" s="562">
        <v>45500</v>
      </c>
      <c r="FQ18" s="562">
        <f t="shared" si="326"/>
        <v>35520.04999999993</v>
      </c>
      <c r="FR18" s="562">
        <f t="shared" si="326"/>
        <v>-9979.9500000000698</v>
      </c>
      <c r="FS18" s="562">
        <f t="shared" si="326"/>
        <v>5.4646230769230666</v>
      </c>
      <c r="FT18" s="562">
        <f t="shared" si="326"/>
        <v>24500</v>
      </c>
      <c r="FU18" s="562">
        <f t="shared" si="326"/>
        <v>0</v>
      </c>
      <c r="FV18" s="562">
        <f t="shared" si="326"/>
        <v>-24500</v>
      </c>
      <c r="FW18" s="562">
        <f t="shared" si="326"/>
        <v>0</v>
      </c>
      <c r="FX18" s="562">
        <f t="shared" si="326"/>
        <v>14000</v>
      </c>
      <c r="FY18" s="562">
        <f t="shared" si="326"/>
        <v>14703.920000000158</v>
      </c>
      <c r="FZ18" s="562">
        <f t="shared" si="326"/>
        <v>703.92000000015832</v>
      </c>
      <c r="GA18" s="562">
        <f t="shared" si="326"/>
        <v>7.3519600000000791</v>
      </c>
      <c r="GB18" s="562">
        <v>2587.274967741916</v>
      </c>
      <c r="GC18" s="562">
        <f t="shared" si="326"/>
        <v>5895.9200000000419</v>
      </c>
      <c r="GD18" s="562">
        <f t="shared" si="326"/>
        <v>3308.645032258125</v>
      </c>
      <c r="GE18" s="562">
        <f t="shared" si="326"/>
        <v>15.951702279259703</v>
      </c>
      <c r="GF18" s="562">
        <v>63000</v>
      </c>
      <c r="GG18" s="562">
        <f t="shared" si="326"/>
        <v>42586.495999999999</v>
      </c>
      <c r="GH18" s="562">
        <f t="shared" si="326"/>
        <v>-20413.504000000001</v>
      </c>
      <c r="GI18" s="562">
        <f t="shared" si="326"/>
        <v>4.7318328888888885</v>
      </c>
      <c r="GJ18" s="562">
        <f t="shared" si="326"/>
        <v>5609.5016129031756</v>
      </c>
      <c r="GK18" s="562">
        <f t="shared" si="326"/>
        <v>4078.7299999999814</v>
      </c>
      <c r="GL18" s="562">
        <f t="shared" si="326"/>
        <v>-1530.7716129031937</v>
      </c>
      <c r="GM18" s="562" t="e">
        <f t="shared" si="326"/>
        <v>#DIV/0!</v>
      </c>
      <c r="GN18" s="562">
        <f t="shared" si="326"/>
        <v>17497.918064516187</v>
      </c>
      <c r="GO18" s="562">
        <f t="shared" ref="GO18:HC18" si="329">SUM(GO11:GO17)</f>
        <v>18725.530000000028</v>
      </c>
      <c r="GP18" s="562">
        <f t="shared" si="329"/>
        <v>1227.6119354838397</v>
      </c>
      <c r="GQ18" s="562">
        <f t="shared" si="329"/>
        <v>7.4911031996322519</v>
      </c>
      <c r="GR18" s="562">
        <v>27000</v>
      </c>
      <c r="GS18" s="562">
        <f t="shared" si="329"/>
        <v>30042.049999999988</v>
      </c>
      <c r="GT18" s="562">
        <f t="shared" si="329"/>
        <v>3042.0499999999884</v>
      </c>
      <c r="GU18" s="562">
        <f t="shared" si="329"/>
        <v>7.6730979999999853</v>
      </c>
      <c r="GV18" s="562">
        <f t="shared" si="329"/>
        <v>17497.918064516187</v>
      </c>
      <c r="GW18" s="562">
        <f t="shared" si="329"/>
        <v>17991.540000000037</v>
      </c>
      <c r="GX18" s="562">
        <f t="shared" si="329"/>
        <v>493.62193548384903</v>
      </c>
      <c r="GY18" s="562">
        <f t="shared" si="329"/>
        <v>7.1974722670232412</v>
      </c>
      <c r="GZ18" s="562">
        <f t="shared" si="329"/>
        <v>220500</v>
      </c>
      <c r="HA18" s="562">
        <f t="shared" si="329"/>
        <v>7236.9850000001024</v>
      </c>
      <c r="HB18" s="562">
        <f t="shared" si="329"/>
        <v>-213263.0149999999</v>
      </c>
      <c r="HC18" s="562">
        <f t="shared" si="329"/>
        <v>0.22974555555555881</v>
      </c>
    </row>
    <row r="19" spans="1:211" ht="15" customHeight="1">
      <c r="A19" s="816"/>
      <c r="B19" s="556"/>
      <c r="C19" s="556"/>
      <c r="D19" s="551"/>
      <c r="E19" s="551"/>
      <c r="F19" s="551"/>
      <c r="G19" s="552"/>
      <c r="H19" s="551"/>
      <c r="I19" s="551"/>
      <c r="J19" s="551"/>
      <c r="K19" s="552"/>
      <c r="L19" s="551"/>
      <c r="M19" s="551"/>
      <c r="N19" s="551"/>
      <c r="O19" s="553"/>
      <c r="P19" s="551"/>
      <c r="Q19" s="551"/>
      <c r="R19" s="551"/>
      <c r="S19" s="553"/>
      <c r="T19" s="551"/>
      <c r="U19" s="551"/>
      <c r="V19" s="551"/>
      <c r="W19" s="553"/>
      <c r="X19" s="551"/>
      <c r="Y19" s="551"/>
      <c r="Z19" s="551"/>
      <c r="AA19" s="553"/>
      <c r="AB19" s="551"/>
      <c r="AC19" s="551"/>
      <c r="AD19" s="551"/>
      <c r="AE19" s="552"/>
      <c r="AF19" s="551"/>
      <c r="AG19" s="551"/>
      <c r="AH19" s="551"/>
      <c r="AI19" s="552"/>
      <c r="AJ19" s="551"/>
      <c r="AK19" s="551"/>
      <c r="AL19" s="551"/>
      <c r="AM19" s="552"/>
      <c r="AN19" s="551"/>
      <c r="AO19" s="551"/>
      <c r="AP19" s="551"/>
      <c r="AQ19" s="552"/>
      <c r="AR19" s="551"/>
      <c r="AS19" s="551"/>
      <c r="AT19" s="551"/>
      <c r="AU19" s="552"/>
      <c r="AV19" s="551"/>
      <c r="AW19" s="551"/>
      <c r="AX19" s="551"/>
      <c r="AY19" s="552"/>
      <c r="AZ19" s="551"/>
      <c r="BA19" s="551"/>
      <c r="BB19" s="551"/>
      <c r="BC19" s="552"/>
      <c r="BD19" s="551"/>
      <c r="BE19" s="551"/>
      <c r="BF19" s="551"/>
      <c r="BG19" s="552"/>
      <c r="BH19" s="551"/>
      <c r="BI19" s="551"/>
      <c r="BJ19" s="551"/>
      <c r="BK19" s="552"/>
      <c r="BL19" s="551"/>
      <c r="BM19" s="551"/>
      <c r="BN19" s="551"/>
      <c r="BO19" s="552"/>
      <c r="BP19" s="551"/>
      <c r="BQ19" s="551"/>
      <c r="BR19" s="551"/>
      <c r="BS19" s="552"/>
      <c r="BT19" s="551"/>
      <c r="BU19" s="551"/>
      <c r="BV19" s="551"/>
      <c r="BW19" s="552"/>
      <c r="BX19" s="551"/>
      <c r="BY19" s="551"/>
      <c r="BZ19" s="551"/>
      <c r="CA19" s="552"/>
      <c r="CB19" s="551"/>
      <c r="CC19" s="551"/>
      <c r="CD19" s="551"/>
      <c r="CE19" s="552"/>
      <c r="CF19" s="551"/>
      <c r="CG19" s="551"/>
      <c r="CH19" s="551"/>
      <c r="CI19" s="552"/>
      <c r="CJ19" s="551"/>
      <c r="CK19" s="551"/>
      <c r="CL19" s="551"/>
      <c r="CM19" s="552"/>
      <c r="CN19" s="551"/>
      <c r="CO19" s="551"/>
      <c r="CP19" s="551"/>
      <c r="CQ19" s="552"/>
      <c r="CR19" s="551"/>
      <c r="CS19" s="551"/>
      <c r="CT19" s="551"/>
      <c r="CU19" s="552"/>
      <c r="CV19" s="551"/>
      <c r="CW19" s="551"/>
      <c r="CX19" s="551"/>
      <c r="CY19" s="552"/>
      <c r="CZ19" s="551"/>
      <c r="DA19" s="551"/>
      <c r="DB19" s="551"/>
      <c r="DC19" s="552"/>
      <c r="DD19" s="551"/>
      <c r="DE19" s="551"/>
      <c r="DF19" s="551"/>
      <c r="DG19" s="552"/>
      <c r="DH19" s="551"/>
      <c r="DI19" s="551"/>
      <c r="DJ19" s="551"/>
      <c r="DK19" s="552"/>
      <c r="DL19" s="551"/>
      <c r="DM19" s="551"/>
      <c r="DN19" s="551"/>
      <c r="DO19" s="552"/>
      <c r="DP19" s="551"/>
      <c r="DQ19" s="551"/>
      <c r="DR19" s="551"/>
      <c r="DS19" s="552"/>
      <c r="DT19" s="551"/>
      <c r="DU19" s="551"/>
      <c r="DV19" s="551"/>
      <c r="DW19" s="552"/>
      <c r="DX19" s="551"/>
      <c r="DY19" s="551"/>
      <c r="DZ19" s="551"/>
      <c r="EA19" s="552"/>
      <c r="EB19" s="551"/>
      <c r="EC19" s="551"/>
      <c r="ED19" s="551"/>
      <c r="EE19" s="552"/>
      <c r="EF19" s="551"/>
      <c r="EG19" s="551"/>
      <c r="EH19" s="551"/>
      <c r="EI19" s="552"/>
      <c r="EJ19" s="551"/>
      <c r="EK19" s="551"/>
      <c r="EL19" s="551"/>
      <c r="EM19" s="552"/>
      <c r="EN19" s="551"/>
      <c r="EO19" s="551"/>
      <c r="EP19" s="551"/>
      <c r="EQ19" s="552"/>
      <c r="ER19" s="551"/>
      <c r="ES19" s="551"/>
      <c r="ET19" s="551"/>
      <c r="EU19" s="552"/>
      <c r="EV19" s="551"/>
      <c r="EW19" s="551"/>
      <c r="EX19" s="551"/>
      <c r="EY19" s="552"/>
      <c r="EZ19" s="551"/>
      <c r="FA19" s="551"/>
      <c r="FB19" s="551"/>
      <c r="FC19" s="552"/>
      <c r="FD19" s="551"/>
      <c r="FE19" s="551"/>
      <c r="FF19" s="554"/>
      <c r="FG19" s="551"/>
      <c r="FH19" s="551"/>
      <c r="FI19" s="554"/>
      <c r="FJ19" s="551"/>
      <c r="FK19" s="552"/>
      <c r="FL19" s="551"/>
      <c r="FM19" s="551"/>
      <c r="FN19" s="551"/>
      <c r="FO19" s="552"/>
      <c r="FP19" s="551"/>
      <c r="FQ19" s="551"/>
      <c r="FR19" s="551"/>
      <c r="FS19" s="552"/>
      <c r="FT19" s="551"/>
      <c r="FU19" s="551"/>
      <c r="FV19" s="551"/>
      <c r="FW19" s="552"/>
      <c r="FX19" s="551"/>
      <c r="FY19" s="551"/>
      <c r="FZ19" s="551"/>
      <c r="GA19" s="552"/>
      <c r="GB19" s="551"/>
      <c r="GC19" s="551"/>
      <c r="GD19" s="551"/>
      <c r="GE19" s="552"/>
      <c r="GF19" s="551"/>
      <c r="GG19" s="551"/>
      <c r="GH19" s="551"/>
      <c r="GI19" s="552"/>
      <c r="GJ19" s="551"/>
      <c r="GK19" s="551"/>
      <c r="GL19" s="551"/>
      <c r="GM19" s="552"/>
      <c r="GN19" s="551"/>
      <c r="GO19" s="551"/>
      <c r="GP19" s="551"/>
      <c r="GQ19" s="552"/>
      <c r="GR19" s="551"/>
      <c r="GS19" s="551"/>
      <c r="GT19" s="551"/>
      <c r="GU19" s="552"/>
      <c r="GV19" s="551"/>
      <c r="GW19" s="551"/>
      <c r="GX19" s="551"/>
      <c r="GY19" s="552"/>
      <c r="GZ19" s="551"/>
      <c r="HA19" s="551"/>
      <c r="HB19" s="551"/>
      <c r="HC19" s="555"/>
    </row>
    <row r="20" spans="1:211" ht="15" customHeight="1">
      <c r="A20" s="517"/>
      <c r="B20" s="556">
        <f>B17+1</f>
        <v>46307</v>
      </c>
      <c r="C20" s="556" t="str">
        <f t="shared" si="212"/>
        <v>Mon</v>
      </c>
      <c r="D20" s="551">
        <f t="shared" ref="D20" si="330">SUMIF($H$4:$HB$4,$D$4,H20:HB20)</f>
        <v>211606.97941935482</v>
      </c>
      <c r="E20" s="551">
        <f t="shared" ref="E20:E21" ca="1" si="331">SUMIF($H$4:$HB$4,$E$4,H20:HB20)</f>
        <v>167352.51100000026</v>
      </c>
      <c r="F20" s="551">
        <f t="shared" ref="F20:F21" ca="1" si="332">E20-D20</f>
        <v>-44254.468419354554</v>
      </c>
      <c r="G20" s="552">
        <f t="shared" ref="G20:G21" ca="1" si="333">E20/D20</f>
        <v>0.7908647978399016</v>
      </c>
      <c r="H20" s="551">
        <f>INDEX('SO Oktober 2026 Rev3'!$B$6:$BI$50,MATCH($B20,'SO Oktober 2026 Rev3'!$B$6:$B$50,0),MATCH($H$3,'SO Oktober 2026 Rev3'!$B$5:$XI$5,0))</f>
        <v>1199.5729032258068</v>
      </c>
      <c r="I20" s="551">
        <f>INDEX('Summary sales'!$A$6:$CA$50,MATCH($B20,'Summary sales'!$A$6:$A$50,0),MATCH($H$3,'Summary sales'!$A$7:$CA$7,0))</f>
        <v>778.51000000000931</v>
      </c>
      <c r="J20" s="551">
        <f t="shared" ref="J20:J21" si="334">I20-H20</f>
        <v>-421.06290322579753</v>
      </c>
      <c r="K20" s="552">
        <f t="shared" ref="K20:K21" si="335">I20/H20</f>
        <v>0.64898931770340518</v>
      </c>
      <c r="L20" s="551">
        <f>INDEX('SO Oktober 2026 Rev3'!$B$6:$BI$50,MATCH($B20,'SO Oktober 2026 Rev3'!$B$6:$B$50,0),MATCH($L$3,'SO Oktober 2026 Rev3'!$B$5:$XI$5,0))</f>
        <v>1200</v>
      </c>
      <c r="M20" s="551">
        <f>INDEX('Summary sales'!$A$6:$CA$50,MATCH($B20,'Summary sales'!$A$6:$A$50,0),MATCH($L$3,'Summary sales'!$A$7:$CA$7,0))</f>
        <v>1417.2400000002235</v>
      </c>
      <c r="N20" s="551">
        <f t="shared" ref="N20:N21" si="336">M20-L20</f>
        <v>217.24000000022352</v>
      </c>
      <c r="O20" s="553">
        <f t="shared" ref="O20:O21" si="337">M20/L20</f>
        <v>1.1810333333335197</v>
      </c>
      <c r="P20" s="551">
        <f>INDEX('SO Oktober 2026 Rev3'!$B$6:$BI$50,MATCH(B20,'SO Oktober 2026 Rev3'!$B$6:$B$50,0),MATCH($P$3,'SO Oktober 2026 Rev3'!$B$5:$XI$5,0))</f>
        <v>3300</v>
      </c>
      <c r="Q20" s="551">
        <f>INDEX('Summary sales'!$A$6:$CA$50,MATCH($B20,'Summary sales'!$A$6:$A$50,0),MATCH($P$3,'Summary sales'!$A$7:$CA$7,0))</f>
        <v>2761.4699999997392</v>
      </c>
      <c r="R20" s="551">
        <f t="shared" ref="R20:R21" si="338">Q20-P20</f>
        <v>-538.53000000026077</v>
      </c>
      <c r="S20" s="553">
        <f t="shared" ref="S20:S21" si="339">Q20/P20</f>
        <v>0.8368090909090119</v>
      </c>
      <c r="T20" s="551">
        <f>INDEX('SO Oktober 2026 Rev3'!$B$6:$BI$50,MATCH(B20,'SO Oktober 2026 Rev3'!$B$6:$B$50,0),MATCH($T$3,'SO Oktober 2026 Rev3'!$B$5:$XI$5,0))</f>
        <v>800</v>
      </c>
      <c r="U20" s="551">
        <f>INDEX('Summary sales'!$A$6:$CA$50,MATCH($B20,'Summary sales'!$A$6:$A$50,0),MATCH($T$3,'Summary sales'!$A$7:$CA$7,0))</f>
        <v>1147.3000000000466</v>
      </c>
      <c r="V20" s="551">
        <f t="shared" ref="V20:V21" si="340">U20-T20</f>
        <v>347.30000000004657</v>
      </c>
      <c r="W20" s="553">
        <f t="shared" ref="W20:W21" si="341">U20/T20</f>
        <v>1.4341250000000583</v>
      </c>
      <c r="X20" s="551">
        <f>INDEX('SO Oktober 2026 Rev3'!$B$6:$BI$50,MATCH(B20,'SO Oktober 2026 Rev3'!$B$6:$B$50,0),MATCH($X$3,'SO Oktober 2026 Rev3'!$B$5:$XI$5,0))</f>
        <v>150</v>
      </c>
      <c r="Y20" s="551">
        <f>INDEX('Summary sales'!$A$6:$CA$50,MATCH($B20,'Summary sales'!$A$6:$A$50,0),MATCH($X$3,'Summary sales'!$A$7:$CA$7,0))</f>
        <v>386.08999999999651</v>
      </c>
      <c r="Z20" s="551">
        <f t="shared" ref="Z20:Z26" si="342">Y20-X20</f>
        <v>236.08999999999651</v>
      </c>
      <c r="AA20" s="553">
        <f t="shared" ref="AA20:AA26" si="343">Y20/X20</f>
        <v>2.5739333333333101</v>
      </c>
      <c r="AB20" s="551">
        <f>INDEX('SO Oktober 2026 Rev3'!$B$6:$BI$50,MATCH(B20,'SO Oktober 2026 Rev3'!$B$6:$B$50,0),MATCH($AB$3,'SO Oktober 2026 Rev3'!$B$5:$XI$5,0))</f>
        <v>603.76322580644887</v>
      </c>
      <c r="AC20" s="551">
        <f>INDEX('Summary sales'!$A$6:$CA$50,MATCH($B20,'Summary sales'!$A$6:$A$50,0),MATCH($AB$3,'Summary sales'!$A$7:$CA$7,0))</f>
        <v>689.07000000006519</v>
      </c>
      <c r="AD20" s="551">
        <f t="shared" ref="AD20:AD21" si="344">AC20-AB20</f>
        <v>85.30677419361632</v>
      </c>
      <c r="AE20" s="552">
        <f t="shared" ref="AE20:AE21" si="345">AC20/AB20</f>
        <v>1.1412917689375197</v>
      </c>
      <c r="AF20" s="551">
        <f>INDEX('SO Oktober 2026 Rev3'!$B$6:$BI$50,MATCH(B20,'SO Oktober 2026 Rev3'!$B$6:$B$50,0),MATCH($AF$3,'SO Oktober 2026 Rev3'!$B$5:$XI$5,0))</f>
        <v>673.27548387096704</v>
      </c>
      <c r="AG20" s="551">
        <f>INDEX('Summary sales'!$A$6:$CA$50,MATCH($B20,'Summary sales'!$A$6:$A$50,0),MATCH($AF$3,'Summary sales'!$A$7:$CA$7,0))</f>
        <v>602.88000000000466</v>
      </c>
      <c r="AH20" s="551">
        <f t="shared" ref="AH20:AH21" si="346">AG20-AF20</f>
        <v>-70.39548387096238</v>
      </c>
      <c r="AI20" s="552">
        <f t="shared" ref="AI20:AI21" si="347">AG20/AF20</f>
        <v>0.89544326868070889</v>
      </c>
      <c r="AJ20" s="551">
        <f>INDEX('SO Oktober 2026 Rev3'!$B$6:$BI$50,MATCH(B20,'SO Oktober 2026 Rev3'!$B$6:$B$50,0),MATCH($AJ$3,'SO Oktober 2026 Rev3'!$B$5:$XI$5,0))</f>
        <v>5500</v>
      </c>
      <c r="AK20" s="551">
        <f>INDEX('Summary sales'!$A$6:$CA$50,MATCH($B20,'Summary sales'!$A$6:$A$50,0),MATCH($AJ$3,'Summary sales'!$A$7:$CA$7,0))</f>
        <v>5672.679999999702</v>
      </c>
      <c r="AL20" s="551">
        <f t="shared" ref="AL20:AL26" si="348">AK20-AJ20</f>
        <v>172.67999999970198</v>
      </c>
      <c r="AM20" s="552">
        <f t="shared" ref="AM20:AM26" si="349">AK20/AJ20</f>
        <v>1.0313963636363095</v>
      </c>
      <c r="AN20" s="551">
        <v>5000</v>
      </c>
      <c r="AO20" s="551">
        <f ca="1">INDEX('Summary sales'!$A$6:$CA$50,MATCH($B20,'Summary sales'!$A$6:$A$50,0),MATCH($AN$3,'Summary sales'!$A$7:$CA$7,0))</f>
        <v>4518.0499999998137</v>
      </c>
      <c r="AP20" s="551">
        <f t="shared" ref="AP20:AP21" ca="1" si="350">AO20-AN20</f>
        <v>-481.95000000018626</v>
      </c>
      <c r="AQ20" s="552">
        <f t="shared" ref="AQ20:AQ21" ca="1" si="351">AO20/AN20</f>
        <v>0.90360999999996272</v>
      </c>
      <c r="AR20" s="551">
        <v>1500</v>
      </c>
      <c r="AS20" s="551">
        <f>INDEX('Summary sales'!$A$6:$CA$50,MATCH($B20,'Summary sales'!$A$6:$A$50,0),MATCH($AR$3,'Summary sales'!$A$7:$CA$7,0))</f>
        <v>654.14000000013039</v>
      </c>
      <c r="AT20" s="551">
        <f t="shared" ref="AT20:AT21" si="352">AS20-AR20</f>
        <v>-845.85999999986961</v>
      </c>
      <c r="AU20" s="552">
        <f t="shared" ref="AU20:AU21" si="353">AS20/AR20</f>
        <v>0.43609333333342026</v>
      </c>
      <c r="AV20" s="551">
        <f>INDEX('SO Oktober 2026 Rev3'!$B$6:$BI$50,MATCH(B20,'SO Oktober 2026 Rev3'!$B$6:$B$50,0),MATCH($AV$3,'SO Oktober 2026 Rev3'!$B$5:$XI$5,0))</f>
        <v>1300</v>
      </c>
      <c r="AW20" s="551">
        <f>INDEX('Summary sales'!$A$6:$CA$50,MATCH($B20,'Summary sales'!$A$6:$A$50,0),MATCH($AV$3,'Summary sales'!$A$7:$CA$7,0))</f>
        <v>517.36000000001513</v>
      </c>
      <c r="AX20" s="551">
        <f t="shared" ref="AX20:AX21" si="354">AW20-AV20</f>
        <v>-782.63999999998487</v>
      </c>
      <c r="AY20" s="552">
        <f t="shared" ref="AY20:AY21" si="355">AW20/AV20</f>
        <v>0.3979692307692424</v>
      </c>
      <c r="AZ20" s="551">
        <v>10800</v>
      </c>
      <c r="BA20" s="551">
        <f>INDEX('Summary sales'!$A$6:$CA$50,MATCH($B20,'Summary sales'!$A$6:$A$50,0),MATCH($AZ$3,'Summary sales'!$A$7:$CA$7,0))</f>
        <v>6225.0800000000745</v>
      </c>
      <c r="BB20" s="551">
        <f t="shared" ref="BB20:BB21" si="356">BA20-AZ20</f>
        <v>-4574.9199999999255</v>
      </c>
      <c r="BC20" s="552">
        <f t="shared" ref="BC20:BC21" si="357">BA20/AZ20</f>
        <v>0.57639629629630318</v>
      </c>
      <c r="BD20" s="551">
        <v>8000</v>
      </c>
      <c r="BE20" s="551">
        <f>INDEX('Summary sales'!$A$6:$CA$50,MATCH($B20,'Summary sales'!$A$6:$A$50,0),MATCH($BD$3,'Summary sales'!$A$7:$CA$7,0))</f>
        <v>9854.5200000000186</v>
      </c>
      <c r="BF20" s="551">
        <f t="shared" ref="BF20:BF21" si="358">BE20-BD20</f>
        <v>1854.5200000000186</v>
      </c>
      <c r="BG20" s="552">
        <f t="shared" ref="BG20:BG21" si="359">BE20/BD20</f>
        <v>1.2318150000000023</v>
      </c>
      <c r="BH20" s="551">
        <f>INDEX('SO Oktober 2026 Rev3'!$B$6:$BI$50,MATCH(B20,'SO Oktober 2026 Rev3'!$B$6:$B$50,0),MATCH($BH$3,'SO Oktober 2026 Rev3'!$B$5:$XI$5,0))</f>
        <v>1000</v>
      </c>
      <c r="BI20" s="551">
        <f>INDEX('Summary sales'!$A$6:$CA$50,MATCH($B20,'Summary sales'!$A$6:$A$50,0),MATCH($BH$3,'Summary sales'!$A$7:$CA$7,0))</f>
        <v>1424.0009999999311</v>
      </c>
      <c r="BJ20" s="551">
        <f t="shared" ref="BJ20:BJ26" si="360">BI20-BH20</f>
        <v>424.00099999993108</v>
      </c>
      <c r="BK20" s="552">
        <f t="shared" ref="BK20:BK26" si="361">BI20/BH20</f>
        <v>1.424000999999931</v>
      </c>
      <c r="BL20" s="551">
        <f>INDEX('SO Oktober 2026 Rev3'!$B$6:$BI$50,MATCH(B20,'SO Oktober 2026 Rev3'!$B$6:$B$50,0),MATCH($BL$3,'SO Oktober 2026 Rev3'!$B$5:$XI$5,0))</f>
        <v>3000</v>
      </c>
      <c r="BM20" s="551">
        <f ca="1">INDEX('Summary sales'!$A$6:$CA$50,MATCH($B20,'Summary sales'!$A$6:$A$50,0),MATCH($BL$3,'Summary sales'!$A$7:$CA$7,0))</f>
        <v>5176.1600000000362</v>
      </c>
      <c r="BN20" s="551">
        <f t="shared" ref="BN20:BN21" ca="1" si="362">BM20-BL20</f>
        <v>2176.1600000000362</v>
      </c>
      <c r="BO20" s="552">
        <f t="shared" ref="BO20:BO21" ca="1" si="363">BM20/BL20</f>
        <v>1.7253866666666788</v>
      </c>
      <c r="BP20" s="551">
        <f>INDEX('SO Oktober 2026 Rev3'!$B$6:$BI$50,MATCH(B20,'SO Oktober 2026 Rev3'!$B$6:$B$50,0),MATCH($BP$3,'SO Oktober 2026 Rev3'!$B$5:$XI$5,0))</f>
        <v>1000</v>
      </c>
      <c r="BQ20" s="551">
        <f>INDEX('Summary sales'!$A$6:$CA$50,MATCH($B20,'Summary sales'!$A$6:$A$50,0),MATCH($BP$3,'Summary sales'!$A$7:$CA$7,0))</f>
        <v>0</v>
      </c>
      <c r="BR20" s="551">
        <f t="shared" ref="BR20:BR21" si="364">BQ20-BP20</f>
        <v>-1000</v>
      </c>
      <c r="BS20" s="552">
        <f t="shared" ref="BS20:BS21" si="365">BQ20/BP20</f>
        <v>0</v>
      </c>
      <c r="BT20" s="551">
        <f>INDEX('SO Oktober 2026 Rev3'!$B$6:$BI$50,MATCH(B20,'SO Oktober 2026 Rev3'!$B$6:$B$50,0),MATCH($BT$3,'SO Oktober 2026 Rev3'!$B$5:$XI$5,0))</f>
        <v>89.451612903225808</v>
      </c>
      <c r="BU20" s="551">
        <f>INDEX('Summary sales'!$A$6:$CA$50,MATCH($B20,'Summary sales'!$A$6:$A$50,0),MATCH($BT$3,'Summary sales'!$A$7:$CA$7,0))</f>
        <v>56.134999999994761</v>
      </c>
      <c r="BV20" s="551">
        <f t="shared" ref="BV20:BV21" si="366">BU20-BT20</f>
        <v>-33.316612903231047</v>
      </c>
      <c r="BW20" s="552">
        <f t="shared" ref="BW20:BW21" si="367">BU20/BT20</f>
        <v>0.62754597908396592</v>
      </c>
      <c r="BX20" s="551">
        <v>3000</v>
      </c>
      <c r="BY20" s="551">
        <f>INDEX('Summary sales'!$A$6:$CA$50,MATCH($B20,'Summary sales'!$A$6:$A$50,0),MATCH($BX$3,'Summary sales'!$A$7:$CA$7,0))</f>
        <v>3631.5999999996275</v>
      </c>
      <c r="BZ20" s="551">
        <f t="shared" ref="BZ20:BZ21" si="368">BY20-BX20</f>
        <v>631.59999999962747</v>
      </c>
      <c r="CA20" s="552">
        <f t="shared" ref="CA20:CA21" si="369">BY20/BX20</f>
        <v>1.2105333333332091</v>
      </c>
      <c r="CB20" s="551">
        <f>INDEX('SO Oktober 2026 Rev3'!$B$6:$BI$50,MATCH(B20,'SO Oktober 2026 Rev3'!$B$6:$B$50,0),MATCH($CB$3,'SO Oktober 2026 Rev3'!$B$5:$XI$5,0))</f>
        <v>1000</v>
      </c>
      <c r="CC20" s="551">
        <f>INDEX('Summary sales'!$A$6:$CA$50,MATCH($B20,'Summary sales'!$A$6:$A$50,0),MATCH($CB$3,'Summary sales'!$A$7:$CA$7,0))</f>
        <v>1011.3000000000466</v>
      </c>
      <c r="CD20" s="551">
        <f t="shared" ref="CD20:CD21" si="370">CC20-CB20</f>
        <v>11.300000000046566</v>
      </c>
      <c r="CE20" s="552">
        <f t="shared" ref="CE20:CE21" si="371">CC20/CB20</f>
        <v>1.0113000000000465</v>
      </c>
      <c r="CF20" s="551">
        <f>INDEX('SO Oktober 2026 Rev3'!$B$6:$BI$50,MATCH(B20,'SO Oktober 2026 Rev3'!$B$6:$B$50,0),MATCH($CF$3,'SO Oktober 2026 Rev3'!$B$5:$XI$5,0))</f>
        <v>3000</v>
      </c>
      <c r="CG20" s="551">
        <f>INDEX('Summary sales'!$A$6:$CA$50,MATCH($B20,'Summary sales'!$A$6:$A$50,0),MATCH($CF$3,'Summary sales'!$A$7:$CA$7,0))</f>
        <v>3874.5999999996275</v>
      </c>
      <c r="CH20" s="551">
        <f t="shared" ref="CH20:CH21" si="372">CG20-CF20</f>
        <v>874.59999999962747</v>
      </c>
      <c r="CI20" s="552">
        <f t="shared" ref="CI20:CI21" si="373">CG20/CF20</f>
        <v>1.2915333333332091</v>
      </c>
      <c r="CJ20" s="551">
        <f>INDEX('SO Oktober 2026 Rev3'!$B$6:$BI$50,MATCH($B20,'SO Oktober 2026 Rev3'!$B$6:$B$50,0),MATCH($CJ$3,'SO Oktober 2026 Rev3'!$B$5:$XI$5,0))</f>
        <v>0</v>
      </c>
      <c r="CK20" s="551">
        <f>INDEX('Summary sales'!$A$6:$CA$50,MATCH($B20,'Summary sales'!$A$6:$A$50,0),MATCH($CJ$3,'Summary sales'!$A$7:$CA$7,0))</f>
        <v>0</v>
      </c>
      <c r="CL20" s="551">
        <f t="shared" ref="CL20:CL26" si="374">CK20-CJ20</f>
        <v>0</v>
      </c>
      <c r="CM20" s="552" t="e">
        <f t="shared" ref="CM20:CM26" si="375">CK20/CJ20</f>
        <v>#DIV/0!</v>
      </c>
      <c r="CN20" s="551">
        <f>INDEX('SO Oktober 2026 Rev3'!$B$6:$BI$50,MATCH($B20,'SO Oktober 2026 Rev3'!$B$6:$B$50,0),MATCH(CN$3,'SO Oktober 2026 Rev3'!$B$5:$XI$5,0))</f>
        <v>0</v>
      </c>
      <c r="CO20" s="551">
        <f>INDEX('Summary sales'!$A$6:$CA$50,MATCH($B20,'Summary sales'!$A$6:$A$50,0),MATCH($CN$3,'Summary sales'!$A$7:$CA$7,0))</f>
        <v>0</v>
      </c>
      <c r="CP20" s="551">
        <f t="shared" ref="CP20:CP21" si="376">CO20-CN20</f>
        <v>0</v>
      </c>
      <c r="CQ20" s="552" t="e">
        <f t="shared" ref="CQ20:CQ21" si="377">CO20/CN20</f>
        <v>#DIV/0!</v>
      </c>
      <c r="CR20" s="551">
        <f>INDEX('SO Oktober 2026 Rev3'!$B$6:$BI$50,MATCH($B20,'SO Oktober 2026 Rev3'!$B$6:$B$50,0),MATCH(CR$3,'SO Oktober 2026 Rev3'!$B$5:$XI$5,0))</f>
        <v>2000</v>
      </c>
      <c r="CS20" s="551">
        <f>INDEX('Summary sales'!$A$6:$CA$50,MATCH($B20,'Summary sales'!$A$6:$A$50,0),MATCH($CR$3,'Summary sales'!$A$7:$CA$7,0))</f>
        <v>1976.1299999999974</v>
      </c>
      <c r="CT20" s="551">
        <f t="shared" ref="CT20:CT21" si="378">CS20-CR20</f>
        <v>-23.870000000002619</v>
      </c>
      <c r="CU20" s="552">
        <f t="shared" ref="CU20:CU21" si="379">CS20/CR20</f>
        <v>0.98806499999999864</v>
      </c>
      <c r="CV20" s="551">
        <v>12500</v>
      </c>
      <c r="CW20" s="551">
        <f>INDEX('Summary sales'!$A$6:$CA$50,MATCH($B20,'Summary sales'!$A$6:$A$50,0),MATCH($CV$3,'Summary sales'!$A$7:$CA$7,0))</f>
        <v>11319.197999998927</v>
      </c>
      <c r="CX20" s="551">
        <f t="shared" ref="CX20:CX21" si="380">CW20-CV20</f>
        <v>-1180.8020000010729</v>
      </c>
      <c r="CY20" s="552">
        <f t="shared" ref="CY20:CY21" si="381">CW20/CV20</f>
        <v>0.90553583999991416</v>
      </c>
      <c r="CZ20" s="551">
        <f>INDEX('SO Oktober 2026 Rev3'!$B$6:$BI$50,MATCH(B20,'SO Oktober 2026 Rev3'!$B$6:$B$50,0),MATCH($CZ$3,'SO Oktober 2026 Rev3'!$B$5:$XI$5,0))</f>
        <v>2000</v>
      </c>
      <c r="DA20" s="551">
        <f>INDEX('Summary sales'!$A$6:$CA$50,MATCH($B20,'Summary sales'!$A$6:$A$50,0),MATCH($CZ$3,'Summary sales'!$A$7:$CA$7,0))</f>
        <v>1885.7099999999627</v>
      </c>
      <c r="DB20" s="551">
        <f t="shared" ref="DB20:DB21" si="382">DA20-CZ20</f>
        <v>-114.29000000003725</v>
      </c>
      <c r="DC20" s="552">
        <f t="shared" ref="DC20:DC21" si="383">DA20/CZ20</f>
        <v>0.94285499999998135</v>
      </c>
      <c r="DD20" s="551">
        <f>INDEX('SO Oktober 2026 Rev3'!$B$6:$BI$50,MATCH($B20,'SO Oktober 2026 Rev3'!$B$6:$B$50,0),MATCH(DD$3,'SO Oktober 2026 Rev3'!$B$5:$XI$5,0))</f>
        <v>800</v>
      </c>
      <c r="DE20" s="551">
        <f>INDEX('Summary sales'!$A$6:$CA$50,MATCH($B20,'Summary sales'!$A$6:$A$50,0),MATCH($DD$3,'Summary sales'!$A$7:$CA$7,0))</f>
        <v>31.970000000088476</v>
      </c>
      <c r="DF20" s="551">
        <f t="shared" ref="DF20:DF21" si="384">DE20-DD20</f>
        <v>-768.02999999991152</v>
      </c>
      <c r="DG20" s="552">
        <f t="shared" ref="DG20:DG21" si="385">DE20/DD20</f>
        <v>3.9962500000110597E-2</v>
      </c>
      <c r="DH20" s="551">
        <f>INDEX('SO Oktober 2026 Rev3'!$B$6:$BI$50,MATCH($B20,'SO Oktober 2026 Rev3'!$B$6:$B$50,0),MATCH(DH$3,'SO Oktober 2026 Rev3'!$B$5:$XI$5,0))</f>
        <v>7200</v>
      </c>
      <c r="DI20" s="551">
        <f>INDEX('Summary sales'!$A$6:$CA$50,MATCH($B20,'Summary sales'!$A$6:$A$50,0),MATCH($DH$3,'Summary sales'!$A$7:$CA$7,0))</f>
        <v>9195.6899999994785</v>
      </c>
      <c r="DJ20" s="551">
        <f t="shared" ref="DJ20:DJ21" si="386">DI20-DH20</f>
        <v>1995.6899999994785</v>
      </c>
      <c r="DK20" s="552">
        <f t="shared" ref="DK20:DK21" si="387">DI20/DH20</f>
        <v>1.2771791666665941</v>
      </c>
      <c r="DL20" s="551">
        <f>INDEX('SO Oktober 2026 Rev3'!$B$6:$BI$50,MATCH(B20,'SO Oktober 2026 Rev3'!$B$6:$B$50,0),MATCH($DL$3,'SO Oktober 2026 Rev3'!$B$5:$XI$5,0))</f>
        <v>2000</v>
      </c>
      <c r="DM20" s="551">
        <f>INDEX('Summary sales'!$A$6:$CA$50,MATCH($B20,'Summary sales'!$A$6:$A$50,0),MATCH($DL$3,'Summary sales'!$A$7:$CA$7,0))</f>
        <v>2867.2400000000489</v>
      </c>
      <c r="DN20" s="551">
        <f t="shared" ref="DN20:DN21" si="388">DM20-DL20</f>
        <v>867.24000000004889</v>
      </c>
      <c r="DO20" s="552">
        <f t="shared" ref="DO20:DO21" si="389">DM20/DL20</f>
        <v>1.4336200000000245</v>
      </c>
      <c r="DP20" s="551">
        <v>2000</v>
      </c>
      <c r="DQ20" s="551">
        <f>INDEX('Summary sales'!$A$6:$CA$50,MATCH($B20,'Summary sales'!$A$6:$A$50,0),MATCH($DP$3,'Summary sales'!$A$7:$CA$7,0))</f>
        <v>1113.9799999999814</v>
      </c>
      <c r="DR20" s="551">
        <f t="shared" ref="DR20:DR21" si="390">DQ20-DP20</f>
        <v>-886.02000000001863</v>
      </c>
      <c r="DS20" s="552">
        <f t="shared" ref="DS20:DS21" si="391">DQ20/DP20</f>
        <v>0.55698999999999066</v>
      </c>
      <c r="DT20" s="551">
        <f>INDEX('SO Oktober 2026 Rev3'!$B$6:$BI$50,MATCH(B20,'SO Oktober 2026 Rev3'!$B$6:$B$50,0),MATCH($DT$3,'SO Oktober 2026 Rev3'!$B$5:$XI$5,0))</f>
        <v>1000</v>
      </c>
      <c r="DU20" s="551">
        <f>INDEX('Summary sales'!$A$6:$CA$50,MATCH($B20,'Summary sales'!$A$6:$A$50,0),MATCH($DT$3,'Summary sales'!$A$7:$CA$7,0))</f>
        <v>1048.6300000000047</v>
      </c>
      <c r="DV20" s="551">
        <f t="shared" ref="DV20:DV21" si="392">DU20-DT20</f>
        <v>48.630000000004657</v>
      </c>
      <c r="DW20" s="552">
        <f t="shared" ref="DW20:DW21" si="393">DU20/DT20</f>
        <v>1.0486300000000046</v>
      </c>
      <c r="DX20" s="551">
        <f>INDEX('SO Oktober 2026 Rev3'!$B$6:$BI$50,MATCH(B20,'SO Oktober 2026 Rev3'!$B$6:$B$50,0),MATCH($DX$3,'SO Oktober 2026 Rev3'!$B$5:$XI$5,0))</f>
        <v>10000</v>
      </c>
      <c r="DY20" s="551">
        <f>INDEX('Summary sales'!$A$6:$CA$50,MATCH($B20,'Summary sales'!$A$6:$A$50,0),MATCH($DX$3,'Summary sales'!$A$7:$CA$7,0))</f>
        <v>10994.570000000298</v>
      </c>
      <c r="DZ20" s="551">
        <f t="shared" ref="DZ20:DZ21" si="394">DY20-DX20</f>
        <v>994.57000000029802</v>
      </c>
      <c r="EA20" s="552">
        <f t="shared" ref="EA20:EA21" si="395">DY20/DX20</f>
        <v>1.0994570000000299</v>
      </c>
      <c r="EB20" s="551">
        <f>INDEX('SO Oktober 2026 Rev3'!$B$6:$BI$50,MATCH(B20,'SO Oktober 2026 Rev3'!$B$6:$B$50,0),MATCH($EB$3,'SO Oktober 2026 Rev3'!$B$5:$XI$5,0))</f>
        <v>2000</v>
      </c>
      <c r="EC20" s="551">
        <f>INDEX('Summary sales'!$A$6:$CA$50,MATCH($B20,'Summary sales'!$A$6:$A$50,0),MATCH($EB$3,'Summary sales'!$A$7:$CA$7,0))</f>
        <v>2521.1000000000931</v>
      </c>
      <c r="ED20" s="551">
        <f t="shared" ref="ED20:ED21" si="396">EC20-EB20</f>
        <v>521.10000000009313</v>
      </c>
      <c r="EE20" s="552">
        <f t="shared" ref="EE20:EE21" si="397">EC20/EB20</f>
        <v>1.2605500000000465</v>
      </c>
      <c r="EF20" s="551">
        <v>6000</v>
      </c>
      <c r="EG20" s="551">
        <f>INDEX('Summary sales'!$A$6:$CA$50,MATCH($B20,'Summary sales'!$A$6:$A$50,0),MATCH($EF$3,'Summary sales'!$A$7:$CA$7,0))</f>
        <v>5158.8100000005215</v>
      </c>
      <c r="EH20" s="551">
        <f t="shared" ref="EH20:EH21" si="398">EG20-EF20</f>
        <v>-841.18999999947846</v>
      </c>
      <c r="EI20" s="552">
        <f t="shared" ref="EI20:EI21" si="399">EG20/EF20</f>
        <v>0.85980166666675362</v>
      </c>
      <c r="EJ20" s="551">
        <v>12000</v>
      </c>
      <c r="EK20" s="551">
        <f>INDEX('Summary sales'!$A$6:$CA$50,MATCH(B20,'Summary sales'!$A$6:$A$50,0),MATCH($EJ$3,'Summary sales'!$A$7:$CA$7,0))</f>
        <v>6376.6999999999534</v>
      </c>
      <c r="EL20" s="551">
        <f t="shared" ref="EL20:EL21" si="400">EK20-EJ20</f>
        <v>-5623.3000000000466</v>
      </c>
      <c r="EM20" s="552">
        <f t="shared" ref="EM20:EM21" si="401">EK20/EJ20</f>
        <v>0.53139166666666282</v>
      </c>
      <c r="EN20" s="551">
        <f>INDEX('SO Oktober 2026 Rev3'!$B$6:$BI$50,MATCH(B20,'SO Oktober 2026 Rev3'!$B$6:$B$50,0),MATCH($EN$3,'SO Oktober 2026 Rev3'!$B$5:$XI$5,0))</f>
        <v>3000</v>
      </c>
      <c r="EO20" s="551">
        <f>INDEX('Summary sales'!$A$6:$CA$50,MATCH($B20,'Summary sales'!$A$6:$A$50,0),MATCH($EN$3,'Summary sales'!$A$7:$CA$7,0))</f>
        <v>4312.4199999999255</v>
      </c>
      <c r="EP20" s="551">
        <f t="shared" ref="EP20:EP21" si="402">EO20-EN20</f>
        <v>1312.4199999999255</v>
      </c>
      <c r="EQ20" s="552">
        <f t="shared" ref="EQ20:EQ21" si="403">EO20/EN20</f>
        <v>1.4374733333333085</v>
      </c>
      <c r="ER20" s="551">
        <v>12000</v>
      </c>
      <c r="ES20" s="551">
        <f>INDEX('Summary sales'!$A$6:$CA$50,MATCH($B20,'Summary sales'!$A$6:$A$50,0),MATCH($ER$3,'Summary sales'!$A$7:$CA$7,0))</f>
        <v>12436.690000001341</v>
      </c>
      <c r="ET20" s="551">
        <f t="shared" ref="ET20:ET21" si="404">ES20-ER20</f>
        <v>436.6900000013411</v>
      </c>
      <c r="EU20" s="552">
        <f t="shared" ref="EU20:EU21" si="405">ES20/ER20</f>
        <v>1.0363908333334451</v>
      </c>
      <c r="EV20" s="551">
        <v>5000</v>
      </c>
      <c r="EW20" s="551">
        <f>INDEX('Summary sales'!$A$6:$CA$50,MATCH(B20,'Summary sales'!$A$6:$A$50,0),MATCH($EV$3,'Summary sales'!$A$7:$CA$7,0))</f>
        <v>0</v>
      </c>
      <c r="EX20" s="551">
        <f t="shared" ref="EX20:EX21" si="406">EW20-EV20</f>
        <v>-5000</v>
      </c>
      <c r="EY20" s="552">
        <f t="shared" ref="EY20:EY21" si="407">EW20/EV20</f>
        <v>0</v>
      </c>
      <c r="EZ20" s="551">
        <f>INDEX('SO Oktober 2026 Rev3'!$B$6:$BI$50,MATCH(B20,'SO Oktober 2026 Rev3'!$B$6:$B$50,0),MATCH($EZ$3,'SO Oktober 2026 Rev3'!$B$5:$XI$5,0))</f>
        <v>3500</v>
      </c>
      <c r="FA20" s="551">
        <f>INDEX('Summary sales'!$A$6:$CA$50,MATCH(B20,'Summary sales'!$A$6:$A$50,0),MATCH($EZ$3,'Summary sales'!$A$7:$CA$7,0))</f>
        <v>3786.2000000001863</v>
      </c>
      <c r="FB20" s="551">
        <f t="shared" ref="FB20:FB21" si="408">FA20-EZ20</f>
        <v>286.20000000018626</v>
      </c>
      <c r="FC20" s="552">
        <f t="shared" ref="FC20:FC21" si="409">FA20/EZ20</f>
        <v>1.0817714285714819</v>
      </c>
      <c r="FD20" s="551">
        <v>2000</v>
      </c>
      <c r="FE20" s="551">
        <f>INDEX('Summary sales'!$A$6:$CA$50,MATCH(B20,'Summary sales'!$A$6:$A$50,0),MATCH($FD$3,'Summary sales'!$A$7:$CA$7,0))</f>
        <v>172.54000000000087</v>
      </c>
      <c r="FF20" s="554">
        <f t="shared" ref="FF20:FF26" si="410">FE20-FD20</f>
        <v>-1827.4599999999991</v>
      </c>
      <c r="FG20" s="552">
        <f t="shared" ref="FG20:FG26" si="411">FE20/FD20</f>
        <v>8.627000000000043E-2</v>
      </c>
      <c r="FH20" s="551">
        <f>INDEX('SO Oktober 2026 Rev3'!$B$6:$BI$50,MATCH(B20,'SO Oktober 2026 Rev3'!$B$6:$B$50,0),MATCH($FH$3,'SO Oktober 2026 Rev3'!$B$5:$XI$5,0))</f>
        <v>10000</v>
      </c>
      <c r="FI20" s="554">
        <f>INDEX('Summary sales'!$A$6:$CA$50,MATCH(B20,'Summary sales'!$A$6:$A$50,0),MATCH($FH$3,'Summary sales'!$A$7:$CA$7,0))</f>
        <v>15596.410000000033</v>
      </c>
      <c r="FJ20" s="551">
        <f t="shared" ref="FJ20:FJ26" si="412">FI20-FH20</f>
        <v>5596.4100000000326</v>
      </c>
      <c r="FK20" s="552">
        <f t="shared" ref="FK20:FK26" si="413">FI20/FH20</f>
        <v>1.5596410000000032</v>
      </c>
      <c r="FL20" s="551">
        <f>INDEX('SO Oktober 2026 Rev3'!$B$6:$BI$50,MATCH(B20,'SO Oktober 2026 Rev3'!$B$6:$B$50,0),MATCH($FL$3,'SO Oktober 2026 Rev3'!$B$5:$XI$5,0))</f>
        <v>500</v>
      </c>
      <c r="FM20" s="551">
        <f>INDEX('Summary sales'!$A$6:$CA$50,MATCH(B20,'Summary sales'!$A$6:$A$50,0),MATCH($FL$3,'Summary sales'!$A$7:$CA$7,0))</f>
        <v>304.51000000000931</v>
      </c>
      <c r="FN20" s="551">
        <f t="shared" ref="FN20:FN21" si="414">FM20-FL20</f>
        <v>-195.48999999999069</v>
      </c>
      <c r="FO20" s="552">
        <f t="shared" ref="FO20:FO21" si="415">FM20/FL20</f>
        <v>0.60902000000001866</v>
      </c>
      <c r="FP20" s="551">
        <v>6500</v>
      </c>
      <c r="FQ20" s="551">
        <f>INDEX('Summary sales'!$A$6:$CA$50,MATCH(B20,'Summary sales'!$A$6:$A$50,0),MATCH($FP$3,'Summary sales'!$A$7:$CA$7,0))</f>
        <v>5963.4500000000698</v>
      </c>
      <c r="FR20" s="551">
        <f t="shared" ref="FR20:FR21" si="416">FQ20-FP20</f>
        <v>-536.54999999993015</v>
      </c>
      <c r="FS20" s="552">
        <f t="shared" ref="FS20:FS21" si="417">FQ20/FP20</f>
        <v>0.91745384615385694</v>
      </c>
      <c r="FT20" s="551">
        <f>INDEX('SO Oktober 2026 Rev3'!$B$6:$BI$50,MATCH(B20,'SO Oktober 2026 Rev3'!$B$6:$B$50,0),MATCH($FT$3,'SO Oktober 2026 Rev3'!$B$5:$XI$5,0))</f>
        <v>3500</v>
      </c>
      <c r="FU20" s="551">
        <f>INDEX('Summary sales'!$A$6:$CA$50,MATCH(B20,'Summary sales'!$A$6:$A$50,0),MATCH($FT$3,'Summary sales'!$A$7:$CA$7,0))</f>
        <v>0</v>
      </c>
      <c r="FV20" s="551">
        <f t="shared" ref="FV20:FV21" si="418">FU20-FT20</f>
        <v>-3500</v>
      </c>
      <c r="FW20" s="552">
        <f t="shared" ref="FW20:FW21" si="419">FU20/FT20</f>
        <v>0</v>
      </c>
      <c r="FX20" s="551">
        <f>INDEX('SO Oktober 2026 Rev3'!$B$6:$BI$50,MATCH(B20,'SO Oktober 2026 Rev3'!$B$6:$B$50,0),MATCH($FX$3,'SO Oktober 2026 Rev3'!$B$5:$XI$5,0))</f>
        <v>2000</v>
      </c>
      <c r="FY20" s="551">
        <f>INDEX('Summary sales'!$A$6:$CA$50,MATCH(B20,'Summary sales'!$A$6:$A$50,0),MATCH($FX$3,'Summary sales'!$A$7:$CA$7,0))</f>
        <v>2712.5500000000466</v>
      </c>
      <c r="FZ20" s="551">
        <f t="shared" ref="FZ20:FZ21" si="420">FY20-FX20</f>
        <v>712.55000000004657</v>
      </c>
      <c r="GA20" s="552">
        <f t="shared" ref="GA20:GA21" si="421">FY20/FX20</f>
        <v>1.3562750000000232</v>
      </c>
      <c r="GB20" s="551">
        <v>369.61070967741654</v>
      </c>
      <c r="GC20" s="551">
        <f>INDEX('Summary sales'!$A$6:$CA$50,MATCH(B20,'Summary sales'!$A$6:$A$50,0),MATCH($GB$3,'Summary sales'!$A$7:$CA$7,0))</f>
        <v>0</v>
      </c>
      <c r="GD20" s="551">
        <f t="shared" ref="GD20:GD21" si="422">GC20-GB20</f>
        <v>-369.61070967741654</v>
      </c>
      <c r="GE20" s="552">
        <f t="shared" ref="GE20:GE21" si="423">GC20/GB20</f>
        <v>0</v>
      </c>
      <c r="GF20" s="551">
        <v>9000</v>
      </c>
      <c r="GG20" s="551">
        <f>INDEX('Summary sales'!$A$6:$CA$50,MATCH(B20,'Summary sales'!$A$6:$A$50,0),MATCH($GF$3,'Summary sales'!$A$7:$CA$7,0))</f>
        <v>4043.1869999999999</v>
      </c>
      <c r="GH20" s="551">
        <f t="shared" ref="GH20:GH21" si="424">GG20-GF20</f>
        <v>-4956.8130000000001</v>
      </c>
      <c r="GI20" s="552">
        <f t="shared" ref="GI20:GI21" si="425">GG20/GF20</f>
        <v>0.449243</v>
      </c>
      <c r="GJ20" s="551">
        <f>INDEX('SO Oktober 2026 Rev3'!$B$6:$BI$50,MATCH(B20,'SO Oktober 2026 Rev3'!$B$6:$B$50,0),MATCH($GJ$3,'SO Oktober 2026 Rev3'!$B$5:$XI$5,0))</f>
        <v>1121.900322580635</v>
      </c>
      <c r="GK20" s="551">
        <f>INDEX('Summary sales'!$A$6:$CA$50,MATCH($B20,'Summary sales'!$A$6:$A$50,0),MATCH($GJ$3,'Summary sales'!$A$7:$CA$7,0))</f>
        <v>897.43999999994412</v>
      </c>
      <c r="GL20" s="551">
        <f t="shared" ref="GL20:GL21" si="426">GK20-GJ20</f>
        <v>-224.4603225806909</v>
      </c>
      <c r="GM20" s="552">
        <f t="shared" ref="GM20:GM21" si="427">GK20/GJ20</f>
        <v>0.79992846239282711</v>
      </c>
      <c r="GN20" s="551">
        <f>INDEX('SO Oktober 2026 Rev3'!$B$6:$BI$50,MATCH(B20,'SO Oktober 2026 Rev3'!$B$6:$B$50,0),MATCH($GN$3,'SO Oktober 2026 Rev3'!$B$5:$XI$5,0))</f>
        <v>2499.7025806451697</v>
      </c>
      <c r="GO20" s="551">
        <f>INDEX('Summary sales'!$A$6:$CA$50,MATCH(B20,'Summary sales'!$A$6:$A$50,0),MATCH($GN$3,'Summary sales'!$A$7:$CA$7,0))</f>
        <v>2596.2800000000279</v>
      </c>
      <c r="GP20" s="551">
        <f t="shared" ref="GP20:GP21" si="428">GO20-GN20</f>
        <v>96.577419354858193</v>
      </c>
      <c r="GQ20" s="552">
        <f t="shared" ref="GQ20:GQ21" si="429">GO20/GN20</f>
        <v>1.0386355641277658</v>
      </c>
      <c r="GR20" s="551">
        <v>5000</v>
      </c>
      <c r="GS20" s="551">
        <f>INDEX('Summary sales'!$A$6:$CA$50,MATCH(B20,'Summary sales'!$A$6:$A$50,0),MATCH($GR$3,'Summary sales'!$A$7:$CA$7,0))</f>
        <v>7208.429999999993</v>
      </c>
      <c r="GT20" s="551">
        <f t="shared" ref="GT20:GT21" si="430">GS20-GR20</f>
        <v>2208.429999999993</v>
      </c>
      <c r="GU20" s="552">
        <f t="shared" ref="GU20:GU21" si="431">GS20/GR20</f>
        <v>1.4416859999999987</v>
      </c>
      <c r="GV20" s="551">
        <f>INDEX('SO Oktober 2026 Rev3'!$B$6:$BI$50,MATCH(B20,'SO Oktober 2026 Rev3'!$B$6:$B$50,0),MATCH($GV$3,'SO Oktober 2026 Rev3'!$B$5:$XI$5,0))</f>
        <v>2499.7025806451697</v>
      </c>
      <c r="GW20" s="551">
        <f>INDEX('Summary sales'!$A$6:$CA$50,MATCH(B20,'Summary sales'!$A$6:$A$50,0),MATCH($GV$3,'Summary sales'!$A$7:$CA$7,0))</f>
        <v>2434.4900000002235</v>
      </c>
      <c r="GX20" s="551">
        <f t="shared" ref="GX20:GX21" si="432">GW20-GV20</f>
        <v>-65.212580644946229</v>
      </c>
      <c r="GY20" s="552">
        <f t="shared" ref="GY20:GY21" si="433">GW20/GV20</f>
        <v>0.97391186409540176</v>
      </c>
      <c r="GZ20" s="551">
        <f>INDEX('SO Oktober 2026 Rev3'!$B$6:$BI$50,MATCH(B20,'SO Oktober 2026 Rev3'!$B$6:$B$50,0),MATCH($GZ$3,'SO Oktober 2026 Rev3'!$B$5:$XI$5,0))</f>
        <v>31500</v>
      </c>
      <c r="HA20" s="551">
        <f>INDEX('Summary sales'!$A$6:$CA$50,MATCH(B20,'Summary sales'!$A$6:$A$50,0),MATCH($GZ$3,'Summary sales'!$A$7:$CA$7,0))</f>
        <v>0</v>
      </c>
      <c r="HB20" s="551">
        <f t="shared" ref="HB20:HB21" si="434">HA20-GZ20</f>
        <v>-31500</v>
      </c>
      <c r="HC20" s="555">
        <f t="shared" ref="HC20:HC21" si="435">HA20/GZ20</f>
        <v>0</v>
      </c>
    </row>
    <row r="21" spans="1:211" ht="15" customHeight="1">
      <c r="A21" s="564"/>
      <c r="B21" s="556">
        <f>+B20+1</f>
        <v>46308</v>
      </c>
      <c r="C21" s="556" t="str">
        <f t="shared" si="212"/>
        <v>Tue</v>
      </c>
      <c r="D21" s="551">
        <f>SUMIF($H$4:$HB$4,$D$4,H21:HB21)</f>
        <v>228606.97941935482</v>
      </c>
      <c r="E21" s="551">
        <f t="shared" ca="1" si="331"/>
        <v>171499.35999999807</v>
      </c>
      <c r="F21" s="551">
        <f t="shared" ca="1" si="332"/>
        <v>-57107.61941935675</v>
      </c>
      <c r="G21" s="552">
        <f t="shared" ca="1" si="333"/>
        <v>0.75019301875906863</v>
      </c>
      <c r="H21" s="551">
        <f>INDEX('SO Oktober 2026 Rev3'!$B$6:$BI$50,MATCH($B21,'SO Oktober 2026 Rev3'!$B$6:$B$50,0),MATCH($H$3,'SO Oktober 2026 Rev3'!$B$5:$XI$5,0))</f>
        <v>1199.5729032258068</v>
      </c>
      <c r="I21" s="551">
        <f>INDEX('Summary sales'!$A$6:$CA$50,MATCH($B21,'Summary sales'!$A$6:$A$50,0),MATCH($H$3,'Summary sales'!$A$7:$CA$7,0))</f>
        <v>798.29000000003725</v>
      </c>
      <c r="J21" s="551">
        <f t="shared" si="334"/>
        <v>-401.28290322576959</v>
      </c>
      <c r="K21" s="552">
        <f t="shared" si="335"/>
        <v>0.66547851977427308</v>
      </c>
      <c r="L21" s="551">
        <f>INDEX('SO Oktober 2026 Rev3'!$B$6:$BI$50,MATCH($B21,'SO Oktober 2026 Rev3'!$B$6:$B$50,0),MATCH($L$3,'SO Oktober 2026 Rev3'!$B$5:$XI$5,0))</f>
        <v>1200</v>
      </c>
      <c r="M21" s="551">
        <f>INDEX('Summary sales'!$A$6:$CA$50,MATCH($B21,'Summary sales'!$A$6:$A$50,0),MATCH($L$3,'Summary sales'!$A$7:$CA$7,0))</f>
        <v>1164.2799999997951</v>
      </c>
      <c r="N21" s="551">
        <f t="shared" si="336"/>
        <v>-35.720000000204891</v>
      </c>
      <c r="O21" s="553">
        <f t="shared" si="337"/>
        <v>0.97023333333316264</v>
      </c>
      <c r="P21" s="551">
        <f>INDEX('SO Oktober 2026 Rev3'!$B$6:$BI$50,MATCH(B21,'SO Oktober 2026 Rev3'!$B$6:$B$50,0),MATCH($P$3,'SO Oktober 2026 Rev3'!$B$5:$XI$5,0))</f>
        <v>3300</v>
      </c>
      <c r="Q21" s="551">
        <f>INDEX('Summary sales'!$A$6:$CA$50,MATCH($B21,'Summary sales'!$A$6:$A$50,0),MATCH($P$3,'Summary sales'!$A$7:$CA$7,0))</f>
        <v>3276.2000000001863</v>
      </c>
      <c r="R21" s="551">
        <f t="shared" si="338"/>
        <v>-23.799999999813735</v>
      </c>
      <c r="S21" s="553">
        <f t="shared" si="339"/>
        <v>0.99278787878793529</v>
      </c>
      <c r="T21" s="551">
        <f>INDEX('SO Oktober 2026 Rev3'!$B$6:$BI$50,MATCH(B21,'SO Oktober 2026 Rev3'!$B$6:$B$50,0),MATCH($T$3,'SO Oktober 2026 Rev3'!$B$5:$XI$5,0))</f>
        <v>800</v>
      </c>
      <c r="U21" s="551">
        <f>INDEX('Summary sales'!$A$6:$CA$50,MATCH($B21,'Summary sales'!$A$6:$A$50,0),MATCH($T$3,'Summary sales'!$A$7:$CA$7,0))</f>
        <v>1059.5400000000373</v>
      </c>
      <c r="V21" s="551">
        <f t="shared" si="340"/>
        <v>259.54000000003725</v>
      </c>
      <c r="W21" s="553">
        <f t="shared" si="341"/>
        <v>1.3244250000000466</v>
      </c>
      <c r="X21" s="551">
        <f>INDEX('SO Oktober 2026 Rev3'!$B$6:$BI$50,MATCH(B21,'SO Oktober 2026 Rev3'!$B$6:$B$50,0),MATCH($X$3,'SO Oktober 2026 Rev3'!$B$5:$XI$5,0))</f>
        <v>150</v>
      </c>
      <c r="Y21" s="551">
        <f>INDEX('Summary sales'!$A$6:$CA$50,MATCH($B21,'Summary sales'!$A$6:$A$50,0),MATCH($X$3,'Summary sales'!$A$7:$CA$7,0))</f>
        <v>72.190000000002328</v>
      </c>
      <c r="Z21" s="551">
        <f t="shared" si="342"/>
        <v>-77.809999999997672</v>
      </c>
      <c r="AA21" s="553">
        <f t="shared" si="343"/>
        <v>0.48126666666668216</v>
      </c>
      <c r="AB21" s="551">
        <f>INDEX('SO Oktober 2026 Rev3'!$B$6:$BI$50,MATCH(B21,'SO Oktober 2026 Rev3'!$B$6:$B$50,0),MATCH($AB$3,'SO Oktober 2026 Rev3'!$B$5:$XI$5,0))</f>
        <v>603.76322580644887</v>
      </c>
      <c r="AC21" s="551">
        <f>INDEX('Summary sales'!$A$6:$CA$50,MATCH($B21,'Summary sales'!$A$6:$A$50,0),MATCH($AB$3,'Summary sales'!$A$7:$CA$7,0))</f>
        <v>732.20999999996275</v>
      </c>
      <c r="AD21" s="551">
        <f t="shared" si="344"/>
        <v>128.44677419351387</v>
      </c>
      <c r="AE21" s="552">
        <f t="shared" si="345"/>
        <v>1.2127436198551957</v>
      </c>
      <c r="AF21" s="551">
        <f>INDEX('SO Oktober 2026 Rev3'!$B$6:$BI$50,MATCH(B21,'SO Oktober 2026 Rev3'!$B$6:$B$50,0),MATCH($AF$3,'SO Oktober 2026 Rev3'!$B$5:$XI$5,0))</f>
        <v>673.27548387096704</v>
      </c>
      <c r="AG21" s="551">
        <f>INDEX('Summary sales'!$A$6:$CA$50,MATCH($B21,'Summary sales'!$A$6:$A$50,0),MATCH($AF$3,'Summary sales'!$A$7:$CA$7,0))</f>
        <v>632.23999999999069</v>
      </c>
      <c r="AH21" s="551">
        <f t="shared" si="346"/>
        <v>-41.03548387097635</v>
      </c>
      <c r="AI21" s="552">
        <f t="shared" si="347"/>
        <v>0.93905097563475104</v>
      </c>
      <c r="AJ21" s="551">
        <f>INDEX('SO Oktober 2026 Rev3'!$B$6:$BI$50,MATCH(B21,'SO Oktober 2026 Rev3'!$B$6:$B$50,0),MATCH($AJ$3,'SO Oktober 2026 Rev3'!$B$5:$XI$5,0))</f>
        <v>5500</v>
      </c>
      <c r="AK21" s="551">
        <f>INDEX('Summary sales'!$A$6:$CA$50,MATCH($B21,'Summary sales'!$A$6:$A$50,0),MATCH($AJ$3,'Summary sales'!$A$7:$CA$7,0))</f>
        <v>5310.160000000149</v>
      </c>
      <c r="AL21" s="551">
        <f t="shared" si="348"/>
        <v>-189.83999999985099</v>
      </c>
      <c r="AM21" s="552">
        <f t="shared" si="349"/>
        <v>0.96548363636366341</v>
      </c>
      <c r="AN21" s="551">
        <v>5000</v>
      </c>
      <c r="AO21" s="551">
        <f ca="1">INDEX('Summary sales'!$A$6:$CA$50,MATCH($B21,'Summary sales'!$A$6:$A$50,0),MATCH($AN$3,'Summary sales'!$A$7:$CA$7,0))</f>
        <v>3897.6699999999255</v>
      </c>
      <c r="AP21" s="551">
        <f t="shared" ca="1" si="350"/>
        <v>-1102.3300000000745</v>
      </c>
      <c r="AQ21" s="552">
        <f t="shared" ca="1" si="351"/>
        <v>0.77953399999998507</v>
      </c>
      <c r="AR21" s="551">
        <v>2000</v>
      </c>
      <c r="AS21" s="551">
        <f>INDEX('Summary sales'!$A$6:$CA$50,MATCH($B21,'Summary sales'!$A$6:$A$50,0),MATCH($AR$3,'Summary sales'!$A$7:$CA$7,0))</f>
        <v>798.82999999984168</v>
      </c>
      <c r="AT21" s="551">
        <f t="shared" si="352"/>
        <v>-1201.1700000001583</v>
      </c>
      <c r="AU21" s="552">
        <f t="shared" si="353"/>
        <v>0.39941499999992086</v>
      </c>
      <c r="AV21" s="551">
        <f>INDEX('SO Oktober 2026 Rev3'!$B$6:$BI$50,MATCH(B21,'SO Oktober 2026 Rev3'!$B$6:$B$50,0),MATCH($AV$3,'SO Oktober 2026 Rev3'!$B$5:$XI$5,0))</f>
        <v>1300</v>
      </c>
      <c r="AW21" s="551">
        <f>INDEX('Summary sales'!$A$6:$CA$50,MATCH($B21,'Summary sales'!$A$6:$A$50,0),MATCH($AV$3,'Summary sales'!$A$7:$CA$7,0))</f>
        <v>680.30999999999767</v>
      </c>
      <c r="AX21" s="551">
        <f t="shared" si="354"/>
        <v>-619.69000000000233</v>
      </c>
      <c r="AY21" s="552">
        <f t="shared" si="355"/>
        <v>0.52331538461538285</v>
      </c>
      <c r="AZ21" s="551">
        <v>10800</v>
      </c>
      <c r="BA21" s="551">
        <f>INDEX('Summary sales'!$A$6:$CA$50,MATCH($B21,'Summary sales'!$A$6:$A$50,0),MATCH($AZ$3,'Summary sales'!$A$7:$CA$7,0))</f>
        <v>6253.8899999996647</v>
      </c>
      <c r="BB21" s="551">
        <f t="shared" si="356"/>
        <v>-4546.1100000003353</v>
      </c>
      <c r="BC21" s="552">
        <f t="shared" si="357"/>
        <v>0.57906388888885785</v>
      </c>
      <c r="BD21" s="551">
        <v>8000</v>
      </c>
      <c r="BE21" s="551">
        <f>INDEX('Summary sales'!$A$6:$CA$50,MATCH($B21,'Summary sales'!$A$6:$A$50,0),MATCH($BD$3,'Summary sales'!$A$7:$CA$7,0))</f>
        <v>10289.839999999851</v>
      </c>
      <c r="BF21" s="551">
        <f t="shared" si="358"/>
        <v>2289.839999999851</v>
      </c>
      <c r="BG21" s="552">
        <f t="shared" si="359"/>
        <v>1.2862299999999813</v>
      </c>
      <c r="BH21" s="551">
        <f>INDEX('SO Oktober 2026 Rev3'!$B$6:$BI$50,MATCH(B21,'SO Oktober 2026 Rev3'!$B$6:$B$50,0),MATCH($BH$3,'SO Oktober 2026 Rev3'!$B$5:$XI$5,0))</f>
        <v>1000</v>
      </c>
      <c r="BI21" s="551">
        <f>INDEX('Summary sales'!$A$6:$CA$50,MATCH($B21,'Summary sales'!$A$6:$A$50,0),MATCH($BH$3,'Summary sales'!$A$7:$CA$7,0))</f>
        <v>1523.0439999999944</v>
      </c>
      <c r="BJ21" s="551">
        <f t="shared" si="360"/>
        <v>523.04399999999441</v>
      </c>
      <c r="BK21" s="552">
        <f t="shared" si="361"/>
        <v>1.5230439999999945</v>
      </c>
      <c r="BL21" s="551">
        <f>INDEX('SO Oktober 2026 Rev3'!$B$6:$BI$50,MATCH(B21,'SO Oktober 2026 Rev3'!$B$6:$B$50,0),MATCH($BL$3,'SO Oktober 2026 Rev3'!$B$5:$XI$5,0))</f>
        <v>5500</v>
      </c>
      <c r="BM21" s="551">
        <f ca="1">INDEX('Summary sales'!$A$6:$CA$50,MATCH($B21,'Summary sales'!$A$6:$A$50,0),MATCH($BL$3,'Summary sales'!$A$7:$CA$7,0))</f>
        <v>5172.43</v>
      </c>
      <c r="BN21" s="551">
        <f t="shared" ca="1" si="362"/>
        <v>-327.56999999999971</v>
      </c>
      <c r="BO21" s="552">
        <f t="shared" ca="1" si="363"/>
        <v>0.94044181818181827</v>
      </c>
      <c r="BP21" s="551">
        <f>INDEX('SO Oktober 2026 Rev3'!$B$6:$BI$50,MATCH(B21,'SO Oktober 2026 Rev3'!$B$6:$B$50,0),MATCH($BP$3,'SO Oktober 2026 Rev3'!$B$5:$XI$5,0))</f>
        <v>1000</v>
      </c>
      <c r="BQ21" s="551">
        <f>INDEX('Summary sales'!$A$6:$CA$50,MATCH($B21,'Summary sales'!$A$6:$A$50,0),MATCH($BP$3,'Summary sales'!$A$7:$CA$7,0))</f>
        <v>0</v>
      </c>
      <c r="BR21" s="551">
        <f t="shared" si="364"/>
        <v>-1000</v>
      </c>
      <c r="BS21" s="552">
        <f t="shared" si="365"/>
        <v>0</v>
      </c>
      <c r="BT21" s="551">
        <f>INDEX('SO Oktober 2026 Rev3'!$B$6:$BI$50,MATCH(B21,'SO Oktober 2026 Rev3'!$B$6:$B$50,0),MATCH($BT$3,'SO Oktober 2026 Rev3'!$B$5:$XI$5,0))</f>
        <v>89.451612903225808</v>
      </c>
      <c r="BU21" s="551">
        <f>INDEX('Summary sales'!$A$6:$CA$50,MATCH($B21,'Summary sales'!$A$6:$A$50,0),MATCH($BT$3,'Summary sales'!$A$7:$CA$7,0))</f>
        <v>88.059000000008382</v>
      </c>
      <c r="BV21" s="551">
        <f t="shared" si="366"/>
        <v>-1.3926129032174259</v>
      </c>
      <c r="BW21" s="552">
        <f t="shared" si="367"/>
        <v>0.98443166245952396</v>
      </c>
      <c r="BX21" s="551">
        <v>3500</v>
      </c>
      <c r="BY21" s="551">
        <f>INDEX('Summary sales'!$A$6:$CA$50,MATCH($B21,'Summary sales'!$A$6:$A$50,0),MATCH($BX$3,'Summary sales'!$A$7:$CA$7,0))</f>
        <v>3399.4000000003725</v>
      </c>
      <c r="BZ21" s="551">
        <f t="shared" si="368"/>
        <v>-100.59999999962747</v>
      </c>
      <c r="CA21" s="552">
        <f t="shared" si="369"/>
        <v>0.97125714285724929</v>
      </c>
      <c r="CB21" s="551">
        <f>INDEX('SO Oktober 2026 Rev3'!$B$6:$BI$50,MATCH(B21,'SO Oktober 2026 Rev3'!$B$6:$B$50,0),MATCH($CB$3,'SO Oktober 2026 Rev3'!$B$5:$XI$5,0))</f>
        <v>1000</v>
      </c>
      <c r="CC21" s="551">
        <f>INDEX('Summary sales'!$A$6:$CA$50,MATCH($B21,'Summary sales'!$A$6:$A$50,0),MATCH($CB$3,'Summary sales'!$A$7:$CA$7,0))</f>
        <v>1616.6800000000512</v>
      </c>
      <c r="CD21" s="551">
        <f t="shared" si="370"/>
        <v>616.68000000005122</v>
      </c>
      <c r="CE21" s="552">
        <f t="shared" si="371"/>
        <v>1.6166800000000512</v>
      </c>
      <c r="CF21" s="551">
        <f>INDEX('SO Oktober 2026 Rev3'!$B$6:$BI$50,MATCH(B21,'SO Oktober 2026 Rev3'!$B$6:$B$50,0),MATCH($CF$3,'SO Oktober 2026 Rev3'!$B$5:$XI$5,0))</f>
        <v>3000</v>
      </c>
      <c r="CG21" s="551">
        <f>INDEX('Summary sales'!$A$6:$CA$50,MATCH($B21,'Summary sales'!$A$6:$A$50,0),MATCH($CF$3,'Summary sales'!$A$7:$CA$7,0))</f>
        <v>3153.2000000001863</v>
      </c>
      <c r="CH21" s="551">
        <f t="shared" si="372"/>
        <v>153.20000000018626</v>
      </c>
      <c r="CI21" s="552">
        <f t="shared" si="373"/>
        <v>1.0510666666667288</v>
      </c>
      <c r="CJ21" s="551">
        <f>INDEX('SO Oktober 2026 Rev3'!$B$6:$BI$50,MATCH($B21,'SO Oktober 2026 Rev3'!$B$6:$B$50,0),MATCH($CJ$3,'SO Oktober 2026 Rev3'!$B$5:$XI$5,0))</f>
        <v>4000</v>
      </c>
      <c r="CK21" s="551">
        <f>INDEX('Summary sales'!$A$6:$CA$50,MATCH($B21,'Summary sales'!$A$6:$A$50,0),MATCH($CJ$3,'Summary sales'!$A$7:$CA$7,0))</f>
        <v>2235.9600000001956</v>
      </c>
      <c r="CL21" s="551">
        <f t="shared" si="374"/>
        <v>-1764.0399999998044</v>
      </c>
      <c r="CM21" s="552">
        <f t="shared" si="375"/>
        <v>0.55899000000004895</v>
      </c>
      <c r="CN21" s="551">
        <f>INDEX('SO Oktober 2026 Rev3'!$B$6:$BI$50,MATCH($B21,'SO Oktober 2026 Rev3'!$B$6:$B$50,0),MATCH(CN$3,'SO Oktober 2026 Rev3'!$B$5:$XI$5,0))</f>
        <v>0</v>
      </c>
      <c r="CO21" s="551">
        <f>INDEX('Summary sales'!$A$6:$CA$50,MATCH($B21,'Summary sales'!$A$6:$A$50,0),MATCH($CN$3,'Summary sales'!$A$7:$CA$7,0))</f>
        <v>0</v>
      </c>
      <c r="CP21" s="551">
        <f t="shared" si="376"/>
        <v>0</v>
      </c>
      <c r="CQ21" s="552" t="e">
        <f t="shared" si="377"/>
        <v>#DIV/0!</v>
      </c>
      <c r="CR21" s="551">
        <f>INDEX('SO Oktober 2026 Rev3'!$B$6:$BI$50,MATCH($B21,'SO Oktober 2026 Rev3'!$B$6:$B$50,0),MATCH(CR$3,'SO Oktober 2026 Rev3'!$B$5:$XI$5,0))</f>
        <v>3000</v>
      </c>
      <c r="CS21" s="551">
        <f>INDEX('Summary sales'!$A$6:$CA$50,MATCH($B21,'Summary sales'!$A$6:$A$50,0),MATCH($CR$3,'Summary sales'!$A$7:$CA$7,0))</f>
        <v>1930.7400000000052</v>
      </c>
      <c r="CT21" s="551">
        <f t="shared" si="378"/>
        <v>-1069.2599999999948</v>
      </c>
      <c r="CU21" s="552">
        <f t="shared" si="379"/>
        <v>0.64358000000000171</v>
      </c>
      <c r="CV21" s="551">
        <v>9000</v>
      </c>
      <c r="CW21" s="551">
        <f>INDEX('Summary sales'!$A$6:$CA$50,MATCH($B21,'Summary sales'!$A$6:$A$50,0),MATCH($CV$3,'Summary sales'!$A$7:$CA$7,0))</f>
        <v>9610.0619999989867</v>
      </c>
      <c r="CX21" s="551">
        <f t="shared" si="380"/>
        <v>610.06199999898672</v>
      </c>
      <c r="CY21" s="552">
        <f t="shared" si="381"/>
        <v>1.067784666666554</v>
      </c>
      <c r="CZ21" s="551">
        <f>INDEX('SO Oktober 2026 Rev3'!$B$6:$BI$50,MATCH(B21,'SO Oktober 2026 Rev3'!$B$6:$B$50,0),MATCH($CZ$3,'SO Oktober 2026 Rev3'!$B$5:$XI$5,0))</f>
        <v>2000</v>
      </c>
      <c r="DA21" s="551">
        <f>INDEX('Summary sales'!$A$6:$CA$50,MATCH($B21,'Summary sales'!$A$6:$A$50,0),MATCH($CZ$3,'Summary sales'!$A$7:$CA$7,0))</f>
        <v>1999.4900000002235</v>
      </c>
      <c r="DB21" s="551">
        <f t="shared" si="382"/>
        <v>-0.50999999977648258</v>
      </c>
      <c r="DC21" s="552">
        <f t="shared" si="383"/>
        <v>0.99974500000011179</v>
      </c>
      <c r="DD21" s="551">
        <f>INDEX('SO Oktober 2026 Rev3'!$B$6:$BI$50,MATCH($B21,'SO Oktober 2026 Rev3'!$B$6:$B$50,0),MATCH(DD$3,'SO Oktober 2026 Rev3'!$B$5:$XI$5,0))</f>
        <v>800</v>
      </c>
      <c r="DE21" s="551">
        <f>INDEX('Summary sales'!$A$6:$CA$50,MATCH($B21,'Summary sales'!$A$6:$A$50,0),MATCH($DD$3,'Summary sales'!$A$7:$CA$7,0))</f>
        <v>750.34999999997672</v>
      </c>
      <c r="DF21" s="551">
        <f t="shared" si="384"/>
        <v>-49.650000000023283</v>
      </c>
      <c r="DG21" s="552">
        <f t="shared" si="385"/>
        <v>0.93793749999997089</v>
      </c>
      <c r="DH21" s="551">
        <f>INDEX('SO Oktober 2026 Rev3'!$B$6:$BI$50,MATCH($B21,'SO Oktober 2026 Rev3'!$B$6:$B$50,0),MATCH(DH$3,'SO Oktober 2026 Rev3'!$B$5:$XI$5,0))</f>
        <v>7200</v>
      </c>
      <c r="DI21" s="551">
        <f>INDEX('Summary sales'!$A$6:$CA$50,MATCH($B21,'Summary sales'!$A$6:$A$50,0),MATCH($DH$3,'Summary sales'!$A$7:$CA$7,0))</f>
        <v>8187.410000000149</v>
      </c>
      <c r="DJ21" s="551">
        <f t="shared" si="386"/>
        <v>987.41000000014901</v>
      </c>
      <c r="DK21" s="552">
        <f t="shared" si="387"/>
        <v>1.1371402777777986</v>
      </c>
      <c r="DL21" s="551">
        <f>INDEX('SO Oktober 2026 Rev3'!$B$6:$BI$50,MATCH(B21,'SO Oktober 2026 Rev3'!$B$6:$B$50,0),MATCH($DL$3,'SO Oktober 2026 Rev3'!$B$5:$XI$5,0))</f>
        <v>2000</v>
      </c>
      <c r="DM21" s="551">
        <f>INDEX('Summary sales'!$A$6:$CA$50,MATCH($B21,'Summary sales'!$A$6:$A$50,0),MATCH($DL$3,'Summary sales'!$A$7:$CA$7,0))</f>
        <v>2817.3899999999558</v>
      </c>
      <c r="DN21" s="551">
        <f t="shared" si="388"/>
        <v>817.38999999995576</v>
      </c>
      <c r="DO21" s="552">
        <f t="shared" si="389"/>
        <v>1.4086949999999778</v>
      </c>
      <c r="DP21" s="551">
        <v>2000</v>
      </c>
      <c r="DQ21" s="551">
        <f>INDEX('Summary sales'!$A$6:$CA$50,MATCH($B21,'Summary sales'!$A$6:$A$50,0),MATCH($DP$3,'Summary sales'!$A$7:$CA$7,0))</f>
        <v>1406.8400000000838</v>
      </c>
      <c r="DR21" s="551">
        <f t="shared" si="390"/>
        <v>-593.15999999991618</v>
      </c>
      <c r="DS21" s="552">
        <f t="shared" si="391"/>
        <v>0.7034200000000419</v>
      </c>
      <c r="DT21" s="551">
        <f>INDEX('SO Oktober 2026 Rev3'!$B$6:$BI$50,MATCH(B21,'SO Oktober 2026 Rev3'!$B$6:$B$50,0),MATCH($DT$3,'SO Oktober 2026 Rev3'!$B$5:$XI$5,0))</f>
        <v>1000</v>
      </c>
      <c r="DU21" s="551">
        <f>INDEX('Summary sales'!$A$6:$CA$50,MATCH($B21,'Summary sales'!$A$6:$A$50,0),MATCH($DT$3,'Summary sales'!$A$7:$CA$7,0))</f>
        <v>666.28000000002794</v>
      </c>
      <c r="DV21" s="551">
        <f t="shared" si="392"/>
        <v>-333.71999999997206</v>
      </c>
      <c r="DW21" s="552">
        <f t="shared" si="393"/>
        <v>0.66628000000002796</v>
      </c>
      <c r="DX21" s="551">
        <f>INDEX('SO Oktober 2026 Rev3'!$B$6:$BI$50,MATCH(B21,'SO Oktober 2026 Rev3'!$B$6:$B$50,0),MATCH($DX$3,'SO Oktober 2026 Rev3'!$B$5:$XI$5,0))</f>
        <v>10000</v>
      </c>
      <c r="DY21" s="551">
        <f>INDEX('Summary sales'!$A$6:$CA$50,MATCH($B21,'Summary sales'!$A$6:$A$50,0),MATCH($DX$3,'Summary sales'!$A$7:$CA$7,0))</f>
        <v>9615.7900000000373</v>
      </c>
      <c r="DZ21" s="551">
        <f t="shared" si="394"/>
        <v>-384.20999999996275</v>
      </c>
      <c r="EA21" s="552">
        <f t="shared" si="395"/>
        <v>0.96157900000000374</v>
      </c>
      <c r="EB21" s="551">
        <f>INDEX('SO Oktober 2026 Rev3'!$B$6:$BI$50,MATCH(B21,'SO Oktober 2026 Rev3'!$B$6:$B$50,0),MATCH($EB$3,'SO Oktober 2026 Rev3'!$B$5:$XI$5,0))</f>
        <v>2000</v>
      </c>
      <c r="EC21" s="551">
        <f>INDEX('Summary sales'!$A$6:$CA$50,MATCH($B21,'Summary sales'!$A$6:$A$50,0),MATCH($EB$3,'Summary sales'!$A$7:$CA$7,0))</f>
        <v>2339.339999999851</v>
      </c>
      <c r="ED21" s="551">
        <f t="shared" si="396"/>
        <v>339.33999999985099</v>
      </c>
      <c r="EE21" s="552">
        <f t="shared" si="397"/>
        <v>1.1696699999999256</v>
      </c>
      <c r="EF21" s="551">
        <v>6000</v>
      </c>
      <c r="EG21" s="551">
        <f>INDEX('Summary sales'!$A$6:$CA$50,MATCH($B21,'Summary sales'!$A$6:$A$50,0),MATCH($EF$3,'Summary sales'!$A$7:$CA$7,0))</f>
        <v>2722.679999999702</v>
      </c>
      <c r="EH21" s="551">
        <f t="shared" si="398"/>
        <v>-3277.320000000298</v>
      </c>
      <c r="EI21" s="552">
        <f t="shared" si="399"/>
        <v>0.45377999999995033</v>
      </c>
      <c r="EJ21" s="551">
        <v>12000</v>
      </c>
      <c r="EK21" s="551">
        <f>INDEX('Summary sales'!$A$6:$CA$50,MATCH(B21,'Summary sales'!$A$6:$A$50,0),MATCH($EJ$3,'Summary sales'!$A$7:$CA$7,0))</f>
        <v>9043.6899999999441</v>
      </c>
      <c r="EL21" s="551">
        <f t="shared" si="400"/>
        <v>-2956.3100000000559</v>
      </c>
      <c r="EM21" s="552">
        <f t="shared" si="401"/>
        <v>0.75364083333332865</v>
      </c>
      <c r="EN21" s="551">
        <f>INDEX('SO Oktober 2026 Rev3'!$B$6:$BI$50,MATCH(B21,'SO Oktober 2026 Rev3'!$B$6:$B$50,0),MATCH($EN$3,'SO Oktober 2026 Rev3'!$B$5:$XI$5,0))</f>
        <v>5000</v>
      </c>
      <c r="EO21" s="551">
        <f>INDEX('Summary sales'!$A$6:$CA$50,MATCH($B21,'Summary sales'!$A$6:$A$50,0),MATCH($EN$3,'Summary sales'!$A$7:$CA$7,0))</f>
        <v>4297.6199999996461</v>
      </c>
      <c r="EP21" s="551">
        <f t="shared" si="402"/>
        <v>-702.3800000003539</v>
      </c>
      <c r="EQ21" s="552">
        <f t="shared" si="403"/>
        <v>0.85952399999992923</v>
      </c>
      <c r="ER21" s="551">
        <v>17000</v>
      </c>
      <c r="ES21" s="551">
        <f>INDEX('Summary sales'!$A$6:$CA$50,MATCH($B21,'Summary sales'!$A$6:$A$50,0),MATCH($ER$3,'Summary sales'!$A$7:$CA$7,0))</f>
        <v>12731.799999998882</v>
      </c>
      <c r="ET21" s="551">
        <f t="shared" si="404"/>
        <v>-4268.2000000011176</v>
      </c>
      <c r="EU21" s="552">
        <f t="shared" si="405"/>
        <v>0.74892941176464012</v>
      </c>
      <c r="EV21" s="551">
        <v>5000</v>
      </c>
      <c r="EW21" s="551">
        <f>INDEX('Summary sales'!$A$6:$CA$50,MATCH(B21,'Summary sales'!$A$6:$A$50,0),MATCH($EV$3,'Summary sales'!$A$7:$CA$7,0))</f>
        <v>404.52000000001863</v>
      </c>
      <c r="EX21" s="551">
        <f t="shared" si="406"/>
        <v>-4595.4799999999814</v>
      </c>
      <c r="EY21" s="552">
        <f t="shared" si="407"/>
        <v>8.0904000000003723E-2</v>
      </c>
      <c r="EZ21" s="551">
        <f>INDEX('SO Oktober 2026 Rev3'!$B$6:$BI$50,MATCH(B21,'SO Oktober 2026 Rev3'!$B$6:$B$50,0),MATCH($EZ$3,'SO Oktober 2026 Rev3'!$B$5:$XI$5,0))</f>
        <v>3500</v>
      </c>
      <c r="FA21" s="551">
        <f>INDEX('Summary sales'!$A$6:$CA$50,MATCH(B21,'Summary sales'!$A$6:$A$50,0),MATCH($EZ$3,'Summary sales'!$A$7:$CA$7,0))</f>
        <v>4471.4000000003725</v>
      </c>
      <c r="FB21" s="551">
        <f t="shared" si="408"/>
        <v>971.40000000037253</v>
      </c>
      <c r="FC21" s="552">
        <f t="shared" si="409"/>
        <v>1.2775428571429637</v>
      </c>
      <c r="FD21" s="551">
        <v>7000</v>
      </c>
      <c r="FE21" s="551">
        <f>INDEX('Summary sales'!$A$6:$CA$50,MATCH(B21,'Summary sales'!$A$6:$A$50,0),MATCH($FD$3,'Summary sales'!$A$7:$CA$7,0))</f>
        <v>172.52999999999884</v>
      </c>
      <c r="FF21" s="554">
        <f t="shared" si="410"/>
        <v>-6827.4700000000012</v>
      </c>
      <c r="FG21" s="552">
        <f t="shared" si="411"/>
        <v>2.4647142857142691E-2</v>
      </c>
      <c r="FH21" s="551">
        <f>INDEX('SO Oktober 2026 Rev3'!$B$6:$BI$50,MATCH(B21,'SO Oktober 2026 Rev3'!$B$6:$B$50,0),MATCH($FH$3,'SO Oktober 2026 Rev3'!$B$5:$XI$5,0))</f>
        <v>10000</v>
      </c>
      <c r="FI21" s="554">
        <f>INDEX('Summary sales'!$A$6:$CA$50,MATCH(B21,'Summary sales'!$A$6:$A$50,0),MATCH($FH$3,'Summary sales'!$A$7:$CA$7,0))</f>
        <v>13653.059999999998</v>
      </c>
      <c r="FJ21" s="551">
        <f t="shared" si="412"/>
        <v>3653.0599999999977</v>
      </c>
      <c r="FK21" s="552">
        <f t="shared" si="413"/>
        <v>1.3653059999999997</v>
      </c>
      <c r="FL21" s="551">
        <f>INDEX('SO Oktober 2026 Rev3'!$B$6:$BI$50,MATCH(B21,'SO Oktober 2026 Rev3'!$B$6:$B$50,0),MATCH($FL$3,'SO Oktober 2026 Rev3'!$B$5:$XI$5,0))</f>
        <v>500</v>
      </c>
      <c r="FM21" s="551">
        <f>INDEX('Summary sales'!$A$6:$CA$50,MATCH(B21,'Summary sales'!$A$6:$A$50,0),MATCH($FL$3,'Summary sales'!$A$7:$CA$7,0))</f>
        <v>273.02000000001863</v>
      </c>
      <c r="FN21" s="551">
        <f t="shared" si="414"/>
        <v>-226.97999999998137</v>
      </c>
      <c r="FO21" s="552">
        <f t="shared" si="415"/>
        <v>0.54604000000003727</v>
      </c>
      <c r="FP21" s="551">
        <v>6500</v>
      </c>
      <c r="FQ21" s="551">
        <f>INDEX('Summary sales'!$A$6:$CA$50,MATCH(B21,'Summary sales'!$A$6:$A$50,0),MATCH($FP$3,'Summary sales'!$A$7:$CA$7,0))</f>
        <v>5713.5799999999581</v>
      </c>
      <c r="FR21" s="551">
        <f t="shared" si="416"/>
        <v>-786.42000000004191</v>
      </c>
      <c r="FS21" s="552">
        <f t="shared" si="417"/>
        <v>0.87901230769230121</v>
      </c>
      <c r="FT21" s="551">
        <f>INDEX('SO Oktober 2026 Rev3'!$B$6:$BI$50,MATCH(B21,'SO Oktober 2026 Rev3'!$B$6:$B$50,0),MATCH($FT$3,'SO Oktober 2026 Rev3'!$B$5:$XI$5,0))</f>
        <v>3500</v>
      </c>
      <c r="FU21" s="551">
        <f>INDEX('Summary sales'!$A$6:$CA$50,MATCH(B21,'Summary sales'!$A$6:$A$50,0),MATCH($FT$3,'Summary sales'!$A$7:$CA$7,0))</f>
        <v>1851.1000000000931</v>
      </c>
      <c r="FV21" s="551">
        <f t="shared" si="418"/>
        <v>-1648.8999999999069</v>
      </c>
      <c r="FW21" s="552">
        <f t="shared" si="419"/>
        <v>0.52888571428574094</v>
      </c>
      <c r="FX21" s="551">
        <f>INDEX('SO Oktober 2026 Rev3'!$B$6:$BI$50,MATCH(B21,'SO Oktober 2026 Rev3'!$B$6:$B$50,0),MATCH($FX$3,'SO Oktober 2026 Rev3'!$B$5:$XI$5,0))</f>
        <v>2000</v>
      </c>
      <c r="FY21" s="551">
        <f>INDEX('Summary sales'!$A$6:$CA$50,MATCH(B21,'Summary sales'!$A$6:$A$50,0),MATCH($FX$3,'Summary sales'!$A$7:$CA$7,0))</f>
        <v>1636.2600000000093</v>
      </c>
      <c r="FZ21" s="551">
        <f t="shared" si="420"/>
        <v>-363.73999999999069</v>
      </c>
      <c r="GA21" s="552">
        <f t="shared" si="421"/>
        <v>0.81813000000000469</v>
      </c>
      <c r="GB21" s="551">
        <v>369.61070967741654</v>
      </c>
      <c r="GC21" s="551">
        <f>INDEX('Summary sales'!$A$6:$CA$50,MATCH(B21,'Summary sales'!$A$6:$A$50,0),MATCH($GB$3,'Summary sales'!$A$7:$CA$7,0))</f>
        <v>1947.25</v>
      </c>
      <c r="GD21" s="551">
        <f t="shared" si="422"/>
        <v>1577.6392903225835</v>
      </c>
      <c r="GE21" s="552">
        <f t="shared" si="423"/>
        <v>5.2683808910718319</v>
      </c>
      <c r="GF21" s="551">
        <v>9000</v>
      </c>
      <c r="GG21" s="551">
        <f>INDEX('Summary sales'!$A$6:$CA$50,MATCH(B21,'Summary sales'!$A$6:$A$50,0),MATCH($GF$3,'Summary sales'!$A$7:$CA$7,0))</f>
        <v>8015.2449999999999</v>
      </c>
      <c r="GH21" s="551">
        <f t="shared" si="424"/>
        <v>-984.75500000000011</v>
      </c>
      <c r="GI21" s="552">
        <f t="shared" si="425"/>
        <v>0.89058277777777772</v>
      </c>
      <c r="GJ21" s="551">
        <f>INDEX('SO Oktober 2026 Rev3'!$B$6:$BI$50,MATCH(B21,'SO Oktober 2026 Rev3'!$B$6:$B$50,0),MATCH($GJ$3,'SO Oktober 2026 Rev3'!$B$5:$XI$5,0))</f>
        <v>1121.900322580635</v>
      </c>
      <c r="GK21" s="551">
        <f>INDEX('Summary sales'!$A$6:$CA$50,MATCH($B21,'Summary sales'!$A$6:$A$50,0),MATCH($GJ$3,'Summary sales'!$A$7:$CA$7,0))</f>
        <v>797.62999999988824</v>
      </c>
      <c r="GL21" s="551">
        <f t="shared" si="426"/>
        <v>-324.27032258074678</v>
      </c>
      <c r="GM21" s="552">
        <f t="shared" si="427"/>
        <v>0.71096333956402769</v>
      </c>
      <c r="GN21" s="551">
        <f>INDEX('SO Oktober 2026 Rev3'!$B$6:$BI$50,MATCH(B21,'SO Oktober 2026 Rev3'!$B$6:$B$50,0),MATCH($GN$3,'SO Oktober 2026 Rev3'!$B$5:$XI$5,0))</f>
        <v>2499.7025806451697</v>
      </c>
      <c r="GO21" s="551">
        <f>INDEX('Summary sales'!$A$6:$CA$50,MATCH(B21,'Summary sales'!$A$6:$A$50,0),MATCH($GN$3,'Summary sales'!$A$7:$CA$7,0))</f>
        <v>2624.3399999999674</v>
      </c>
      <c r="GP21" s="551">
        <f t="shared" si="428"/>
        <v>124.63741935479766</v>
      </c>
      <c r="GQ21" s="552">
        <f t="shared" si="429"/>
        <v>1.049860899580553</v>
      </c>
      <c r="GR21" s="551">
        <v>5000</v>
      </c>
      <c r="GS21" s="551">
        <f>INDEX('Summary sales'!$A$6:$CA$50,MATCH(B21,'Summary sales'!$A$6:$A$50,0),MATCH($GR$3,'Summary sales'!$A$7:$CA$7,0))</f>
        <v>9665.5200000000186</v>
      </c>
      <c r="GT21" s="551">
        <f t="shared" si="430"/>
        <v>4665.5200000000186</v>
      </c>
      <c r="GU21" s="552">
        <f t="shared" si="431"/>
        <v>1.9331040000000037</v>
      </c>
      <c r="GV21" s="551">
        <f>INDEX('SO Oktober 2026 Rev3'!$B$6:$BI$50,MATCH(B21,'SO Oktober 2026 Rev3'!$B$6:$B$50,0),MATCH($GV$3,'SO Oktober 2026 Rev3'!$B$5:$XI$5,0))</f>
        <v>2499.7025806451697</v>
      </c>
      <c r="GW21" s="551">
        <f>INDEX('Summary sales'!$A$6:$CA$50,MATCH(B21,'Summary sales'!$A$6:$A$50,0),MATCH($GV$3,'Summary sales'!$A$7:$CA$7,0))</f>
        <v>0</v>
      </c>
      <c r="GX21" s="551">
        <f t="shared" si="432"/>
        <v>-2499.7025806451697</v>
      </c>
      <c r="GY21" s="552">
        <f t="shared" si="433"/>
        <v>0</v>
      </c>
      <c r="GZ21" s="551">
        <f>INDEX('SO Oktober 2026 Rev3'!$B$6:$BI$50,MATCH(B21,'SO Oktober 2026 Rev3'!$B$6:$B$50,0),MATCH($GZ$3,'SO Oktober 2026 Rev3'!$B$5:$XI$5,0))</f>
        <v>31500</v>
      </c>
      <c r="HA21" s="551">
        <f>INDEX('Summary sales'!$A$6:$CA$50,MATCH(B21,'Summary sales'!$A$6:$A$50,0),MATCH($GZ$3,'Summary sales'!$A$7:$CA$7,0))</f>
        <v>0</v>
      </c>
      <c r="HB21" s="551">
        <f t="shared" si="434"/>
        <v>-31500</v>
      </c>
      <c r="HC21" s="555">
        <f t="shared" si="435"/>
        <v>0</v>
      </c>
    </row>
    <row r="22" spans="1:211" ht="15" customHeight="1">
      <c r="A22" s="815">
        <f>WEEKNUM(B23)</f>
        <v>42</v>
      </c>
      <c r="B22" s="556">
        <f t="shared" ref="B22:B26" si="436">+B21+1</f>
        <v>46309</v>
      </c>
      <c r="C22" s="556" t="str">
        <f t="shared" si="212"/>
        <v>Wed</v>
      </c>
      <c r="D22" s="551">
        <f t="shared" ref="D22:D25" si="437">SUMIF($H$4:$HB$4,$D$4,H22:HB22)</f>
        <v>222806.97941935482</v>
      </c>
      <c r="E22" s="551">
        <f t="shared" ref="E22:E25" ca="1" si="438">SUMIF($H$4:$HB$4,$E$4,H22:HB22)</f>
        <v>179968.63199999629</v>
      </c>
      <c r="F22" s="551">
        <f t="shared" ref="F22:F24" ca="1" si="439">E22-D22</f>
        <v>-42838.347419358528</v>
      </c>
      <c r="G22" s="552">
        <f t="shared" ref="G22:G24" ca="1" si="440">E22/D22</f>
        <v>0.80773336844744625</v>
      </c>
      <c r="H22" s="551">
        <f>INDEX('SO Oktober 2026 Rev3'!$B$6:$BI$50,MATCH($B22,'SO Oktober 2026 Rev3'!$B$6:$B$50,0),MATCH($H$3,'SO Oktober 2026 Rev3'!$B$5:$XI$5,0))</f>
        <v>1199.5729032258068</v>
      </c>
      <c r="I22" s="551">
        <f>INDEX('Summary sales'!$A$6:$CA$50,MATCH($B22,'Summary sales'!$A$6:$A$50,0),MATCH($H$3,'Summary sales'!$A$7:$CA$7,0))</f>
        <v>577.91999999992549</v>
      </c>
      <c r="J22" s="551">
        <f t="shared" ref="J22:J24" si="441">I22-H22</f>
        <v>-621.65290322588135</v>
      </c>
      <c r="K22" s="552">
        <f t="shared" ref="K22:K25" si="442">I22/H22</f>
        <v>0.48177146920026603</v>
      </c>
      <c r="L22" s="551">
        <f>INDEX('SO Oktober 2026 Rev3'!$B$6:$BI$50,MATCH($B22,'SO Oktober 2026 Rev3'!$B$6:$B$50,0),MATCH($L$3,'SO Oktober 2026 Rev3'!$B$5:$XI$5,0))</f>
        <v>1200</v>
      </c>
      <c r="M22" s="551">
        <f>INDEX('Summary sales'!$A$6:$CA$50,MATCH($B22,'Summary sales'!$A$6:$A$50,0),MATCH($L$3,'Summary sales'!$A$7:$CA$7,0))</f>
        <v>1182.7600000002421</v>
      </c>
      <c r="N22" s="551">
        <f t="shared" ref="N22:N24" si="443">M22-L22</f>
        <v>-17.239999999757856</v>
      </c>
      <c r="O22" s="553">
        <f t="shared" ref="O22:O25" si="444">M22/L22</f>
        <v>0.98563333333353509</v>
      </c>
      <c r="P22" s="551">
        <f>INDEX('SO Oktober 2026 Rev3'!$B$6:$BI$50,MATCH(B22,'SO Oktober 2026 Rev3'!$B$6:$B$50,0),MATCH($P$3,'SO Oktober 2026 Rev3'!$B$5:$XI$5,0))</f>
        <v>3300</v>
      </c>
      <c r="Q22" s="551">
        <f>INDEX('Summary sales'!$A$6:$CA$50,MATCH($B22,'Summary sales'!$A$6:$A$50,0),MATCH($P$3,'Summary sales'!$A$7:$CA$7,0))</f>
        <v>3426.3899999996647</v>
      </c>
      <c r="R22" s="551">
        <f t="shared" ref="R22:R24" si="445">Q22-P22</f>
        <v>126.38999999966472</v>
      </c>
      <c r="S22" s="553">
        <f t="shared" ref="S22:S25" si="446">Q22/P22</f>
        <v>1.0382999999998983</v>
      </c>
      <c r="T22" s="551">
        <f>INDEX('SO Oktober 2026 Rev3'!$B$6:$BI$50,MATCH(B22,'SO Oktober 2026 Rev3'!$B$6:$B$50,0),MATCH($T$3,'SO Oktober 2026 Rev3'!$B$5:$XI$5,0))</f>
        <v>800</v>
      </c>
      <c r="U22" s="551">
        <f>INDEX('Summary sales'!$A$6:$CA$50,MATCH($B22,'Summary sales'!$A$6:$A$50,0),MATCH($T$3,'Summary sales'!$A$7:$CA$7,0))</f>
        <v>819.16999999992549</v>
      </c>
      <c r="V22" s="551">
        <f t="shared" ref="V22:V24" si="447">U22-T22</f>
        <v>19.169999999925494</v>
      </c>
      <c r="W22" s="553">
        <f t="shared" ref="W22:W25" si="448">U22/T22</f>
        <v>1.0239624999999068</v>
      </c>
      <c r="X22" s="551">
        <f>INDEX('SO Oktober 2026 Rev3'!$B$6:$BI$50,MATCH(B22,'SO Oktober 2026 Rev3'!$B$6:$B$50,0),MATCH($X$3,'SO Oktober 2026 Rev3'!$B$5:$XI$5,0))</f>
        <v>150</v>
      </c>
      <c r="Y22" s="551">
        <f>INDEX('Summary sales'!$A$6:$CA$50,MATCH($B22,'Summary sales'!$A$6:$A$50,0),MATCH($X$3,'Summary sales'!$A$7:$CA$7,0))</f>
        <v>1.5199999999895226</v>
      </c>
      <c r="Z22" s="551">
        <f t="shared" si="342"/>
        <v>-148.48000000001048</v>
      </c>
      <c r="AA22" s="553">
        <f t="shared" si="343"/>
        <v>1.0133333333263484E-2</v>
      </c>
      <c r="AB22" s="551">
        <f>INDEX('SO Oktober 2026 Rev3'!$B$6:$BI$50,MATCH(B22,'SO Oktober 2026 Rev3'!$B$6:$B$50,0),MATCH($AB$3,'SO Oktober 2026 Rev3'!$B$5:$XI$5,0))</f>
        <v>603.76322580644887</v>
      </c>
      <c r="AC22" s="551">
        <f>INDEX('Summary sales'!$A$6:$CA$50,MATCH($B22,'Summary sales'!$A$6:$A$50,0),MATCH($AB$3,'Summary sales'!$A$7:$CA$7,0))</f>
        <v>812.40000000002328</v>
      </c>
      <c r="AD22" s="551">
        <f t="shared" ref="AD22:AD24" si="449">AC22-AB22</f>
        <v>208.63677419357441</v>
      </c>
      <c r="AE22" s="552">
        <f t="shared" ref="AE22:AE25" si="450">AC22/AB22</f>
        <v>1.3455605861302624</v>
      </c>
      <c r="AF22" s="551">
        <f>INDEX('SO Oktober 2026 Rev3'!$B$6:$BI$50,MATCH(B22,'SO Oktober 2026 Rev3'!$B$6:$B$50,0),MATCH($AF$3,'SO Oktober 2026 Rev3'!$B$5:$XI$5,0))</f>
        <v>673.27548387096704</v>
      </c>
      <c r="AG22" s="551">
        <f>INDEX('Summary sales'!$A$6:$CA$50,MATCH($B22,'Summary sales'!$A$6:$A$50,0),MATCH($AF$3,'Summary sales'!$A$7:$CA$7,0))</f>
        <v>561.78999999992084</v>
      </c>
      <c r="AH22" s="551">
        <f t="shared" ref="AH22:AH24" si="451">AG22-AF22</f>
        <v>-111.4854838710462</v>
      </c>
      <c r="AI22" s="552">
        <f t="shared" ref="AI22:AI25" si="452">AG22/AF22</f>
        <v>0.83441327281061028</v>
      </c>
      <c r="AJ22" s="551">
        <f>INDEX('SO Oktober 2026 Rev3'!$B$6:$BI$50,MATCH(B22,'SO Oktober 2026 Rev3'!$B$6:$B$50,0),MATCH($AJ$3,'SO Oktober 2026 Rev3'!$B$5:$XI$5,0))</f>
        <v>5500</v>
      </c>
      <c r="AK22" s="551">
        <f>INDEX('Summary sales'!$A$6:$CA$50,MATCH($B22,'Summary sales'!$A$6:$A$50,0),MATCH($AJ$3,'Summary sales'!$A$7:$CA$7,0))</f>
        <v>4907.5099999997765</v>
      </c>
      <c r="AL22" s="551">
        <f t="shared" si="348"/>
        <v>-592.49000000022352</v>
      </c>
      <c r="AM22" s="552">
        <f t="shared" si="349"/>
        <v>0.8922745454545048</v>
      </c>
      <c r="AN22" s="551">
        <v>4000</v>
      </c>
      <c r="AO22" s="551">
        <f ca="1">INDEX('Summary sales'!$A$6:$CA$50,MATCH($B22,'Summary sales'!$A$6:$A$50,0),MATCH($AN$3,'Summary sales'!$A$7:$CA$7,0))</f>
        <v>4977.1700000008568</v>
      </c>
      <c r="AP22" s="551">
        <f t="shared" ref="AP22:AP24" ca="1" si="453">AO22-AN22</f>
        <v>977.17000000085682</v>
      </c>
      <c r="AQ22" s="552">
        <f t="shared" ref="AQ22:AQ25" ca="1" si="454">AO22/AN22</f>
        <v>1.2442925000002143</v>
      </c>
      <c r="AR22" s="551">
        <v>2000</v>
      </c>
      <c r="AS22" s="551">
        <f>INDEX('Summary sales'!$A$6:$CA$50,MATCH($B22,'Summary sales'!$A$6:$A$50,0),MATCH($AR$3,'Summary sales'!$A$7:$CA$7,0))</f>
        <v>1931.2399999999907</v>
      </c>
      <c r="AT22" s="551">
        <f t="shared" ref="AT22:AT24" si="455">AS22-AR22</f>
        <v>-68.760000000009313</v>
      </c>
      <c r="AU22" s="552">
        <f t="shared" ref="AU22:AU25" si="456">AS22/AR22</f>
        <v>0.96561999999999537</v>
      </c>
      <c r="AV22" s="551">
        <f>INDEX('SO Oktober 2026 Rev3'!$B$6:$BI$50,MATCH(B22,'SO Oktober 2026 Rev3'!$B$6:$B$50,0),MATCH($AV$3,'SO Oktober 2026 Rev3'!$B$5:$XI$5,0))</f>
        <v>1000</v>
      </c>
      <c r="AW22" s="551">
        <f>INDEX('Summary sales'!$A$6:$CA$50,MATCH($B22,'Summary sales'!$A$6:$A$50,0),MATCH($AV$3,'Summary sales'!$A$7:$CA$7,0))</f>
        <v>803.04000000000815</v>
      </c>
      <c r="AX22" s="551">
        <f t="shared" ref="AX22:AX24" si="457">AW22-AV22</f>
        <v>-196.95999999999185</v>
      </c>
      <c r="AY22" s="552">
        <f t="shared" ref="AY22:AY25" si="458">AW22/AV22</f>
        <v>0.80304000000000819</v>
      </c>
      <c r="AZ22" s="551">
        <v>10800</v>
      </c>
      <c r="BA22" s="551">
        <f>INDEX('Summary sales'!$A$6:$CA$50,MATCH($B22,'Summary sales'!$A$6:$A$50,0),MATCH($AZ$3,'Summary sales'!$A$7:$CA$7,0))</f>
        <v>7978.2299999999814</v>
      </c>
      <c r="BB22" s="551">
        <f t="shared" ref="BB22:BB24" si="459">BA22-AZ22</f>
        <v>-2821.7700000000186</v>
      </c>
      <c r="BC22" s="552">
        <f t="shared" ref="BC22:BC25" si="460">BA22/AZ22</f>
        <v>0.7387249999999983</v>
      </c>
      <c r="BD22" s="551">
        <v>8000</v>
      </c>
      <c r="BE22" s="551">
        <f>INDEX('Summary sales'!$A$6:$CA$50,MATCH($B22,'Summary sales'!$A$6:$A$50,0),MATCH($BD$3,'Summary sales'!$A$7:$CA$7,0))</f>
        <v>10440.380000000354</v>
      </c>
      <c r="BF22" s="551">
        <f t="shared" ref="BF22:BF24" si="461">BE22-BD22</f>
        <v>2440.3800000003539</v>
      </c>
      <c r="BG22" s="552">
        <f t="shared" ref="BG22:BG25" si="462">BE22/BD22</f>
        <v>1.3050475000000443</v>
      </c>
      <c r="BH22" s="551">
        <f>INDEX('SO Oktober 2026 Rev3'!$B$6:$BI$50,MATCH(B22,'SO Oktober 2026 Rev3'!$B$6:$B$50,0),MATCH($BH$3,'SO Oktober 2026 Rev3'!$B$5:$XI$5,0))</f>
        <v>1000</v>
      </c>
      <c r="BI22" s="551">
        <f>INDEX('Summary sales'!$A$6:$CA$50,MATCH($B22,'Summary sales'!$A$6:$A$50,0),MATCH($BH$3,'Summary sales'!$A$7:$CA$7,0))</f>
        <v>650.32700000004843</v>
      </c>
      <c r="BJ22" s="551">
        <f t="shared" si="360"/>
        <v>-349.67299999995157</v>
      </c>
      <c r="BK22" s="552">
        <f t="shared" si="361"/>
        <v>0.65032700000004839</v>
      </c>
      <c r="BL22" s="551">
        <f>INDEX('SO Oktober 2026 Rev3'!$B$6:$BI$50,MATCH(B22,'SO Oktober 2026 Rev3'!$B$6:$B$50,0),MATCH($BL$3,'SO Oktober 2026 Rev3'!$B$5:$XI$5,0))</f>
        <v>5500</v>
      </c>
      <c r="BM22" s="551">
        <f ca="1">INDEX('Summary sales'!$A$6:$CA$50,MATCH($B22,'Summary sales'!$A$6:$A$50,0),MATCH($BL$3,'Summary sales'!$A$7:$CA$7,0))</f>
        <v>7672.4699999999066</v>
      </c>
      <c r="BN22" s="551">
        <f t="shared" ref="BN22:BN24" ca="1" si="463">BM22-BL22</f>
        <v>2172.4699999999066</v>
      </c>
      <c r="BO22" s="552">
        <f t="shared" ref="BO22:BO25" ca="1" si="464">BM22/BL22</f>
        <v>1.3949945454545285</v>
      </c>
      <c r="BP22" s="551">
        <f>INDEX('SO Oktober 2026 Rev3'!$B$6:$BI$50,MATCH(B22,'SO Oktober 2026 Rev3'!$B$6:$B$50,0),MATCH($BP$3,'SO Oktober 2026 Rev3'!$B$5:$XI$5,0))</f>
        <v>0</v>
      </c>
      <c r="BQ22" s="551">
        <f>INDEX('Summary sales'!$A$6:$CA$50,MATCH($B22,'Summary sales'!$A$6:$A$50,0),MATCH($BP$3,'Summary sales'!$A$7:$CA$7,0))</f>
        <v>0</v>
      </c>
      <c r="BR22" s="551">
        <f t="shared" ref="BR22:BR24" si="465">BQ22-BP22</f>
        <v>0</v>
      </c>
      <c r="BS22" s="552" t="e">
        <f t="shared" ref="BS22:BS25" si="466">BQ22/BP22</f>
        <v>#DIV/0!</v>
      </c>
      <c r="BT22" s="551">
        <f>INDEX('SO Oktober 2026 Rev3'!$B$6:$BI$50,MATCH(B22,'SO Oktober 2026 Rev3'!$B$6:$B$50,0),MATCH($BT$3,'SO Oktober 2026 Rev3'!$B$5:$XI$5,0))</f>
        <v>89.451612903225808</v>
      </c>
      <c r="BU22" s="551">
        <f>INDEX('Summary sales'!$A$6:$CA$50,MATCH($B22,'Summary sales'!$A$6:$A$50,0),MATCH($BT$3,'Summary sales'!$A$7:$CA$7,0))</f>
        <v>66.884999999994761</v>
      </c>
      <c r="BV22" s="551">
        <f t="shared" ref="BV22:BV24" si="467">BU22-BT22</f>
        <v>-22.566612903231047</v>
      </c>
      <c r="BW22" s="552">
        <f t="shared" ref="BW22:BW25" si="468">BU22/BT22</f>
        <v>0.74772268301472689</v>
      </c>
      <c r="BX22" s="551">
        <v>3500</v>
      </c>
      <c r="BY22" s="551">
        <f>INDEX('Summary sales'!$A$6:$CA$50,MATCH($B22,'Summary sales'!$A$6:$A$50,0),MATCH($BX$3,'Summary sales'!$A$7:$CA$7,0))</f>
        <v>2426.5999999996275</v>
      </c>
      <c r="BZ22" s="551">
        <f t="shared" ref="BZ22:BZ24" si="469">BY22-BX22</f>
        <v>-1073.4000000003725</v>
      </c>
      <c r="CA22" s="552">
        <f t="shared" ref="CA22:CA25" si="470">BY22/BX22</f>
        <v>0.6933142857141793</v>
      </c>
      <c r="CB22" s="551">
        <f>INDEX('SO Oktober 2026 Rev3'!$B$6:$BI$50,MATCH(B22,'SO Oktober 2026 Rev3'!$B$6:$B$50,0),MATCH($CB$3,'SO Oktober 2026 Rev3'!$B$5:$XI$5,0))</f>
        <v>1000</v>
      </c>
      <c r="CC22" s="551">
        <f>INDEX('Summary sales'!$A$6:$CA$50,MATCH($B22,'Summary sales'!$A$6:$A$50,0),MATCH($CB$3,'Summary sales'!$A$7:$CA$7,0))</f>
        <v>915.59999999997672</v>
      </c>
      <c r="CD22" s="551">
        <f t="shared" ref="CD22:CD24" si="471">CC22-CB22</f>
        <v>-84.400000000023283</v>
      </c>
      <c r="CE22" s="552">
        <f t="shared" ref="CE22:CE25" si="472">CC22/CB22</f>
        <v>0.91559999999997677</v>
      </c>
      <c r="CF22" s="551">
        <f>INDEX('SO Oktober 2026 Rev3'!$B$6:$BI$50,MATCH(B22,'SO Oktober 2026 Rev3'!$B$6:$B$50,0),MATCH($CF$3,'SO Oktober 2026 Rev3'!$B$5:$XI$5,0))</f>
        <v>3000</v>
      </c>
      <c r="CG22" s="551">
        <f>INDEX('Summary sales'!$A$6:$CA$50,MATCH($B22,'Summary sales'!$A$6:$A$50,0),MATCH($CF$3,'Summary sales'!$A$7:$CA$7,0))</f>
        <v>2102.5999999996275</v>
      </c>
      <c r="CH22" s="551">
        <f t="shared" ref="CH22:CH24" si="473">CG22-CF22</f>
        <v>-897.40000000037253</v>
      </c>
      <c r="CI22" s="552">
        <f t="shared" ref="CI22:CI25" si="474">CG22/CF22</f>
        <v>0.70086666666654251</v>
      </c>
      <c r="CJ22" s="551">
        <f>INDEX('SO Oktober 2026 Rev3'!$B$6:$BI$50,MATCH($B22,'SO Oktober 2026 Rev3'!$B$6:$B$50,0),MATCH($CJ$3,'SO Oktober 2026 Rev3'!$B$5:$XI$5,0))</f>
        <v>4000</v>
      </c>
      <c r="CK22" s="551">
        <f>INDEX('Summary sales'!$A$6:$CA$50,MATCH($B22,'Summary sales'!$A$6:$A$50,0),MATCH($CJ$3,'Summary sales'!$A$7:$CA$7,0))</f>
        <v>3840.1799999999348</v>
      </c>
      <c r="CL22" s="551">
        <f t="shared" si="374"/>
        <v>-159.82000000006519</v>
      </c>
      <c r="CM22" s="552">
        <f t="shared" si="375"/>
        <v>0.96004499999998372</v>
      </c>
      <c r="CN22" s="551">
        <f>INDEX('SO Oktober 2026 Rev3'!$B$6:$BI$50,MATCH($B22,'SO Oktober 2026 Rev3'!$B$6:$B$50,0),MATCH(CN$3,'SO Oktober 2026 Rev3'!$B$5:$XI$5,0))</f>
        <v>0</v>
      </c>
      <c r="CO22" s="551">
        <f>INDEX('Summary sales'!$A$6:$CA$50,MATCH($B22,'Summary sales'!$A$6:$A$50,0),MATCH($CN$3,'Summary sales'!$A$7:$CA$7,0))</f>
        <v>0</v>
      </c>
      <c r="CP22" s="551">
        <f t="shared" ref="CP22:CP24" si="475">CO22-CN22</f>
        <v>0</v>
      </c>
      <c r="CQ22" s="552" t="e">
        <f t="shared" ref="CQ22:CQ25" si="476">CO22/CN22</f>
        <v>#DIV/0!</v>
      </c>
      <c r="CR22" s="551">
        <f>INDEX('SO Oktober 2026 Rev3'!$B$6:$BI$50,MATCH($B22,'SO Oktober 2026 Rev3'!$B$6:$B$50,0),MATCH(CR$3,'SO Oktober 2026 Rev3'!$B$5:$XI$5,0))</f>
        <v>2000</v>
      </c>
      <c r="CS22" s="551">
        <f>INDEX('Summary sales'!$A$6:$CA$50,MATCH($B22,'Summary sales'!$A$6:$A$50,0),MATCH($CR$3,'Summary sales'!$A$7:$CA$7,0))</f>
        <v>2370.0899999999965</v>
      </c>
      <c r="CT22" s="551">
        <f t="shared" ref="CT22:CT25" si="477">CS22-CR22</f>
        <v>370.08999999999651</v>
      </c>
      <c r="CU22" s="552">
        <f t="shared" ref="CU22:CU25" si="478">CS22/CR22</f>
        <v>1.1850449999999983</v>
      </c>
      <c r="CV22" s="551">
        <v>9000</v>
      </c>
      <c r="CW22" s="551">
        <f>INDEX('Summary sales'!$A$6:$CA$50,MATCH($B22,'Summary sales'!$A$6:$A$50,0),MATCH($CV$3,'Summary sales'!$A$7:$CA$7,0))</f>
        <v>10245.637999996543</v>
      </c>
      <c r="CX22" s="551">
        <f t="shared" ref="CX22:CX24" si="479">CW22-CV22</f>
        <v>1245.6379999965429</v>
      </c>
      <c r="CY22" s="552">
        <f t="shared" ref="CY22:CY25" si="480">CW22/CV22</f>
        <v>1.138404222221838</v>
      </c>
      <c r="CZ22" s="551">
        <f>INDEX('SO Oktober 2026 Rev3'!$B$6:$BI$50,MATCH(B22,'SO Oktober 2026 Rev3'!$B$6:$B$50,0),MATCH($CZ$3,'SO Oktober 2026 Rev3'!$B$5:$XI$5,0))</f>
        <v>2000</v>
      </c>
      <c r="DA22" s="551">
        <f>INDEX('Summary sales'!$A$6:$CA$50,MATCH($B22,'Summary sales'!$A$6:$A$50,0),MATCH($CZ$3,'Summary sales'!$A$7:$CA$7,0))</f>
        <v>2353.410000000149</v>
      </c>
      <c r="DB22" s="551">
        <f t="shared" ref="DB22:DB24" si="481">DA22-CZ22</f>
        <v>353.41000000014901</v>
      </c>
      <c r="DC22" s="552">
        <f t="shared" ref="DC22:DC25" si="482">DA22/CZ22</f>
        <v>1.1767050000000745</v>
      </c>
      <c r="DD22" s="551">
        <f>INDEX('SO Oktober 2026 Rev3'!$B$6:$BI$50,MATCH($B22,'SO Oktober 2026 Rev3'!$B$6:$B$50,0),MATCH(DD$3,'SO Oktober 2026 Rev3'!$B$5:$XI$5,0))</f>
        <v>800</v>
      </c>
      <c r="DE22" s="551">
        <f>INDEX('Summary sales'!$A$6:$CA$50,MATCH($B22,'Summary sales'!$A$6:$A$50,0),MATCH($DD$3,'Summary sales'!$A$7:$CA$7,0))</f>
        <v>993.38000000000466</v>
      </c>
      <c r="DF22" s="551">
        <f t="shared" ref="DF22:DF24" si="483">DE22-DD22</f>
        <v>193.38000000000466</v>
      </c>
      <c r="DG22" s="552">
        <f t="shared" ref="DG22:DG25" si="484">DE22/DD22</f>
        <v>1.2417250000000057</v>
      </c>
      <c r="DH22" s="551">
        <f>INDEX('SO Oktober 2026 Rev3'!$B$6:$BI$50,MATCH($B22,'SO Oktober 2026 Rev3'!$B$6:$B$50,0),MATCH(DH$3,'SO Oktober 2026 Rev3'!$B$5:$XI$5,0))</f>
        <v>7200</v>
      </c>
      <c r="DI22" s="551">
        <f>INDEX('Summary sales'!$A$6:$CA$50,MATCH($B22,'Summary sales'!$A$6:$A$50,0),MATCH($DH$3,'Summary sales'!$A$7:$CA$7,0))</f>
        <v>7985.089999999851</v>
      </c>
      <c r="DJ22" s="551">
        <f t="shared" ref="DJ22:DJ24" si="485">DI22-DH22</f>
        <v>785.08999999985099</v>
      </c>
      <c r="DK22" s="552">
        <f t="shared" ref="DK22:DK25" si="486">DI22/DH22</f>
        <v>1.109040277777757</v>
      </c>
      <c r="DL22" s="551">
        <f>INDEX('SO Oktober 2026 Rev3'!$B$6:$BI$50,MATCH(B22,'SO Oktober 2026 Rev3'!$B$6:$B$50,0),MATCH($DL$3,'SO Oktober 2026 Rev3'!$B$5:$XI$5,0))</f>
        <v>2000</v>
      </c>
      <c r="DM22" s="551">
        <f>INDEX('Summary sales'!$A$6:$CA$50,MATCH($B22,'Summary sales'!$A$6:$A$50,0),MATCH($DL$3,'Summary sales'!$A$7:$CA$7,0))</f>
        <v>2455.9200000000419</v>
      </c>
      <c r="DN22" s="551">
        <f t="shared" ref="DN22:DN24" si="487">DM22-DL22</f>
        <v>455.92000000004191</v>
      </c>
      <c r="DO22" s="552">
        <f t="shared" ref="DO22:DO25" si="488">DM22/DL22</f>
        <v>1.227960000000021</v>
      </c>
      <c r="DP22" s="551">
        <v>1500</v>
      </c>
      <c r="DQ22" s="551">
        <f>INDEX('Summary sales'!$A$6:$CA$50,MATCH($B22,'Summary sales'!$A$6:$A$50,0),MATCH($DP$3,'Summary sales'!$A$7:$CA$7,0))</f>
        <v>1215.2799999997951</v>
      </c>
      <c r="DR22" s="551">
        <f t="shared" ref="DR22:DR24" si="489">DQ22-DP22</f>
        <v>-284.72000000020489</v>
      </c>
      <c r="DS22" s="552">
        <f t="shared" ref="DS22:DS25" si="490">DQ22/DP22</f>
        <v>0.81018666666653005</v>
      </c>
      <c r="DT22" s="551">
        <f>INDEX('SO Oktober 2026 Rev3'!$B$6:$BI$50,MATCH(B22,'SO Oktober 2026 Rev3'!$B$6:$B$50,0),MATCH($DT$3,'SO Oktober 2026 Rev3'!$B$5:$XI$5,0))</f>
        <v>1000</v>
      </c>
      <c r="DU22" s="551">
        <f>INDEX('Summary sales'!$A$6:$CA$50,MATCH($B22,'Summary sales'!$A$6:$A$50,0),MATCH($DT$3,'Summary sales'!$A$7:$CA$7,0))</f>
        <v>1023.4499999999534</v>
      </c>
      <c r="DV22" s="551">
        <f t="shared" ref="DV22:DV24" si="491">DU22-DT22</f>
        <v>23.449999999953434</v>
      </c>
      <c r="DW22" s="552">
        <f t="shared" ref="DW22:DW25" si="492">DU22/DT22</f>
        <v>1.0234499999999533</v>
      </c>
      <c r="DX22" s="551">
        <f>INDEX('SO Oktober 2026 Rev3'!$B$6:$BI$50,MATCH(B22,'SO Oktober 2026 Rev3'!$B$6:$B$50,0),MATCH($DX$3,'SO Oktober 2026 Rev3'!$B$5:$XI$5,0))</f>
        <v>10000</v>
      </c>
      <c r="DY22" s="551">
        <f>INDEX('Summary sales'!$A$6:$CA$50,MATCH($B22,'Summary sales'!$A$6:$A$50,0),MATCH($DX$3,'Summary sales'!$A$7:$CA$7,0))</f>
        <v>9394.0099999997765</v>
      </c>
      <c r="DZ22" s="551">
        <f t="shared" ref="DZ22:DZ24" si="493">DY22-DX22</f>
        <v>-605.99000000022352</v>
      </c>
      <c r="EA22" s="552">
        <f t="shared" ref="EA22:EA25" si="494">DY22/DX22</f>
        <v>0.93940099999997762</v>
      </c>
      <c r="EB22" s="551">
        <f>INDEX('SO Oktober 2026 Rev3'!$B$6:$BI$50,MATCH(B22,'SO Oktober 2026 Rev3'!$B$6:$B$50,0),MATCH($EB$3,'SO Oktober 2026 Rev3'!$B$5:$XI$5,0))</f>
        <v>2000</v>
      </c>
      <c r="EC22" s="551">
        <f>INDEX('Summary sales'!$A$6:$CA$50,MATCH($B22,'Summary sales'!$A$6:$A$50,0),MATCH($EB$3,'Summary sales'!$A$7:$CA$7,0))</f>
        <v>1809.2399999999907</v>
      </c>
      <c r="ED22" s="551">
        <f t="shared" ref="ED22:ED24" si="495">EC22-EB22</f>
        <v>-190.76000000000931</v>
      </c>
      <c r="EE22" s="552">
        <f t="shared" ref="EE22:EE25" si="496">EC22/EB22</f>
        <v>0.90461999999999532</v>
      </c>
      <c r="EF22" s="551">
        <v>6000</v>
      </c>
      <c r="EG22" s="551">
        <f>INDEX('Summary sales'!$A$6:$CA$50,MATCH($B22,'Summary sales'!$A$6:$A$50,0),MATCH($EF$3,'Summary sales'!$A$7:$CA$7,0))</f>
        <v>4438.7000000001863</v>
      </c>
      <c r="EH22" s="551">
        <f t="shared" ref="EH22:EH24" si="497">EG22-EF22</f>
        <v>-1561.2999999998137</v>
      </c>
      <c r="EI22" s="552">
        <f t="shared" ref="EI22:EI25" si="498">EG22/EF22</f>
        <v>0.73978333333336432</v>
      </c>
      <c r="EJ22" s="551">
        <v>12000</v>
      </c>
      <c r="EK22" s="551">
        <f>INDEX('Summary sales'!$A$6:$CA$50,MATCH(B22,'Summary sales'!$A$6:$A$50,0),MATCH($EJ$3,'Summary sales'!$A$7:$CA$7,0))</f>
        <v>9934.0500000000466</v>
      </c>
      <c r="EL22" s="551">
        <f t="shared" ref="EL22:EL24" si="499">EK22-EJ22</f>
        <v>-2065.9499999999534</v>
      </c>
      <c r="EM22" s="552">
        <f t="shared" ref="EM22:EM25" si="500">EK22/EJ22</f>
        <v>0.82783750000000389</v>
      </c>
      <c r="EN22" s="551">
        <f>INDEX('SO Oktober 2026 Rev3'!$B$6:$BI$50,MATCH(B22,'SO Oktober 2026 Rev3'!$B$6:$B$50,0),MATCH($EN$3,'SO Oktober 2026 Rev3'!$B$5:$XI$5,0))</f>
        <v>5000</v>
      </c>
      <c r="EO22" s="551">
        <f>INDEX('Summary sales'!$A$6:$CA$50,MATCH($B22,'Summary sales'!$A$6:$A$50,0),MATCH($EN$3,'Summary sales'!$A$7:$CA$7,0))</f>
        <v>4082.9300000001676</v>
      </c>
      <c r="EP22" s="551">
        <f t="shared" ref="EP22:EP24" si="501">EO22-EN22</f>
        <v>-917.06999999983236</v>
      </c>
      <c r="EQ22" s="552">
        <f t="shared" ref="EQ22:EQ25" si="502">EO22/EN22</f>
        <v>0.81658600000003356</v>
      </c>
      <c r="ER22" s="551">
        <v>17000</v>
      </c>
      <c r="ES22" s="551">
        <f>INDEX('Summary sales'!$A$6:$CA$50,MATCH($B22,'Summary sales'!$A$6:$A$50,0),MATCH($ER$3,'Summary sales'!$A$7:$CA$7,0))</f>
        <v>13330.339999999851</v>
      </c>
      <c r="ET22" s="551">
        <f t="shared" ref="ET22:ET24" si="503">ES22-ER22</f>
        <v>-3669.660000000149</v>
      </c>
      <c r="EU22" s="552">
        <f t="shared" ref="EU22:EU25" si="504">ES22/ER22</f>
        <v>0.78413764705881472</v>
      </c>
      <c r="EV22" s="551">
        <v>5000</v>
      </c>
      <c r="EW22" s="551">
        <f>INDEX('Summary sales'!$A$6:$CA$50,MATCH(B22,'Summary sales'!$A$6:$A$50,0),MATCH($EV$3,'Summary sales'!$A$7:$CA$7,0))</f>
        <v>1446.4899999997579</v>
      </c>
      <c r="EX22" s="551">
        <f t="shared" ref="EX22:EX24" si="505">EW22-EV22</f>
        <v>-3553.5100000002421</v>
      </c>
      <c r="EY22" s="552">
        <f t="shared" ref="EY22:EY25" si="506">EW22/EV22</f>
        <v>0.28929799999995159</v>
      </c>
      <c r="EZ22" s="551">
        <f>INDEX('SO Oktober 2026 Rev3'!$B$6:$BI$50,MATCH(B22,'SO Oktober 2026 Rev3'!$B$6:$B$50,0),MATCH($EZ$3,'SO Oktober 2026 Rev3'!$B$5:$XI$5,0))</f>
        <v>3500</v>
      </c>
      <c r="FA22" s="551">
        <f>INDEX('Summary sales'!$A$6:$CA$50,MATCH(B22,'Summary sales'!$A$6:$A$50,0),MATCH($EZ$3,'Summary sales'!$A$7:$CA$7,0))</f>
        <v>4246.5</v>
      </c>
      <c r="FB22" s="551">
        <f t="shared" ref="FB22:FB24" si="507">FA22-EZ22</f>
        <v>746.5</v>
      </c>
      <c r="FC22" s="552">
        <f t="shared" ref="FC22:FC25" si="508">FA22/EZ22</f>
        <v>1.2132857142857143</v>
      </c>
      <c r="FD22" s="551">
        <v>5000</v>
      </c>
      <c r="FE22" s="551">
        <f>INDEX('Summary sales'!$A$6:$CA$50,MATCH(B22,'Summary sales'!$A$6:$A$50,0),MATCH($FD$3,'Summary sales'!$A$7:$CA$7,0))</f>
        <v>657.80999999999767</v>
      </c>
      <c r="FF22" s="554">
        <f t="shared" si="410"/>
        <v>-4342.1900000000023</v>
      </c>
      <c r="FG22" s="552">
        <f t="shared" si="411"/>
        <v>0.13156199999999954</v>
      </c>
      <c r="FH22" s="551">
        <f>INDEX('SO Oktober 2026 Rev3'!$B$6:$BI$50,MATCH(B22,'SO Oktober 2026 Rev3'!$B$6:$B$50,0),MATCH($FH$3,'SO Oktober 2026 Rev3'!$B$5:$XI$5,0))</f>
        <v>10000</v>
      </c>
      <c r="FI22" s="554">
        <f>INDEX('Summary sales'!$A$6:$CA$50,MATCH(B22,'Summary sales'!$A$6:$A$50,0),MATCH($FH$3,'Summary sales'!$A$7:$CA$7,0))</f>
        <v>12715.739999999991</v>
      </c>
      <c r="FJ22" s="551">
        <f t="shared" si="412"/>
        <v>2715.7399999999907</v>
      </c>
      <c r="FK22" s="552">
        <f t="shared" si="413"/>
        <v>1.2715739999999991</v>
      </c>
      <c r="FL22" s="551">
        <f>INDEX('SO Oktober 2026 Rev3'!$B$6:$BI$50,MATCH(B22,'SO Oktober 2026 Rev3'!$B$6:$B$50,0),MATCH($FL$3,'SO Oktober 2026 Rev3'!$B$5:$XI$5,0))</f>
        <v>500</v>
      </c>
      <c r="FM22" s="551">
        <f>INDEX('Summary sales'!$A$6:$CA$50,MATCH(B22,'Summary sales'!$A$6:$A$50,0),MATCH($FL$3,'Summary sales'!$A$7:$CA$7,0))</f>
        <v>299.42000000004191</v>
      </c>
      <c r="FN22" s="551">
        <f t="shared" ref="FN22:FN24" si="509">FM22-FL22</f>
        <v>-200.57999999995809</v>
      </c>
      <c r="FO22" s="552">
        <f t="shared" ref="FO22:FO25" si="510">FM22/FL22</f>
        <v>0.59884000000008386</v>
      </c>
      <c r="FP22" s="551">
        <v>6500</v>
      </c>
      <c r="FQ22" s="551">
        <f>INDEX('Summary sales'!$A$6:$CA$50,MATCH(B22,'Summary sales'!$A$6:$A$50,0),MATCH($FP$3,'Summary sales'!$A$7:$CA$7,0))</f>
        <v>6906.2600000000093</v>
      </c>
      <c r="FR22" s="551">
        <f t="shared" ref="FR22:FR24" si="511">FQ22-FP22</f>
        <v>406.26000000000931</v>
      </c>
      <c r="FS22" s="552">
        <f t="shared" ref="FS22:FS25" si="512">FQ22/FP22</f>
        <v>1.0625015384615399</v>
      </c>
      <c r="FT22" s="551">
        <f>INDEX('SO Oktober 2026 Rev3'!$B$6:$BI$50,MATCH(B22,'SO Oktober 2026 Rev3'!$B$6:$B$50,0),MATCH($FT$3,'SO Oktober 2026 Rev3'!$B$5:$XI$5,0))</f>
        <v>3500</v>
      </c>
      <c r="FU22" s="551">
        <f>INDEX('Summary sales'!$A$6:$CA$50,MATCH(B22,'Summary sales'!$A$6:$A$50,0),MATCH($FT$3,'Summary sales'!$A$7:$CA$7,0))</f>
        <v>6728.1700000003912</v>
      </c>
      <c r="FV22" s="551">
        <f t="shared" ref="FV22:FV24" si="513">FU22-FT22</f>
        <v>3228.1700000003912</v>
      </c>
      <c r="FW22" s="552">
        <f t="shared" ref="FW22:FW25" si="514">FU22/FT22</f>
        <v>1.9223342857143975</v>
      </c>
      <c r="FX22" s="551">
        <f>INDEX('SO Oktober 2026 Rev3'!$B$6:$BI$50,MATCH(B22,'SO Oktober 2026 Rev3'!$B$6:$B$50,0),MATCH($FX$3,'SO Oktober 2026 Rev3'!$B$5:$XI$5,0))</f>
        <v>2000</v>
      </c>
      <c r="FY22" s="551">
        <f>INDEX('Summary sales'!$A$6:$CA$50,MATCH(B22,'Summary sales'!$A$6:$A$50,0),MATCH($FX$3,'Summary sales'!$A$7:$CA$7,0))</f>
        <v>3033</v>
      </c>
      <c r="FZ22" s="551">
        <f t="shared" ref="FZ22:FZ24" si="515">FY22-FX22</f>
        <v>1033</v>
      </c>
      <c r="GA22" s="552">
        <f t="shared" ref="GA22:GA25" si="516">FY22/FX22</f>
        <v>1.5165</v>
      </c>
      <c r="GB22" s="551">
        <v>369.61070967741654</v>
      </c>
      <c r="GC22" s="551">
        <f>INDEX('Summary sales'!$A$6:$CA$50,MATCH(B22,'Summary sales'!$A$6:$A$50,0),MATCH($GB$3,'Summary sales'!$A$7:$CA$7,0))</f>
        <v>3321.0200000000186</v>
      </c>
      <c r="GD22" s="551">
        <f t="shared" ref="GD22:GD24" si="517">GC22-GB22</f>
        <v>2951.4092903226019</v>
      </c>
      <c r="GE22" s="552">
        <f t="shared" ref="GE22:GE25" si="518">GC22/GB22</f>
        <v>8.9851833646770949</v>
      </c>
      <c r="GF22" s="551">
        <v>9000</v>
      </c>
      <c r="GG22" s="551">
        <f>INDEX('Summary sales'!$A$6:$CA$50,MATCH(B22,'Summary sales'!$A$6:$A$50,0),MATCH($GF$3,'Summary sales'!$A$7:$CA$7,0))</f>
        <v>4159.2420000000002</v>
      </c>
      <c r="GH22" s="551">
        <f t="shared" ref="GH22:GH24" si="519">GG22-GF22</f>
        <v>-4840.7579999999998</v>
      </c>
      <c r="GI22" s="552">
        <f t="shared" ref="GI22:GI25" si="520">GG22/GF22</f>
        <v>0.46213800000000005</v>
      </c>
      <c r="GJ22" s="551">
        <f>INDEX('SO Oktober 2026 Rev3'!$B$6:$BI$50,MATCH(B22,'SO Oktober 2026 Rev3'!$B$6:$B$50,0),MATCH($GJ$3,'SO Oktober 2026 Rev3'!$B$5:$XI$5,0))</f>
        <v>1121.900322580635</v>
      </c>
      <c r="GK22" s="551">
        <f>INDEX('Summary sales'!$A$6:$CA$50,MATCH($B22,'Summary sales'!$A$6:$A$50,0),MATCH($GJ$3,'Summary sales'!$A$7:$CA$7,0))</f>
        <v>1141.9799999999814</v>
      </c>
      <c r="GL22" s="551">
        <f t="shared" ref="GL22:GL24" si="521">GK22-GJ22</f>
        <v>20.079677419346353</v>
      </c>
      <c r="GM22" s="552">
        <f t="shared" ref="GM22:GM25" si="522">GK22/GJ22</f>
        <v>1.0178979157196055</v>
      </c>
      <c r="GN22" s="551">
        <f>INDEX('SO Oktober 2026 Rev3'!$B$6:$BI$50,MATCH(B22,'SO Oktober 2026 Rev3'!$B$6:$B$50,0),MATCH($GN$3,'SO Oktober 2026 Rev3'!$B$5:$XI$5,0))</f>
        <v>2499.7025806451697</v>
      </c>
      <c r="GO22" s="551">
        <f>INDEX('Summary sales'!$A$6:$CA$50,MATCH(B22,'Summary sales'!$A$6:$A$50,0),MATCH($GN$3,'Summary sales'!$A$7:$CA$7,0))</f>
        <v>2682.9100000000326</v>
      </c>
      <c r="GP22" s="551">
        <f t="shared" ref="GP22:GP24" si="523">GO22-GN22</f>
        <v>183.20741935486285</v>
      </c>
      <c r="GQ22" s="552">
        <f t="shared" ref="GQ22:GQ25" si="524">GO22/GN22</f>
        <v>1.0732916870884603</v>
      </c>
      <c r="GR22" s="551">
        <v>5000</v>
      </c>
      <c r="GS22" s="551">
        <f>INDEX('Summary sales'!$A$6:$CA$50,MATCH(B22,'Summary sales'!$A$6:$A$50,0),MATCH($GR$3,'Summary sales'!$A$7:$CA$7,0))</f>
        <v>4365.1900000000023</v>
      </c>
      <c r="GT22" s="551">
        <f t="shared" ref="GT22:GT24" si="525">GS22-GR22</f>
        <v>-634.80999999999767</v>
      </c>
      <c r="GU22" s="552">
        <f t="shared" ref="GU22:GU25" si="526">GS22/GR22</f>
        <v>0.87303800000000042</v>
      </c>
      <c r="GV22" s="551">
        <f>INDEX('SO Oktober 2026 Rev3'!$B$6:$BI$50,MATCH(B22,'SO Oktober 2026 Rev3'!$B$6:$B$50,0),MATCH($GV$3,'SO Oktober 2026 Rev3'!$B$5:$XI$5,0))</f>
        <v>2499.7025806451697</v>
      </c>
      <c r="GW22" s="551">
        <f>INDEX('Summary sales'!$A$6:$CA$50,MATCH(B22,'Summary sales'!$A$6:$A$50,0),MATCH($GV$3,'Summary sales'!$A$7:$CA$7,0))</f>
        <v>539.18999999994412</v>
      </c>
      <c r="GX22" s="551">
        <f t="shared" ref="GX22:GX24" si="527">GW22-GV22</f>
        <v>-1960.5125806452256</v>
      </c>
      <c r="GY22" s="552">
        <f t="shared" ref="GY22:GY25" si="528">GW22/GV22</f>
        <v>0.21570166153958201</v>
      </c>
      <c r="GZ22" s="551">
        <f>INDEX('SO Oktober 2026 Rev3'!$B$6:$BI$50,MATCH(B22,'SO Oktober 2026 Rev3'!$B$6:$B$50,0),MATCH($GZ$3,'SO Oktober 2026 Rev3'!$B$5:$XI$5,0))</f>
        <v>31500</v>
      </c>
      <c r="HA22" s="551">
        <f>INDEX('Summary sales'!$A$6:$CA$50,MATCH(B22,'Summary sales'!$A$6:$A$50,0),MATCH($GZ$3,'Summary sales'!$A$7:$CA$7,0))</f>
        <v>0</v>
      </c>
      <c r="HB22" s="551">
        <f t="shared" ref="HB22:HB24" si="529">HA22-GZ22</f>
        <v>-31500</v>
      </c>
      <c r="HC22" s="555">
        <f t="shared" ref="HC22:HC25" si="530">HA22/GZ22</f>
        <v>0</v>
      </c>
    </row>
    <row r="23" spans="1:211" ht="15" customHeight="1">
      <c r="A23" s="816"/>
      <c r="B23" s="556">
        <f t="shared" si="436"/>
        <v>46310</v>
      </c>
      <c r="C23" s="556" t="str">
        <f t="shared" si="212"/>
        <v>Thu</v>
      </c>
      <c r="D23" s="551">
        <f t="shared" si="437"/>
        <v>224806.97941935482</v>
      </c>
      <c r="E23" s="551">
        <f t="shared" ca="1" si="438"/>
        <v>0</v>
      </c>
      <c r="F23" s="551">
        <f t="shared" ca="1" si="439"/>
        <v>-224806.97941935482</v>
      </c>
      <c r="G23" s="552">
        <f t="shared" ca="1" si="440"/>
        <v>0</v>
      </c>
      <c r="H23" s="551">
        <f>INDEX('SO Oktober 2026 Rev3'!$B$6:$BI$50,MATCH($B23,'SO Oktober 2026 Rev3'!$B$6:$B$50,0),MATCH($H$3,'SO Oktober 2026 Rev3'!$B$5:$XI$5,0))</f>
        <v>1199.5729032258068</v>
      </c>
      <c r="I23" s="551">
        <f>INDEX('Summary sales'!$A$6:$CA$50,MATCH($B23,'Summary sales'!$A$6:$A$50,0),MATCH($H$3,'Summary sales'!$A$7:$CA$7,0))</f>
        <v>0</v>
      </c>
      <c r="J23" s="551">
        <f t="shared" si="441"/>
        <v>-1199.5729032258068</v>
      </c>
      <c r="K23" s="552">
        <f t="shared" si="442"/>
        <v>0</v>
      </c>
      <c r="L23" s="551">
        <f>INDEX('SO Oktober 2026 Rev3'!$B$6:$BI$50,MATCH($B23,'SO Oktober 2026 Rev3'!$B$6:$B$50,0),MATCH($L$3,'SO Oktober 2026 Rev3'!$B$5:$XI$5,0))</f>
        <v>1200</v>
      </c>
      <c r="M23" s="551">
        <f>INDEX('Summary sales'!$A$6:$CA$50,MATCH($B23,'Summary sales'!$A$6:$A$50,0),MATCH($L$3,'Summary sales'!$A$7:$CA$7,0))</f>
        <v>0</v>
      </c>
      <c r="N23" s="551">
        <f t="shared" si="443"/>
        <v>-1200</v>
      </c>
      <c r="O23" s="553">
        <f t="shared" si="444"/>
        <v>0</v>
      </c>
      <c r="P23" s="551">
        <f>INDEX('SO Oktober 2026 Rev3'!$B$6:$BI$50,MATCH(B23,'SO Oktober 2026 Rev3'!$B$6:$B$50,0),MATCH($P$3,'SO Oktober 2026 Rev3'!$B$5:$XI$5,0))</f>
        <v>3300</v>
      </c>
      <c r="Q23" s="551">
        <f>INDEX('Summary sales'!$A$6:$CA$50,MATCH($B23,'Summary sales'!$A$6:$A$50,0),MATCH($P$3,'Summary sales'!$A$7:$CA$7,0))</f>
        <v>0</v>
      </c>
      <c r="R23" s="551">
        <f t="shared" si="445"/>
        <v>-3300</v>
      </c>
      <c r="S23" s="553">
        <f t="shared" si="446"/>
        <v>0</v>
      </c>
      <c r="T23" s="551">
        <f>INDEX('SO Oktober 2026 Rev3'!$B$6:$BI$50,MATCH(B23,'SO Oktober 2026 Rev3'!$B$6:$B$50,0),MATCH($T$3,'SO Oktober 2026 Rev3'!$B$5:$XI$5,0))</f>
        <v>800</v>
      </c>
      <c r="U23" s="551">
        <f>INDEX('Summary sales'!$A$6:$CA$50,MATCH($B23,'Summary sales'!$A$6:$A$50,0),MATCH($T$3,'Summary sales'!$A$7:$CA$7,0))</f>
        <v>0</v>
      </c>
      <c r="V23" s="551">
        <f t="shared" si="447"/>
        <v>-800</v>
      </c>
      <c r="W23" s="553">
        <f t="shared" si="448"/>
        <v>0</v>
      </c>
      <c r="X23" s="551">
        <f>INDEX('SO Oktober 2026 Rev3'!$B$6:$BI$50,MATCH(B23,'SO Oktober 2026 Rev3'!$B$6:$B$50,0),MATCH($X$3,'SO Oktober 2026 Rev3'!$B$5:$XI$5,0))</f>
        <v>150</v>
      </c>
      <c r="Y23" s="551">
        <f>INDEX('Summary sales'!$A$6:$CA$50,MATCH($B23,'Summary sales'!$A$6:$A$50,0),MATCH($X$3,'Summary sales'!$A$7:$CA$7,0))</f>
        <v>0</v>
      </c>
      <c r="Z23" s="551">
        <f t="shared" si="342"/>
        <v>-150</v>
      </c>
      <c r="AA23" s="553">
        <f t="shared" si="343"/>
        <v>0</v>
      </c>
      <c r="AB23" s="551">
        <f>INDEX('SO Oktober 2026 Rev3'!$B$6:$BI$50,MATCH(B23,'SO Oktober 2026 Rev3'!$B$6:$B$50,0),MATCH($AB$3,'SO Oktober 2026 Rev3'!$B$5:$XI$5,0))</f>
        <v>603.76322580644887</v>
      </c>
      <c r="AC23" s="551">
        <f>INDEX('Summary sales'!$A$6:$CA$50,MATCH($B23,'Summary sales'!$A$6:$A$50,0),MATCH($AB$3,'Summary sales'!$A$7:$CA$7,0))</f>
        <v>0</v>
      </c>
      <c r="AD23" s="551">
        <f t="shared" si="449"/>
        <v>-603.76322580644887</v>
      </c>
      <c r="AE23" s="552">
        <f t="shared" si="450"/>
        <v>0</v>
      </c>
      <c r="AF23" s="551">
        <f>INDEX('SO Oktober 2026 Rev3'!$B$6:$BI$50,MATCH(B23,'SO Oktober 2026 Rev3'!$B$6:$B$50,0),MATCH($AF$3,'SO Oktober 2026 Rev3'!$B$5:$XI$5,0))</f>
        <v>673.27548387096704</v>
      </c>
      <c r="AG23" s="551">
        <f>INDEX('Summary sales'!$A$6:$CA$50,MATCH($B23,'Summary sales'!$A$6:$A$50,0),MATCH($AF$3,'Summary sales'!$A$7:$CA$7,0))</f>
        <v>0</v>
      </c>
      <c r="AH23" s="551">
        <f t="shared" si="451"/>
        <v>-673.27548387096704</v>
      </c>
      <c r="AI23" s="552">
        <f t="shared" si="452"/>
        <v>0</v>
      </c>
      <c r="AJ23" s="551">
        <f>INDEX('SO Oktober 2026 Rev3'!$B$6:$BI$50,MATCH(B23,'SO Oktober 2026 Rev3'!$B$6:$B$50,0),MATCH($AJ$3,'SO Oktober 2026 Rev3'!$B$5:$XI$5,0))</f>
        <v>5500</v>
      </c>
      <c r="AK23" s="551">
        <f>INDEX('Summary sales'!$A$6:$CA$50,MATCH($B23,'Summary sales'!$A$6:$A$50,0),MATCH($AJ$3,'Summary sales'!$A$7:$CA$7,0))</f>
        <v>0</v>
      </c>
      <c r="AL23" s="551">
        <f t="shared" si="348"/>
        <v>-5500</v>
      </c>
      <c r="AM23" s="552">
        <f t="shared" si="349"/>
        <v>0</v>
      </c>
      <c r="AN23" s="551">
        <v>4000</v>
      </c>
      <c r="AO23" s="551">
        <f ca="1">INDEX('Summary sales'!$A$6:$CA$50,MATCH($B23,'Summary sales'!$A$6:$A$50,0),MATCH($AN$3,'Summary sales'!$A$7:$CA$7,0))</f>
        <v>0</v>
      </c>
      <c r="AP23" s="551">
        <f t="shared" ca="1" si="453"/>
        <v>-4000</v>
      </c>
      <c r="AQ23" s="552">
        <f t="shared" ca="1" si="454"/>
        <v>0</v>
      </c>
      <c r="AR23" s="551">
        <v>2000</v>
      </c>
      <c r="AS23" s="551">
        <f>INDEX('Summary sales'!$A$6:$CA$50,MATCH($B23,'Summary sales'!$A$6:$A$50,0),MATCH($AR$3,'Summary sales'!$A$7:$CA$7,0))</f>
        <v>0</v>
      </c>
      <c r="AT23" s="551">
        <f t="shared" si="455"/>
        <v>-2000</v>
      </c>
      <c r="AU23" s="552">
        <f t="shared" si="456"/>
        <v>0</v>
      </c>
      <c r="AV23" s="551">
        <f>INDEX('SO Oktober 2026 Rev3'!$B$6:$BI$50,MATCH(B23,'SO Oktober 2026 Rev3'!$B$6:$B$50,0),MATCH($AV$3,'SO Oktober 2026 Rev3'!$B$5:$XI$5,0))</f>
        <v>1000</v>
      </c>
      <c r="AW23" s="551">
        <f>INDEX('Summary sales'!$A$6:$CA$50,MATCH($B23,'Summary sales'!$A$6:$A$50,0),MATCH($AV$3,'Summary sales'!$A$7:$CA$7,0))</f>
        <v>0</v>
      </c>
      <c r="AX23" s="551">
        <f t="shared" si="457"/>
        <v>-1000</v>
      </c>
      <c r="AY23" s="552">
        <f t="shared" si="458"/>
        <v>0</v>
      </c>
      <c r="AZ23" s="551">
        <v>10800</v>
      </c>
      <c r="BA23" s="551">
        <f>INDEX('Summary sales'!$A$6:$CA$50,MATCH($B23,'Summary sales'!$A$6:$A$50,0),MATCH($AZ$3,'Summary sales'!$A$7:$CA$7,0))</f>
        <v>0</v>
      </c>
      <c r="BB23" s="551">
        <f t="shared" si="459"/>
        <v>-10800</v>
      </c>
      <c r="BC23" s="552">
        <f t="shared" si="460"/>
        <v>0</v>
      </c>
      <c r="BD23" s="551">
        <v>8000</v>
      </c>
      <c r="BE23" s="551">
        <f>INDEX('Summary sales'!$A$6:$CA$50,MATCH($B23,'Summary sales'!$A$6:$A$50,0),MATCH($BD$3,'Summary sales'!$A$7:$CA$7,0))</f>
        <v>0</v>
      </c>
      <c r="BF23" s="551">
        <f t="shared" si="461"/>
        <v>-8000</v>
      </c>
      <c r="BG23" s="552">
        <f t="shared" si="462"/>
        <v>0</v>
      </c>
      <c r="BH23" s="551">
        <f>INDEX('SO Oktober 2026 Rev3'!$B$6:$BI$50,MATCH(B23,'SO Oktober 2026 Rev3'!$B$6:$B$50,0),MATCH($BH$3,'SO Oktober 2026 Rev3'!$B$5:$XI$5,0))</f>
        <v>1000</v>
      </c>
      <c r="BI23" s="551">
        <f>INDEX('Summary sales'!$A$6:$CA$50,MATCH($B23,'Summary sales'!$A$6:$A$50,0),MATCH($BH$3,'Summary sales'!$A$7:$CA$7,0))</f>
        <v>0</v>
      </c>
      <c r="BJ23" s="551">
        <f t="shared" si="360"/>
        <v>-1000</v>
      </c>
      <c r="BK23" s="552">
        <f t="shared" si="361"/>
        <v>0</v>
      </c>
      <c r="BL23" s="551">
        <f>INDEX('SO Oktober 2026 Rev3'!$B$6:$BI$50,MATCH(B23,'SO Oktober 2026 Rev3'!$B$6:$B$50,0),MATCH($BL$3,'SO Oktober 2026 Rev3'!$B$5:$XI$5,0))</f>
        <v>5500</v>
      </c>
      <c r="BM23" s="551">
        <f ca="1">INDEX('Summary sales'!$A$6:$CA$50,MATCH($B23,'Summary sales'!$A$6:$A$50,0),MATCH($BL$3,'Summary sales'!$A$7:$CA$7,0))</f>
        <v>0</v>
      </c>
      <c r="BN23" s="551">
        <f t="shared" ca="1" si="463"/>
        <v>-5500</v>
      </c>
      <c r="BO23" s="552">
        <f t="shared" ca="1" si="464"/>
        <v>0</v>
      </c>
      <c r="BP23" s="551">
        <f>INDEX('SO Oktober 2026 Rev3'!$B$6:$BI$50,MATCH(B23,'SO Oktober 2026 Rev3'!$B$6:$B$50,0),MATCH($BP$3,'SO Oktober 2026 Rev3'!$B$5:$XI$5,0))</f>
        <v>0</v>
      </c>
      <c r="BQ23" s="551">
        <f>INDEX('Summary sales'!$A$6:$CA$50,MATCH($B23,'Summary sales'!$A$6:$A$50,0),MATCH($BP$3,'Summary sales'!$A$7:$CA$7,0))</f>
        <v>0</v>
      </c>
      <c r="BR23" s="551">
        <f t="shared" si="465"/>
        <v>0</v>
      </c>
      <c r="BS23" s="552" t="e">
        <f t="shared" si="466"/>
        <v>#DIV/0!</v>
      </c>
      <c r="BT23" s="551">
        <f>INDEX('SO Oktober 2026 Rev3'!$B$6:$BI$50,MATCH(B23,'SO Oktober 2026 Rev3'!$B$6:$B$50,0),MATCH($BT$3,'SO Oktober 2026 Rev3'!$B$5:$XI$5,0))</f>
        <v>89.451612903225808</v>
      </c>
      <c r="BU23" s="551">
        <f>INDEX('Summary sales'!$A$6:$CA$50,MATCH($B23,'Summary sales'!$A$6:$A$50,0),MATCH($BT$3,'Summary sales'!$A$7:$CA$7,0))</f>
        <v>0</v>
      </c>
      <c r="BV23" s="551">
        <f t="shared" si="467"/>
        <v>-89.451612903225808</v>
      </c>
      <c r="BW23" s="552">
        <f t="shared" si="468"/>
        <v>0</v>
      </c>
      <c r="BX23" s="551">
        <v>3500</v>
      </c>
      <c r="BY23" s="551">
        <f>INDEX('Summary sales'!$A$6:$CA$50,MATCH($B23,'Summary sales'!$A$6:$A$50,0),MATCH($BX$3,'Summary sales'!$A$7:$CA$7,0))</f>
        <v>0</v>
      </c>
      <c r="BZ23" s="551">
        <f t="shared" si="469"/>
        <v>-3500</v>
      </c>
      <c r="CA23" s="552">
        <f t="shared" si="470"/>
        <v>0</v>
      </c>
      <c r="CB23" s="551">
        <f>INDEX('SO Oktober 2026 Rev3'!$B$6:$BI$50,MATCH(B23,'SO Oktober 2026 Rev3'!$B$6:$B$50,0),MATCH($CB$3,'SO Oktober 2026 Rev3'!$B$5:$XI$5,0))</f>
        <v>1000</v>
      </c>
      <c r="CC23" s="551">
        <f>INDEX('Summary sales'!$A$6:$CA$50,MATCH($B23,'Summary sales'!$A$6:$A$50,0),MATCH($CB$3,'Summary sales'!$A$7:$CA$7,0))</f>
        <v>0</v>
      </c>
      <c r="CD23" s="551">
        <f t="shared" si="471"/>
        <v>-1000</v>
      </c>
      <c r="CE23" s="552">
        <f t="shared" si="472"/>
        <v>0</v>
      </c>
      <c r="CF23" s="551">
        <f>INDEX('SO Oktober 2026 Rev3'!$B$6:$BI$50,MATCH(B23,'SO Oktober 2026 Rev3'!$B$6:$B$50,0),MATCH($CF$3,'SO Oktober 2026 Rev3'!$B$5:$XI$5,0))</f>
        <v>3000</v>
      </c>
      <c r="CG23" s="551">
        <f>INDEX('Summary sales'!$A$6:$CA$50,MATCH($B23,'Summary sales'!$A$6:$A$50,0),MATCH($CF$3,'Summary sales'!$A$7:$CA$7,0))</f>
        <v>0</v>
      </c>
      <c r="CH23" s="551">
        <f t="shared" si="473"/>
        <v>-3000</v>
      </c>
      <c r="CI23" s="552">
        <f t="shared" si="474"/>
        <v>0</v>
      </c>
      <c r="CJ23" s="551">
        <f>INDEX('SO Oktober 2026 Rev3'!$B$6:$BI$50,MATCH($B23,'SO Oktober 2026 Rev3'!$B$6:$B$50,0),MATCH($CJ$3,'SO Oktober 2026 Rev3'!$B$5:$XI$5,0))</f>
        <v>4000</v>
      </c>
      <c r="CK23" s="551">
        <f>INDEX('Summary sales'!$A$6:$CA$50,MATCH($B23,'Summary sales'!$A$6:$A$50,0),MATCH($CJ$3,'Summary sales'!$A$7:$CA$7,0))</f>
        <v>0</v>
      </c>
      <c r="CL23" s="551">
        <f t="shared" si="374"/>
        <v>-4000</v>
      </c>
      <c r="CM23" s="552">
        <f t="shared" si="375"/>
        <v>0</v>
      </c>
      <c r="CN23" s="551">
        <f>INDEX('SO Oktober 2026 Rev3'!$B$6:$BI$50,MATCH($B23,'SO Oktober 2026 Rev3'!$B$6:$B$50,0),MATCH(CN$3,'SO Oktober 2026 Rev3'!$B$5:$XI$5,0))</f>
        <v>0</v>
      </c>
      <c r="CO23" s="551">
        <f>INDEX('Summary sales'!$A$6:$CA$50,MATCH($B23,'Summary sales'!$A$6:$A$50,0),MATCH($CN$3,'Summary sales'!$A$7:$CA$7,0))</f>
        <v>0</v>
      </c>
      <c r="CP23" s="551">
        <f t="shared" si="475"/>
        <v>0</v>
      </c>
      <c r="CQ23" s="552" t="e">
        <f t="shared" si="476"/>
        <v>#DIV/0!</v>
      </c>
      <c r="CR23" s="551">
        <f>INDEX('SO Oktober 2026 Rev3'!$B$6:$BI$50,MATCH($B23,'SO Oktober 2026 Rev3'!$B$6:$B$50,0),MATCH(CR$3,'SO Oktober 2026 Rev3'!$B$5:$XI$5,0))</f>
        <v>2000</v>
      </c>
      <c r="CS23" s="551">
        <f>INDEX('Summary sales'!$A$6:$CA$50,MATCH($B23,'Summary sales'!$A$6:$A$50,0),MATCH($CR$3,'Summary sales'!$A$7:$CA$7,0))</f>
        <v>0</v>
      </c>
      <c r="CT23" s="551">
        <f t="shared" si="477"/>
        <v>-2000</v>
      </c>
      <c r="CU23" s="552">
        <f t="shared" si="478"/>
        <v>0</v>
      </c>
      <c r="CV23" s="551">
        <v>9000</v>
      </c>
      <c r="CW23" s="551">
        <f>INDEX('Summary sales'!$A$6:$CA$50,MATCH($B23,'Summary sales'!$A$6:$A$50,0),MATCH($CV$3,'Summary sales'!$A$7:$CA$7,0))</f>
        <v>0</v>
      </c>
      <c r="CX23" s="551">
        <f t="shared" si="479"/>
        <v>-9000</v>
      </c>
      <c r="CY23" s="552">
        <f t="shared" si="480"/>
        <v>0</v>
      </c>
      <c r="CZ23" s="551">
        <f>INDEX('SO Oktober 2026 Rev3'!$B$6:$BI$50,MATCH(B23,'SO Oktober 2026 Rev3'!$B$6:$B$50,0),MATCH($CZ$3,'SO Oktober 2026 Rev3'!$B$5:$XI$5,0))</f>
        <v>2000</v>
      </c>
      <c r="DA23" s="551">
        <f>INDEX('Summary sales'!$A$6:$CA$50,MATCH($B23,'Summary sales'!$A$6:$A$50,0),MATCH($CZ$3,'Summary sales'!$A$7:$CA$7,0))</f>
        <v>0</v>
      </c>
      <c r="DB23" s="551">
        <f t="shared" si="481"/>
        <v>-2000</v>
      </c>
      <c r="DC23" s="552">
        <f t="shared" si="482"/>
        <v>0</v>
      </c>
      <c r="DD23" s="551">
        <f>INDEX('SO Oktober 2026 Rev3'!$B$6:$BI$50,MATCH($B23,'SO Oktober 2026 Rev3'!$B$6:$B$50,0),MATCH(DD$3,'SO Oktober 2026 Rev3'!$B$5:$XI$5,0))</f>
        <v>800</v>
      </c>
      <c r="DE23" s="551">
        <f>INDEX('Summary sales'!$A$6:$CA$50,MATCH($B23,'Summary sales'!$A$6:$A$50,0),MATCH($DD$3,'Summary sales'!$A$7:$CA$7,0))</f>
        <v>0</v>
      </c>
      <c r="DF23" s="551">
        <f t="shared" si="483"/>
        <v>-800</v>
      </c>
      <c r="DG23" s="552">
        <f t="shared" si="484"/>
        <v>0</v>
      </c>
      <c r="DH23" s="551">
        <f>INDEX('SO Oktober 2026 Rev3'!$B$6:$BI$50,MATCH($B23,'SO Oktober 2026 Rev3'!$B$6:$B$50,0),MATCH(DH$3,'SO Oktober 2026 Rev3'!$B$5:$XI$5,0))</f>
        <v>7200</v>
      </c>
      <c r="DI23" s="551">
        <f>INDEX('Summary sales'!$A$6:$CA$50,MATCH($B23,'Summary sales'!$A$6:$A$50,0),MATCH($DH$3,'Summary sales'!$A$7:$CA$7,0))</f>
        <v>0</v>
      </c>
      <c r="DJ23" s="551">
        <f t="shared" si="485"/>
        <v>-7200</v>
      </c>
      <c r="DK23" s="552">
        <f t="shared" si="486"/>
        <v>0</v>
      </c>
      <c r="DL23" s="551">
        <f>INDEX('SO Oktober 2026 Rev3'!$B$6:$BI$50,MATCH(B23,'SO Oktober 2026 Rev3'!$B$6:$B$50,0),MATCH($DL$3,'SO Oktober 2026 Rev3'!$B$5:$XI$5,0))</f>
        <v>2000</v>
      </c>
      <c r="DM23" s="551">
        <f>INDEX('Summary sales'!$A$6:$CA$50,MATCH($B23,'Summary sales'!$A$6:$A$50,0),MATCH($DL$3,'Summary sales'!$A$7:$CA$7,0))</f>
        <v>0</v>
      </c>
      <c r="DN23" s="551">
        <f t="shared" si="487"/>
        <v>-2000</v>
      </c>
      <c r="DO23" s="552">
        <f t="shared" si="488"/>
        <v>0</v>
      </c>
      <c r="DP23" s="551">
        <v>1500</v>
      </c>
      <c r="DQ23" s="551">
        <f>INDEX('Summary sales'!$A$6:$CA$50,MATCH($B23,'Summary sales'!$A$6:$A$50,0),MATCH($DP$3,'Summary sales'!$A$7:$CA$7,0))</f>
        <v>0</v>
      </c>
      <c r="DR23" s="551">
        <f t="shared" si="489"/>
        <v>-1500</v>
      </c>
      <c r="DS23" s="552">
        <f t="shared" si="490"/>
        <v>0</v>
      </c>
      <c r="DT23" s="551">
        <f>INDEX('SO Oktober 2026 Rev3'!$B$6:$BI$50,MATCH(B23,'SO Oktober 2026 Rev3'!$B$6:$B$50,0),MATCH($DT$3,'SO Oktober 2026 Rev3'!$B$5:$XI$5,0))</f>
        <v>1000</v>
      </c>
      <c r="DU23" s="551">
        <f>INDEX('Summary sales'!$A$6:$CA$50,MATCH($B23,'Summary sales'!$A$6:$A$50,0),MATCH($DT$3,'Summary sales'!$A$7:$CA$7,0))</f>
        <v>0</v>
      </c>
      <c r="DV23" s="551">
        <f t="shared" si="491"/>
        <v>-1000</v>
      </c>
      <c r="DW23" s="552">
        <f t="shared" si="492"/>
        <v>0</v>
      </c>
      <c r="DX23" s="551">
        <f>INDEX('SO Oktober 2026 Rev3'!$B$6:$BI$50,MATCH(B23,'SO Oktober 2026 Rev3'!$B$6:$B$50,0),MATCH($DX$3,'SO Oktober 2026 Rev3'!$B$5:$XI$5,0))</f>
        <v>10000</v>
      </c>
      <c r="DY23" s="551">
        <f>INDEX('Summary sales'!$A$6:$CA$50,MATCH($B23,'Summary sales'!$A$6:$A$50,0),MATCH($DX$3,'Summary sales'!$A$7:$CA$7,0))</f>
        <v>0</v>
      </c>
      <c r="DZ23" s="551">
        <f t="shared" si="493"/>
        <v>-10000</v>
      </c>
      <c r="EA23" s="552">
        <f t="shared" si="494"/>
        <v>0</v>
      </c>
      <c r="EB23" s="551">
        <f>INDEX('SO Oktober 2026 Rev3'!$B$6:$BI$50,MATCH(B23,'SO Oktober 2026 Rev3'!$B$6:$B$50,0),MATCH($EB$3,'SO Oktober 2026 Rev3'!$B$5:$XI$5,0))</f>
        <v>2000</v>
      </c>
      <c r="EC23" s="551">
        <f>INDEX('Summary sales'!$A$6:$CA$50,MATCH($B23,'Summary sales'!$A$6:$A$50,0),MATCH($EB$3,'Summary sales'!$A$7:$CA$7,0))</f>
        <v>0</v>
      </c>
      <c r="ED23" s="551">
        <f t="shared" si="495"/>
        <v>-2000</v>
      </c>
      <c r="EE23" s="552">
        <f t="shared" si="496"/>
        <v>0</v>
      </c>
      <c r="EF23" s="551">
        <v>6000</v>
      </c>
      <c r="EG23" s="551">
        <f>INDEX('Summary sales'!$A$6:$CA$50,MATCH($B23,'Summary sales'!$A$6:$A$50,0),MATCH($EF$3,'Summary sales'!$A$7:$CA$7,0))</f>
        <v>0</v>
      </c>
      <c r="EH23" s="551">
        <f t="shared" si="497"/>
        <v>-6000</v>
      </c>
      <c r="EI23" s="552">
        <f t="shared" si="498"/>
        <v>0</v>
      </c>
      <c r="EJ23" s="551">
        <v>12000</v>
      </c>
      <c r="EK23" s="551">
        <f>INDEX('Summary sales'!$A$6:$CA$50,MATCH(B23,'Summary sales'!$A$6:$A$50,0),MATCH($EJ$3,'Summary sales'!$A$7:$CA$7,0))</f>
        <v>0</v>
      </c>
      <c r="EL23" s="551">
        <f t="shared" si="499"/>
        <v>-12000</v>
      </c>
      <c r="EM23" s="552">
        <f t="shared" si="500"/>
        <v>0</v>
      </c>
      <c r="EN23" s="551">
        <f>INDEX('SO Oktober 2026 Rev3'!$B$6:$BI$50,MATCH(B23,'SO Oktober 2026 Rev3'!$B$6:$B$50,0),MATCH($EN$3,'SO Oktober 2026 Rev3'!$B$5:$XI$5,0))</f>
        <v>5000</v>
      </c>
      <c r="EO23" s="551">
        <f>INDEX('Summary sales'!$A$6:$CA$50,MATCH($B23,'Summary sales'!$A$6:$A$50,0),MATCH($EN$3,'Summary sales'!$A$7:$CA$7,0))</f>
        <v>0</v>
      </c>
      <c r="EP23" s="551">
        <f t="shared" si="501"/>
        <v>-5000</v>
      </c>
      <c r="EQ23" s="552">
        <f t="shared" si="502"/>
        <v>0</v>
      </c>
      <c r="ER23" s="551">
        <v>17000</v>
      </c>
      <c r="ES23" s="551">
        <f>INDEX('Summary sales'!$A$6:$CA$50,MATCH($B23,'Summary sales'!$A$6:$A$50,0),MATCH($ER$3,'Summary sales'!$A$7:$CA$7,0))</f>
        <v>0</v>
      </c>
      <c r="ET23" s="551">
        <f t="shared" si="503"/>
        <v>-17000</v>
      </c>
      <c r="EU23" s="552">
        <f t="shared" si="504"/>
        <v>0</v>
      </c>
      <c r="EV23" s="551">
        <v>7000</v>
      </c>
      <c r="EW23" s="551">
        <f>INDEX('Summary sales'!$A$6:$CA$50,MATCH(B23,'Summary sales'!$A$6:$A$50,0),MATCH($EV$3,'Summary sales'!$A$7:$CA$7,0))</f>
        <v>0</v>
      </c>
      <c r="EX23" s="551">
        <f t="shared" si="505"/>
        <v>-7000</v>
      </c>
      <c r="EY23" s="552">
        <f t="shared" si="506"/>
        <v>0</v>
      </c>
      <c r="EZ23" s="551">
        <f>INDEX('SO Oktober 2026 Rev3'!$B$6:$BI$50,MATCH(B23,'SO Oktober 2026 Rev3'!$B$6:$B$50,0),MATCH($EZ$3,'SO Oktober 2026 Rev3'!$B$5:$XI$5,0))</f>
        <v>3500</v>
      </c>
      <c r="FA23" s="551">
        <f>INDEX('Summary sales'!$A$6:$CA$50,MATCH(B23,'Summary sales'!$A$6:$A$50,0),MATCH($EZ$3,'Summary sales'!$A$7:$CA$7,0))</f>
        <v>0</v>
      </c>
      <c r="FB23" s="551">
        <f t="shared" si="507"/>
        <v>-3500</v>
      </c>
      <c r="FC23" s="552">
        <f t="shared" si="508"/>
        <v>0</v>
      </c>
      <c r="FD23" s="551">
        <v>5000</v>
      </c>
      <c r="FE23" s="551">
        <f>INDEX('Summary sales'!$A$6:$CA$50,MATCH(B23,'Summary sales'!$A$6:$A$50,0),MATCH($FD$3,'Summary sales'!$A$7:$CA$7,0))</f>
        <v>0</v>
      </c>
      <c r="FF23" s="554">
        <f t="shared" si="410"/>
        <v>-5000</v>
      </c>
      <c r="FG23" s="552">
        <f t="shared" si="411"/>
        <v>0</v>
      </c>
      <c r="FH23" s="551">
        <f>INDEX('SO Oktober 2026 Rev3'!$B$6:$BI$50,MATCH(B23,'SO Oktober 2026 Rev3'!$B$6:$B$50,0),MATCH($FH$3,'SO Oktober 2026 Rev3'!$B$5:$XI$5,0))</f>
        <v>10000</v>
      </c>
      <c r="FI23" s="554">
        <f>INDEX('Summary sales'!$A$6:$CA$50,MATCH(B23,'Summary sales'!$A$6:$A$50,0),MATCH($FH$3,'Summary sales'!$A$7:$CA$7,0))</f>
        <v>0</v>
      </c>
      <c r="FJ23" s="551">
        <f t="shared" si="412"/>
        <v>-10000</v>
      </c>
      <c r="FK23" s="552">
        <f t="shared" si="413"/>
        <v>0</v>
      </c>
      <c r="FL23" s="551">
        <f>INDEX('SO Oktober 2026 Rev3'!$B$6:$BI$50,MATCH(B23,'SO Oktober 2026 Rev3'!$B$6:$B$50,0),MATCH($FL$3,'SO Oktober 2026 Rev3'!$B$5:$XI$5,0))</f>
        <v>500</v>
      </c>
      <c r="FM23" s="551">
        <f>INDEX('Summary sales'!$A$6:$CA$50,MATCH(B23,'Summary sales'!$A$6:$A$50,0),MATCH($FL$3,'Summary sales'!$A$7:$CA$7,0))</f>
        <v>0</v>
      </c>
      <c r="FN23" s="551">
        <f t="shared" si="509"/>
        <v>-500</v>
      </c>
      <c r="FO23" s="552">
        <f t="shared" si="510"/>
        <v>0</v>
      </c>
      <c r="FP23" s="551">
        <v>6500</v>
      </c>
      <c r="FQ23" s="551">
        <f>INDEX('Summary sales'!$A$6:$CA$50,MATCH(B23,'Summary sales'!$A$6:$A$50,0),MATCH($FP$3,'Summary sales'!$A$7:$CA$7,0))</f>
        <v>0</v>
      </c>
      <c r="FR23" s="551">
        <f t="shared" si="511"/>
        <v>-6500</v>
      </c>
      <c r="FS23" s="552">
        <f t="shared" si="512"/>
        <v>0</v>
      </c>
      <c r="FT23" s="551">
        <f>INDEX('SO Oktober 2026 Rev3'!$B$6:$BI$50,MATCH(B23,'SO Oktober 2026 Rev3'!$B$6:$B$50,0),MATCH($FT$3,'SO Oktober 2026 Rev3'!$B$5:$XI$5,0))</f>
        <v>3500</v>
      </c>
      <c r="FU23" s="551">
        <f>INDEX('Summary sales'!$A$6:$CA$50,MATCH(B23,'Summary sales'!$A$6:$A$50,0),MATCH($FT$3,'Summary sales'!$A$7:$CA$7,0))</f>
        <v>0</v>
      </c>
      <c r="FV23" s="551">
        <f t="shared" si="513"/>
        <v>-3500</v>
      </c>
      <c r="FW23" s="552">
        <f t="shared" si="514"/>
        <v>0</v>
      </c>
      <c r="FX23" s="551">
        <f>INDEX('SO Oktober 2026 Rev3'!$B$6:$BI$50,MATCH(B23,'SO Oktober 2026 Rev3'!$B$6:$B$50,0),MATCH($FX$3,'SO Oktober 2026 Rev3'!$B$5:$XI$5,0))</f>
        <v>2000</v>
      </c>
      <c r="FY23" s="551">
        <f>INDEX('Summary sales'!$A$6:$CA$50,MATCH(B23,'Summary sales'!$A$6:$A$50,0),MATCH($FX$3,'Summary sales'!$A$7:$CA$7,0))</f>
        <v>0</v>
      </c>
      <c r="FZ23" s="551">
        <f t="shared" si="515"/>
        <v>-2000</v>
      </c>
      <c r="GA23" s="552">
        <f t="shared" si="516"/>
        <v>0</v>
      </c>
      <c r="GB23" s="551">
        <v>369.61070967741654</v>
      </c>
      <c r="GC23" s="551">
        <f>INDEX('Summary sales'!$A$6:$CA$50,MATCH(B23,'Summary sales'!$A$6:$A$50,0),MATCH($GB$3,'Summary sales'!$A$7:$CA$7,0))</f>
        <v>0</v>
      </c>
      <c r="GD23" s="551">
        <f t="shared" si="517"/>
        <v>-369.61070967741654</v>
      </c>
      <c r="GE23" s="552">
        <f t="shared" si="518"/>
        <v>0</v>
      </c>
      <c r="GF23" s="551">
        <v>9000</v>
      </c>
      <c r="GG23" s="551">
        <f>INDEX('Summary sales'!$A$6:$CA$50,MATCH(B23,'Summary sales'!$A$6:$A$50,0),MATCH($GF$3,'Summary sales'!$A$7:$CA$7,0))</f>
        <v>0</v>
      </c>
      <c r="GH23" s="551">
        <f t="shared" si="519"/>
        <v>-9000</v>
      </c>
      <c r="GI23" s="552">
        <f t="shared" si="520"/>
        <v>0</v>
      </c>
      <c r="GJ23" s="551">
        <f>INDEX('SO Oktober 2026 Rev3'!$B$6:$BI$50,MATCH(B23,'SO Oktober 2026 Rev3'!$B$6:$B$50,0),MATCH($GJ$3,'SO Oktober 2026 Rev3'!$B$5:$XI$5,0))</f>
        <v>1121.900322580635</v>
      </c>
      <c r="GK23" s="551">
        <f>INDEX('Summary sales'!$A$6:$CA$50,MATCH($B23,'Summary sales'!$A$6:$A$50,0),MATCH($GJ$3,'Summary sales'!$A$7:$CA$7,0))</f>
        <v>0</v>
      </c>
      <c r="GL23" s="551">
        <f t="shared" si="521"/>
        <v>-1121.900322580635</v>
      </c>
      <c r="GM23" s="552">
        <f t="shared" si="522"/>
        <v>0</v>
      </c>
      <c r="GN23" s="551">
        <f>INDEX('SO Oktober 2026 Rev3'!$B$6:$BI$50,MATCH(B23,'SO Oktober 2026 Rev3'!$B$6:$B$50,0),MATCH($GN$3,'SO Oktober 2026 Rev3'!$B$5:$XI$5,0))</f>
        <v>2499.7025806451697</v>
      </c>
      <c r="GO23" s="551">
        <f>INDEX('Summary sales'!$A$6:$CA$50,MATCH(B23,'Summary sales'!$A$6:$A$50,0),MATCH($GN$3,'Summary sales'!$A$7:$CA$7,0))</f>
        <v>0</v>
      </c>
      <c r="GP23" s="551">
        <f t="shared" si="523"/>
        <v>-2499.7025806451697</v>
      </c>
      <c r="GQ23" s="552">
        <f t="shared" si="524"/>
        <v>0</v>
      </c>
      <c r="GR23" s="551">
        <v>5000</v>
      </c>
      <c r="GS23" s="551">
        <f>INDEX('Summary sales'!$A$6:$CA$50,MATCH(B23,'Summary sales'!$A$6:$A$50,0),MATCH($GR$3,'Summary sales'!$A$7:$CA$7,0))</f>
        <v>0</v>
      </c>
      <c r="GT23" s="551">
        <f t="shared" si="525"/>
        <v>-5000</v>
      </c>
      <c r="GU23" s="552">
        <f t="shared" si="526"/>
        <v>0</v>
      </c>
      <c r="GV23" s="551">
        <f>INDEX('SO Oktober 2026 Rev3'!$B$6:$BI$50,MATCH(B23,'SO Oktober 2026 Rev3'!$B$6:$B$50,0),MATCH($GV$3,'SO Oktober 2026 Rev3'!$B$5:$XI$5,0))</f>
        <v>2499.7025806451697</v>
      </c>
      <c r="GW23" s="551">
        <f>INDEX('Summary sales'!$A$6:$CA$50,MATCH(B23,'Summary sales'!$A$6:$A$50,0),MATCH($GV$3,'Summary sales'!$A$7:$CA$7,0))</f>
        <v>0</v>
      </c>
      <c r="GX23" s="551">
        <f t="shared" si="527"/>
        <v>-2499.7025806451697</v>
      </c>
      <c r="GY23" s="552">
        <f t="shared" si="528"/>
        <v>0</v>
      </c>
      <c r="GZ23" s="551">
        <f>INDEX('SO Oktober 2026 Rev3'!$B$6:$BI$50,MATCH(B23,'SO Oktober 2026 Rev3'!$B$6:$B$50,0),MATCH($GZ$3,'SO Oktober 2026 Rev3'!$B$5:$XI$5,0))</f>
        <v>31500</v>
      </c>
      <c r="HA23" s="551">
        <f>INDEX('Summary sales'!$A$6:$CA$50,MATCH(B23,'Summary sales'!$A$6:$A$50,0),MATCH($GZ$3,'Summary sales'!$A$7:$CA$7,0))</f>
        <v>0</v>
      </c>
      <c r="HB23" s="551">
        <f t="shared" si="529"/>
        <v>-31500</v>
      </c>
      <c r="HC23" s="555">
        <f t="shared" si="530"/>
        <v>0</v>
      </c>
    </row>
    <row r="24" spans="1:211" ht="15" customHeight="1">
      <c r="A24" s="816"/>
      <c r="B24" s="556">
        <f t="shared" si="436"/>
        <v>46311</v>
      </c>
      <c r="C24" s="556" t="str">
        <f t="shared" si="212"/>
        <v>Fri</v>
      </c>
      <c r="D24" s="551">
        <f t="shared" si="437"/>
        <v>224806.97941935482</v>
      </c>
      <c r="E24" s="551">
        <f t="shared" ca="1" si="438"/>
        <v>0</v>
      </c>
      <c r="F24" s="551">
        <f t="shared" ca="1" si="439"/>
        <v>-224806.97941935482</v>
      </c>
      <c r="G24" s="552">
        <f t="shared" ca="1" si="440"/>
        <v>0</v>
      </c>
      <c r="H24" s="551">
        <f>INDEX('SO Oktober 2026 Rev3'!$B$6:$BI$50,MATCH($B24,'SO Oktober 2026 Rev3'!$B$6:$B$50,0),MATCH($H$3,'SO Oktober 2026 Rev3'!$B$5:$XI$5,0))</f>
        <v>1199.5729032258068</v>
      </c>
      <c r="I24" s="551">
        <f>INDEX('Summary sales'!$A$6:$CA$50,MATCH($B24,'Summary sales'!$A$6:$A$50,0),MATCH($H$3,'Summary sales'!$A$7:$CA$7,0))</f>
        <v>0</v>
      </c>
      <c r="J24" s="551">
        <f t="shared" si="441"/>
        <v>-1199.5729032258068</v>
      </c>
      <c r="K24" s="552">
        <f t="shared" si="442"/>
        <v>0</v>
      </c>
      <c r="L24" s="551">
        <f>INDEX('SO Oktober 2026 Rev3'!$B$6:$BI$50,MATCH($B24,'SO Oktober 2026 Rev3'!$B$6:$B$50,0),MATCH($L$3,'SO Oktober 2026 Rev3'!$B$5:$XI$5,0))</f>
        <v>1200</v>
      </c>
      <c r="M24" s="551">
        <f>INDEX('Summary sales'!$A$6:$CA$50,MATCH($B24,'Summary sales'!$A$6:$A$50,0),MATCH($L$3,'Summary sales'!$A$7:$CA$7,0))</f>
        <v>0</v>
      </c>
      <c r="N24" s="551">
        <f t="shared" si="443"/>
        <v>-1200</v>
      </c>
      <c r="O24" s="553">
        <f t="shared" si="444"/>
        <v>0</v>
      </c>
      <c r="P24" s="551">
        <f>INDEX('SO Oktober 2026 Rev3'!$B$6:$BI$50,MATCH(B24,'SO Oktober 2026 Rev3'!$B$6:$B$50,0),MATCH($P$3,'SO Oktober 2026 Rev3'!$B$5:$XI$5,0))</f>
        <v>3300</v>
      </c>
      <c r="Q24" s="551">
        <f>INDEX('Summary sales'!$A$6:$CA$50,MATCH($B24,'Summary sales'!$A$6:$A$50,0),MATCH($P$3,'Summary sales'!$A$7:$CA$7,0))</f>
        <v>0</v>
      </c>
      <c r="R24" s="551">
        <f t="shared" si="445"/>
        <v>-3300</v>
      </c>
      <c r="S24" s="553">
        <f t="shared" si="446"/>
        <v>0</v>
      </c>
      <c r="T24" s="551">
        <f>INDEX('SO Oktober 2026 Rev3'!$B$6:$BI$50,MATCH(B24,'SO Oktober 2026 Rev3'!$B$6:$B$50,0),MATCH($T$3,'SO Oktober 2026 Rev3'!$B$5:$XI$5,0))</f>
        <v>800</v>
      </c>
      <c r="U24" s="551">
        <f>INDEX('Summary sales'!$A$6:$CA$50,MATCH($B24,'Summary sales'!$A$6:$A$50,0),MATCH($T$3,'Summary sales'!$A$7:$CA$7,0))</f>
        <v>0</v>
      </c>
      <c r="V24" s="551">
        <f t="shared" si="447"/>
        <v>-800</v>
      </c>
      <c r="W24" s="553">
        <f t="shared" si="448"/>
        <v>0</v>
      </c>
      <c r="X24" s="551">
        <f>INDEX('SO Oktober 2026 Rev3'!$B$6:$BI$50,MATCH(B24,'SO Oktober 2026 Rev3'!$B$6:$B$50,0),MATCH($X$3,'SO Oktober 2026 Rev3'!$B$5:$XI$5,0))</f>
        <v>150</v>
      </c>
      <c r="Y24" s="551">
        <f>INDEX('Summary sales'!$A$6:$CA$50,MATCH($B24,'Summary sales'!$A$6:$A$50,0),MATCH($X$3,'Summary sales'!$A$7:$CA$7,0))</f>
        <v>0</v>
      </c>
      <c r="Z24" s="551">
        <f t="shared" si="342"/>
        <v>-150</v>
      </c>
      <c r="AA24" s="553">
        <f t="shared" si="343"/>
        <v>0</v>
      </c>
      <c r="AB24" s="551">
        <f>INDEX('SO Oktober 2026 Rev3'!$B$6:$BI$50,MATCH(B24,'SO Oktober 2026 Rev3'!$B$6:$B$50,0),MATCH($AB$3,'SO Oktober 2026 Rev3'!$B$5:$XI$5,0))</f>
        <v>603.76322580644887</v>
      </c>
      <c r="AC24" s="551">
        <f>INDEX('Summary sales'!$A$6:$CA$50,MATCH($B24,'Summary sales'!$A$6:$A$50,0),MATCH($AB$3,'Summary sales'!$A$7:$CA$7,0))</f>
        <v>0</v>
      </c>
      <c r="AD24" s="551">
        <f t="shared" si="449"/>
        <v>-603.76322580644887</v>
      </c>
      <c r="AE24" s="552">
        <f t="shared" si="450"/>
        <v>0</v>
      </c>
      <c r="AF24" s="551">
        <f>INDEX('SO Oktober 2026 Rev3'!$B$6:$BI$50,MATCH(B24,'SO Oktober 2026 Rev3'!$B$6:$B$50,0),MATCH($AF$3,'SO Oktober 2026 Rev3'!$B$5:$XI$5,0))</f>
        <v>673.27548387096704</v>
      </c>
      <c r="AG24" s="551">
        <f>INDEX('Summary sales'!$A$6:$CA$50,MATCH($B24,'Summary sales'!$A$6:$A$50,0),MATCH($AF$3,'Summary sales'!$A$7:$CA$7,0))</f>
        <v>0</v>
      </c>
      <c r="AH24" s="551">
        <f t="shared" si="451"/>
        <v>-673.27548387096704</v>
      </c>
      <c r="AI24" s="552">
        <f t="shared" si="452"/>
        <v>0</v>
      </c>
      <c r="AJ24" s="551">
        <f>INDEX('SO Oktober 2026 Rev3'!$B$6:$BI$50,MATCH(B24,'SO Oktober 2026 Rev3'!$B$6:$B$50,0),MATCH($AJ$3,'SO Oktober 2026 Rev3'!$B$5:$XI$5,0))</f>
        <v>5500</v>
      </c>
      <c r="AK24" s="551">
        <f>INDEX('Summary sales'!$A$6:$CA$50,MATCH($B24,'Summary sales'!$A$6:$A$50,0),MATCH($AJ$3,'Summary sales'!$A$7:$CA$7,0))</f>
        <v>0</v>
      </c>
      <c r="AL24" s="551">
        <f t="shared" si="348"/>
        <v>-5500</v>
      </c>
      <c r="AM24" s="552">
        <f t="shared" si="349"/>
        <v>0</v>
      </c>
      <c r="AN24" s="551">
        <v>4000</v>
      </c>
      <c r="AO24" s="551">
        <f ca="1">INDEX('Summary sales'!$A$6:$CA$50,MATCH($B24,'Summary sales'!$A$6:$A$50,0),MATCH($AN$3,'Summary sales'!$A$7:$CA$7,0))</f>
        <v>0</v>
      </c>
      <c r="AP24" s="551">
        <f t="shared" ca="1" si="453"/>
        <v>-4000</v>
      </c>
      <c r="AQ24" s="552">
        <f t="shared" ca="1" si="454"/>
        <v>0</v>
      </c>
      <c r="AR24" s="551">
        <v>2000</v>
      </c>
      <c r="AS24" s="551">
        <f>INDEX('Summary sales'!$A$6:$CA$50,MATCH($B24,'Summary sales'!$A$6:$A$50,0),MATCH($AR$3,'Summary sales'!$A$7:$CA$7,0))</f>
        <v>0</v>
      </c>
      <c r="AT24" s="551">
        <f t="shared" si="455"/>
        <v>-2000</v>
      </c>
      <c r="AU24" s="552">
        <f t="shared" si="456"/>
        <v>0</v>
      </c>
      <c r="AV24" s="551">
        <f>INDEX('SO Oktober 2026 Rev3'!$B$6:$BI$50,MATCH(B24,'SO Oktober 2026 Rev3'!$B$6:$B$50,0),MATCH($AV$3,'SO Oktober 2026 Rev3'!$B$5:$XI$5,0))</f>
        <v>1000</v>
      </c>
      <c r="AW24" s="551">
        <f>INDEX('Summary sales'!$A$6:$CA$50,MATCH($B24,'Summary sales'!$A$6:$A$50,0),MATCH($AV$3,'Summary sales'!$A$7:$CA$7,0))</f>
        <v>0</v>
      </c>
      <c r="AX24" s="551">
        <f t="shared" si="457"/>
        <v>-1000</v>
      </c>
      <c r="AY24" s="552">
        <f t="shared" si="458"/>
        <v>0</v>
      </c>
      <c r="AZ24" s="551">
        <v>10800</v>
      </c>
      <c r="BA24" s="551">
        <f>INDEX('Summary sales'!$A$6:$CA$50,MATCH($B24,'Summary sales'!$A$6:$A$50,0),MATCH($AZ$3,'Summary sales'!$A$7:$CA$7,0))</f>
        <v>0</v>
      </c>
      <c r="BB24" s="551">
        <f t="shared" si="459"/>
        <v>-10800</v>
      </c>
      <c r="BC24" s="552">
        <f t="shared" si="460"/>
        <v>0</v>
      </c>
      <c r="BD24" s="551">
        <v>8000</v>
      </c>
      <c r="BE24" s="551">
        <f>INDEX('Summary sales'!$A$6:$CA$50,MATCH($B24,'Summary sales'!$A$6:$A$50,0),MATCH($BD$3,'Summary sales'!$A$7:$CA$7,0))</f>
        <v>0</v>
      </c>
      <c r="BF24" s="551">
        <f t="shared" si="461"/>
        <v>-8000</v>
      </c>
      <c r="BG24" s="552">
        <f t="shared" si="462"/>
        <v>0</v>
      </c>
      <c r="BH24" s="551">
        <f>INDEX('SO Oktober 2026 Rev3'!$B$6:$BI$50,MATCH(B24,'SO Oktober 2026 Rev3'!$B$6:$B$50,0),MATCH($BH$3,'SO Oktober 2026 Rev3'!$B$5:$XI$5,0))</f>
        <v>1000</v>
      </c>
      <c r="BI24" s="551">
        <f>INDEX('Summary sales'!$A$6:$CA$50,MATCH($B24,'Summary sales'!$A$6:$A$50,0),MATCH($BH$3,'Summary sales'!$A$7:$CA$7,0))</f>
        <v>0</v>
      </c>
      <c r="BJ24" s="551">
        <f t="shared" si="360"/>
        <v>-1000</v>
      </c>
      <c r="BK24" s="552">
        <f t="shared" si="361"/>
        <v>0</v>
      </c>
      <c r="BL24" s="551">
        <f>INDEX('SO Oktober 2026 Rev3'!$B$6:$BI$50,MATCH(B24,'SO Oktober 2026 Rev3'!$B$6:$B$50,0),MATCH($BL$3,'SO Oktober 2026 Rev3'!$B$5:$XI$5,0))</f>
        <v>5500</v>
      </c>
      <c r="BM24" s="551">
        <f ca="1">INDEX('Summary sales'!$A$6:$CA$50,MATCH($B24,'Summary sales'!$A$6:$A$50,0),MATCH($BL$3,'Summary sales'!$A$7:$CA$7,0))</f>
        <v>0</v>
      </c>
      <c r="BN24" s="551">
        <f t="shared" ca="1" si="463"/>
        <v>-5500</v>
      </c>
      <c r="BO24" s="552">
        <f t="shared" ca="1" si="464"/>
        <v>0</v>
      </c>
      <c r="BP24" s="551">
        <f>INDEX('SO Oktober 2026 Rev3'!$B$6:$BI$50,MATCH(B24,'SO Oktober 2026 Rev3'!$B$6:$B$50,0),MATCH($BP$3,'SO Oktober 2026 Rev3'!$B$5:$XI$5,0))</f>
        <v>0</v>
      </c>
      <c r="BQ24" s="551">
        <f>INDEX('Summary sales'!$A$6:$CA$50,MATCH($B24,'Summary sales'!$A$6:$A$50,0),MATCH($BP$3,'Summary sales'!$A$7:$CA$7,0))</f>
        <v>0</v>
      </c>
      <c r="BR24" s="551">
        <f t="shared" si="465"/>
        <v>0</v>
      </c>
      <c r="BS24" s="552" t="e">
        <f t="shared" si="466"/>
        <v>#DIV/0!</v>
      </c>
      <c r="BT24" s="551">
        <f>INDEX('SO Oktober 2026 Rev3'!$B$6:$BI$50,MATCH(B24,'SO Oktober 2026 Rev3'!$B$6:$B$50,0),MATCH($BT$3,'SO Oktober 2026 Rev3'!$B$5:$XI$5,0))</f>
        <v>89.451612903225808</v>
      </c>
      <c r="BU24" s="551">
        <f>INDEX('Summary sales'!$A$6:$CA$50,MATCH($B24,'Summary sales'!$A$6:$A$50,0),MATCH($BT$3,'Summary sales'!$A$7:$CA$7,0))</f>
        <v>0</v>
      </c>
      <c r="BV24" s="551">
        <f t="shared" si="467"/>
        <v>-89.451612903225808</v>
      </c>
      <c r="BW24" s="552">
        <f t="shared" si="468"/>
        <v>0</v>
      </c>
      <c r="BX24" s="551">
        <v>3500</v>
      </c>
      <c r="BY24" s="551">
        <f>INDEX('Summary sales'!$A$6:$CA$50,MATCH($B24,'Summary sales'!$A$6:$A$50,0),MATCH($BX$3,'Summary sales'!$A$7:$CA$7,0))</f>
        <v>0</v>
      </c>
      <c r="BZ24" s="551">
        <f t="shared" si="469"/>
        <v>-3500</v>
      </c>
      <c r="CA24" s="552">
        <f t="shared" si="470"/>
        <v>0</v>
      </c>
      <c r="CB24" s="551">
        <f>INDEX('SO Oktober 2026 Rev3'!$B$6:$BI$50,MATCH(B24,'SO Oktober 2026 Rev3'!$B$6:$B$50,0),MATCH($CB$3,'SO Oktober 2026 Rev3'!$B$5:$XI$5,0))</f>
        <v>1000</v>
      </c>
      <c r="CC24" s="551">
        <f>INDEX('Summary sales'!$A$6:$CA$50,MATCH($B24,'Summary sales'!$A$6:$A$50,0),MATCH($CB$3,'Summary sales'!$A$7:$CA$7,0))</f>
        <v>0</v>
      </c>
      <c r="CD24" s="551">
        <f t="shared" si="471"/>
        <v>-1000</v>
      </c>
      <c r="CE24" s="552">
        <f t="shared" si="472"/>
        <v>0</v>
      </c>
      <c r="CF24" s="551">
        <f>INDEX('SO Oktober 2026 Rev3'!$B$6:$BI$50,MATCH(B24,'SO Oktober 2026 Rev3'!$B$6:$B$50,0),MATCH($CF$3,'SO Oktober 2026 Rev3'!$B$5:$XI$5,0))</f>
        <v>3000</v>
      </c>
      <c r="CG24" s="551">
        <f>INDEX('Summary sales'!$A$6:$CA$50,MATCH($B24,'Summary sales'!$A$6:$A$50,0),MATCH($CF$3,'Summary sales'!$A$7:$CA$7,0))</f>
        <v>0</v>
      </c>
      <c r="CH24" s="551">
        <f t="shared" si="473"/>
        <v>-3000</v>
      </c>
      <c r="CI24" s="552">
        <f t="shared" si="474"/>
        <v>0</v>
      </c>
      <c r="CJ24" s="551">
        <f>INDEX('SO Oktober 2026 Rev3'!$B$6:$BI$50,MATCH($B24,'SO Oktober 2026 Rev3'!$B$6:$B$50,0),MATCH($CJ$3,'SO Oktober 2026 Rev3'!$B$5:$XI$5,0))</f>
        <v>4000</v>
      </c>
      <c r="CK24" s="551">
        <f>INDEX('Summary sales'!$A$6:$CA$50,MATCH($B24,'Summary sales'!$A$6:$A$50,0),MATCH($CJ$3,'Summary sales'!$A$7:$CA$7,0))</f>
        <v>0</v>
      </c>
      <c r="CL24" s="551">
        <f t="shared" si="374"/>
        <v>-4000</v>
      </c>
      <c r="CM24" s="552">
        <f t="shared" si="375"/>
        <v>0</v>
      </c>
      <c r="CN24" s="551">
        <f>INDEX('SO Oktober 2026 Rev3'!$B$6:$BI$50,MATCH($B24,'SO Oktober 2026 Rev3'!$B$6:$B$50,0),MATCH(CN$3,'SO Oktober 2026 Rev3'!$B$5:$XI$5,0))</f>
        <v>0</v>
      </c>
      <c r="CO24" s="551">
        <f>INDEX('Summary sales'!$A$6:$CA$50,MATCH($B24,'Summary sales'!$A$6:$A$50,0),MATCH($CN$3,'Summary sales'!$A$7:$CA$7,0))</f>
        <v>0</v>
      </c>
      <c r="CP24" s="551">
        <f t="shared" si="475"/>
        <v>0</v>
      </c>
      <c r="CQ24" s="552" t="e">
        <f t="shared" si="476"/>
        <v>#DIV/0!</v>
      </c>
      <c r="CR24" s="551">
        <f>INDEX('SO Oktober 2026 Rev3'!$B$6:$BI$50,MATCH($B24,'SO Oktober 2026 Rev3'!$B$6:$B$50,0),MATCH(CR$3,'SO Oktober 2026 Rev3'!$B$5:$XI$5,0))</f>
        <v>2000</v>
      </c>
      <c r="CS24" s="551">
        <f>INDEX('Summary sales'!$A$6:$CA$50,MATCH($B24,'Summary sales'!$A$6:$A$50,0),MATCH($CR$3,'Summary sales'!$A$7:$CA$7,0))</f>
        <v>0</v>
      </c>
      <c r="CT24" s="551">
        <f t="shared" si="477"/>
        <v>-2000</v>
      </c>
      <c r="CU24" s="552">
        <f t="shared" si="478"/>
        <v>0</v>
      </c>
      <c r="CV24" s="551">
        <v>9000</v>
      </c>
      <c r="CW24" s="551">
        <f>INDEX('Summary sales'!$A$6:$CA$50,MATCH($B24,'Summary sales'!$A$6:$A$50,0),MATCH($CV$3,'Summary sales'!$A$7:$CA$7,0))</f>
        <v>0</v>
      </c>
      <c r="CX24" s="551">
        <f t="shared" si="479"/>
        <v>-9000</v>
      </c>
      <c r="CY24" s="552">
        <f t="shared" si="480"/>
        <v>0</v>
      </c>
      <c r="CZ24" s="551">
        <f>INDEX('SO Oktober 2026 Rev3'!$B$6:$BI$50,MATCH(B24,'SO Oktober 2026 Rev3'!$B$6:$B$50,0),MATCH($CZ$3,'SO Oktober 2026 Rev3'!$B$5:$XI$5,0))</f>
        <v>2000</v>
      </c>
      <c r="DA24" s="551">
        <f>INDEX('Summary sales'!$A$6:$CA$50,MATCH($B24,'Summary sales'!$A$6:$A$50,0),MATCH($CZ$3,'Summary sales'!$A$7:$CA$7,0))</f>
        <v>0</v>
      </c>
      <c r="DB24" s="551">
        <f t="shared" si="481"/>
        <v>-2000</v>
      </c>
      <c r="DC24" s="552">
        <f t="shared" si="482"/>
        <v>0</v>
      </c>
      <c r="DD24" s="551">
        <f>INDEX('SO Oktober 2026 Rev3'!$B$6:$BI$50,MATCH($B24,'SO Oktober 2026 Rev3'!$B$6:$B$50,0),MATCH(DD$3,'SO Oktober 2026 Rev3'!$B$5:$XI$5,0))</f>
        <v>800</v>
      </c>
      <c r="DE24" s="551">
        <f>INDEX('Summary sales'!$A$6:$CA$50,MATCH($B24,'Summary sales'!$A$6:$A$50,0),MATCH($DD$3,'Summary sales'!$A$7:$CA$7,0))</f>
        <v>0</v>
      </c>
      <c r="DF24" s="551">
        <f t="shared" si="483"/>
        <v>-800</v>
      </c>
      <c r="DG24" s="552">
        <f t="shared" si="484"/>
        <v>0</v>
      </c>
      <c r="DH24" s="551">
        <f>INDEX('SO Oktober 2026 Rev3'!$B$6:$BI$50,MATCH($B24,'SO Oktober 2026 Rev3'!$B$6:$B$50,0),MATCH(DH$3,'SO Oktober 2026 Rev3'!$B$5:$XI$5,0))</f>
        <v>7200</v>
      </c>
      <c r="DI24" s="551">
        <f>INDEX('Summary sales'!$A$6:$CA$50,MATCH($B24,'Summary sales'!$A$6:$A$50,0),MATCH($DH$3,'Summary sales'!$A$7:$CA$7,0))</f>
        <v>0</v>
      </c>
      <c r="DJ24" s="551">
        <f t="shared" si="485"/>
        <v>-7200</v>
      </c>
      <c r="DK24" s="552">
        <f t="shared" si="486"/>
        <v>0</v>
      </c>
      <c r="DL24" s="551">
        <f>INDEX('SO Oktober 2026 Rev3'!$B$6:$BI$50,MATCH(B24,'SO Oktober 2026 Rev3'!$B$6:$B$50,0),MATCH($DL$3,'SO Oktober 2026 Rev3'!$B$5:$XI$5,0))</f>
        <v>2000</v>
      </c>
      <c r="DM24" s="551">
        <f>INDEX('Summary sales'!$A$6:$CA$50,MATCH($B24,'Summary sales'!$A$6:$A$50,0),MATCH($DL$3,'Summary sales'!$A$7:$CA$7,0))</f>
        <v>0</v>
      </c>
      <c r="DN24" s="551">
        <f t="shared" si="487"/>
        <v>-2000</v>
      </c>
      <c r="DO24" s="552">
        <f t="shared" si="488"/>
        <v>0</v>
      </c>
      <c r="DP24" s="551">
        <v>1500</v>
      </c>
      <c r="DQ24" s="551">
        <f>INDEX('Summary sales'!$A$6:$CA$50,MATCH($B24,'Summary sales'!$A$6:$A$50,0),MATCH($DP$3,'Summary sales'!$A$7:$CA$7,0))</f>
        <v>0</v>
      </c>
      <c r="DR24" s="551">
        <f t="shared" si="489"/>
        <v>-1500</v>
      </c>
      <c r="DS24" s="552">
        <f t="shared" si="490"/>
        <v>0</v>
      </c>
      <c r="DT24" s="551">
        <f>INDEX('SO Oktober 2026 Rev3'!$B$6:$BI$50,MATCH(B24,'SO Oktober 2026 Rev3'!$B$6:$B$50,0),MATCH($DT$3,'SO Oktober 2026 Rev3'!$B$5:$XI$5,0))</f>
        <v>1000</v>
      </c>
      <c r="DU24" s="551">
        <f>INDEX('Summary sales'!$A$6:$CA$50,MATCH($B24,'Summary sales'!$A$6:$A$50,0),MATCH($DT$3,'Summary sales'!$A$7:$CA$7,0))</f>
        <v>0</v>
      </c>
      <c r="DV24" s="551">
        <f t="shared" si="491"/>
        <v>-1000</v>
      </c>
      <c r="DW24" s="552">
        <f t="shared" si="492"/>
        <v>0</v>
      </c>
      <c r="DX24" s="551">
        <f>INDEX('SO Oktober 2026 Rev3'!$B$6:$BI$50,MATCH(B24,'SO Oktober 2026 Rev3'!$B$6:$B$50,0),MATCH($DX$3,'SO Oktober 2026 Rev3'!$B$5:$XI$5,0))</f>
        <v>10000</v>
      </c>
      <c r="DY24" s="551">
        <f>INDEX('Summary sales'!$A$6:$CA$50,MATCH($B24,'Summary sales'!$A$6:$A$50,0),MATCH($DX$3,'Summary sales'!$A$7:$CA$7,0))</f>
        <v>0</v>
      </c>
      <c r="DZ24" s="551">
        <f t="shared" si="493"/>
        <v>-10000</v>
      </c>
      <c r="EA24" s="552">
        <f t="shared" si="494"/>
        <v>0</v>
      </c>
      <c r="EB24" s="551">
        <f>INDEX('SO Oktober 2026 Rev3'!$B$6:$BI$50,MATCH(B24,'SO Oktober 2026 Rev3'!$B$6:$B$50,0),MATCH($EB$3,'SO Oktober 2026 Rev3'!$B$5:$XI$5,0))</f>
        <v>2000</v>
      </c>
      <c r="EC24" s="551">
        <f>INDEX('Summary sales'!$A$6:$CA$50,MATCH($B24,'Summary sales'!$A$6:$A$50,0),MATCH($EB$3,'Summary sales'!$A$7:$CA$7,0))</f>
        <v>0</v>
      </c>
      <c r="ED24" s="551">
        <f t="shared" si="495"/>
        <v>-2000</v>
      </c>
      <c r="EE24" s="552">
        <f t="shared" si="496"/>
        <v>0</v>
      </c>
      <c r="EF24" s="551">
        <v>6000</v>
      </c>
      <c r="EG24" s="551">
        <f>INDEX('Summary sales'!$A$6:$CA$50,MATCH($B24,'Summary sales'!$A$6:$A$50,0),MATCH($EF$3,'Summary sales'!$A$7:$CA$7,0))</f>
        <v>0</v>
      </c>
      <c r="EH24" s="551">
        <f t="shared" si="497"/>
        <v>-6000</v>
      </c>
      <c r="EI24" s="552">
        <f t="shared" si="498"/>
        <v>0</v>
      </c>
      <c r="EJ24" s="551">
        <v>12000</v>
      </c>
      <c r="EK24" s="551">
        <f>INDEX('Summary sales'!$A$6:$CA$50,MATCH(B24,'Summary sales'!$A$6:$A$50,0),MATCH($EJ$3,'Summary sales'!$A$7:$CA$7,0))</f>
        <v>0</v>
      </c>
      <c r="EL24" s="551">
        <f t="shared" si="499"/>
        <v>-12000</v>
      </c>
      <c r="EM24" s="552">
        <f t="shared" si="500"/>
        <v>0</v>
      </c>
      <c r="EN24" s="551">
        <f>INDEX('SO Oktober 2026 Rev3'!$B$6:$BI$50,MATCH(B24,'SO Oktober 2026 Rev3'!$B$6:$B$50,0),MATCH($EN$3,'SO Oktober 2026 Rev3'!$B$5:$XI$5,0))</f>
        <v>5000</v>
      </c>
      <c r="EO24" s="551">
        <f>INDEX('Summary sales'!$A$6:$CA$50,MATCH($B24,'Summary sales'!$A$6:$A$50,0),MATCH($EN$3,'Summary sales'!$A$7:$CA$7,0))</f>
        <v>0</v>
      </c>
      <c r="EP24" s="551">
        <f t="shared" si="501"/>
        <v>-5000</v>
      </c>
      <c r="EQ24" s="552">
        <f t="shared" si="502"/>
        <v>0</v>
      </c>
      <c r="ER24" s="551">
        <v>17000</v>
      </c>
      <c r="ES24" s="551">
        <f>INDEX('Summary sales'!$A$6:$CA$50,MATCH($B24,'Summary sales'!$A$6:$A$50,0),MATCH($ER$3,'Summary sales'!$A$7:$CA$7,0))</f>
        <v>0</v>
      </c>
      <c r="ET24" s="551">
        <f t="shared" si="503"/>
        <v>-17000</v>
      </c>
      <c r="EU24" s="552">
        <f t="shared" si="504"/>
        <v>0</v>
      </c>
      <c r="EV24" s="551">
        <v>7000</v>
      </c>
      <c r="EW24" s="551">
        <f>INDEX('Summary sales'!$A$6:$CA$50,MATCH(B24,'Summary sales'!$A$6:$A$50,0),MATCH($EV$3,'Summary sales'!$A$7:$CA$7,0))</f>
        <v>0</v>
      </c>
      <c r="EX24" s="551">
        <f t="shared" si="505"/>
        <v>-7000</v>
      </c>
      <c r="EY24" s="552">
        <f t="shared" si="506"/>
        <v>0</v>
      </c>
      <c r="EZ24" s="551">
        <f>INDEX('SO Oktober 2026 Rev3'!$B$6:$BI$50,MATCH(B24,'SO Oktober 2026 Rev3'!$B$6:$B$50,0),MATCH($EZ$3,'SO Oktober 2026 Rev3'!$B$5:$XI$5,0))</f>
        <v>3500</v>
      </c>
      <c r="FA24" s="551">
        <f>INDEX('Summary sales'!$A$6:$CA$50,MATCH(B24,'Summary sales'!$A$6:$A$50,0),MATCH($EZ$3,'Summary sales'!$A$7:$CA$7,0))</f>
        <v>0</v>
      </c>
      <c r="FB24" s="551">
        <f t="shared" si="507"/>
        <v>-3500</v>
      </c>
      <c r="FC24" s="552">
        <f t="shared" si="508"/>
        <v>0</v>
      </c>
      <c r="FD24" s="551">
        <v>5000</v>
      </c>
      <c r="FE24" s="551">
        <f>INDEX('Summary sales'!$A$6:$CA$50,MATCH(B24,'Summary sales'!$A$6:$A$50,0),MATCH($FD$3,'Summary sales'!$A$7:$CA$7,0))</f>
        <v>0</v>
      </c>
      <c r="FF24" s="554">
        <f t="shared" si="410"/>
        <v>-5000</v>
      </c>
      <c r="FG24" s="552">
        <f t="shared" si="411"/>
        <v>0</v>
      </c>
      <c r="FH24" s="551">
        <f>INDEX('SO Oktober 2026 Rev3'!$B$6:$BI$50,MATCH(B24,'SO Oktober 2026 Rev3'!$B$6:$B$50,0),MATCH($FH$3,'SO Oktober 2026 Rev3'!$B$5:$XI$5,0))</f>
        <v>10000</v>
      </c>
      <c r="FI24" s="554">
        <f>INDEX('Summary sales'!$A$6:$CA$50,MATCH(B24,'Summary sales'!$A$6:$A$50,0),MATCH($FH$3,'Summary sales'!$A$7:$CA$7,0))</f>
        <v>0</v>
      </c>
      <c r="FJ24" s="551">
        <f t="shared" si="412"/>
        <v>-10000</v>
      </c>
      <c r="FK24" s="552">
        <f t="shared" si="413"/>
        <v>0</v>
      </c>
      <c r="FL24" s="551">
        <f>INDEX('SO Oktober 2026 Rev3'!$B$6:$BI$50,MATCH(B24,'SO Oktober 2026 Rev3'!$B$6:$B$50,0),MATCH($FL$3,'SO Oktober 2026 Rev3'!$B$5:$XI$5,0))</f>
        <v>500</v>
      </c>
      <c r="FM24" s="551">
        <f>INDEX('Summary sales'!$A$6:$CA$50,MATCH(B24,'Summary sales'!$A$6:$A$50,0),MATCH($FL$3,'Summary sales'!$A$7:$CA$7,0))</f>
        <v>0</v>
      </c>
      <c r="FN24" s="551">
        <f t="shared" si="509"/>
        <v>-500</v>
      </c>
      <c r="FO24" s="552">
        <f t="shared" si="510"/>
        <v>0</v>
      </c>
      <c r="FP24" s="551">
        <v>6500</v>
      </c>
      <c r="FQ24" s="551">
        <f>INDEX('Summary sales'!$A$6:$CA$50,MATCH(B24,'Summary sales'!$A$6:$A$50,0),MATCH($FP$3,'Summary sales'!$A$7:$CA$7,0))</f>
        <v>0</v>
      </c>
      <c r="FR24" s="551">
        <f t="shared" si="511"/>
        <v>-6500</v>
      </c>
      <c r="FS24" s="552">
        <f t="shared" si="512"/>
        <v>0</v>
      </c>
      <c r="FT24" s="551">
        <f>INDEX('SO Oktober 2026 Rev3'!$B$6:$BI$50,MATCH(B24,'SO Oktober 2026 Rev3'!$B$6:$B$50,0),MATCH($FT$3,'SO Oktober 2026 Rev3'!$B$5:$XI$5,0))</f>
        <v>3500</v>
      </c>
      <c r="FU24" s="551">
        <f>INDEX('Summary sales'!$A$6:$CA$50,MATCH(B24,'Summary sales'!$A$6:$A$50,0),MATCH($FT$3,'Summary sales'!$A$7:$CA$7,0))</f>
        <v>0</v>
      </c>
      <c r="FV24" s="551">
        <f t="shared" si="513"/>
        <v>-3500</v>
      </c>
      <c r="FW24" s="552">
        <f t="shared" si="514"/>
        <v>0</v>
      </c>
      <c r="FX24" s="551">
        <f>INDEX('SO Oktober 2026 Rev3'!$B$6:$BI$50,MATCH(B24,'SO Oktober 2026 Rev3'!$B$6:$B$50,0),MATCH($FX$3,'SO Oktober 2026 Rev3'!$B$5:$XI$5,0))</f>
        <v>2000</v>
      </c>
      <c r="FY24" s="551">
        <f>INDEX('Summary sales'!$A$6:$CA$50,MATCH(B24,'Summary sales'!$A$6:$A$50,0),MATCH($FX$3,'Summary sales'!$A$7:$CA$7,0))</f>
        <v>0</v>
      </c>
      <c r="FZ24" s="551">
        <f t="shared" si="515"/>
        <v>-2000</v>
      </c>
      <c r="GA24" s="552">
        <f t="shared" si="516"/>
        <v>0</v>
      </c>
      <c r="GB24" s="551">
        <v>369.61070967741654</v>
      </c>
      <c r="GC24" s="551">
        <f>INDEX('Summary sales'!$A$6:$CA$50,MATCH(B24,'Summary sales'!$A$6:$A$50,0),MATCH($GB$3,'Summary sales'!$A$7:$CA$7,0))</f>
        <v>0</v>
      </c>
      <c r="GD24" s="551">
        <f t="shared" si="517"/>
        <v>-369.61070967741654</v>
      </c>
      <c r="GE24" s="552">
        <f t="shared" si="518"/>
        <v>0</v>
      </c>
      <c r="GF24" s="551">
        <v>9000</v>
      </c>
      <c r="GG24" s="551">
        <f>INDEX('Summary sales'!$A$6:$CA$50,MATCH(B24,'Summary sales'!$A$6:$A$50,0),MATCH($GF$3,'Summary sales'!$A$7:$CA$7,0))</f>
        <v>0</v>
      </c>
      <c r="GH24" s="551">
        <f t="shared" si="519"/>
        <v>-9000</v>
      </c>
      <c r="GI24" s="552">
        <f t="shared" si="520"/>
        <v>0</v>
      </c>
      <c r="GJ24" s="551">
        <f>INDEX('SO Oktober 2026 Rev3'!$B$6:$BI$50,MATCH(B24,'SO Oktober 2026 Rev3'!$B$6:$B$50,0),MATCH($GJ$3,'SO Oktober 2026 Rev3'!$B$5:$XI$5,0))</f>
        <v>1121.900322580635</v>
      </c>
      <c r="GK24" s="551">
        <f>INDEX('Summary sales'!$A$6:$CA$50,MATCH($B24,'Summary sales'!$A$6:$A$50,0),MATCH($GJ$3,'Summary sales'!$A$7:$CA$7,0))</f>
        <v>0</v>
      </c>
      <c r="GL24" s="551">
        <f t="shared" si="521"/>
        <v>-1121.900322580635</v>
      </c>
      <c r="GM24" s="552">
        <f t="shared" si="522"/>
        <v>0</v>
      </c>
      <c r="GN24" s="551">
        <f>INDEX('SO Oktober 2026 Rev3'!$B$6:$BI$50,MATCH(B24,'SO Oktober 2026 Rev3'!$B$6:$B$50,0),MATCH($GN$3,'SO Oktober 2026 Rev3'!$B$5:$XI$5,0))</f>
        <v>2499.7025806451697</v>
      </c>
      <c r="GO24" s="551">
        <f>INDEX('Summary sales'!$A$6:$CA$50,MATCH(B24,'Summary sales'!$A$6:$A$50,0),MATCH($GN$3,'Summary sales'!$A$7:$CA$7,0))</f>
        <v>0</v>
      </c>
      <c r="GP24" s="551">
        <f t="shared" si="523"/>
        <v>-2499.7025806451697</v>
      </c>
      <c r="GQ24" s="552">
        <f t="shared" si="524"/>
        <v>0</v>
      </c>
      <c r="GR24" s="551">
        <v>5000</v>
      </c>
      <c r="GS24" s="551">
        <f>INDEX('Summary sales'!$A$6:$CA$50,MATCH(B24,'Summary sales'!$A$6:$A$50,0),MATCH($GR$3,'Summary sales'!$A$7:$CA$7,0))</f>
        <v>0</v>
      </c>
      <c r="GT24" s="551">
        <f t="shared" si="525"/>
        <v>-5000</v>
      </c>
      <c r="GU24" s="552">
        <f t="shared" si="526"/>
        <v>0</v>
      </c>
      <c r="GV24" s="551">
        <f>INDEX('SO Oktober 2026 Rev3'!$B$6:$BI$50,MATCH(B24,'SO Oktober 2026 Rev3'!$B$6:$B$50,0),MATCH($GV$3,'SO Oktober 2026 Rev3'!$B$5:$XI$5,0))</f>
        <v>2499.7025806451697</v>
      </c>
      <c r="GW24" s="551">
        <f>INDEX('Summary sales'!$A$6:$CA$50,MATCH(B24,'Summary sales'!$A$6:$A$50,0),MATCH($GV$3,'Summary sales'!$A$7:$CA$7,0))</f>
        <v>0</v>
      </c>
      <c r="GX24" s="551">
        <f t="shared" si="527"/>
        <v>-2499.7025806451697</v>
      </c>
      <c r="GY24" s="552">
        <f t="shared" si="528"/>
        <v>0</v>
      </c>
      <c r="GZ24" s="551">
        <f>INDEX('SO Oktober 2026 Rev3'!$B$6:$BI$50,MATCH(B24,'SO Oktober 2026 Rev3'!$B$6:$B$50,0),MATCH($GZ$3,'SO Oktober 2026 Rev3'!$B$5:$XI$5,0))</f>
        <v>31500</v>
      </c>
      <c r="HA24" s="551">
        <f>INDEX('Summary sales'!$A$6:$CA$50,MATCH(B24,'Summary sales'!$A$6:$A$50,0),MATCH($GZ$3,'Summary sales'!$A$7:$CA$7,0))</f>
        <v>0</v>
      </c>
      <c r="HB24" s="551">
        <f t="shared" si="529"/>
        <v>-31500</v>
      </c>
      <c r="HC24" s="555">
        <f t="shared" si="530"/>
        <v>0</v>
      </c>
    </row>
    <row r="25" spans="1:211" ht="15" customHeight="1">
      <c r="A25" s="816"/>
      <c r="B25" s="557">
        <f t="shared" si="436"/>
        <v>46312</v>
      </c>
      <c r="C25" s="557" t="str">
        <f t="shared" si="212"/>
        <v>Sat</v>
      </c>
      <c r="D25" s="551">
        <f t="shared" si="437"/>
        <v>215685.50619354838</v>
      </c>
      <c r="E25" s="551">
        <f t="shared" ca="1" si="438"/>
        <v>0</v>
      </c>
      <c r="F25" s="551">
        <f t="shared" ref="F25" ca="1" si="531">E25-D25</f>
        <v>-215685.50619354838</v>
      </c>
      <c r="G25" s="552">
        <f t="shared" ref="G25" ca="1" si="532">E25/D25</f>
        <v>0</v>
      </c>
      <c r="H25" s="551">
        <f>INDEX('SO Oktober 2026 Rev3'!$B$6:$BI$50,MATCH($B25,'SO Oktober 2026 Rev3'!$B$6:$B$50,0),MATCH($H$3,'SO Oktober 2026 Rev3'!$B$5:$XI$5,0))</f>
        <v>700</v>
      </c>
      <c r="I25" s="551">
        <f>INDEX('Summary sales'!$A$6:$CA$50,MATCH($B25,'Summary sales'!$A$6:$A$50,0),MATCH($H$3,'Summary sales'!$A$7:$CA$7,0))</f>
        <v>0</v>
      </c>
      <c r="J25" s="551">
        <f t="shared" ref="J25" si="533">I25-H25</f>
        <v>-700</v>
      </c>
      <c r="K25" s="552">
        <f t="shared" si="442"/>
        <v>0</v>
      </c>
      <c r="L25" s="551">
        <f>INDEX('SO Oktober 2026 Rev3'!$B$6:$BI$50,MATCH($B25,'SO Oktober 2026 Rev3'!$B$6:$B$50,0),MATCH($L$3,'SO Oktober 2026 Rev3'!$B$5:$XI$5,0))</f>
        <v>1000</v>
      </c>
      <c r="M25" s="551">
        <f>INDEX('Summary sales'!$A$6:$CA$50,MATCH($B25,'Summary sales'!$A$6:$A$50,0),MATCH($L$3,'Summary sales'!$A$7:$CA$7,0))</f>
        <v>0</v>
      </c>
      <c r="N25" s="551">
        <f t="shared" ref="N25" si="534">M25-L25</f>
        <v>-1000</v>
      </c>
      <c r="O25" s="553">
        <f t="shared" si="444"/>
        <v>0</v>
      </c>
      <c r="P25" s="551">
        <f>INDEX('SO Oktober 2026 Rev3'!$B$6:$BI$50,MATCH(B25,'SO Oktober 2026 Rev3'!$B$6:$B$50,0),MATCH($P$3,'SO Oktober 2026 Rev3'!$B$5:$XI$5,0))</f>
        <v>3300</v>
      </c>
      <c r="Q25" s="551">
        <f>INDEX('Summary sales'!$A$6:$CA$50,MATCH($B25,'Summary sales'!$A$6:$A$50,0),MATCH($P$3,'Summary sales'!$A$7:$CA$7,0))</f>
        <v>0</v>
      </c>
      <c r="R25" s="551">
        <f t="shared" ref="R25" si="535">Q25-P25</f>
        <v>-3300</v>
      </c>
      <c r="S25" s="553">
        <f t="shared" si="446"/>
        <v>0</v>
      </c>
      <c r="T25" s="551">
        <f>INDEX('SO Oktober 2026 Rev3'!$B$6:$BI$50,MATCH(B25,'SO Oktober 2026 Rev3'!$B$6:$B$50,0),MATCH($T$3,'SO Oktober 2026 Rev3'!$B$5:$XI$5,0))</f>
        <v>500</v>
      </c>
      <c r="U25" s="551">
        <f>INDEX('Summary sales'!$A$6:$CA$50,MATCH($B25,'Summary sales'!$A$6:$A$50,0),MATCH($T$3,'Summary sales'!$A$7:$CA$7,0))</f>
        <v>0</v>
      </c>
      <c r="V25" s="551">
        <f t="shared" ref="V25" si="536">U25-T25</f>
        <v>-500</v>
      </c>
      <c r="W25" s="553">
        <f t="shared" si="448"/>
        <v>0</v>
      </c>
      <c r="X25" s="551">
        <f>INDEX('SO Oktober 2026 Rev3'!$B$6:$BI$50,MATCH(B25,'SO Oktober 2026 Rev3'!$B$6:$B$50,0),MATCH($X$3,'SO Oktober 2026 Rev3'!$B$5:$XI$5,0))</f>
        <v>150</v>
      </c>
      <c r="Y25" s="551">
        <f>INDEX('Summary sales'!$A$6:$CA$50,MATCH($B25,'Summary sales'!$A$6:$A$50,0),MATCH($X$3,'Summary sales'!$A$7:$CA$7,0))</f>
        <v>0</v>
      </c>
      <c r="Z25" s="551">
        <f t="shared" si="342"/>
        <v>-150</v>
      </c>
      <c r="AA25" s="553">
        <f t="shared" si="343"/>
        <v>0</v>
      </c>
      <c r="AB25" s="551">
        <f>INDEX('SO Oktober 2026 Rev3'!$B$6:$BI$50,MATCH(B25,'SO Oktober 2026 Rev3'!$B$6:$B$50,0),MATCH($AB$3,'SO Oktober 2026 Rev3'!$B$5:$XI$5,0))</f>
        <v>603.76322580644887</v>
      </c>
      <c r="AC25" s="551">
        <f>INDEX('Summary sales'!$A$6:$CA$50,MATCH($B25,'Summary sales'!$A$6:$A$50,0),MATCH($AB$3,'Summary sales'!$A$7:$CA$7,0))</f>
        <v>0</v>
      </c>
      <c r="AD25" s="551">
        <f t="shared" ref="AD25" si="537">AC25-AB25</f>
        <v>-603.76322580644887</v>
      </c>
      <c r="AE25" s="552">
        <f t="shared" si="450"/>
        <v>0</v>
      </c>
      <c r="AF25" s="551">
        <f>INDEX('SO Oktober 2026 Rev3'!$B$6:$BI$50,MATCH(B25,'SO Oktober 2026 Rev3'!$B$6:$B$50,0),MATCH($AF$3,'SO Oktober 2026 Rev3'!$B$5:$XI$5,0))</f>
        <v>673.27548387096704</v>
      </c>
      <c r="AG25" s="551">
        <f>INDEX('Summary sales'!$A$6:$CA$50,MATCH($B25,'Summary sales'!$A$6:$A$50,0),MATCH($AF$3,'Summary sales'!$A$7:$CA$7,0))</f>
        <v>0</v>
      </c>
      <c r="AH25" s="551">
        <f t="shared" ref="AH25" si="538">AG25-AF25</f>
        <v>-673.27548387096704</v>
      </c>
      <c r="AI25" s="552">
        <f t="shared" si="452"/>
        <v>0</v>
      </c>
      <c r="AJ25" s="551">
        <f>INDEX('SO Oktober 2026 Rev3'!$B$6:$BI$50,MATCH(B25,'SO Oktober 2026 Rev3'!$B$6:$B$50,0),MATCH($AJ$3,'SO Oktober 2026 Rev3'!$B$5:$XI$5,0))</f>
        <v>4500</v>
      </c>
      <c r="AK25" s="551">
        <f>INDEX('Summary sales'!$A$6:$CA$50,MATCH($B25,'Summary sales'!$A$6:$A$50,0),MATCH($AJ$3,'Summary sales'!$A$7:$CA$7,0))</f>
        <v>0</v>
      </c>
      <c r="AL25" s="551">
        <f t="shared" si="348"/>
        <v>-4500</v>
      </c>
      <c r="AM25" s="552">
        <f t="shared" si="349"/>
        <v>0</v>
      </c>
      <c r="AN25" s="551">
        <v>4000</v>
      </c>
      <c r="AO25" s="551">
        <f ca="1">INDEX('Summary sales'!$A$6:$CA$50,MATCH($B25,'Summary sales'!$A$6:$A$50,0),MATCH($AN$3,'Summary sales'!$A$7:$CA$7,0))</f>
        <v>0</v>
      </c>
      <c r="AP25" s="551">
        <f t="shared" ref="AP25" ca="1" si="539">AO25-AN25</f>
        <v>-4000</v>
      </c>
      <c r="AQ25" s="552">
        <f t="shared" ca="1" si="454"/>
        <v>0</v>
      </c>
      <c r="AR25" s="551">
        <v>1000</v>
      </c>
      <c r="AS25" s="551">
        <f>INDEX('Summary sales'!$A$6:$CA$50,MATCH($B25,'Summary sales'!$A$6:$A$50,0),MATCH($AR$3,'Summary sales'!$A$7:$CA$7,0))</f>
        <v>0</v>
      </c>
      <c r="AT25" s="551">
        <f t="shared" ref="AT25" si="540">AS25-AR25</f>
        <v>-1000</v>
      </c>
      <c r="AU25" s="552">
        <f t="shared" si="456"/>
        <v>0</v>
      </c>
      <c r="AV25" s="551">
        <f>INDEX('SO Oktober 2026 Rev3'!$B$6:$BI$50,MATCH(B25,'SO Oktober 2026 Rev3'!$B$6:$B$50,0),MATCH($AV$3,'SO Oktober 2026 Rev3'!$B$5:$XI$5,0))</f>
        <v>1000</v>
      </c>
      <c r="AW25" s="551">
        <f>INDEX('Summary sales'!$A$6:$CA$50,MATCH($B25,'Summary sales'!$A$6:$A$50,0),MATCH($AV$3,'Summary sales'!$A$7:$CA$7,0))</f>
        <v>0</v>
      </c>
      <c r="AX25" s="551">
        <f t="shared" ref="AX25" si="541">AW25-AV25</f>
        <v>-1000</v>
      </c>
      <c r="AY25" s="552">
        <f t="shared" si="458"/>
        <v>0</v>
      </c>
      <c r="AZ25" s="551">
        <v>10800</v>
      </c>
      <c r="BA25" s="551">
        <f>INDEX('Summary sales'!$A$6:$CA$50,MATCH($B25,'Summary sales'!$A$6:$A$50,0),MATCH($AZ$3,'Summary sales'!$A$7:$CA$7,0))</f>
        <v>0</v>
      </c>
      <c r="BB25" s="551">
        <f t="shared" ref="BB25" si="542">BA25-AZ25</f>
        <v>-10800</v>
      </c>
      <c r="BC25" s="552">
        <f t="shared" si="460"/>
        <v>0</v>
      </c>
      <c r="BD25" s="551">
        <v>6000</v>
      </c>
      <c r="BE25" s="551">
        <f>INDEX('Summary sales'!$A$6:$CA$50,MATCH($B25,'Summary sales'!$A$6:$A$50,0),MATCH($BD$3,'Summary sales'!$A$7:$CA$7,0))</f>
        <v>0</v>
      </c>
      <c r="BF25" s="551">
        <f t="shared" ref="BF25" si="543">BE25-BD25</f>
        <v>-6000</v>
      </c>
      <c r="BG25" s="552">
        <f t="shared" si="462"/>
        <v>0</v>
      </c>
      <c r="BH25" s="551">
        <f>INDEX('SO Oktober 2026 Rev3'!$B$6:$BI$50,MATCH(B25,'SO Oktober 2026 Rev3'!$B$6:$B$50,0),MATCH($BH$3,'SO Oktober 2026 Rev3'!$B$5:$XI$5,0))</f>
        <v>1000</v>
      </c>
      <c r="BI25" s="551">
        <f>INDEX('Summary sales'!$A$6:$CA$50,MATCH($B25,'Summary sales'!$A$6:$A$50,0),MATCH($BH$3,'Summary sales'!$A$7:$CA$7,0))</f>
        <v>0</v>
      </c>
      <c r="BJ25" s="551">
        <f t="shared" si="360"/>
        <v>-1000</v>
      </c>
      <c r="BK25" s="552">
        <f t="shared" si="361"/>
        <v>0</v>
      </c>
      <c r="BL25" s="551">
        <f>INDEX('SO Oktober 2026 Rev3'!$B$6:$BI$50,MATCH(B25,'SO Oktober 2026 Rev3'!$B$6:$B$50,0),MATCH($BL$3,'SO Oktober 2026 Rev3'!$B$5:$XI$5,0))</f>
        <v>5500</v>
      </c>
      <c r="BM25" s="551">
        <f ca="1">INDEX('Summary sales'!$A$6:$CA$50,MATCH($B25,'Summary sales'!$A$6:$A$50,0),MATCH($BL$3,'Summary sales'!$A$7:$CA$7,0))</f>
        <v>0</v>
      </c>
      <c r="BN25" s="551">
        <f t="shared" ref="BN25" ca="1" si="544">BM25-BL25</f>
        <v>-5500</v>
      </c>
      <c r="BO25" s="552">
        <f t="shared" ca="1" si="464"/>
        <v>0</v>
      </c>
      <c r="BP25" s="551">
        <f>INDEX('SO Oktober 2026 Rev3'!$B$6:$BI$50,MATCH(B25,'SO Oktober 2026 Rev3'!$B$6:$B$50,0),MATCH($BP$3,'SO Oktober 2026 Rev3'!$B$5:$XI$5,0))</f>
        <v>0</v>
      </c>
      <c r="BQ25" s="551">
        <f>INDEX('Summary sales'!$A$6:$CA$50,MATCH($B25,'Summary sales'!$A$6:$A$50,0),MATCH($BP$3,'Summary sales'!$A$7:$CA$7,0))</f>
        <v>0</v>
      </c>
      <c r="BR25" s="551">
        <f t="shared" ref="BR25" si="545">BQ25-BP25</f>
        <v>0</v>
      </c>
      <c r="BS25" s="552" t="e">
        <f t="shared" si="466"/>
        <v>#DIV/0!</v>
      </c>
      <c r="BT25" s="551">
        <f>INDEX('SO Oktober 2026 Rev3'!$B$6:$BI$50,MATCH(B25,'SO Oktober 2026 Rev3'!$B$6:$B$50,0),MATCH($BT$3,'SO Oktober 2026 Rev3'!$B$5:$XI$5,0))</f>
        <v>89.451612903225808</v>
      </c>
      <c r="BU25" s="551">
        <f>INDEX('Summary sales'!$A$6:$CA$50,MATCH($B25,'Summary sales'!$A$6:$A$50,0),MATCH($BT$3,'Summary sales'!$A$7:$CA$7,0))</f>
        <v>0</v>
      </c>
      <c r="BV25" s="551">
        <f t="shared" ref="BV25" si="546">BU25-BT25</f>
        <v>-89.451612903225808</v>
      </c>
      <c r="BW25" s="552">
        <f t="shared" si="468"/>
        <v>0</v>
      </c>
      <c r="BX25" s="551">
        <v>3500</v>
      </c>
      <c r="BY25" s="551">
        <f>INDEX('Summary sales'!$A$6:$CA$50,MATCH($B25,'Summary sales'!$A$6:$A$50,0),MATCH($BX$3,'Summary sales'!$A$7:$CA$7,0))</f>
        <v>0</v>
      </c>
      <c r="BZ25" s="551">
        <f t="shared" ref="BZ25" si="547">BY25-BX25</f>
        <v>-3500</v>
      </c>
      <c r="CA25" s="552">
        <f t="shared" si="470"/>
        <v>0</v>
      </c>
      <c r="CB25" s="551">
        <f>INDEX('SO Oktober 2026 Rev3'!$B$6:$BI$50,MATCH(B25,'SO Oktober 2026 Rev3'!$B$6:$B$50,0),MATCH($CB$3,'SO Oktober 2026 Rev3'!$B$5:$XI$5,0))</f>
        <v>1000</v>
      </c>
      <c r="CC25" s="551">
        <f>INDEX('Summary sales'!$A$6:$CA$50,MATCH($B25,'Summary sales'!$A$6:$A$50,0),MATCH($CB$3,'Summary sales'!$A$7:$CA$7,0))</f>
        <v>0</v>
      </c>
      <c r="CD25" s="551">
        <f t="shared" ref="CD25" si="548">CC25-CB25</f>
        <v>-1000</v>
      </c>
      <c r="CE25" s="552">
        <f t="shared" si="472"/>
        <v>0</v>
      </c>
      <c r="CF25" s="551">
        <f>INDEX('SO Oktober 2026 Rev3'!$B$6:$BI$50,MATCH(B25,'SO Oktober 2026 Rev3'!$B$6:$B$50,0),MATCH($CF$3,'SO Oktober 2026 Rev3'!$B$5:$XI$5,0))</f>
        <v>0</v>
      </c>
      <c r="CG25" s="551">
        <f>INDEX('Summary sales'!$A$6:$CA$50,MATCH($B25,'Summary sales'!$A$6:$A$50,0),MATCH($CF$3,'Summary sales'!$A$7:$CA$7,0))</f>
        <v>0</v>
      </c>
      <c r="CH25" s="551">
        <f t="shared" ref="CH25" si="549">CG25-CF25</f>
        <v>0</v>
      </c>
      <c r="CI25" s="552" t="e">
        <f t="shared" si="474"/>
        <v>#DIV/0!</v>
      </c>
      <c r="CJ25" s="551">
        <f>INDEX('SO Oktober 2026 Rev3'!$B$6:$BI$50,MATCH($B25,'SO Oktober 2026 Rev3'!$B$6:$B$50,0),MATCH($CJ$3,'SO Oktober 2026 Rev3'!$B$5:$XI$5,0))</f>
        <v>4000</v>
      </c>
      <c r="CK25" s="551">
        <f>INDEX('Summary sales'!$A$6:$CA$50,MATCH($B25,'Summary sales'!$A$6:$A$50,0),MATCH($CJ$3,'Summary sales'!$A$7:$CA$7,0))</f>
        <v>0</v>
      </c>
      <c r="CL25" s="551">
        <f t="shared" si="374"/>
        <v>-4000</v>
      </c>
      <c r="CM25" s="552">
        <f t="shared" si="375"/>
        <v>0</v>
      </c>
      <c r="CN25" s="551">
        <f>INDEX('SO Oktober 2026 Rev3'!$B$6:$BI$50,MATCH($B25,'SO Oktober 2026 Rev3'!$B$6:$B$50,0),MATCH(CN$3,'SO Oktober 2026 Rev3'!$B$5:$XI$5,0))</f>
        <v>0</v>
      </c>
      <c r="CO25" s="551">
        <f>INDEX('Summary sales'!$A$6:$CA$50,MATCH($B25,'Summary sales'!$A$6:$A$50,0),MATCH($CN$3,'Summary sales'!$A$7:$CA$7,0))</f>
        <v>0</v>
      </c>
      <c r="CP25" s="551">
        <f t="shared" ref="CP25" si="550">CO25-CN25</f>
        <v>0</v>
      </c>
      <c r="CQ25" s="552" t="e">
        <f t="shared" si="476"/>
        <v>#DIV/0!</v>
      </c>
      <c r="CR25" s="551">
        <f>INDEX('SO Oktober 2026 Rev3'!$B$6:$BI$50,MATCH($B25,'SO Oktober 2026 Rev3'!$B$6:$B$50,0),MATCH(CR$3,'SO Oktober 2026 Rev3'!$B$5:$XI$5,0))</f>
        <v>0</v>
      </c>
      <c r="CS25" s="551">
        <f>INDEX('Summary sales'!$A$6:$CA$50,MATCH($B25,'Summary sales'!$A$6:$A$50,0),MATCH($CR$3,'Summary sales'!$A$7:$CA$7,0))</f>
        <v>0</v>
      </c>
      <c r="CT25" s="551">
        <f t="shared" si="477"/>
        <v>0</v>
      </c>
      <c r="CU25" s="552" t="e">
        <f t="shared" si="478"/>
        <v>#DIV/0!</v>
      </c>
      <c r="CV25" s="551">
        <v>9000</v>
      </c>
      <c r="CW25" s="551">
        <f>INDEX('Summary sales'!$A$6:$CA$50,MATCH($B25,'Summary sales'!$A$6:$A$50,0),MATCH($CV$3,'Summary sales'!$A$7:$CA$7,0))</f>
        <v>0</v>
      </c>
      <c r="CX25" s="551">
        <f t="shared" ref="CX25" si="551">CW25-CV25</f>
        <v>-9000</v>
      </c>
      <c r="CY25" s="552">
        <f t="shared" si="480"/>
        <v>0</v>
      </c>
      <c r="CZ25" s="551">
        <f>INDEX('SO Oktober 2026 Rev3'!$B$6:$BI$50,MATCH(B25,'SO Oktober 2026 Rev3'!$B$6:$B$50,0),MATCH($CZ$3,'SO Oktober 2026 Rev3'!$B$5:$XI$5,0))</f>
        <v>2000</v>
      </c>
      <c r="DA25" s="551">
        <f>INDEX('Summary sales'!$A$6:$CA$50,MATCH($B25,'Summary sales'!$A$6:$A$50,0),MATCH($CZ$3,'Summary sales'!$A$7:$CA$7,0))</f>
        <v>0</v>
      </c>
      <c r="DB25" s="551">
        <f t="shared" ref="DB25" si="552">DA25-CZ25</f>
        <v>-2000</v>
      </c>
      <c r="DC25" s="552">
        <f t="shared" si="482"/>
        <v>0</v>
      </c>
      <c r="DD25" s="551">
        <f>INDEX('SO Oktober 2026 Rev3'!$B$6:$BI$50,MATCH($B25,'SO Oktober 2026 Rev3'!$B$6:$B$50,0),MATCH(DD$3,'SO Oktober 2026 Rev3'!$B$5:$XI$5,0))</f>
        <v>800</v>
      </c>
      <c r="DE25" s="551">
        <f>INDEX('Summary sales'!$A$6:$CA$50,MATCH($B25,'Summary sales'!$A$6:$A$50,0),MATCH($DD$3,'Summary sales'!$A$7:$CA$7,0))</f>
        <v>0</v>
      </c>
      <c r="DF25" s="551">
        <f t="shared" ref="DF25" si="553">DE25-DD25</f>
        <v>-800</v>
      </c>
      <c r="DG25" s="552">
        <f t="shared" si="484"/>
        <v>0</v>
      </c>
      <c r="DH25" s="551">
        <f>INDEX('SO Oktober 2026 Rev3'!$B$6:$BI$50,MATCH($B25,'SO Oktober 2026 Rev3'!$B$6:$B$50,0),MATCH(DH$3,'SO Oktober 2026 Rev3'!$B$5:$XI$5,0))</f>
        <v>7200</v>
      </c>
      <c r="DI25" s="551">
        <f>INDEX('Summary sales'!$A$6:$CA$50,MATCH($B25,'Summary sales'!$A$6:$A$50,0),MATCH($DH$3,'Summary sales'!$A$7:$CA$7,0))</f>
        <v>0</v>
      </c>
      <c r="DJ25" s="551">
        <f t="shared" ref="DJ25" si="554">DI25-DH25</f>
        <v>-7200</v>
      </c>
      <c r="DK25" s="552">
        <f t="shared" si="486"/>
        <v>0</v>
      </c>
      <c r="DL25" s="551">
        <f>INDEX('SO Oktober 2026 Rev3'!$B$6:$BI$50,MATCH(B25,'SO Oktober 2026 Rev3'!$B$6:$B$50,0),MATCH($DL$3,'SO Oktober 2026 Rev3'!$B$5:$XI$5,0))</f>
        <v>0</v>
      </c>
      <c r="DM25" s="551">
        <f>INDEX('Summary sales'!$A$6:$CA$50,MATCH($B25,'Summary sales'!$A$6:$A$50,0),MATCH($DL$3,'Summary sales'!$A$7:$CA$7,0))</f>
        <v>0</v>
      </c>
      <c r="DN25" s="551">
        <f t="shared" ref="DN25" si="555">DM25-DL25</f>
        <v>0</v>
      </c>
      <c r="DO25" s="552" t="e">
        <f t="shared" si="488"/>
        <v>#DIV/0!</v>
      </c>
      <c r="DP25" s="551">
        <v>1500</v>
      </c>
      <c r="DQ25" s="551">
        <f>INDEX('Summary sales'!$A$6:$CA$50,MATCH($B25,'Summary sales'!$A$6:$A$50,0),MATCH($DP$3,'Summary sales'!$A$7:$CA$7,0))</f>
        <v>0</v>
      </c>
      <c r="DR25" s="551">
        <f t="shared" ref="DR25" si="556">DQ25-DP25</f>
        <v>-1500</v>
      </c>
      <c r="DS25" s="552">
        <f t="shared" si="490"/>
        <v>0</v>
      </c>
      <c r="DT25" s="551">
        <f>INDEX('SO Oktober 2026 Rev3'!$B$6:$BI$50,MATCH(B25,'SO Oktober 2026 Rev3'!$B$6:$B$50,0),MATCH($DT$3,'SO Oktober 2026 Rev3'!$B$5:$XI$5,0))</f>
        <v>1000</v>
      </c>
      <c r="DU25" s="551">
        <f>INDEX('Summary sales'!$A$6:$CA$50,MATCH($B25,'Summary sales'!$A$6:$A$50,0),MATCH($DT$3,'Summary sales'!$A$7:$CA$7,0))</f>
        <v>0</v>
      </c>
      <c r="DV25" s="551">
        <f t="shared" ref="DV25" si="557">DU25-DT25</f>
        <v>-1000</v>
      </c>
      <c r="DW25" s="552">
        <f t="shared" si="492"/>
        <v>0</v>
      </c>
      <c r="DX25" s="551">
        <f>INDEX('SO Oktober 2026 Rev3'!$B$6:$BI$50,MATCH(B25,'SO Oktober 2026 Rev3'!$B$6:$B$50,0),MATCH($DX$3,'SO Oktober 2026 Rev3'!$B$5:$XI$5,0))</f>
        <v>10000</v>
      </c>
      <c r="DY25" s="551">
        <f>INDEX('Summary sales'!$A$6:$CA$50,MATCH($B25,'Summary sales'!$A$6:$A$50,0),MATCH($DX$3,'Summary sales'!$A$7:$CA$7,0))</f>
        <v>0</v>
      </c>
      <c r="DZ25" s="551">
        <f t="shared" ref="DZ25" si="558">DY25-DX25</f>
        <v>-10000</v>
      </c>
      <c r="EA25" s="552">
        <f t="shared" si="494"/>
        <v>0</v>
      </c>
      <c r="EB25" s="551">
        <f>INDEX('SO Oktober 2026 Rev3'!$B$6:$BI$50,MATCH(B25,'SO Oktober 2026 Rev3'!$B$6:$B$50,0),MATCH($EB$3,'SO Oktober 2026 Rev3'!$B$5:$XI$5,0))</f>
        <v>2000</v>
      </c>
      <c r="EC25" s="551">
        <f>INDEX('Summary sales'!$A$6:$CA$50,MATCH($B25,'Summary sales'!$A$6:$A$50,0),MATCH($EB$3,'Summary sales'!$A$7:$CA$7,0))</f>
        <v>0</v>
      </c>
      <c r="ED25" s="551">
        <f t="shared" ref="ED25" si="559">EC25-EB25</f>
        <v>-2000</v>
      </c>
      <c r="EE25" s="552">
        <f t="shared" si="496"/>
        <v>0</v>
      </c>
      <c r="EF25" s="551">
        <v>6000</v>
      </c>
      <c r="EG25" s="551">
        <f>INDEX('Summary sales'!$A$6:$CA$50,MATCH($B25,'Summary sales'!$A$6:$A$50,0),MATCH($EF$3,'Summary sales'!$A$7:$CA$7,0))</f>
        <v>0</v>
      </c>
      <c r="EH25" s="551">
        <f t="shared" ref="EH25" si="560">EG25-EF25</f>
        <v>-6000</v>
      </c>
      <c r="EI25" s="552">
        <f t="shared" si="498"/>
        <v>0</v>
      </c>
      <c r="EJ25" s="551">
        <v>12000</v>
      </c>
      <c r="EK25" s="551">
        <f>INDEX('Summary sales'!$A$6:$CA$50,MATCH(B25,'Summary sales'!$A$6:$A$50,0),MATCH($EJ$3,'Summary sales'!$A$7:$CA$7,0))</f>
        <v>0</v>
      </c>
      <c r="EL25" s="551">
        <f t="shared" ref="EL25" si="561">EK25-EJ25</f>
        <v>-12000</v>
      </c>
      <c r="EM25" s="552">
        <f t="shared" si="500"/>
        <v>0</v>
      </c>
      <c r="EN25" s="551">
        <f>INDEX('SO Oktober 2026 Rev3'!$B$6:$BI$50,MATCH(B25,'SO Oktober 2026 Rev3'!$B$6:$B$50,0),MATCH($EN$3,'SO Oktober 2026 Rev3'!$B$5:$XI$5,0))</f>
        <v>5000</v>
      </c>
      <c r="EO25" s="551">
        <f>INDEX('Summary sales'!$A$6:$CA$50,MATCH($B25,'Summary sales'!$A$6:$A$50,0),MATCH($EN$3,'Summary sales'!$A$7:$CA$7,0))</f>
        <v>0</v>
      </c>
      <c r="EP25" s="551">
        <f t="shared" ref="EP25" si="562">EO25-EN25</f>
        <v>-5000</v>
      </c>
      <c r="EQ25" s="552">
        <f t="shared" si="502"/>
        <v>0</v>
      </c>
      <c r="ER25" s="519">
        <v>25000</v>
      </c>
      <c r="ES25" s="551">
        <f>INDEX('Summary sales'!$A$6:$CA$50,MATCH($B25,'Summary sales'!$A$6:$A$50,0),MATCH($ER$3,'Summary sales'!$A$7:$CA$7,0))</f>
        <v>0</v>
      </c>
      <c r="ET25" s="551">
        <f t="shared" ref="ET25" si="563">ES25-ER25</f>
        <v>-25000</v>
      </c>
      <c r="EU25" s="552">
        <f t="shared" si="504"/>
        <v>0</v>
      </c>
      <c r="EV25" s="551">
        <v>7000</v>
      </c>
      <c r="EW25" s="551">
        <f>INDEX('Summary sales'!$A$6:$CA$50,MATCH(B25,'Summary sales'!$A$6:$A$50,0),MATCH($EV$3,'Summary sales'!$A$7:$CA$7,0))</f>
        <v>0</v>
      </c>
      <c r="EX25" s="551">
        <f t="shared" ref="EX25" si="564">EW25-EV25</f>
        <v>-7000</v>
      </c>
      <c r="EY25" s="552">
        <f t="shared" si="506"/>
        <v>0</v>
      </c>
      <c r="EZ25" s="551">
        <f>INDEX('SO Oktober 2026 Rev3'!$B$6:$BI$50,MATCH(B25,'SO Oktober 2026 Rev3'!$B$6:$B$50,0),MATCH($EZ$3,'SO Oktober 2026 Rev3'!$B$5:$XI$5,0))</f>
        <v>3500</v>
      </c>
      <c r="FA25" s="551">
        <f>INDEX('Summary sales'!$A$6:$CA$50,MATCH(B25,'Summary sales'!$A$6:$A$50,0),MATCH($EZ$3,'Summary sales'!$A$7:$CA$7,0))</f>
        <v>0</v>
      </c>
      <c r="FB25" s="551">
        <f t="shared" ref="FB25" si="565">FA25-EZ25</f>
        <v>-3500</v>
      </c>
      <c r="FC25" s="552">
        <f t="shared" si="508"/>
        <v>0</v>
      </c>
      <c r="FD25" s="551">
        <v>5000</v>
      </c>
      <c r="FE25" s="551">
        <f>INDEX('Summary sales'!$A$6:$CA$50,MATCH(B25,'Summary sales'!$A$6:$A$50,0),MATCH($FD$3,'Summary sales'!$A$7:$CA$7,0))</f>
        <v>0</v>
      </c>
      <c r="FF25" s="554">
        <f t="shared" si="410"/>
        <v>-5000</v>
      </c>
      <c r="FG25" s="552">
        <f t="shared" si="411"/>
        <v>0</v>
      </c>
      <c r="FH25" s="551">
        <f>INDEX('SO Oktober 2026 Rev3'!$B$6:$BI$50,MATCH(B25,'SO Oktober 2026 Rev3'!$B$6:$B$50,0),MATCH($FH$3,'SO Oktober 2026 Rev3'!$B$5:$XI$5,0))</f>
        <v>10000</v>
      </c>
      <c r="FI25" s="554">
        <f>INDEX('Summary sales'!$A$6:$CA$50,MATCH(B25,'Summary sales'!$A$6:$A$50,0),MATCH($FH$3,'Summary sales'!$A$7:$CA$7,0))</f>
        <v>0</v>
      </c>
      <c r="FJ25" s="551">
        <f t="shared" si="412"/>
        <v>-10000</v>
      </c>
      <c r="FK25" s="552">
        <f t="shared" si="413"/>
        <v>0</v>
      </c>
      <c r="FL25" s="551">
        <f>INDEX('SO Oktober 2026 Rev3'!$B$6:$BI$50,MATCH(B25,'SO Oktober 2026 Rev3'!$B$6:$B$50,0),MATCH($FL$3,'SO Oktober 2026 Rev3'!$B$5:$XI$5,0))</f>
        <v>500</v>
      </c>
      <c r="FM25" s="551">
        <f>INDEX('Summary sales'!$A$6:$CA$50,MATCH(B25,'Summary sales'!$A$6:$A$50,0),MATCH($FL$3,'Summary sales'!$A$7:$CA$7,0))</f>
        <v>0</v>
      </c>
      <c r="FN25" s="551">
        <f t="shared" ref="FN25" si="566">FM25-FL25</f>
        <v>-500</v>
      </c>
      <c r="FO25" s="552">
        <f t="shared" si="510"/>
        <v>0</v>
      </c>
      <c r="FP25" s="519">
        <v>6500</v>
      </c>
      <c r="FQ25" s="551">
        <f>INDEX('Summary sales'!$A$6:$CA$50,MATCH(B25,'Summary sales'!$A$6:$A$50,0),MATCH($FP$3,'Summary sales'!$A$7:$CA$7,0))</f>
        <v>0</v>
      </c>
      <c r="FR25" s="551">
        <f t="shared" ref="FR25" si="567">FQ25-FP25</f>
        <v>-6500</v>
      </c>
      <c r="FS25" s="552">
        <f t="shared" si="512"/>
        <v>0</v>
      </c>
      <c r="FT25" s="551">
        <f>INDEX('SO Oktober 2026 Rev3'!$B$6:$BI$50,MATCH(B25,'SO Oktober 2026 Rev3'!$B$6:$B$50,0),MATCH($FT$3,'SO Oktober 2026 Rev3'!$B$5:$XI$5,0))</f>
        <v>3500</v>
      </c>
      <c r="FU25" s="551">
        <f>INDEX('Summary sales'!$A$6:$CA$50,MATCH(B25,'Summary sales'!$A$6:$A$50,0),MATCH($FT$3,'Summary sales'!$A$7:$CA$7,0))</f>
        <v>0</v>
      </c>
      <c r="FV25" s="551">
        <f t="shared" ref="FV25" si="568">FU25-FT25</f>
        <v>-3500</v>
      </c>
      <c r="FW25" s="552">
        <f t="shared" si="514"/>
        <v>0</v>
      </c>
      <c r="FX25" s="551">
        <f>INDEX('SO Oktober 2026 Rev3'!$B$6:$BI$50,MATCH(B25,'SO Oktober 2026 Rev3'!$B$6:$B$50,0),MATCH($FX$3,'SO Oktober 2026 Rev3'!$B$5:$XI$5,0))</f>
        <v>2000</v>
      </c>
      <c r="FY25" s="551">
        <f>INDEX('Summary sales'!$A$6:$CA$50,MATCH(B25,'Summary sales'!$A$6:$A$50,0),MATCH($FX$3,'Summary sales'!$A$7:$CA$7,0))</f>
        <v>0</v>
      </c>
      <c r="FZ25" s="551">
        <f t="shared" ref="FZ25" si="569">FY25-FX25</f>
        <v>-2000</v>
      </c>
      <c r="GA25" s="552">
        <f t="shared" si="516"/>
        <v>0</v>
      </c>
      <c r="GB25" s="551">
        <v>369.61070967741654</v>
      </c>
      <c r="GC25" s="551">
        <f>INDEX('Summary sales'!$A$6:$CA$50,MATCH(B25,'Summary sales'!$A$6:$A$50,0),MATCH($GB$3,'Summary sales'!$A$7:$CA$7,0))</f>
        <v>0</v>
      </c>
      <c r="GD25" s="551">
        <f t="shared" ref="GD25" si="570">GC25-GB25</f>
        <v>-369.61070967741654</v>
      </c>
      <c r="GE25" s="552">
        <f t="shared" si="518"/>
        <v>0</v>
      </c>
      <c r="GF25" s="551">
        <v>9000</v>
      </c>
      <c r="GG25" s="551">
        <f>INDEX('Summary sales'!$A$6:$CA$50,MATCH(B25,'Summary sales'!$A$6:$A$50,0),MATCH($GF$3,'Summary sales'!$A$7:$CA$7,0))</f>
        <v>0</v>
      </c>
      <c r="GH25" s="551">
        <f t="shared" ref="GH25" si="571">GG25-GF25</f>
        <v>-9000</v>
      </c>
      <c r="GI25" s="552">
        <f t="shared" si="520"/>
        <v>0</v>
      </c>
      <c r="GJ25" s="551">
        <f>INDEX('SO Oktober 2026 Rev3'!$B$6:$BI$50,MATCH(B25,'SO Oktober 2026 Rev3'!$B$6:$B$50,0),MATCH($GJ$3,'SO Oktober 2026 Rev3'!$B$5:$XI$5,0))</f>
        <v>0</v>
      </c>
      <c r="GK25" s="551">
        <f>INDEX('Summary sales'!$A$6:$CA$50,MATCH($B25,'Summary sales'!$A$6:$A$50,0),MATCH($GJ$3,'Summary sales'!$A$7:$CA$7,0))</f>
        <v>0</v>
      </c>
      <c r="GL25" s="551">
        <f t="shared" ref="GL25" si="572">GK25-GJ25</f>
        <v>0</v>
      </c>
      <c r="GM25" s="552" t="e">
        <f t="shared" si="522"/>
        <v>#DIV/0!</v>
      </c>
      <c r="GN25" s="551">
        <f>INDEX('SO Oktober 2026 Rev3'!$B$6:$BI$50,MATCH(B25,'SO Oktober 2026 Rev3'!$B$6:$B$50,0),MATCH($GN$3,'SO Oktober 2026 Rev3'!$B$5:$XI$5,0))</f>
        <v>2499.7025806451697</v>
      </c>
      <c r="GO25" s="551">
        <f>INDEX('Summary sales'!$A$6:$CA$50,MATCH(B25,'Summary sales'!$A$6:$A$50,0),MATCH($GN$3,'Summary sales'!$A$7:$CA$7,0))</f>
        <v>0</v>
      </c>
      <c r="GP25" s="551">
        <f t="shared" ref="GP25" si="573">GO25-GN25</f>
        <v>-2499.7025806451697</v>
      </c>
      <c r="GQ25" s="552">
        <f t="shared" si="524"/>
        <v>0</v>
      </c>
      <c r="GR25" s="551">
        <v>1000</v>
      </c>
      <c r="GS25" s="551">
        <f>INDEX('Summary sales'!$A$6:$CA$50,MATCH(B25,'Summary sales'!$A$6:$A$50,0),MATCH($GR$3,'Summary sales'!$A$7:$CA$7,0))</f>
        <v>0</v>
      </c>
      <c r="GT25" s="551">
        <f t="shared" ref="GT25" si="574">GS25-GR25</f>
        <v>-1000</v>
      </c>
      <c r="GU25" s="552">
        <f t="shared" si="526"/>
        <v>0</v>
      </c>
      <c r="GV25" s="551">
        <f>INDEX('SO Oktober 2026 Rev3'!$B$6:$BI$50,MATCH(B25,'SO Oktober 2026 Rev3'!$B$6:$B$50,0),MATCH($GV$3,'SO Oktober 2026 Rev3'!$B$5:$XI$5,0))</f>
        <v>2499.7025806451697</v>
      </c>
      <c r="GW25" s="551">
        <f>INDEX('Summary sales'!$A$6:$CA$50,MATCH(B25,'Summary sales'!$A$6:$A$50,0),MATCH($GV$3,'Summary sales'!$A$7:$CA$7,0))</f>
        <v>0</v>
      </c>
      <c r="GX25" s="551">
        <f t="shared" ref="GX25" si="575">GW25-GV25</f>
        <v>-2499.7025806451697</v>
      </c>
      <c r="GY25" s="552">
        <f t="shared" si="528"/>
        <v>0</v>
      </c>
      <c r="GZ25" s="551">
        <f>INDEX('SO Oktober 2026 Rev3'!$B$6:$BI$50,MATCH(B25,'SO Oktober 2026 Rev3'!$B$6:$B$50,0),MATCH($GZ$3,'SO Oktober 2026 Rev3'!$B$5:$XI$5,0))</f>
        <v>31500</v>
      </c>
      <c r="HA25" s="551">
        <f>INDEX('Summary sales'!$A$6:$CA$50,MATCH(B25,'Summary sales'!$A$6:$A$50,0),MATCH($GZ$3,'Summary sales'!$A$7:$CA$7,0))</f>
        <v>0</v>
      </c>
      <c r="HB25" s="551">
        <f t="shared" ref="HB25" si="576">HA25-GZ25</f>
        <v>-31500</v>
      </c>
      <c r="HC25" s="555">
        <f t="shared" si="530"/>
        <v>0</v>
      </c>
    </row>
    <row r="26" spans="1:211" ht="15" customHeight="1">
      <c r="A26" s="816"/>
      <c r="B26" s="557">
        <f t="shared" si="436"/>
        <v>46313</v>
      </c>
      <c r="C26" s="557" t="str">
        <f t="shared" si="212"/>
        <v>Sun</v>
      </c>
      <c r="D26" s="551">
        <f t="shared" ref="D26" si="577">SUMIF($H$4:$HB$4,$D$4,H26:HB26)</f>
        <v>178694.42880645159</v>
      </c>
      <c r="E26" s="551">
        <f t="shared" ref="E26" ca="1" si="578">SUMIF($H$4:$HB$4,$E$4,H26:HB26)</f>
        <v>0</v>
      </c>
      <c r="F26" s="551">
        <f t="shared" ref="F26" ca="1" si="579">E26-D26</f>
        <v>-178694.42880645159</v>
      </c>
      <c r="G26" s="552">
        <f t="shared" ref="G26" ca="1" si="580">E26/D26</f>
        <v>0</v>
      </c>
      <c r="H26" s="551">
        <f>INDEX('SO Oktober 2026 Rev3'!$B$6:$BI$50,MATCH($B26,'SO Oktober 2026 Rev3'!$B$6:$B$50,0),MATCH($H$3,'SO Oktober 2026 Rev3'!$B$5:$XI$5,0))</f>
        <v>700</v>
      </c>
      <c r="I26" s="551">
        <f>INDEX('Summary sales'!$A$6:$CA$50,MATCH($B26,'Summary sales'!$A$6:$A$50,0),MATCH($H$3,'Summary sales'!$A$7:$CA$7,0))</f>
        <v>0</v>
      </c>
      <c r="J26" s="551">
        <f t="shared" ref="J26" si="581">I26-H26</f>
        <v>-700</v>
      </c>
      <c r="K26" s="552">
        <f t="shared" ref="K26" si="582">I26/H26</f>
        <v>0</v>
      </c>
      <c r="L26" s="551">
        <f>INDEX('SO Oktober 2026 Rev3'!$B$6:$BI$50,MATCH($B26,'SO Oktober 2026 Rev3'!$B$6:$B$50,0),MATCH($L$3,'SO Oktober 2026 Rev3'!$B$5:$XI$5,0))</f>
        <v>1000</v>
      </c>
      <c r="M26" s="551">
        <f>INDEX('Summary sales'!$A$6:$CA$50,MATCH($B26,'Summary sales'!$A$6:$A$50,0),MATCH($L$3,'Summary sales'!$A$7:$CA$7,0))</f>
        <v>0</v>
      </c>
      <c r="N26" s="551">
        <f t="shared" ref="N26" si="583">M26-L26</f>
        <v>-1000</v>
      </c>
      <c r="O26" s="553">
        <f t="shared" ref="O26" si="584">M26/L26</f>
        <v>0</v>
      </c>
      <c r="P26" s="551">
        <f>INDEX('SO Oktober 2026 Rev3'!$B$6:$BI$50,MATCH(B26,'SO Oktober 2026 Rev3'!$B$6:$B$50,0),MATCH($P$3,'SO Oktober 2026 Rev3'!$B$5:$XI$5,0))</f>
        <v>999.51612903226578</v>
      </c>
      <c r="Q26" s="551">
        <f>INDEX('Summary sales'!$A$6:$CA$50,MATCH($B26,'Summary sales'!$A$6:$A$50,0),MATCH($P$3,'Summary sales'!$A$7:$CA$7,0))</f>
        <v>0</v>
      </c>
      <c r="R26" s="551">
        <f t="shared" ref="R26" si="585">Q26-P26</f>
        <v>-999.51612903226578</v>
      </c>
      <c r="S26" s="553">
        <f t="shared" ref="S26" si="586">Q26/P26</f>
        <v>0</v>
      </c>
      <c r="T26" s="551">
        <f>INDEX('SO Oktober 2026 Rev3'!$B$6:$BI$50,MATCH(B26,'SO Oktober 2026 Rev3'!$B$6:$B$50,0),MATCH($T$3,'SO Oktober 2026 Rev3'!$B$5:$XI$5,0))</f>
        <v>500</v>
      </c>
      <c r="U26" s="551">
        <f>INDEX('Summary sales'!$A$6:$CA$50,MATCH($B26,'Summary sales'!$A$6:$A$50,0),MATCH($T$3,'Summary sales'!$A$7:$CA$7,0))</f>
        <v>0</v>
      </c>
      <c r="V26" s="551">
        <f t="shared" ref="V26" si="587">U26-T26</f>
        <v>-500</v>
      </c>
      <c r="W26" s="553">
        <f t="shared" ref="W26" si="588">U26/T26</f>
        <v>0</v>
      </c>
      <c r="X26" s="551">
        <f>INDEX('SO Oktober 2026 Rev3'!$B$6:$BI$50,MATCH(B26,'SO Oktober 2026 Rev3'!$B$6:$B$50,0),MATCH($X$3,'SO Oktober 2026 Rev3'!$B$5:$XI$5,0))</f>
        <v>0</v>
      </c>
      <c r="Y26" s="551">
        <f>INDEX('Summary sales'!$A$6:$CA$50,MATCH($B26,'Summary sales'!$A$6:$A$50,0),MATCH($X$3,'Summary sales'!$A$7:$CA$7,0))</f>
        <v>0</v>
      </c>
      <c r="Z26" s="551">
        <f t="shared" si="342"/>
        <v>0</v>
      </c>
      <c r="AA26" s="553" t="e">
        <f t="shared" si="343"/>
        <v>#DIV/0!</v>
      </c>
      <c r="AB26" s="551">
        <f>INDEX('SO Oktober 2026 Rev3'!$B$6:$BI$50,MATCH(B26,'SO Oktober 2026 Rev3'!$B$6:$B$50,0),MATCH($AB$3,'SO Oktober 2026 Rev3'!$B$5:$XI$5,0))</f>
        <v>603.76322580644887</v>
      </c>
      <c r="AC26" s="551">
        <f>INDEX('Summary sales'!$A$6:$CA$50,MATCH($B26,'Summary sales'!$A$6:$A$50,0),MATCH($AB$3,'Summary sales'!$A$7:$CA$7,0))</f>
        <v>0</v>
      </c>
      <c r="AD26" s="551">
        <f t="shared" ref="AD26" si="589">AC26-AB26</f>
        <v>-603.76322580644887</v>
      </c>
      <c r="AE26" s="552">
        <f t="shared" ref="AE26" si="590">AC26/AB26</f>
        <v>0</v>
      </c>
      <c r="AF26" s="551">
        <f>INDEX('SO Oktober 2026 Rev3'!$B$6:$BI$50,MATCH(B26,'SO Oktober 2026 Rev3'!$B$6:$B$50,0),MATCH($AF$3,'SO Oktober 2026 Rev3'!$B$5:$XI$5,0))</f>
        <v>673.27548387096704</v>
      </c>
      <c r="AG26" s="551">
        <f>INDEX('Summary sales'!$A$6:$CA$50,MATCH($B26,'Summary sales'!$A$6:$A$50,0),MATCH($AF$3,'Summary sales'!$A$7:$CA$7,0))</f>
        <v>0</v>
      </c>
      <c r="AH26" s="551">
        <f t="shared" ref="AH26" si="591">AG26-AF26</f>
        <v>-673.27548387096704</v>
      </c>
      <c r="AI26" s="552">
        <f t="shared" ref="AI26" si="592">AG26/AF26</f>
        <v>0</v>
      </c>
      <c r="AJ26" s="551">
        <f>INDEX('SO Oktober 2026 Rev3'!$B$6:$BI$50,MATCH(B26,'SO Oktober 2026 Rev3'!$B$6:$B$50,0),MATCH($AJ$3,'SO Oktober 2026 Rev3'!$B$5:$XI$5,0))</f>
        <v>0</v>
      </c>
      <c r="AK26" s="551">
        <f>INDEX('Summary sales'!$A$6:$CA$50,MATCH($B26,'Summary sales'!$A$6:$A$50,0),MATCH($AJ$3,'Summary sales'!$A$7:$CA$7,0))</f>
        <v>0</v>
      </c>
      <c r="AL26" s="551">
        <f t="shared" si="348"/>
        <v>0</v>
      </c>
      <c r="AM26" s="552" t="e">
        <f t="shared" si="349"/>
        <v>#DIV/0!</v>
      </c>
      <c r="AN26" s="551">
        <v>4000</v>
      </c>
      <c r="AO26" s="551">
        <f ca="1">INDEX('Summary sales'!$A$6:$CA$50,MATCH($B26,'Summary sales'!$A$6:$A$50,0),MATCH($AN$3,'Summary sales'!$A$7:$CA$7,0))</f>
        <v>0</v>
      </c>
      <c r="AP26" s="551">
        <f t="shared" ref="AP26" ca="1" si="593">AO26-AN26</f>
        <v>-4000</v>
      </c>
      <c r="AQ26" s="552">
        <f t="shared" ref="AQ26" ca="1" si="594">AO26/AN26</f>
        <v>0</v>
      </c>
      <c r="AR26" s="551">
        <v>300</v>
      </c>
      <c r="AS26" s="551">
        <f>INDEX('Summary sales'!$A$6:$CA$50,MATCH($B26,'Summary sales'!$A$6:$A$50,0),MATCH($AR$3,'Summary sales'!$A$7:$CA$7,0))</f>
        <v>0</v>
      </c>
      <c r="AT26" s="551">
        <f t="shared" ref="AT26" si="595">AS26-AR26</f>
        <v>-300</v>
      </c>
      <c r="AU26" s="552">
        <f t="shared" ref="AU26" si="596">AS26/AR26</f>
        <v>0</v>
      </c>
      <c r="AV26" s="551">
        <f>INDEX('SO Oktober 2026 Rev3'!$B$6:$BI$50,MATCH(B26,'SO Oktober 2026 Rev3'!$B$6:$B$50,0),MATCH($AV$3,'SO Oktober 2026 Rev3'!$B$5:$XI$5,0))</f>
        <v>1000</v>
      </c>
      <c r="AW26" s="551">
        <f>INDEX('Summary sales'!$A$6:$CA$50,MATCH($B26,'Summary sales'!$A$6:$A$50,0),MATCH($AV$3,'Summary sales'!$A$7:$CA$7,0))</f>
        <v>0</v>
      </c>
      <c r="AX26" s="551">
        <f t="shared" ref="AX26" si="597">AW26-AV26</f>
        <v>-1000</v>
      </c>
      <c r="AY26" s="552">
        <f t="shared" ref="AY26" si="598">AW26/AV26</f>
        <v>0</v>
      </c>
      <c r="AZ26" s="551">
        <v>10800</v>
      </c>
      <c r="BA26" s="551">
        <f>INDEX('Summary sales'!$A$6:$CA$50,MATCH($B26,'Summary sales'!$A$6:$A$50,0),MATCH($AZ$3,'Summary sales'!$A$7:$CA$7,0))</f>
        <v>0</v>
      </c>
      <c r="BB26" s="551">
        <f t="shared" ref="BB26" si="599">BA26-AZ26</f>
        <v>-10800</v>
      </c>
      <c r="BC26" s="552">
        <f t="shared" ref="BC26" si="600">BA26/AZ26</f>
        <v>0</v>
      </c>
      <c r="BD26" s="551">
        <v>5000</v>
      </c>
      <c r="BE26" s="551">
        <f>INDEX('Summary sales'!$A$6:$CA$50,MATCH($B26,'Summary sales'!$A$6:$A$50,0),MATCH($BD$3,'Summary sales'!$A$7:$CA$7,0))</f>
        <v>0</v>
      </c>
      <c r="BF26" s="551">
        <f t="shared" ref="BF26" si="601">BE26-BD26</f>
        <v>-5000</v>
      </c>
      <c r="BG26" s="552">
        <f t="shared" ref="BG26" si="602">BE26/BD26</f>
        <v>0</v>
      </c>
      <c r="BH26" s="551">
        <f>INDEX('SO Oktober 2026 Rev3'!$B$6:$BI$50,MATCH(B26,'SO Oktober 2026 Rev3'!$B$6:$B$50,0),MATCH($BH$3,'SO Oktober 2026 Rev3'!$B$5:$XI$5,0))</f>
        <v>0</v>
      </c>
      <c r="BI26" s="551">
        <f>INDEX('Summary sales'!$A$6:$CA$50,MATCH($B26,'Summary sales'!$A$6:$A$50,0),MATCH($BH$3,'Summary sales'!$A$7:$CA$7,0))</f>
        <v>0</v>
      </c>
      <c r="BJ26" s="551">
        <f t="shared" si="360"/>
        <v>0</v>
      </c>
      <c r="BK26" s="552" t="e">
        <f t="shared" si="361"/>
        <v>#DIV/0!</v>
      </c>
      <c r="BL26" s="551">
        <f>INDEX('SO Oktober 2026 Rev3'!$B$6:$BI$50,MATCH(B26,'SO Oktober 2026 Rev3'!$B$6:$B$50,0),MATCH($BL$3,'SO Oktober 2026 Rev3'!$B$5:$XI$5,0))</f>
        <v>2500</v>
      </c>
      <c r="BM26" s="551">
        <f ca="1">INDEX('Summary sales'!$A$6:$CA$50,MATCH($B26,'Summary sales'!$A$6:$A$50,0),MATCH($BL$3,'Summary sales'!$A$7:$CA$7,0))</f>
        <v>0</v>
      </c>
      <c r="BN26" s="551">
        <f t="shared" ref="BN26" ca="1" si="603">BM26-BL26</f>
        <v>-2500</v>
      </c>
      <c r="BO26" s="552">
        <f t="shared" ref="BO26" ca="1" si="604">BM26/BL26</f>
        <v>0</v>
      </c>
      <c r="BP26" s="551">
        <f>INDEX('SO Oktober 2026 Rev3'!$B$6:$BI$50,MATCH(B26,'SO Oktober 2026 Rev3'!$B$6:$B$50,0),MATCH($BP$3,'SO Oktober 2026 Rev3'!$B$5:$XI$5,0))</f>
        <v>0</v>
      </c>
      <c r="BQ26" s="551">
        <f>INDEX('Summary sales'!$A$6:$CA$50,MATCH($B26,'Summary sales'!$A$6:$A$50,0),MATCH($BP$3,'Summary sales'!$A$7:$CA$7,0))</f>
        <v>0</v>
      </c>
      <c r="BR26" s="551">
        <f t="shared" ref="BR26" si="605">BQ26-BP26</f>
        <v>0</v>
      </c>
      <c r="BS26" s="552" t="e">
        <f t="shared" ref="BS26" si="606">BQ26/BP26</f>
        <v>#DIV/0!</v>
      </c>
      <c r="BT26" s="551">
        <f>INDEX('SO Oktober 2026 Rev3'!$B$6:$BI$50,MATCH(B26,'SO Oktober 2026 Rev3'!$B$6:$B$50,0),MATCH($BT$3,'SO Oktober 2026 Rev3'!$B$5:$XI$5,0))</f>
        <v>89.451612903225808</v>
      </c>
      <c r="BU26" s="551">
        <f>INDEX('Summary sales'!$A$6:$CA$50,MATCH($B26,'Summary sales'!$A$6:$A$50,0),MATCH($BT$3,'Summary sales'!$A$7:$CA$7,0))</f>
        <v>0</v>
      </c>
      <c r="BV26" s="551">
        <f t="shared" ref="BV26" si="607">BU26-BT26</f>
        <v>-89.451612903225808</v>
      </c>
      <c r="BW26" s="552">
        <f t="shared" ref="BW26" si="608">BU26/BT26</f>
        <v>0</v>
      </c>
      <c r="BX26" s="551">
        <v>1000</v>
      </c>
      <c r="BY26" s="551">
        <f>INDEX('Summary sales'!$A$6:$CA$50,MATCH($B26,'Summary sales'!$A$6:$A$50,0),MATCH($BX$3,'Summary sales'!$A$7:$CA$7,0))</f>
        <v>0</v>
      </c>
      <c r="BZ26" s="551">
        <f t="shared" ref="BZ26" si="609">BY26-BX26</f>
        <v>-1000</v>
      </c>
      <c r="CA26" s="552">
        <f t="shared" ref="CA26" si="610">BY26/BX26</f>
        <v>0</v>
      </c>
      <c r="CB26" s="551">
        <f>INDEX('SO Oktober 2026 Rev3'!$B$6:$BI$50,MATCH(B26,'SO Oktober 2026 Rev3'!$B$6:$B$50,0),MATCH($CB$3,'SO Oktober 2026 Rev3'!$B$5:$XI$5,0))</f>
        <v>1000</v>
      </c>
      <c r="CC26" s="551">
        <f>INDEX('Summary sales'!$A$6:$CA$50,MATCH($B26,'Summary sales'!$A$6:$A$50,0),MATCH($CB$3,'Summary sales'!$A$7:$CA$7,0))</f>
        <v>0</v>
      </c>
      <c r="CD26" s="551">
        <f t="shared" ref="CD26" si="611">CC26-CB26</f>
        <v>-1000</v>
      </c>
      <c r="CE26" s="552">
        <f t="shared" ref="CE26" si="612">CC26/CB26</f>
        <v>0</v>
      </c>
      <c r="CF26" s="551">
        <f>INDEX('SO Oktober 2026 Rev3'!$B$6:$BI$50,MATCH(B26,'SO Oktober 2026 Rev3'!$B$6:$B$50,0),MATCH($CF$3,'SO Oktober 2026 Rev3'!$B$5:$XI$5,0))</f>
        <v>0</v>
      </c>
      <c r="CG26" s="551">
        <f>INDEX('Summary sales'!$A$6:$CA$50,MATCH($B26,'Summary sales'!$A$6:$A$50,0),MATCH($CF$3,'Summary sales'!$A$7:$CA$7,0))</f>
        <v>0</v>
      </c>
      <c r="CH26" s="551">
        <f t="shared" ref="CH26" si="613">CG26-CF26</f>
        <v>0</v>
      </c>
      <c r="CI26" s="552" t="e">
        <f t="shared" ref="CI26" si="614">CG26/CF26</f>
        <v>#DIV/0!</v>
      </c>
      <c r="CJ26" s="551">
        <f>INDEX('SO Oktober 2026 Rev3'!$B$6:$BI$50,MATCH($B26,'SO Oktober 2026 Rev3'!$B$6:$B$50,0),MATCH($CJ$3,'SO Oktober 2026 Rev3'!$B$5:$XI$5,0))</f>
        <v>4000</v>
      </c>
      <c r="CK26" s="551">
        <f>INDEX('Summary sales'!$A$6:$CA$50,MATCH($B26,'Summary sales'!$A$6:$A$50,0),MATCH($CJ$3,'Summary sales'!$A$7:$CA$7,0))</f>
        <v>0</v>
      </c>
      <c r="CL26" s="551">
        <f t="shared" si="374"/>
        <v>-4000</v>
      </c>
      <c r="CM26" s="552">
        <f t="shared" si="375"/>
        <v>0</v>
      </c>
      <c r="CN26" s="551">
        <f>INDEX('SO Oktober 2026 Rev3'!$B$6:$BI$50,MATCH($B26,'SO Oktober 2026 Rev3'!$B$6:$B$50,0),MATCH(CN$3,'SO Oktober 2026 Rev3'!$B$5:$XI$5,0))</f>
        <v>0</v>
      </c>
      <c r="CO26" s="551">
        <f>INDEX('Summary sales'!$A$6:$CA$50,MATCH($B26,'Summary sales'!$A$6:$A$50,0),MATCH($CN$3,'Summary sales'!$A$7:$CA$7,0))</f>
        <v>0</v>
      </c>
      <c r="CP26" s="551">
        <f t="shared" ref="CP26" si="615">CO26-CN26</f>
        <v>0</v>
      </c>
      <c r="CQ26" s="552" t="e">
        <f t="shared" ref="CQ26" si="616">CO26/CN26</f>
        <v>#DIV/0!</v>
      </c>
      <c r="CR26" s="551">
        <f>INDEX('SO Oktober 2026 Rev3'!$B$6:$BI$50,MATCH($B26,'SO Oktober 2026 Rev3'!$B$6:$B$50,0),MATCH(CR$3,'SO Oktober 2026 Rev3'!$B$5:$XI$5,0))</f>
        <v>0</v>
      </c>
      <c r="CS26" s="551">
        <f>INDEX('Summary sales'!$A$6:$CA$50,MATCH($B26,'Summary sales'!$A$6:$A$50,0),MATCH($CR$3,'Summary sales'!$A$7:$CA$7,0))</f>
        <v>0</v>
      </c>
      <c r="CT26" s="551">
        <f t="shared" ref="CT26" si="617">CS26-CR26</f>
        <v>0</v>
      </c>
      <c r="CU26" s="552" t="e">
        <f t="shared" ref="CU26" si="618">CS26/CR26</f>
        <v>#DIV/0!</v>
      </c>
      <c r="CV26" s="551">
        <v>6659.5545483870847</v>
      </c>
      <c r="CW26" s="551">
        <f>INDEX('Summary sales'!$A$6:$CA$50,MATCH($B26,'Summary sales'!$A$6:$A$50,0),MATCH($CV$3,'Summary sales'!$A$7:$CA$7,0))</f>
        <v>0</v>
      </c>
      <c r="CX26" s="551">
        <f t="shared" ref="CX26" si="619">CW26-CV26</f>
        <v>-6659.5545483870847</v>
      </c>
      <c r="CY26" s="552">
        <f t="shared" ref="CY26" si="620">CW26/CV26</f>
        <v>0</v>
      </c>
      <c r="CZ26" s="551">
        <f>INDEX('SO Oktober 2026 Rev3'!$B$6:$BI$50,MATCH(B26,'SO Oktober 2026 Rev3'!$B$6:$B$50,0),MATCH($CZ$3,'SO Oktober 2026 Rev3'!$B$5:$XI$5,0))</f>
        <v>500</v>
      </c>
      <c r="DA26" s="551">
        <f>INDEX('Summary sales'!$A$6:$CA$50,MATCH($B26,'Summary sales'!$A$6:$A$50,0),MATCH($CZ$3,'Summary sales'!$A$7:$CA$7,0))</f>
        <v>0</v>
      </c>
      <c r="DB26" s="551">
        <f t="shared" ref="DB26" si="621">DA26-CZ26</f>
        <v>-500</v>
      </c>
      <c r="DC26" s="552">
        <f t="shared" ref="DC26" si="622">DA26/CZ26</f>
        <v>0</v>
      </c>
      <c r="DD26" s="551">
        <f>INDEX('SO Oktober 2026 Rev3'!$B$6:$BI$50,MATCH($B26,'SO Oktober 2026 Rev3'!$B$6:$B$50,0),MATCH(DD$3,'SO Oktober 2026 Rev3'!$B$5:$XI$5,0))</f>
        <v>0</v>
      </c>
      <c r="DE26" s="551">
        <f>INDEX('Summary sales'!$A$6:$CA$50,MATCH($B26,'Summary sales'!$A$6:$A$50,0),MATCH($DD$3,'Summary sales'!$A$7:$CA$7,0))</f>
        <v>0</v>
      </c>
      <c r="DF26" s="551">
        <f t="shared" ref="DF26" si="623">DE26-DD26</f>
        <v>0</v>
      </c>
      <c r="DG26" s="552" t="e">
        <f t="shared" ref="DG26" si="624">DE26/DD26</f>
        <v>#DIV/0!</v>
      </c>
      <c r="DH26" s="551">
        <f>INDEX('SO Oktober 2026 Rev3'!$B$6:$BI$50,MATCH($B26,'SO Oktober 2026 Rev3'!$B$6:$B$50,0),MATCH(DH$3,'SO Oktober 2026 Rev3'!$B$5:$XI$5,0))</f>
        <v>2999.8519354838745</v>
      </c>
      <c r="DI26" s="551">
        <f>INDEX('Summary sales'!$A$6:$CA$50,MATCH($B26,'Summary sales'!$A$6:$A$50,0),MATCH($DH$3,'Summary sales'!$A$7:$CA$7,0))</f>
        <v>0</v>
      </c>
      <c r="DJ26" s="551">
        <f t="shared" ref="DJ26" si="625">DI26-DH26</f>
        <v>-2999.8519354838745</v>
      </c>
      <c r="DK26" s="552">
        <f t="shared" ref="DK26" si="626">DI26/DH26</f>
        <v>0</v>
      </c>
      <c r="DL26" s="551">
        <f>INDEX('SO Oktober 2026 Rev3'!$B$6:$BI$50,MATCH(B26,'SO Oktober 2026 Rev3'!$B$6:$B$50,0),MATCH($DL$3,'SO Oktober 2026 Rev3'!$B$5:$XI$5,0))</f>
        <v>0</v>
      </c>
      <c r="DM26" s="551">
        <f>INDEX('Summary sales'!$A$6:$CA$50,MATCH($B26,'Summary sales'!$A$6:$A$50,0),MATCH($DL$3,'Summary sales'!$A$7:$CA$7,0))</f>
        <v>0</v>
      </c>
      <c r="DN26" s="551">
        <f t="shared" ref="DN26" si="627">DM26-DL26</f>
        <v>0</v>
      </c>
      <c r="DO26" s="552" t="e">
        <f t="shared" ref="DO26" si="628">DM26/DL26</f>
        <v>#DIV/0!</v>
      </c>
      <c r="DP26" s="551">
        <v>1500</v>
      </c>
      <c r="DQ26" s="551">
        <f>INDEX('Summary sales'!$A$6:$CA$50,MATCH($B26,'Summary sales'!$A$6:$A$50,0),MATCH($DP$3,'Summary sales'!$A$7:$CA$7,0))</f>
        <v>0</v>
      </c>
      <c r="DR26" s="551">
        <f t="shared" ref="DR26" si="629">DQ26-DP26</f>
        <v>-1500</v>
      </c>
      <c r="DS26" s="552">
        <f t="shared" ref="DS26" si="630">DQ26/DP26</f>
        <v>0</v>
      </c>
      <c r="DT26" s="551">
        <f>INDEX('SO Oktober 2026 Rev3'!$B$6:$BI$50,MATCH(B26,'SO Oktober 2026 Rev3'!$B$6:$B$50,0),MATCH($DT$3,'SO Oktober 2026 Rev3'!$B$5:$XI$5,0))</f>
        <v>0</v>
      </c>
      <c r="DU26" s="551">
        <f>INDEX('Summary sales'!$A$6:$CA$50,MATCH($B26,'Summary sales'!$A$6:$A$50,0),MATCH($DT$3,'Summary sales'!$A$7:$CA$7,0))</f>
        <v>0</v>
      </c>
      <c r="DV26" s="551">
        <f t="shared" ref="DV26" si="631">DU26-DT26</f>
        <v>0</v>
      </c>
      <c r="DW26" s="552" t="e">
        <f t="shared" ref="DW26" si="632">DU26/DT26</f>
        <v>#DIV/0!</v>
      </c>
      <c r="DX26" s="551">
        <f>INDEX('SO Oktober 2026 Rev3'!$B$6:$BI$50,MATCH(B26,'SO Oktober 2026 Rev3'!$B$6:$B$50,0),MATCH($DX$3,'SO Oktober 2026 Rev3'!$B$5:$XI$5,0))</f>
        <v>10000</v>
      </c>
      <c r="DY26" s="551">
        <f>INDEX('Summary sales'!$A$6:$CA$50,MATCH($B26,'Summary sales'!$A$6:$A$50,0),MATCH($DX$3,'Summary sales'!$A$7:$CA$7,0))</f>
        <v>0</v>
      </c>
      <c r="DZ26" s="551">
        <f t="shared" ref="DZ26" si="633">DY26-DX26</f>
        <v>-10000</v>
      </c>
      <c r="EA26" s="552">
        <f t="shared" ref="EA26" si="634">DY26/DX26</f>
        <v>0</v>
      </c>
      <c r="EB26" s="551">
        <f>INDEX('SO Oktober 2026 Rev3'!$B$6:$BI$50,MATCH(B26,'SO Oktober 2026 Rev3'!$B$6:$B$50,0),MATCH($EB$3,'SO Oktober 2026 Rev3'!$B$5:$XI$5,0))</f>
        <v>2000</v>
      </c>
      <c r="EC26" s="551">
        <f>INDEX('Summary sales'!$A$6:$CA$50,MATCH($B26,'Summary sales'!$A$6:$A$50,0),MATCH($EB$3,'Summary sales'!$A$7:$CA$7,0))</f>
        <v>0</v>
      </c>
      <c r="ED26" s="551">
        <f t="shared" ref="ED26" si="635">EC26-EB26</f>
        <v>-2000</v>
      </c>
      <c r="EE26" s="552">
        <f t="shared" ref="EE26" si="636">EC26/EB26</f>
        <v>0</v>
      </c>
      <c r="EF26" s="551">
        <v>6000</v>
      </c>
      <c r="EG26" s="551">
        <f>INDEX('Summary sales'!$A$6:$CA$50,MATCH($B26,'Summary sales'!$A$6:$A$50,0),MATCH($EF$3,'Summary sales'!$A$7:$CA$7,0))</f>
        <v>0</v>
      </c>
      <c r="EH26" s="551">
        <f t="shared" ref="EH26" si="637">EG26-EF26</f>
        <v>-6000</v>
      </c>
      <c r="EI26" s="552">
        <f t="shared" ref="EI26" si="638">EG26/EF26</f>
        <v>0</v>
      </c>
      <c r="EJ26" s="551">
        <v>0</v>
      </c>
      <c r="EK26" s="551">
        <f>INDEX('Summary sales'!$A$6:$CA$50,MATCH(B26,'Summary sales'!$A$6:$A$50,0),MATCH($EJ$3,'Summary sales'!$A$7:$CA$7,0))</f>
        <v>0</v>
      </c>
      <c r="EL26" s="551">
        <f t="shared" ref="EL26" si="639">EK26-EJ26</f>
        <v>0</v>
      </c>
      <c r="EM26" s="552" t="e">
        <f t="shared" ref="EM26" si="640">EK26/EJ26</f>
        <v>#DIV/0!</v>
      </c>
      <c r="EN26" s="551">
        <f>INDEX('SO Oktober 2026 Rev3'!$B$6:$BI$50,MATCH(B26,'SO Oktober 2026 Rev3'!$B$6:$B$50,0),MATCH($EN$3,'SO Oktober 2026 Rev3'!$B$5:$XI$5,0))</f>
        <v>5000</v>
      </c>
      <c r="EO26" s="551">
        <f>INDEX('Summary sales'!$A$6:$CA$50,MATCH($B26,'Summary sales'!$A$6:$A$50,0),MATCH($EN$3,'Summary sales'!$A$7:$CA$7,0))</f>
        <v>0</v>
      </c>
      <c r="EP26" s="551">
        <f t="shared" ref="EP26" si="641">EO26-EN26</f>
        <v>-5000</v>
      </c>
      <c r="EQ26" s="552">
        <f t="shared" ref="EQ26" si="642">EO26/EN26</f>
        <v>0</v>
      </c>
      <c r="ER26" s="519">
        <v>25000</v>
      </c>
      <c r="ES26" s="551">
        <f>INDEX('Summary sales'!$A$6:$CA$50,MATCH($B26,'Summary sales'!$A$6:$A$50,0),MATCH($ER$3,'Summary sales'!$A$7:$CA$7,0))</f>
        <v>0</v>
      </c>
      <c r="ET26" s="551">
        <f t="shared" ref="ET26" si="643">ES26-ER26</f>
        <v>-25000</v>
      </c>
      <c r="EU26" s="552">
        <f t="shared" ref="EU26" si="644">ES26/ER26</f>
        <v>0</v>
      </c>
      <c r="EV26" s="551">
        <v>7000</v>
      </c>
      <c r="EW26" s="551">
        <f>INDEX('Summary sales'!$A$6:$CA$50,MATCH(B26,'Summary sales'!$A$6:$A$50,0),MATCH($EV$3,'Summary sales'!$A$7:$CA$7,0))</f>
        <v>0</v>
      </c>
      <c r="EX26" s="551">
        <f t="shared" ref="EX26" si="645">EW26-EV26</f>
        <v>-7000</v>
      </c>
      <c r="EY26" s="552">
        <f t="shared" ref="EY26" si="646">EW26/EV26</f>
        <v>0</v>
      </c>
      <c r="EZ26" s="551">
        <f>INDEX('SO Oktober 2026 Rev3'!$B$6:$BI$50,MATCH(B26,'SO Oktober 2026 Rev3'!$B$6:$B$50,0),MATCH($EZ$3,'SO Oktober 2026 Rev3'!$B$5:$XI$5,0))</f>
        <v>3500</v>
      </c>
      <c r="FA26" s="551">
        <f>INDEX('Summary sales'!$A$6:$CA$50,MATCH(B26,'Summary sales'!$A$6:$A$50,0),MATCH($EZ$3,'Summary sales'!$A$7:$CA$7,0))</f>
        <v>0</v>
      </c>
      <c r="FB26" s="551">
        <f t="shared" ref="FB26" si="647">FA26-EZ26</f>
        <v>-3500</v>
      </c>
      <c r="FC26" s="552">
        <f t="shared" ref="FC26" si="648">FA26/EZ26</f>
        <v>0</v>
      </c>
      <c r="FD26" s="551">
        <v>5000</v>
      </c>
      <c r="FE26" s="551">
        <f>INDEX('Summary sales'!$A$6:$CA$50,MATCH(B26,'Summary sales'!$A$6:$A$50,0),MATCH($FD$3,'Summary sales'!$A$7:$CA$7,0))</f>
        <v>0</v>
      </c>
      <c r="FF26" s="554">
        <f t="shared" si="410"/>
        <v>-5000</v>
      </c>
      <c r="FG26" s="552">
        <f t="shared" si="411"/>
        <v>0</v>
      </c>
      <c r="FH26" s="551">
        <f>INDEX('SO Oktober 2026 Rev3'!$B$6:$BI$50,MATCH(B26,'SO Oktober 2026 Rev3'!$B$6:$B$50,0),MATCH($FH$3,'SO Oktober 2026 Rev3'!$B$5:$XI$5,0))</f>
        <v>10000</v>
      </c>
      <c r="FI26" s="554">
        <f>INDEX('Summary sales'!$A$6:$CA$50,MATCH(B26,'Summary sales'!$A$6:$A$50,0),MATCH($FH$3,'Summary sales'!$A$7:$CA$7,0))</f>
        <v>0</v>
      </c>
      <c r="FJ26" s="551">
        <f t="shared" si="412"/>
        <v>-10000</v>
      </c>
      <c r="FK26" s="552">
        <f t="shared" si="413"/>
        <v>0</v>
      </c>
      <c r="FL26" s="551">
        <f>INDEX('SO Oktober 2026 Rev3'!$B$6:$BI$50,MATCH(B26,'SO Oktober 2026 Rev3'!$B$6:$B$50,0),MATCH($FL$3,'SO Oktober 2026 Rev3'!$B$5:$XI$5,0))</f>
        <v>500</v>
      </c>
      <c r="FM26" s="551">
        <f>INDEX('Summary sales'!$A$6:$CA$50,MATCH(B26,'Summary sales'!$A$6:$A$50,0),MATCH($FL$3,'Summary sales'!$A$7:$CA$7,0))</f>
        <v>0</v>
      </c>
      <c r="FN26" s="551">
        <f t="shared" ref="FN26" si="649">FM26-FL26</f>
        <v>-500</v>
      </c>
      <c r="FO26" s="552">
        <f t="shared" ref="FO26" si="650">FM26/FL26</f>
        <v>0</v>
      </c>
      <c r="FP26" s="519">
        <v>6500</v>
      </c>
      <c r="FQ26" s="551">
        <f>INDEX('Summary sales'!$A$6:$CA$50,MATCH(B26,'Summary sales'!$A$6:$A$50,0),MATCH($FP$3,'Summary sales'!$A$7:$CA$7,0))</f>
        <v>0</v>
      </c>
      <c r="FR26" s="551">
        <f t="shared" ref="FR26" si="651">FQ26-FP26</f>
        <v>-6500</v>
      </c>
      <c r="FS26" s="552">
        <f t="shared" ref="FS26" si="652">FQ26/FP26</f>
        <v>0</v>
      </c>
      <c r="FT26" s="551">
        <f>INDEX('SO Oktober 2026 Rev3'!$B$6:$BI$50,MATCH(B26,'SO Oktober 2026 Rev3'!$B$6:$B$50,0),MATCH($FT$3,'SO Oktober 2026 Rev3'!$B$5:$XI$5,0))</f>
        <v>3500</v>
      </c>
      <c r="FU26" s="551">
        <f>INDEX('Summary sales'!$A$6:$CA$50,MATCH(B26,'Summary sales'!$A$6:$A$50,0),MATCH($FT$3,'Summary sales'!$A$7:$CA$7,0))</f>
        <v>0</v>
      </c>
      <c r="FV26" s="551">
        <f t="shared" ref="FV26" si="653">FU26-FT26</f>
        <v>-3500</v>
      </c>
      <c r="FW26" s="552">
        <f t="shared" ref="FW26" si="654">FU26/FT26</f>
        <v>0</v>
      </c>
      <c r="FX26" s="551">
        <f>INDEX('SO Oktober 2026 Rev3'!$B$6:$BI$50,MATCH(B26,'SO Oktober 2026 Rev3'!$B$6:$B$50,0),MATCH($FX$3,'SO Oktober 2026 Rev3'!$B$5:$XI$5,0))</f>
        <v>2000</v>
      </c>
      <c r="FY26" s="551">
        <f>INDEX('Summary sales'!$A$6:$CA$50,MATCH(B26,'Summary sales'!$A$6:$A$50,0),MATCH($FX$3,'Summary sales'!$A$7:$CA$7,0))</f>
        <v>0</v>
      </c>
      <c r="FZ26" s="551">
        <f t="shared" ref="FZ26" si="655">FY26-FX26</f>
        <v>-2000</v>
      </c>
      <c r="GA26" s="552">
        <f t="shared" ref="GA26" si="656">FY26/FX26</f>
        <v>0</v>
      </c>
      <c r="GB26" s="551">
        <v>369.61070967741654</v>
      </c>
      <c r="GC26" s="551">
        <f>INDEX('Summary sales'!$A$6:$CA$50,MATCH(B26,'Summary sales'!$A$6:$A$50,0),MATCH($GB$3,'Summary sales'!$A$7:$CA$7,0))</f>
        <v>0</v>
      </c>
      <c r="GD26" s="551">
        <f t="shared" ref="GD26" si="657">GC26-GB26</f>
        <v>-369.61070967741654</v>
      </c>
      <c r="GE26" s="552">
        <f t="shared" ref="GE26" si="658">GC26/GB26</f>
        <v>0</v>
      </c>
      <c r="GF26" s="551">
        <v>9000</v>
      </c>
      <c r="GG26" s="551">
        <f>INDEX('Summary sales'!$A$6:$CA$50,MATCH(B26,'Summary sales'!$A$6:$A$50,0),MATCH($GF$3,'Summary sales'!$A$7:$CA$7,0))</f>
        <v>0</v>
      </c>
      <c r="GH26" s="551">
        <f t="shared" ref="GH26" si="659">GG26-GF26</f>
        <v>-9000</v>
      </c>
      <c r="GI26" s="552">
        <f t="shared" ref="GI26" si="660">GG26/GF26</f>
        <v>0</v>
      </c>
      <c r="GJ26" s="551">
        <f>INDEX('SO Oktober 2026 Rev3'!$B$6:$BI$50,MATCH(B26,'SO Oktober 2026 Rev3'!$B$6:$B$50,0),MATCH($GJ$3,'SO Oktober 2026 Rev3'!$B$5:$XI$5,0))</f>
        <v>0</v>
      </c>
      <c r="GK26" s="551">
        <f>INDEX('Summary sales'!$A$6:$CA$50,MATCH($B26,'Summary sales'!$A$6:$A$50,0),MATCH($GJ$3,'Summary sales'!$A$7:$CA$7,0))</f>
        <v>0</v>
      </c>
      <c r="GL26" s="551">
        <f t="shared" ref="GL26" si="661">GK26-GJ26</f>
        <v>0</v>
      </c>
      <c r="GM26" s="552" t="e">
        <f t="shared" ref="GM26" si="662">GK26/GJ26</f>
        <v>#DIV/0!</v>
      </c>
      <c r="GN26" s="551">
        <f>INDEX('SO Oktober 2026 Rev3'!$B$6:$BI$50,MATCH(B26,'SO Oktober 2026 Rev3'!$B$6:$B$50,0),MATCH($GN$3,'SO Oktober 2026 Rev3'!$B$5:$XI$5,0))</f>
        <v>2499.7025806451697</v>
      </c>
      <c r="GO26" s="551">
        <f>INDEX('Summary sales'!$A$6:$CA$50,MATCH(B26,'Summary sales'!$A$6:$A$50,0),MATCH($GN$3,'Summary sales'!$A$7:$CA$7,0))</f>
        <v>0</v>
      </c>
      <c r="GP26" s="551">
        <f t="shared" ref="GP26" si="663">GO26-GN26</f>
        <v>-2499.7025806451697</v>
      </c>
      <c r="GQ26" s="552">
        <f t="shared" ref="GQ26" si="664">GO26/GN26</f>
        <v>0</v>
      </c>
      <c r="GR26" s="551">
        <v>1000</v>
      </c>
      <c r="GS26" s="551">
        <f>INDEX('Summary sales'!$A$6:$CA$50,MATCH(B26,'Summary sales'!$A$6:$A$50,0),MATCH($GR$3,'Summary sales'!$A$7:$CA$7,0))</f>
        <v>0</v>
      </c>
      <c r="GT26" s="551">
        <f t="shared" ref="GT26" si="665">GS26-GR26</f>
        <v>-1000</v>
      </c>
      <c r="GU26" s="552">
        <f t="shared" ref="GU26" si="666">GS26/GR26</f>
        <v>0</v>
      </c>
      <c r="GV26" s="551">
        <f>INDEX('SO Oktober 2026 Rev3'!$B$6:$BI$50,MATCH(B26,'SO Oktober 2026 Rev3'!$B$6:$B$50,0),MATCH($GV$3,'SO Oktober 2026 Rev3'!$B$5:$XI$5,0))</f>
        <v>2499.7025806451697</v>
      </c>
      <c r="GW26" s="551">
        <f>INDEX('Summary sales'!$A$6:$CA$50,MATCH(B26,'Summary sales'!$A$6:$A$50,0),MATCH($GV$3,'Summary sales'!$A$7:$CA$7,0))</f>
        <v>0</v>
      </c>
      <c r="GX26" s="551">
        <f t="shared" ref="GX26" si="667">GW26-GV26</f>
        <v>-2499.7025806451697</v>
      </c>
      <c r="GY26" s="552">
        <f t="shared" ref="GY26" si="668">GW26/GV26</f>
        <v>0</v>
      </c>
      <c r="GZ26" s="551">
        <f>INDEX('SO Oktober 2026 Rev3'!$B$6:$BI$50,MATCH(B26,'SO Oktober 2026 Rev3'!$B$6:$B$50,0),MATCH($GZ$3,'SO Oktober 2026 Rev3'!$B$5:$XI$5,0))</f>
        <v>31500</v>
      </c>
      <c r="HA26" s="551">
        <f>INDEX('Summary sales'!$A$6:$CA$50,MATCH(B26,'Summary sales'!$A$6:$A$50,0),MATCH($GZ$3,'Summary sales'!$A$7:$CA$7,0))</f>
        <v>0</v>
      </c>
      <c r="HB26" s="551">
        <f t="shared" ref="HB26" si="669">HA26-GZ26</f>
        <v>-31500</v>
      </c>
      <c r="HC26" s="555">
        <f t="shared" ref="HC26" si="670">HA26/GZ26</f>
        <v>0</v>
      </c>
    </row>
    <row r="27" spans="1:211" s="531" customFormat="1" ht="15" customHeight="1">
      <c r="A27" s="816"/>
      <c r="B27" s="556" t="s">
        <v>19</v>
      </c>
      <c r="C27" s="556"/>
      <c r="D27" s="562">
        <f>SUM(D20:D26)</f>
        <v>1507014.8320967741</v>
      </c>
      <c r="E27" s="562">
        <f t="shared" ref="E27:BP27" ca="1" si="671">SUM(E20:E26)</f>
        <v>518820.50299999455</v>
      </c>
      <c r="F27" s="562">
        <f t="shared" ca="1" si="671"/>
        <v>-988194.32909677946</v>
      </c>
      <c r="G27" s="563">
        <f t="shared" ca="1" si="671"/>
        <v>2.3487911850464163</v>
      </c>
      <c r="H27" s="562">
        <f t="shared" si="671"/>
        <v>7397.8645161290342</v>
      </c>
      <c r="I27" s="562">
        <f t="shared" si="671"/>
        <v>2154.7199999999721</v>
      </c>
      <c r="J27" s="562">
        <f t="shared" si="671"/>
        <v>-5243.1445161290621</v>
      </c>
      <c r="K27" s="563">
        <f t="shared" si="671"/>
        <v>1.7962393066779443</v>
      </c>
      <c r="L27" s="562">
        <f t="shared" si="671"/>
        <v>8000</v>
      </c>
      <c r="M27" s="562">
        <f t="shared" si="671"/>
        <v>3764.2800000002608</v>
      </c>
      <c r="N27" s="562">
        <f t="shared" si="671"/>
        <v>-4235.7199999997392</v>
      </c>
      <c r="O27" s="563">
        <f t="shared" si="671"/>
        <v>3.1369000000002174</v>
      </c>
      <c r="P27" s="562">
        <f t="shared" si="671"/>
        <v>20799.516129032265</v>
      </c>
      <c r="Q27" s="562">
        <f t="shared" si="671"/>
        <v>9464.0599999995902</v>
      </c>
      <c r="R27" s="562">
        <f t="shared" si="671"/>
        <v>-11335.456129032675</v>
      </c>
      <c r="S27" s="563">
        <f t="shared" si="671"/>
        <v>2.8678969696968455</v>
      </c>
      <c r="T27" s="562">
        <f t="shared" si="671"/>
        <v>5000</v>
      </c>
      <c r="U27" s="562">
        <f t="shared" si="671"/>
        <v>3026.0100000000093</v>
      </c>
      <c r="V27" s="562">
        <f t="shared" si="671"/>
        <v>-1973.9899999999907</v>
      </c>
      <c r="W27" s="563">
        <f t="shared" si="671"/>
        <v>3.7825125000000117</v>
      </c>
      <c r="X27" s="562">
        <f t="shared" si="671"/>
        <v>900</v>
      </c>
      <c r="Y27" s="562">
        <f t="shared" si="671"/>
        <v>459.79999999998836</v>
      </c>
      <c r="Z27" s="562">
        <f t="shared" ref="Z27:AA27" si="672">SUM(Z20:Z26)</f>
        <v>-440.20000000001164</v>
      </c>
      <c r="AA27" s="563" t="e">
        <f t="shared" si="672"/>
        <v>#DIV/0!</v>
      </c>
      <c r="AB27" s="562">
        <f t="shared" si="671"/>
        <v>4226.3425806451414</v>
      </c>
      <c r="AC27" s="562">
        <f t="shared" si="671"/>
        <v>2233.6800000000512</v>
      </c>
      <c r="AD27" s="562">
        <f t="shared" si="671"/>
        <v>-1992.6625806450909</v>
      </c>
      <c r="AE27" s="562">
        <f t="shared" si="671"/>
        <v>3.6995959749229779</v>
      </c>
      <c r="AF27" s="562">
        <f t="shared" si="671"/>
        <v>4712.9283870967693</v>
      </c>
      <c r="AG27" s="562">
        <f t="shared" si="671"/>
        <v>1796.9099999999162</v>
      </c>
      <c r="AH27" s="562">
        <f t="shared" si="671"/>
        <v>-2916.0183870968531</v>
      </c>
      <c r="AI27" s="562">
        <f t="shared" si="671"/>
        <v>2.6689075171260703</v>
      </c>
      <c r="AJ27" s="562">
        <f t="shared" si="671"/>
        <v>32000</v>
      </c>
      <c r="AK27" s="562">
        <f t="shared" si="671"/>
        <v>15890.349999999627</v>
      </c>
      <c r="AL27" s="562">
        <f t="shared" ref="AL27:AM27" si="673">SUM(AL20:AL26)</f>
        <v>-16109.650000000373</v>
      </c>
      <c r="AM27" s="562" t="e">
        <f t="shared" si="673"/>
        <v>#DIV/0!</v>
      </c>
      <c r="AN27" s="562">
        <v>30000</v>
      </c>
      <c r="AO27" s="562">
        <f t="shared" ca="1" si="671"/>
        <v>13392.890000000596</v>
      </c>
      <c r="AP27" s="562">
        <f t="shared" ca="1" si="671"/>
        <v>-16607.109999999404</v>
      </c>
      <c r="AQ27" s="562">
        <f t="shared" ca="1" si="671"/>
        <v>2.9274365000001623</v>
      </c>
      <c r="AR27" s="562">
        <v>10800</v>
      </c>
      <c r="AS27" s="562">
        <f t="shared" si="671"/>
        <v>3384.2099999999627</v>
      </c>
      <c r="AT27" s="562">
        <f t="shared" si="671"/>
        <v>-7415.7900000000373</v>
      </c>
      <c r="AU27" s="562">
        <f t="shared" si="671"/>
        <v>1.8011283333333363</v>
      </c>
      <c r="AV27" s="562">
        <f t="shared" si="671"/>
        <v>7600</v>
      </c>
      <c r="AW27" s="562">
        <f t="shared" si="671"/>
        <v>2000.710000000021</v>
      </c>
      <c r="AX27" s="562">
        <f t="shared" si="671"/>
        <v>-5599.289999999979</v>
      </c>
      <c r="AY27" s="562">
        <f t="shared" si="671"/>
        <v>1.7243246153846334</v>
      </c>
      <c r="AZ27" s="562">
        <v>75600</v>
      </c>
      <c r="BA27" s="562">
        <f t="shared" si="671"/>
        <v>20457.199999999721</v>
      </c>
      <c r="BB27" s="562">
        <f t="shared" si="671"/>
        <v>-55142.800000000279</v>
      </c>
      <c r="BC27" s="562">
        <f t="shared" si="671"/>
        <v>1.8941851851851594</v>
      </c>
      <c r="BD27" s="562">
        <v>51000</v>
      </c>
      <c r="BE27" s="562">
        <f t="shared" si="671"/>
        <v>30584.740000000224</v>
      </c>
      <c r="BF27" s="562">
        <f t="shared" si="671"/>
        <v>-20415.259999999776</v>
      </c>
      <c r="BG27" s="562">
        <f t="shared" si="671"/>
        <v>3.823092500000028</v>
      </c>
      <c r="BH27" s="562">
        <f t="shared" si="671"/>
        <v>6000</v>
      </c>
      <c r="BI27" s="562">
        <f t="shared" si="671"/>
        <v>3597.3719999999739</v>
      </c>
      <c r="BJ27" s="562">
        <f t="shared" ref="BJ27:BK27" si="674">SUM(BJ20:BJ26)</f>
        <v>-2402.6280000000261</v>
      </c>
      <c r="BK27" s="562" t="e">
        <f t="shared" si="674"/>
        <v>#DIV/0!</v>
      </c>
      <c r="BL27" s="562">
        <f t="shared" si="671"/>
        <v>33000</v>
      </c>
      <c r="BM27" s="562">
        <f t="shared" ca="1" si="671"/>
        <v>18021.059999999943</v>
      </c>
      <c r="BN27" s="562">
        <f t="shared" ca="1" si="671"/>
        <v>-14978.940000000057</v>
      </c>
      <c r="BO27" s="562">
        <f t="shared" ca="1" si="671"/>
        <v>4.0608230303030259</v>
      </c>
      <c r="BP27" s="562">
        <f t="shared" si="671"/>
        <v>2000</v>
      </c>
      <c r="BQ27" s="562">
        <f t="shared" ref="BQ27:EB27" si="675">SUM(BQ20:BQ26)</f>
        <v>0</v>
      </c>
      <c r="BR27" s="562">
        <f t="shared" si="675"/>
        <v>-2000</v>
      </c>
      <c r="BS27" s="562" t="e">
        <f t="shared" si="675"/>
        <v>#DIV/0!</v>
      </c>
      <c r="BT27" s="562">
        <f t="shared" si="675"/>
        <v>626.16129032258073</v>
      </c>
      <c r="BU27" s="562">
        <f t="shared" si="675"/>
        <v>211.0789999999979</v>
      </c>
      <c r="BV27" s="562">
        <f t="shared" si="675"/>
        <v>-415.08229032258271</v>
      </c>
      <c r="BW27" s="562">
        <f t="shared" si="675"/>
        <v>2.3597003245582169</v>
      </c>
      <c r="BX27" s="562">
        <v>21500</v>
      </c>
      <c r="BY27" s="562">
        <f t="shared" si="675"/>
        <v>9457.5999999996275</v>
      </c>
      <c r="BZ27" s="562">
        <f t="shared" si="675"/>
        <v>-12042.400000000373</v>
      </c>
      <c r="CA27" s="562">
        <f t="shared" si="675"/>
        <v>2.8751047619046379</v>
      </c>
      <c r="CB27" s="562">
        <f t="shared" si="675"/>
        <v>7000</v>
      </c>
      <c r="CC27" s="562">
        <f t="shared" si="675"/>
        <v>3543.5800000000745</v>
      </c>
      <c r="CD27" s="562">
        <f t="shared" si="675"/>
        <v>-3456.4199999999255</v>
      </c>
      <c r="CE27" s="562">
        <f t="shared" si="675"/>
        <v>3.5435800000000746</v>
      </c>
      <c r="CF27" s="562">
        <f t="shared" si="675"/>
        <v>15000</v>
      </c>
      <c r="CG27" s="562">
        <f t="shared" si="675"/>
        <v>9130.3999999994412</v>
      </c>
      <c r="CH27" s="562">
        <f t="shared" si="675"/>
        <v>-5869.6000000005588</v>
      </c>
      <c r="CI27" s="562" t="e">
        <f t="shared" si="675"/>
        <v>#DIV/0!</v>
      </c>
      <c r="CJ27" s="562">
        <f t="shared" si="675"/>
        <v>24000</v>
      </c>
      <c r="CK27" s="562">
        <f t="shared" si="675"/>
        <v>6076.1400000001304</v>
      </c>
      <c r="CL27" s="562">
        <f t="shared" ref="CL27:CM27" si="676">SUM(CL20:CL26)</f>
        <v>-17923.85999999987</v>
      </c>
      <c r="CM27" s="562" t="e">
        <f t="shared" si="676"/>
        <v>#DIV/0!</v>
      </c>
      <c r="CN27" s="562">
        <f t="shared" si="675"/>
        <v>0</v>
      </c>
      <c r="CO27" s="562">
        <f t="shared" si="675"/>
        <v>0</v>
      </c>
      <c r="CP27" s="562">
        <f t="shared" si="675"/>
        <v>0</v>
      </c>
      <c r="CQ27" s="562" t="e">
        <f t="shared" si="675"/>
        <v>#DIV/0!</v>
      </c>
      <c r="CR27" s="562">
        <f t="shared" si="675"/>
        <v>11000</v>
      </c>
      <c r="CS27" s="562">
        <f t="shared" si="675"/>
        <v>6276.9599999999991</v>
      </c>
      <c r="CT27" s="562">
        <f t="shared" si="675"/>
        <v>-4723.0400000000009</v>
      </c>
      <c r="CU27" s="562" t="e">
        <f t="shared" si="675"/>
        <v>#DIV/0!</v>
      </c>
      <c r="CV27" s="562">
        <v>64159.554548387081</v>
      </c>
      <c r="CW27" s="562">
        <f t="shared" si="675"/>
        <v>31174.897999994457</v>
      </c>
      <c r="CX27" s="562">
        <f t="shared" si="675"/>
        <v>-32984.656548392624</v>
      </c>
      <c r="CY27" s="562">
        <f t="shared" si="675"/>
        <v>3.1117247288883059</v>
      </c>
      <c r="CZ27" s="562">
        <f t="shared" si="675"/>
        <v>12500</v>
      </c>
      <c r="DA27" s="562">
        <f t="shared" si="675"/>
        <v>6238.6100000003353</v>
      </c>
      <c r="DB27" s="562">
        <f t="shared" si="675"/>
        <v>-6261.3899999996647</v>
      </c>
      <c r="DC27" s="562">
        <f t="shared" si="675"/>
        <v>3.1193050000001676</v>
      </c>
      <c r="DD27" s="562">
        <f t="shared" si="675"/>
        <v>4800</v>
      </c>
      <c r="DE27" s="562">
        <f t="shared" si="675"/>
        <v>1775.7000000000698</v>
      </c>
      <c r="DF27" s="562">
        <f t="shared" si="675"/>
        <v>-3024.2999999999302</v>
      </c>
      <c r="DG27" s="562" t="e">
        <f t="shared" si="675"/>
        <v>#DIV/0!</v>
      </c>
      <c r="DH27" s="562">
        <f t="shared" si="675"/>
        <v>46199.851935483872</v>
      </c>
      <c r="DI27" s="562">
        <f t="shared" si="675"/>
        <v>25368.189999999478</v>
      </c>
      <c r="DJ27" s="562">
        <f t="shared" si="675"/>
        <v>-20831.661935484397</v>
      </c>
      <c r="DK27" s="562">
        <f t="shared" si="675"/>
        <v>3.5233597222221498</v>
      </c>
      <c r="DL27" s="562">
        <f t="shared" si="675"/>
        <v>10000</v>
      </c>
      <c r="DM27" s="562">
        <f t="shared" si="675"/>
        <v>8140.5500000000466</v>
      </c>
      <c r="DN27" s="562">
        <f t="shared" si="675"/>
        <v>-1859.4499999999534</v>
      </c>
      <c r="DO27" s="562" t="e">
        <f t="shared" si="675"/>
        <v>#DIV/0!</v>
      </c>
      <c r="DP27" s="562">
        <v>11500</v>
      </c>
      <c r="DQ27" s="562">
        <f t="shared" si="675"/>
        <v>3736.0999999998603</v>
      </c>
      <c r="DR27" s="562">
        <f t="shared" si="675"/>
        <v>-7763.9000000001397</v>
      </c>
      <c r="DS27" s="562">
        <f t="shared" si="675"/>
        <v>2.0705966666665629</v>
      </c>
      <c r="DT27" s="562">
        <f t="shared" si="675"/>
        <v>6000</v>
      </c>
      <c r="DU27" s="562">
        <f t="shared" si="675"/>
        <v>2738.359999999986</v>
      </c>
      <c r="DV27" s="562">
        <f t="shared" si="675"/>
        <v>-3261.640000000014</v>
      </c>
      <c r="DW27" s="562" t="e">
        <f t="shared" si="675"/>
        <v>#DIV/0!</v>
      </c>
      <c r="DX27" s="562">
        <f t="shared" si="675"/>
        <v>70000</v>
      </c>
      <c r="DY27" s="562">
        <f t="shared" si="675"/>
        <v>30004.370000000112</v>
      </c>
      <c r="DZ27" s="562">
        <f t="shared" si="675"/>
        <v>-39995.629999999888</v>
      </c>
      <c r="EA27" s="562">
        <f t="shared" si="675"/>
        <v>3.0004370000000109</v>
      </c>
      <c r="EB27" s="562">
        <f t="shared" si="675"/>
        <v>14000</v>
      </c>
      <c r="EC27" s="562">
        <f t="shared" ref="EC27:GN27" si="677">SUM(EC20:EC26)</f>
        <v>6669.6799999999348</v>
      </c>
      <c r="ED27" s="562">
        <f t="shared" si="677"/>
        <v>-7330.3200000000652</v>
      </c>
      <c r="EE27" s="562">
        <f t="shared" si="677"/>
        <v>3.3348399999999669</v>
      </c>
      <c r="EF27" s="562">
        <v>42000</v>
      </c>
      <c r="EG27" s="562">
        <f t="shared" si="677"/>
        <v>12320.19000000041</v>
      </c>
      <c r="EH27" s="562">
        <f t="shared" si="677"/>
        <v>-29679.80999999959</v>
      </c>
      <c r="EI27" s="562">
        <f t="shared" si="677"/>
        <v>2.0533650000000683</v>
      </c>
      <c r="EJ27" s="562">
        <v>72000</v>
      </c>
      <c r="EK27" s="562">
        <f t="shared" si="677"/>
        <v>25354.439999999944</v>
      </c>
      <c r="EL27" s="562">
        <f t="shared" si="677"/>
        <v>-46645.560000000056</v>
      </c>
      <c r="EM27" s="562" t="e">
        <f t="shared" si="677"/>
        <v>#DIV/0!</v>
      </c>
      <c r="EN27" s="562">
        <f t="shared" si="677"/>
        <v>33000</v>
      </c>
      <c r="EO27" s="562">
        <f t="shared" si="677"/>
        <v>12692.969999999739</v>
      </c>
      <c r="EP27" s="562">
        <f t="shared" si="677"/>
        <v>-20307.030000000261</v>
      </c>
      <c r="EQ27" s="562">
        <f t="shared" si="677"/>
        <v>3.1135833333332714</v>
      </c>
      <c r="ER27" s="562">
        <v>130000</v>
      </c>
      <c r="ES27" s="562">
        <f t="shared" si="677"/>
        <v>38498.830000000075</v>
      </c>
      <c r="ET27" s="562">
        <f t="shared" si="677"/>
        <v>-91501.169999999925</v>
      </c>
      <c r="EU27" s="562">
        <f t="shared" si="677"/>
        <v>2.5694578921568998</v>
      </c>
      <c r="EV27" s="562">
        <v>43000</v>
      </c>
      <c r="EW27" s="562">
        <f t="shared" si="677"/>
        <v>1851.0099999997765</v>
      </c>
      <c r="EX27" s="562">
        <f t="shared" si="677"/>
        <v>-41148.990000000224</v>
      </c>
      <c r="EY27" s="562">
        <f t="shared" si="677"/>
        <v>0.37020199999995529</v>
      </c>
      <c r="EZ27" s="562">
        <f t="shared" si="677"/>
        <v>24500</v>
      </c>
      <c r="FA27" s="562">
        <f t="shared" si="677"/>
        <v>12504.100000000559</v>
      </c>
      <c r="FB27" s="562">
        <f t="shared" si="677"/>
        <v>-11995.899999999441</v>
      </c>
      <c r="FC27" s="562">
        <f t="shared" si="677"/>
        <v>3.5726000000001594</v>
      </c>
      <c r="FD27" s="562">
        <v>34000</v>
      </c>
      <c r="FE27" s="562">
        <f t="shared" si="677"/>
        <v>1002.8799999999974</v>
      </c>
      <c r="FF27" s="562">
        <f t="shared" ref="FF27:FG27" si="678">SUM(FF20:FF26)</f>
        <v>-32997.120000000003</v>
      </c>
      <c r="FG27" s="562">
        <f t="shared" si="678"/>
        <v>0.24247914285714267</v>
      </c>
      <c r="FH27" s="562">
        <f t="shared" si="677"/>
        <v>70000</v>
      </c>
      <c r="FI27" s="562">
        <f t="shared" si="677"/>
        <v>41965.210000000021</v>
      </c>
      <c r="FJ27" s="562">
        <f t="shared" si="677"/>
        <v>-28034.789999999979</v>
      </c>
      <c r="FK27" s="562">
        <f t="shared" si="677"/>
        <v>4.1965210000000024</v>
      </c>
      <c r="FL27" s="562">
        <f t="shared" si="677"/>
        <v>3500</v>
      </c>
      <c r="FM27" s="562">
        <f t="shared" si="677"/>
        <v>876.95000000006985</v>
      </c>
      <c r="FN27" s="562">
        <f t="shared" si="677"/>
        <v>-2623.0499999999302</v>
      </c>
      <c r="FO27" s="562">
        <f t="shared" si="677"/>
        <v>1.7539000000001397</v>
      </c>
      <c r="FP27" s="562">
        <v>45500</v>
      </c>
      <c r="FQ27" s="562">
        <f t="shared" si="677"/>
        <v>18583.290000000037</v>
      </c>
      <c r="FR27" s="562">
        <f t="shared" si="677"/>
        <v>-26916.709999999963</v>
      </c>
      <c r="FS27" s="562">
        <f t="shared" si="677"/>
        <v>2.8589676923076981</v>
      </c>
      <c r="FT27" s="562">
        <f t="shared" si="677"/>
        <v>24500</v>
      </c>
      <c r="FU27" s="562">
        <f t="shared" si="677"/>
        <v>8579.2700000004843</v>
      </c>
      <c r="FV27" s="562">
        <f t="shared" si="677"/>
        <v>-15920.729999999516</v>
      </c>
      <c r="FW27" s="562">
        <f t="shared" si="677"/>
        <v>2.4512200000001383</v>
      </c>
      <c r="FX27" s="562">
        <f t="shared" si="677"/>
        <v>14000</v>
      </c>
      <c r="FY27" s="562">
        <f t="shared" si="677"/>
        <v>7381.8100000000559</v>
      </c>
      <c r="FZ27" s="562">
        <f t="shared" si="677"/>
        <v>-6618.1899999999441</v>
      </c>
      <c r="GA27" s="562">
        <f t="shared" si="677"/>
        <v>3.6909050000000274</v>
      </c>
      <c r="GB27" s="562">
        <v>2587.274967741916</v>
      </c>
      <c r="GC27" s="562">
        <f t="shared" si="677"/>
        <v>5268.2700000000186</v>
      </c>
      <c r="GD27" s="562">
        <f t="shared" si="677"/>
        <v>2680.9950322581026</v>
      </c>
      <c r="GE27" s="562">
        <f t="shared" si="677"/>
        <v>14.253564255748927</v>
      </c>
      <c r="GF27" s="562">
        <v>63000</v>
      </c>
      <c r="GG27" s="562">
        <f t="shared" si="677"/>
        <v>16217.674000000001</v>
      </c>
      <c r="GH27" s="562">
        <f t="shared" si="677"/>
        <v>-46782.326000000001</v>
      </c>
      <c r="GI27" s="562">
        <f t="shared" si="677"/>
        <v>1.8019637777777779</v>
      </c>
      <c r="GJ27" s="562">
        <f t="shared" si="677"/>
        <v>5609.5016129031756</v>
      </c>
      <c r="GK27" s="562">
        <f t="shared" si="677"/>
        <v>2837.0499999998137</v>
      </c>
      <c r="GL27" s="562">
        <f t="shared" si="677"/>
        <v>-2772.4516129033614</v>
      </c>
      <c r="GM27" s="562" t="e">
        <f t="shared" si="677"/>
        <v>#DIV/0!</v>
      </c>
      <c r="GN27" s="562">
        <f t="shared" si="677"/>
        <v>17497.918064516187</v>
      </c>
      <c r="GO27" s="562">
        <f t="shared" ref="GO27:HC27" si="679">SUM(GO20:GO26)</f>
        <v>7903.5300000000279</v>
      </c>
      <c r="GP27" s="562">
        <f t="shared" si="679"/>
        <v>-9594.3880645161589</v>
      </c>
      <c r="GQ27" s="562">
        <f t="shared" si="679"/>
        <v>3.1617881507967791</v>
      </c>
      <c r="GR27" s="562">
        <v>27000</v>
      </c>
      <c r="GS27" s="562">
        <f t="shared" si="679"/>
        <v>21239.140000000014</v>
      </c>
      <c r="GT27" s="562">
        <f t="shared" si="679"/>
        <v>-5760.859999999986</v>
      </c>
      <c r="GU27" s="562">
        <f t="shared" si="679"/>
        <v>4.2478280000000028</v>
      </c>
      <c r="GV27" s="562">
        <f t="shared" si="679"/>
        <v>17497.918064516187</v>
      </c>
      <c r="GW27" s="562">
        <f t="shared" si="679"/>
        <v>2973.6800000001676</v>
      </c>
      <c r="GX27" s="562">
        <f t="shared" si="679"/>
        <v>-14524.238064516019</v>
      </c>
      <c r="GY27" s="562">
        <f t="shared" si="679"/>
        <v>1.1896135256349838</v>
      </c>
      <c r="GZ27" s="562">
        <f t="shared" si="679"/>
        <v>220500</v>
      </c>
      <c r="HA27" s="562">
        <f t="shared" si="679"/>
        <v>0</v>
      </c>
      <c r="HB27" s="562">
        <f t="shared" si="679"/>
        <v>-220500</v>
      </c>
      <c r="HC27" s="562">
        <f t="shared" si="679"/>
        <v>0</v>
      </c>
    </row>
    <row r="28" spans="1:211" s="531" customFormat="1" ht="15" customHeight="1">
      <c r="A28" s="816"/>
      <c r="B28" s="565"/>
      <c r="C28" s="565"/>
      <c r="D28" s="515"/>
      <c r="E28" s="515"/>
      <c r="F28" s="515"/>
      <c r="G28" s="566"/>
      <c r="H28" s="515"/>
      <c r="I28" s="515"/>
      <c r="J28" s="515"/>
      <c r="K28" s="566"/>
      <c r="L28" s="515"/>
      <c r="M28" s="515"/>
      <c r="N28" s="515"/>
      <c r="O28" s="567"/>
      <c r="P28" s="515"/>
      <c r="Q28" s="515"/>
      <c r="R28" s="515"/>
      <c r="S28" s="567"/>
      <c r="T28" s="515"/>
      <c r="U28" s="515"/>
      <c r="V28" s="515"/>
      <c r="W28" s="567"/>
      <c r="X28" s="515"/>
      <c r="Y28" s="515"/>
      <c r="Z28" s="515"/>
      <c r="AA28" s="567"/>
      <c r="AB28" s="515"/>
      <c r="AC28" s="515"/>
      <c r="AD28" s="515"/>
      <c r="AE28" s="566"/>
      <c r="AF28" s="515"/>
      <c r="AG28" s="515"/>
      <c r="AH28" s="515"/>
      <c r="AI28" s="566"/>
      <c r="AJ28" s="515"/>
      <c r="AK28" s="515"/>
      <c r="AL28" s="515"/>
      <c r="AM28" s="566"/>
      <c r="AN28" s="515"/>
      <c r="AO28" s="515"/>
      <c r="AP28" s="515"/>
      <c r="AQ28" s="566"/>
      <c r="AR28" s="515"/>
      <c r="AS28" s="515"/>
      <c r="AT28" s="515"/>
      <c r="AU28" s="566"/>
      <c r="AV28" s="515"/>
      <c r="AW28" s="515"/>
      <c r="AX28" s="515"/>
      <c r="AY28" s="566"/>
      <c r="AZ28" s="515"/>
      <c r="BA28" s="515"/>
      <c r="BB28" s="515"/>
      <c r="BC28" s="566"/>
      <c r="BD28" s="515"/>
      <c r="BE28" s="515"/>
      <c r="BF28" s="515"/>
      <c r="BG28" s="566"/>
      <c r="BH28" s="515"/>
      <c r="BI28" s="515"/>
      <c r="BJ28" s="515"/>
      <c r="BK28" s="566"/>
      <c r="BL28" s="515"/>
      <c r="BM28" s="515"/>
      <c r="BN28" s="515"/>
      <c r="BO28" s="566"/>
      <c r="BP28" s="515"/>
      <c r="BQ28" s="515"/>
      <c r="BR28" s="515"/>
      <c r="BS28" s="566"/>
      <c r="BT28" s="515"/>
      <c r="BU28" s="515"/>
      <c r="BV28" s="515"/>
      <c r="BW28" s="566"/>
      <c r="BX28" s="515"/>
      <c r="BY28" s="515"/>
      <c r="BZ28" s="515"/>
      <c r="CA28" s="566"/>
      <c r="CB28" s="515"/>
      <c r="CC28" s="515"/>
      <c r="CD28" s="515"/>
      <c r="CE28" s="566"/>
      <c r="CF28" s="515"/>
      <c r="CG28" s="515"/>
      <c r="CH28" s="515"/>
      <c r="CI28" s="566"/>
      <c r="CJ28" s="515"/>
      <c r="CK28" s="515"/>
      <c r="CL28" s="515"/>
      <c r="CM28" s="566"/>
      <c r="CN28" s="515"/>
      <c r="CO28" s="515"/>
      <c r="CP28" s="515"/>
      <c r="CQ28" s="566"/>
      <c r="CR28" s="515"/>
      <c r="CS28" s="515"/>
      <c r="CT28" s="551"/>
      <c r="CU28" s="566"/>
      <c r="CV28" s="515"/>
      <c r="CW28" s="515"/>
      <c r="CX28" s="515"/>
      <c r="CY28" s="566"/>
      <c r="CZ28" s="515"/>
      <c r="DA28" s="515"/>
      <c r="DB28" s="515"/>
      <c r="DC28" s="566"/>
      <c r="DD28" s="515"/>
      <c r="DE28" s="515"/>
      <c r="DF28" s="515"/>
      <c r="DG28" s="566"/>
      <c r="DH28" s="515"/>
      <c r="DI28" s="515"/>
      <c r="DJ28" s="515"/>
      <c r="DK28" s="566"/>
      <c r="DL28" s="515"/>
      <c r="DM28" s="515"/>
      <c r="DN28" s="515"/>
      <c r="DO28" s="566"/>
      <c r="DP28" s="515"/>
      <c r="DQ28" s="515"/>
      <c r="DR28" s="515"/>
      <c r="DS28" s="566"/>
      <c r="DT28" s="515"/>
      <c r="DU28" s="515"/>
      <c r="DV28" s="515"/>
      <c r="DW28" s="566"/>
      <c r="DX28" s="515"/>
      <c r="DY28" s="515"/>
      <c r="DZ28" s="515"/>
      <c r="EA28" s="566"/>
      <c r="EB28" s="515"/>
      <c r="EC28" s="515"/>
      <c r="ED28" s="515"/>
      <c r="EE28" s="566"/>
      <c r="EF28" s="515"/>
      <c r="EG28" s="515"/>
      <c r="EH28" s="515"/>
      <c r="EI28" s="566"/>
      <c r="EJ28" s="515"/>
      <c r="EK28" s="515"/>
      <c r="EL28" s="515"/>
      <c r="EM28" s="566"/>
      <c r="EN28" s="515"/>
      <c r="EO28" s="515"/>
      <c r="EP28" s="515"/>
      <c r="EQ28" s="566"/>
      <c r="ER28" s="515"/>
      <c r="ES28" s="515"/>
      <c r="ET28" s="515"/>
      <c r="EU28" s="566"/>
      <c r="EV28" s="515"/>
      <c r="EW28" s="515"/>
      <c r="EX28" s="515"/>
      <c r="EY28" s="566"/>
      <c r="EZ28" s="515"/>
      <c r="FA28" s="515"/>
      <c r="FB28" s="515"/>
      <c r="FC28" s="566"/>
      <c r="FD28" s="515"/>
      <c r="FE28" s="515"/>
      <c r="FF28" s="568"/>
      <c r="FG28" s="566"/>
      <c r="FH28" s="515"/>
      <c r="FI28" s="554"/>
      <c r="FJ28" s="515"/>
      <c r="FK28" s="566"/>
      <c r="FL28" s="515"/>
      <c r="FM28" s="515"/>
      <c r="FN28" s="515"/>
      <c r="FO28" s="566"/>
      <c r="FP28" s="515"/>
      <c r="FQ28" s="515"/>
      <c r="FR28" s="515"/>
      <c r="FS28" s="566"/>
      <c r="FT28" s="515"/>
      <c r="FU28" s="515"/>
      <c r="FV28" s="515"/>
      <c r="FW28" s="566"/>
      <c r="FX28" s="515"/>
      <c r="FY28" s="515"/>
      <c r="FZ28" s="515"/>
      <c r="GA28" s="566"/>
      <c r="GB28" s="515"/>
      <c r="GC28" s="515"/>
      <c r="GD28" s="515"/>
      <c r="GE28" s="566"/>
      <c r="GF28" s="515"/>
      <c r="GG28" s="515"/>
      <c r="GH28" s="515"/>
      <c r="GI28" s="566"/>
      <c r="GJ28" s="515"/>
      <c r="GK28" s="515"/>
      <c r="GL28" s="515"/>
      <c r="GM28" s="566"/>
      <c r="GN28" s="515"/>
      <c r="GO28" s="515"/>
      <c r="GP28" s="515"/>
      <c r="GQ28" s="566"/>
      <c r="GR28" s="515"/>
      <c r="GS28" s="515"/>
      <c r="GT28" s="515"/>
      <c r="GU28" s="566"/>
      <c r="GV28" s="515"/>
      <c r="GW28" s="515"/>
      <c r="GX28" s="515"/>
      <c r="GY28" s="566"/>
      <c r="GZ28" s="515"/>
      <c r="HA28" s="515"/>
      <c r="HB28" s="515"/>
      <c r="HC28" s="569"/>
    </row>
    <row r="29" spans="1:211" s="531" customFormat="1" ht="15" customHeight="1">
      <c r="A29" s="517"/>
      <c r="B29" s="556">
        <f>B26+1</f>
        <v>46314</v>
      </c>
      <c r="C29" s="556" t="str">
        <f t="shared" ref="C29:C35" si="680">TEXT(B29,"ddd")</f>
        <v>Mon</v>
      </c>
      <c r="D29" s="551">
        <f t="shared" ref="D29:D30" si="681">SUMIF($H$4:$HB$4,$D$4,H29:HB29)</f>
        <v>234806.97941935482</v>
      </c>
      <c r="E29" s="551">
        <f t="shared" ref="E29:E30" ca="1" si="682">SUMIF($H$4:$HB$4,$E$4,H29:HB29)</f>
        <v>0</v>
      </c>
      <c r="F29" s="551">
        <f t="shared" ref="F29:F30" ca="1" si="683">E29-D29</f>
        <v>-234806.97941935482</v>
      </c>
      <c r="G29" s="552">
        <f t="shared" ref="G29:G30" ca="1" si="684">E29/D29</f>
        <v>0</v>
      </c>
      <c r="H29" s="551">
        <f>INDEX('SO Oktober 2026 Rev3'!$B$6:$BI$50,MATCH($B29,'SO Oktober 2026 Rev3'!$B$6:$B$50,0),MATCH($H$3,'SO Oktober 2026 Rev3'!$B$5:$XI$5,0))</f>
        <v>1199.5729032258068</v>
      </c>
      <c r="I29" s="551">
        <f>INDEX('Summary sales'!$A$6:$CA$50,MATCH($B29,'Summary sales'!$A$6:$A$50,0),MATCH($H$3,'Summary sales'!$A$7:$CA$7,0))</f>
        <v>0</v>
      </c>
      <c r="J29" s="551">
        <f t="shared" ref="J29:J30" si="685">I29-H29</f>
        <v>-1199.5729032258068</v>
      </c>
      <c r="K29" s="552">
        <f t="shared" ref="K29:K30" si="686">I29/H29</f>
        <v>0</v>
      </c>
      <c r="L29" s="551">
        <f>INDEX('SO Oktober 2026 Rev3'!$B$6:$BI$50,MATCH($B29,'SO Oktober 2026 Rev3'!$B$6:$B$50,0),MATCH($L$3,'SO Oktober 2026 Rev3'!$B$5:$XI$5,0))</f>
        <v>1200</v>
      </c>
      <c r="M29" s="551">
        <f>INDEX('Summary sales'!$A$6:$CA$50,MATCH($B29,'Summary sales'!$A$6:$A$50,0),MATCH($L$3,'Summary sales'!$A$7:$CA$7,0))</f>
        <v>0</v>
      </c>
      <c r="N29" s="551">
        <f t="shared" ref="N29:N30" si="687">M29-L29</f>
        <v>-1200</v>
      </c>
      <c r="O29" s="553">
        <f t="shared" ref="O29:O30" si="688">M29/L29</f>
        <v>0</v>
      </c>
      <c r="P29" s="551">
        <f>INDEX('SO Oktober 2026 Rev3'!$B$6:$BI$50,MATCH(B29,'SO Oktober 2026 Rev3'!$B$6:$B$50,0),MATCH($P$3,'SO Oktober 2026 Rev3'!$B$5:$XI$5,0))</f>
        <v>3300</v>
      </c>
      <c r="Q29" s="551">
        <f>INDEX('Summary sales'!$A$6:$CA$50,MATCH($B29,'Summary sales'!$A$6:$A$50,0),MATCH($P$3,'Summary sales'!$A$7:$CA$7,0))</f>
        <v>0</v>
      </c>
      <c r="R29" s="551">
        <f t="shared" ref="R29:R30" si="689">Q29-P29</f>
        <v>-3300</v>
      </c>
      <c r="S29" s="553">
        <f t="shared" ref="S29:S30" si="690">Q29/P29</f>
        <v>0</v>
      </c>
      <c r="T29" s="551">
        <f>INDEX('SO Oktober 2026 Rev3'!$B$6:$BI$50,MATCH(B29,'SO Oktober 2026 Rev3'!$B$6:$B$50,0),MATCH($T$3,'SO Oktober 2026 Rev3'!$B$5:$XI$5,0))</f>
        <v>800</v>
      </c>
      <c r="U29" s="551">
        <f>INDEX('Summary sales'!$A$6:$CA$50,MATCH($B29,'Summary sales'!$A$6:$A$50,0),MATCH($T$3,'Summary sales'!$A$7:$CA$7,0))</f>
        <v>0</v>
      </c>
      <c r="V29" s="551">
        <f t="shared" ref="V29:V30" si="691">U29-T29</f>
        <v>-800</v>
      </c>
      <c r="W29" s="553">
        <f t="shared" ref="W29:W30" si="692">U29/T29</f>
        <v>0</v>
      </c>
      <c r="X29" s="551">
        <f>INDEX('SO Oktober 2026 Rev3'!$B$6:$BI$50,MATCH(B29,'SO Oktober 2026 Rev3'!$B$6:$B$50,0),MATCH($X$3,'SO Oktober 2026 Rev3'!$B$5:$XI$5,0))</f>
        <v>150</v>
      </c>
      <c r="Y29" s="551">
        <f>INDEX('Summary sales'!$A$6:$CA$50,MATCH($B29,'Summary sales'!$A$6:$A$50,0),MATCH($X$3,'Summary sales'!$A$7:$CA$7,0))</f>
        <v>0</v>
      </c>
      <c r="Z29" s="551">
        <f t="shared" ref="Z29:Z35" si="693">Y29-X29</f>
        <v>-150</v>
      </c>
      <c r="AA29" s="553">
        <f t="shared" ref="AA29:AA43" si="694">Y29/X29</f>
        <v>0</v>
      </c>
      <c r="AB29" s="551">
        <f>INDEX('SO Oktober 2026 Rev3'!$B$6:$BI$50,MATCH(B29,'SO Oktober 2026 Rev3'!$B$6:$B$50,0),MATCH($AB$3,'SO Oktober 2026 Rev3'!$B$5:$XI$5,0))</f>
        <v>603.76322580644887</v>
      </c>
      <c r="AC29" s="551">
        <f>INDEX('Summary sales'!$A$6:$CA$50,MATCH($B29,'Summary sales'!$A$6:$A$50,0),MATCH($AB$3,'Summary sales'!$A$7:$CA$7,0))</f>
        <v>0</v>
      </c>
      <c r="AD29" s="551">
        <f t="shared" ref="AD29:AD30" si="695">AC29-AB29</f>
        <v>-603.76322580644887</v>
      </c>
      <c r="AE29" s="552">
        <f t="shared" ref="AE29:AE30" si="696">AC29/AB29</f>
        <v>0</v>
      </c>
      <c r="AF29" s="551">
        <f>INDEX('SO Oktober 2026 Rev3'!$B$6:$BI$50,MATCH(B29,'SO Oktober 2026 Rev3'!$B$6:$B$50,0),MATCH($AF$3,'SO Oktober 2026 Rev3'!$B$5:$XI$5,0))</f>
        <v>673.27548387096704</v>
      </c>
      <c r="AG29" s="551">
        <f>INDEX('Summary sales'!$A$6:$CA$50,MATCH($B29,'Summary sales'!$A$6:$A$50,0),MATCH($AF$3,'Summary sales'!$A$7:$CA$7,0))</f>
        <v>0</v>
      </c>
      <c r="AH29" s="551">
        <f t="shared" ref="AH29:AH30" si="697">AG29-AF29</f>
        <v>-673.27548387096704</v>
      </c>
      <c r="AI29" s="552">
        <f t="shared" ref="AI29:AI30" si="698">AG29/AF29</f>
        <v>0</v>
      </c>
      <c r="AJ29" s="551">
        <f>INDEX('SO Oktober 2026 Rev3'!$B$6:$BI$50,MATCH(B29,'SO Oktober 2026 Rev3'!$B$6:$B$50,0),MATCH($AJ$3,'SO Oktober 2026 Rev3'!$B$5:$XI$5,0))</f>
        <v>5500</v>
      </c>
      <c r="AK29" s="551">
        <f>INDEX('Summary sales'!$A$6:$CA$50,MATCH($B29,'Summary sales'!$A$6:$A$50,0),MATCH($AJ$3,'Summary sales'!$A$7:$CA$7,0))</f>
        <v>0</v>
      </c>
      <c r="AL29" s="551">
        <f t="shared" ref="AL29:AL35" si="699">AK29-AJ29</f>
        <v>-5500</v>
      </c>
      <c r="AM29" s="552">
        <f t="shared" ref="AM29:AM35" si="700">AK29/AJ29</f>
        <v>0</v>
      </c>
      <c r="AN29" s="551">
        <v>4000</v>
      </c>
      <c r="AO29" s="551">
        <f ca="1">INDEX('Summary sales'!$A$6:$CA$50,MATCH($B29,'Summary sales'!$A$6:$A$50,0),MATCH($AN$3,'Summary sales'!$A$7:$CA$7,0))</f>
        <v>0</v>
      </c>
      <c r="AP29" s="551">
        <f t="shared" ref="AP29:AP30" ca="1" si="701">AO29-AN29</f>
        <v>-4000</v>
      </c>
      <c r="AQ29" s="552">
        <f t="shared" ref="AQ29:AQ30" ca="1" si="702">AO29/AN29</f>
        <v>0</v>
      </c>
      <c r="AR29" s="551">
        <v>2000</v>
      </c>
      <c r="AS29" s="551">
        <f>INDEX('Summary sales'!$A$6:$CA$50,MATCH($B29,'Summary sales'!$A$6:$A$50,0),MATCH($AR$3,'Summary sales'!$A$7:$CA$7,0))</f>
        <v>0</v>
      </c>
      <c r="AT29" s="551">
        <f t="shared" ref="AT29:AT30" si="703">AS29-AR29</f>
        <v>-2000</v>
      </c>
      <c r="AU29" s="552">
        <f t="shared" ref="AU29:AU30" si="704">AS29/AR29</f>
        <v>0</v>
      </c>
      <c r="AV29" s="551">
        <f>INDEX('SO Oktober 2026 Rev3'!$B$6:$BI$50,MATCH(B29,'SO Oktober 2026 Rev3'!$B$6:$B$50,0),MATCH($AV$3,'SO Oktober 2026 Rev3'!$B$5:$XI$5,0))</f>
        <v>1000</v>
      </c>
      <c r="AW29" s="551">
        <f>INDEX('Summary sales'!$A$6:$CA$50,MATCH($B29,'Summary sales'!$A$6:$A$50,0),MATCH($AV$3,'Summary sales'!$A$7:$CA$7,0))</f>
        <v>0</v>
      </c>
      <c r="AX29" s="551">
        <f t="shared" ref="AX29:AX30" si="705">AW29-AV29</f>
        <v>-1000</v>
      </c>
      <c r="AY29" s="552">
        <f t="shared" ref="AY29:AY30" si="706">AW29/AV29</f>
        <v>0</v>
      </c>
      <c r="AZ29" s="551">
        <v>10800</v>
      </c>
      <c r="BA29" s="551">
        <f>INDEX('Summary sales'!$A$6:$CA$50,MATCH($B29,'Summary sales'!$A$6:$A$50,0),MATCH($AZ$3,'Summary sales'!$A$7:$CA$7,0))</f>
        <v>0</v>
      </c>
      <c r="BB29" s="551">
        <f t="shared" ref="BB29:BB30" si="707">BA29-AZ29</f>
        <v>-10800</v>
      </c>
      <c r="BC29" s="552">
        <f t="shared" ref="BC29:BC30" si="708">BA29/AZ29</f>
        <v>0</v>
      </c>
      <c r="BD29" s="551">
        <v>8000</v>
      </c>
      <c r="BE29" s="551">
        <f>INDEX('Summary sales'!$A$6:$CA$50,MATCH($B29,'Summary sales'!$A$6:$A$50,0),MATCH($BD$3,'Summary sales'!$A$7:$CA$7,0))</f>
        <v>0</v>
      </c>
      <c r="BF29" s="551">
        <f t="shared" ref="BF29:BF30" si="709">BE29-BD29</f>
        <v>-8000</v>
      </c>
      <c r="BG29" s="552">
        <f t="shared" ref="BG29:BG30" si="710">BE29/BD29</f>
        <v>0</v>
      </c>
      <c r="BH29" s="551">
        <f>INDEX('SO Oktober 2026 Rev3'!$B$6:$BI$50,MATCH(B29,'SO Oktober 2026 Rev3'!$B$6:$B$50,0),MATCH($BH$3,'SO Oktober 2026 Rev3'!$B$5:$XI$5,0))</f>
        <v>1000</v>
      </c>
      <c r="BI29" s="551">
        <f>INDEX('Summary sales'!$A$6:$CA$50,MATCH($B29,'Summary sales'!$A$6:$A$50,0),MATCH($BH$3,'Summary sales'!$A$7:$CA$7,0))</f>
        <v>0</v>
      </c>
      <c r="BJ29" s="551">
        <f t="shared" ref="BJ29:BJ35" si="711">BI29-BH29</f>
        <v>-1000</v>
      </c>
      <c r="BK29" s="552">
        <f t="shared" ref="BK29:BK35" si="712">BI29/BH29</f>
        <v>0</v>
      </c>
      <c r="BL29" s="551">
        <f>INDEX('SO Oktober 2026 Rev3'!$B$6:$BI$50,MATCH(B29,'SO Oktober 2026 Rev3'!$B$6:$B$50,0),MATCH($BL$3,'SO Oktober 2026 Rev3'!$B$5:$XI$5,0))</f>
        <v>5500</v>
      </c>
      <c r="BM29" s="551">
        <f ca="1">INDEX('Summary sales'!$A$6:$CA$50,MATCH($B29,'Summary sales'!$A$6:$A$50,0),MATCH($BL$3,'Summary sales'!$A$7:$CA$7,0))</f>
        <v>0</v>
      </c>
      <c r="BN29" s="551">
        <f t="shared" ref="BN29:BN30" ca="1" si="713">BM29-BL29</f>
        <v>-5500</v>
      </c>
      <c r="BO29" s="552">
        <f t="shared" ref="BO29:BO30" ca="1" si="714">BM29/BL29</f>
        <v>0</v>
      </c>
      <c r="BP29" s="551">
        <f>INDEX('SO Oktober 2026 Rev3'!$B$6:$BI$50,MATCH(B29,'SO Oktober 2026 Rev3'!$B$6:$B$50,0),MATCH($BP$3,'SO Oktober 2026 Rev3'!$B$5:$XI$5,0))</f>
        <v>8000</v>
      </c>
      <c r="BQ29" s="551">
        <f>INDEX('Summary sales'!$A$6:$CA$50,MATCH($B29,'Summary sales'!$A$6:$A$50,0),MATCH($BP$3,'Summary sales'!$A$7:$CA$7,0))</f>
        <v>0</v>
      </c>
      <c r="BR29" s="551">
        <f t="shared" ref="BR29:BR30" si="715">BQ29-BP29</f>
        <v>-8000</v>
      </c>
      <c r="BS29" s="552">
        <f t="shared" ref="BS29:BS30" si="716">BQ29/BP29</f>
        <v>0</v>
      </c>
      <c r="BT29" s="551">
        <f>INDEX('SO Oktober 2026 Rev3'!$B$6:$BI$50,MATCH(B29,'SO Oktober 2026 Rev3'!$B$6:$B$50,0),MATCH($BT$3,'SO Oktober 2026 Rev3'!$B$5:$XI$5,0))</f>
        <v>89.451612903225808</v>
      </c>
      <c r="BU29" s="551">
        <f>INDEX('Summary sales'!$A$6:$CA$50,MATCH($B29,'Summary sales'!$A$6:$A$50,0),MATCH($BT$3,'Summary sales'!$A$7:$CA$7,0))</f>
        <v>0</v>
      </c>
      <c r="BV29" s="551">
        <f t="shared" ref="BV29:BV30" si="717">BU29-BT29</f>
        <v>-89.451612903225808</v>
      </c>
      <c r="BW29" s="552">
        <f t="shared" ref="BW29:BW30" si="718">BU29/BT29</f>
        <v>0</v>
      </c>
      <c r="BX29" s="551">
        <v>3500</v>
      </c>
      <c r="BY29" s="551">
        <f>INDEX('Summary sales'!$A$6:$CA$50,MATCH($B29,'Summary sales'!$A$6:$A$50,0),MATCH($BX$3,'Summary sales'!$A$7:$CA$7,0))</f>
        <v>0</v>
      </c>
      <c r="BZ29" s="551">
        <f t="shared" ref="BZ29:BZ30" si="719">BY29-BX29</f>
        <v>-3500</v>
      </c>
      <c r="CA29" s="552">
        <f t="shared" ref="CA29:CA30" si="720">BY29/BX29</f>
        <v>0</v>
      </c>
      <c r="CB29" s="551">
        <f>INDEX('SO Oktober 2026 Rev3'!$B$6:$BI$50,MATCH(B29,'SO Oktober 2026 Rev3'!$B$6:$B$50,0),MATCH($CB$3,'SO Oktober 2026 Rev3'!$B$5:$XI$5,0))</f>
        <v>1000</v>
      </c>
      <c r="CC29" s="551">
        <f>INDEX('Summary sales'!$A$6:$CA$50,MATCH($B29,'Summary sales'!$A$6:$A$50,0),MATCH($CB$3,'Summary sales'!$A$7:$CA$7,0))</f>
        <v>0</v>
      </c>
      <c r="CD29" s="551">
        <f t="shared" ref="CD29:CD30" si="721">CC29-CB29</f>
        <v>-1000</v>
      </c>
      <c r="CE29" s="552">
        <f t="shared" ref="CE29:CE30" si="722">CC29/CB29</f>
        <v>0</v>
      </c>
      <c r="CF29" s="551">
        <f>INDEX('SO Oktober 2026 Rev3'!$B$6:$BI$50,MATCH(B29,'SO Oktober 2026 Rev3'!$B$6:$B$50,0),MATCH($CF$3,'SO Oktober 2026 Rev3'!$B$5:$XI$5,0))</f>
        <v>3000</v>
      </c>
      <c r="CG29" s="551">
        <f>INDEX('Summary sales'!$A$6:$CA$50,MATCH($B29,'Summary sales'!$A$6:$A$50,0),MATCH($CF$3,'Summary sales'!$A$7:$CA$7,0))</f>
        <v>0</v>
      </c>
      <c r="CH29" s="551">
        <f t="shared" ref="CH29:CH30" si="723">CG29-CF29</f>
        <v>-3000</v>
      </c>
      <c r="CI29" s="552">
        <f t="shared" ref="CI29:CI30" si="724">CG29/CF29</f>
        <v>0</v>
      </c>
      <c r="CJ29" s="551">
        <f>INDEX('SO Oktober 2026 Rev3'!$B$6:$BI$50,MATCH($B29,'SO Oktober 2026 Rev3'!$B$6:$B$50,0),MATCH($CJ$3,'SO Oktober 2026 Rev3'!$B$5:$XI$5,0))</f>
        <v>4000</v>
      </c>
      <c r="CK29" s="551">
        <f>INDEX('Summary sales'!$A$6:$CA$50,MATCH($B29,'Summary sales'!$A$6:$A$50,0),MATCH($CJ$3,'Summary sales'!$A$7:$CA$7,0))</f>
        <v>0</v>
      </c>
      <c r="CL29" s="551">
        <f t="shared" ref="CL29:CL35" si="725">CK29-CJ29</f>
        <v>-4000</v>
      </c>
      <c r="CM29" s="552">
        <f t="shared" ref="CM29:CM35" si="726">CK29/CJ29</f>
        <v>0</v>
      </c>
      <c r="CN29" s="551">
        <f>INDEX('SO Oktober 2026 Rev3'!$B$6:$BI$50,MATCH($B29,'SO Oktober 2026 Rev3'!$B$6:$B$50,0),MATCH(CN$3,'SO Oktober 2026 Rev3'!$B$5:$XI$5,0))</f>
        <v>0</v>
      </c>
      <c r="CO29" s="551">
        <f>INDEX('Summary sales'!$A$6:$CA$50,MATCH($B29,'Summary sales'!$A$6:$A$50,0),MATCH($CN$3,'Summary sales'!$A$7:$CA$7,0))</f>
        <v>0</v>
      </c>
      <c r="CP29" s="551">
        <f t="shared" ref="CP29:CP30" si="727">CO29-CN29</f>
        <v>0</v>
      </c>
      <c r="CQ29" s="552" t="e">
        <f t="shared" ref="CQ29:CQ30" si="728">CO29/CN29</f>
        <v>#DIV/0!</v>
      </c>
      <c r="CR29" s="551">
        <f>INDEX('SO Oktober 2026 Rev3'!$B$6:$BI$50,MATCH($B29,'SO Oktober 2026 Rev3'!$B$6:$B$50,0),MATCH(CR$3,'SO Oktober 2026 Rev3'!$B$5:$XI$5,0))</f>
        <v>2000</v>
      </c>
      <c r="CS29" s="551">
        <f>INDEX('Summary sales'!$A$6:$CA$50,MATCH($B29,'Summary sales'!$A$6:$A$50,0),MATCH($CR$3,'Summary sales'!$A$7:$CA$7,0))</f>
        <v>0</v>
      </c>
      <c r="CT29" s="551">
        <f t="shared" ref="CT29:CT30" si="729">CS29-CR29</f>
        <v>-2000</v>
      </c>
      <c r="CU29" s="552">
        <f t="shared" ref="CU29:CU30" si="730">CS29/CR29</f>
        <v>0</v>
      </c>
      <c r="CV29" s="551">
        <v>9000</v>
      </c>
      <c r="CW29" s="551">
        <f>INDEX('Summary sales'!$A$6:$CA$50,MATCH($B29,'Summary sales'!$A$6:$A$50,0),MATCH($CV$3,'Summary sales'!$A$7:$CA$7,0))</f>
        <v>0</v>
      </c>
      <c r="CX29" s="551">
        <f t="shared" ref="CX29:CX30" si="731">CW29-CV29</f>
        <v>-9000</v>
      </c>
      <c r="CY29" s="552">
        <f t="shared" ref="CY29:CY30" si="732">CW29/CV29</f>
        <v>0</v>
      </c>
      <c r="CZ29" s="551">
        <f>INDEX('SO Oktober 2026 Rev3'!$B$6:$BI$50,MATCH(B29,'SO Oktober 2026 Rev3'!$B$6:$B$50,0),MATCH($CZ$3,'SO Oktober 2026 Rev3'!$B$5:$XI$5,0))</f>
        <v>2000</v>
      </c>
      <c r="DA29" s="551">
        <f>INDEX('Summary sales'!$A$6:$CA$50,MATCH($B29,'Summary sales'!$A$6:$A$50,0),MATCH($CZ$3,'Summary sales'!$A$7:$CA$7,0))</f>
        <v>0</v>
      </c>
      <c r="DB29" s="551">
        <f t="shared" ref="DB29:DB30" si="733">DA29-CZ29</f>
        <v>-2000</v>
      </c>
      <c r="DC29" s="552">
        <f t="shared" ref="DC29:DC30" si="734">DA29/CZ29</f>
        <v>0</v>
      </c>
      <c r="DD29" s="551">
        <f>INDEX('SO Oktober 2026 Rev3'!$B$6:$BI$50,MATCH($B29,'SO Oktober 2026 Rev3'!$B$6:$B$50,0),MATCH(DD$3,'SO Oktober 2026 Rev3'!$B$5:$XI$5,0))</f>
        <v>800</v>
      </c>
      <c r="DE29" s="551">
        <f>INDEX('Summary sales'!$A$6:$CA$50,MATCH($B29,'Summary sales'!$A$6:$A$50,0),MATCH($DD$3,'Summary sales'!$A$7:$CA$7,0))</f>
        <v>0</v>
      </c>
      <c r="DF29" s="551">
        <f t="shared" ref="DF29:DF30" si="735">DE29-DD29</f>
        <v>-800</v>
      </c>
      <c r="DG29" s="552">
        <f t="shared" ref="DG29:DG30" si="736">DE29/DD29</f>
        <v>0</v>
      </c>
      <c r="DH29" s="551">
        <f>INDEX('SO Oktober 2026 Rev3'!$B$6:$BI$50,MATCH($B29,'SO Oktober 2026 Rev3'!$B$6:$B$50,0),MATCH(DH$3,'SO Oktober 2026 Rev3'!$B$5:$XI$5,0))</f>
        <v>7200</v>
      </c>
      <c r="DI29" s="551">
        <f>INDEX('Summary sales'!$A$6:$CA$50,MATCH($B29,'Summary sales'!$A$6:$A$50,0),MATCH($DH$3,'Summary sales'!$A$7:$CA$7,0))</f>
        <v>0</v>
      </c>
      <c r="DJ29" s="551">
        <f t="shared" ref="DJ29:DJ30" si="737">DI29-DH29</f>
        <v>-7200</v>
      </c>
      <c r="DK29" s="552">
        <f t="shared" ref="DK29:DK30" si="738">DI29/DH29</f>
        <v>0</v>
      </c>
      <c r="DL29" s="551">
        <f>INDEX('SO Oktober 2026 Rev3'!$B$6:$BI$50,MATCH(B29,'SO Oktober 2026 Rev3'!$B$6:$B$50,0),MATCH($DL$3,'SO Oktober 2026 Rev3'!$B$5:$XI$5,0))</f>
        <v>2000</v>
      </c>
      <c r="DM29" s="551">
        <f>INDEX('Summary sales'!$A$6:$CA$50,MATCH($B29,'Summary sales'!$A$6:$A$50,0),MATCH($DL$3,'Summary sales'!$A$7:$CA$7,0))</f>
        <v>0</v>
      </c>
      <c r="DN29" s="551">
        <f t="shared" ref="DN29:DN30" si="739">DM29-DL29</f>
        <v>-2000</v>
      </c>
      <c r="DO29" s="552">
        <f t="shared" ref="DO29:DO30" si="740">DM29/DL29</f>
        <v>0</v>
      </c>
      <c r="DP29" s="551">
        <v>1500</v>
      </c>
      <c r="DQ29" s="551">
        <f>INDEX('Summary sales'!$A$6:$CA$50,MATCH($B29,'Summary sales'!$A$6:$A$50,0),MATCH($DP$3,'Summary sales'!$A$7:$CA$7,0))</f>
        <v>0</v>
      </c>
      <c r="DR29" s="551">
        <f t="shared" ref="DR29:DR30" si="741">DQ29-DP29</f>
        <v>-1500</v>
      </c>
      <c r="DS29" s="552">
        <f t="shared" ref="DS29:DS30" si="742">DQ29/DP29</f>
        <v>0</v>
      </c>
      <c r="DT29" s="551">
        <f>INDEX('SO Oktober 2026 Rev3'!$B$6:$BI$50,MATCH(B29,'SO Oktober 2026 Rev3'!$B$6:$B$50,0),MATCH($DT$3,'SO Oktober 2026 Rev3'!$B$5:$XI$5,0))</f>
        <v>1000</v>
      </c>
      <c r="DU29" s="551">
        <f>INDEX('Summary sales'!$A$6:$CA$50,MATCH($B29,'Summary sales'!$A$6:$A$50,0),MATCH($DT$3,'Summary sales'!$A$7:$CA$7,0))</f>
        <v>0</v>
      </c>
      <c r="DV29" s="551">
        <f t="shared" ref="DV29:DV30" si="743">DU29-DT29</f>
        <v>-1000</v>
      </c>
      <c r="DW29" s="552">
        <f t="shared" ref="DW29:DW30" si="744">DU29/DT29</f>
        <v>0</v>
      </c>
      <c r="DX29" s="551">
        <f>INDEX('SO Oktober 2026 Rev3'!$B$6:$BI$50,MATCH(B29,'SO Oktober 2026 Rev3'!$B$6:$B$50,0),MATCH($DX$3,'SO Oktober 2026 Rev3'!$B$5:$XI$5,0))</f>
        <v>10000</v>
      </c>
      <c r="DY29" s="551">
        <f>INDEX('Summary sales'!$A$6:$CA$50,MATCH($B29,'Summary sales'!$A$6:$A$50,0),MATCH($DX$3,'Summary sales'!$A$7:$CA$7,0))</f>
        <v>0</v>
      </c>
      <c r="DZ29" s="551">
        <f t="shared" ref="DZ29:DZ30" si="745">DY29-DX29</f>
        <v>-10000</v>
      </c>
      <c r="EA29" s="552">
        <f t="shared" ref="EA29:EA30" si="746">DY29/DX29</f>
        <v>0</v>
      </c>
      <c r="EB29" s="551">
        <f>INDEX('SO Oktober 2026 Rev3'!$B$6:$BI$50,MATCH(B29,'SO Oktober 2026 Rev3'!$B$6:$B$50,0),MATCH($EB$3,'SO Oktober 2026 Rev3'!$B$5:$XI$5,0))</f>
        <v>2000</v>
      </c>
      <c r="EC29" s="551">
        <f>INDEX('Summary sales'!$A$6:$CA$50,MATCH($B29,'Summary sales'!$A$6:$A$50,0),MATCH($EB$3,'Summary sales'!$A$7:$CA$7,0))</f>
        <v>0</v>
      </c>
      <c r="ED29" s="551">
        <f t="shared" ref="ED29:ED30" si="747">EC29-EB29</f>
        <v>-2000</v>
      </c>
      <c r="EE29" s="552">
        <f t="shared" ref="EE29:EE30" si="748">EC29/EB29</f>
        <v>0</v>
      </c>
      <c r="EF29" s="551">
        <v>6000</v>
      </c>
      <c r="EG29" s="551">
        <f>INDEX('Summary sales'!$A$6:$CA$50,MATCH($B29,'Summary sales'!$A$6:$A$50,0),MATCH($EF$3,'Summary sales'!$A$7:$CA$7,0))</f>
        <v>0</v>
      </c>
      <c r="EH29" s="551">
        <f t="shared" ref="EH29:EH30" si="749">EG29-EF29</f>
        <v>-6000</v>
      </c>
      <c r="EI29" s="552">
        <f t="shared" ref="EI29:EI30" si="750">EG29/EF29</f>
        <v>0</v>
      </c>
      <c r="EJ29" s="551">
        <v>12000</v>
      </c>
      <c r="EK29" s="551">
        <f>INDEX('Summary sales'!$A$6:$CA$50,MATCH(B29,'Summary sales'!$A$6:$A$50,0),MATCH($EJ$3,'Summary sales'!$A$7:$CA$7,0))</f>
        <v>0</v>
      </c>
      <c r="EL29" s="551">
        <f t="shared" ref="EL29:EL30" si="751">EK29-EJ29</f>
        <v>-12000</v>
      </c>
      <c r="EM29" s="552">
        <f t="shared" ref="EM29:EM30" si="752">EK29/EJ29</f>
        <v>0</v>
      </c>
      <c r="EN29" s="551">
        <f>INDEX('SO Oktober 2026 Rev3'!$B$6:$BI$50,MATCH(B29,'SO Oktober 2026 Rev3'!$B$6:$B$50,0),MATCH($EN$3,'SO Oktober 2026 Rev3'!$B$5:$XI$5,0))</f>
        <v>5000</v>
      </c>
      <c r="EO29" s="551">
        <f>INDEX('Summary sales'!$A$6:$CA$50,MATCH($B29,'Summary sales'!$A$6:$A$50,0),MATCH($EN$3,'Summary sales'!$A$7:$CA$7,0))</f>
        <v>0</v>
      </c>
      <c r="EP29" s="551">
        <f t="shared" ref="EP29:EP30" si="753">EO29-EN29</f>
        <v>-5000</v>
      </c>
      <c r="EQ29" s="552">
        <f t="shared" ref="EQ29:EQ30" si="754">EO29/EN29</f>
        <v>0</v>
      </c>
      <c r="ER29" s="551">
        <v>17000</v>
      </c>
      <c r="ES29" s="551">
        <f>INDEX('Summary sales'!$A$6:$CA$50,MATCH($B29,'Summary sales'!$A$6:$A$50,0),MATCH($ER$3,'Summary sales'!$A$7:$CA$7,0))</f>
        <v>0</v>
      </c>
      <c r="ET29" s="551">
        <f t="shared" ref="ET29:ET30" si="755">ES29-ER29</f>
        <v>-17000</v>
      </c>
      <c r="EU29" s="552">
        <f t="shared" ref="EU29:EU30" si="756">ES29/ER29</f>
        <v>0</v>
      </c>
      <c r="EV29" s="551">
        <v>7000</v>
      </c>
      <c r="EW29" s="551">
        <f>INDEX('Summary sales'!$A$6:$CA$50,MATCH(B29,'Summary sales'!$A$6:$A$50,0),MATCH($EV$3,'Summary sales'!$A$7:$CA$7,0))</f>
        <v>0</v>
      </c>
      <c r="EX29" s="551">
        <f t="shared" ref="EX29:EX30" si="757">EW29-EV29</f>
        <v>-7000</v>
      </c>
      <c r="EY29" s="552">
        <f t="shared" ref="EY29:EY30" si="758">EW29/EV29</f>
        <v>0</v>
      </c>
      <c r="EZ29" s="551">
        <f>INDEX('SO Oktober 2026 Rev3'!$B$6:$BI$50,MATCH(B29,'SO Oktober 2026 Rev3'!$B$6:$B$50,0),MATCH($EZ$3,'SO Oktober 2026 Rev3'!$B$5:$XI$5,0))</f>
        <v>3500</v>
      </c>
      <c r="FA29" s="551">
        <f>INDEX('Summary sales'!$A$6:$CA$50,MATCH(B29,'Summary sales'!$A$6:$A$50,0),MATCH($EZ$3,'Summary sales'!$A$7:$CA$7,0))</f>
        <v>0</v>
      </c>
      <c r="FB29" s="551">
        <f t="shared" ref="FB29:FB30" si="759">FA29-EZ29</f>
        <v>-3500</v>
      </c>
      <c r="FC29" s="552">
        <f t="shared" ref="FC29:FC30" si="760">FA29/EZ29</f>
        <v>0</v>
      </c>
      <c r="FD29" s="551">
        <v>7000</v>
      </c>
      <c r="FE29" s="551">
        <f>INDEX('Summary sales'!$A$6:$CA$50,MATCH(B29,'Summary sales'!$A$6:$A$50,0),MATCH($FD$3,'Summary sales'!$A$7:$CA$7,0))</f>
        <v>0</v>
      </c>
      <c r="FF29" s="554">
        <f t="shared" ref="FF29:FF35" si="761">FE29-FD29</f>
        <v>-7000</v>
      </c>
      <c r="FG29" s="552">
        <f t="shared" ref="FG29:FG32" si="762">FE29/FD29</f>
        <v>0</v>
      </c>
      <c r="FH29" s="551">
        <f>INDEX('SO Oktober 2026 Rev3'!$B$6:$BI$50,MATCH(B29,'SO Oktober 2026 Rev3'!$B$6:$B$50,0),MATCH($FH$3,'SO Oktober 2026 Rev3'!$B$5:$XI$5,0))</f>
        <v>10000</v>
      </c>
      <c r="FI29" s="554">
        <f>INDEX('Summary sales'!$A$6:$CA$50,MATCH(B29,'Summary sales'!$A$6:$A$50,0),MATCH($FH$3,'Summary sales'!$A$7:$CA$7,0))</f>
        <v>0</v>
      </c>
      <c r="FJ29" s="551">
        <f t="shared" ref="FJ29:FJ35" si="763">FI29-FH29</f>
        <v>-10000</v>
      </c>
      <c r="FK29" s="552">
        <f t="shared" ref="FK29:FK32" si="764">FI29/FH29</f>
        <v>0</v>
      </c>
      <c r="FL29" s="551">
        <f>INDEX('SO Oktober 2026 Rev3'!$B$6:$BI$50,MATCH(B29,'SO Oktober 2026 Rev3'!$B$6:$B$50,0),MATCH($FL$3,'SO Oktober 2026 Rev3'!$B$5:$XI$5,0))</f>
        <v>500</v>
      </c>
      <c r="FM29" s="551">
        <f>INDEX('Summary sales'!$A$6:$CA$50,MATCH(B29,'Summary sales'!$A$6:$A$50,0),MATCH($FL$3,'Summary sales'!$A$7:$CA$7,0))</f>
        <v>0</v>
      </c>
      <c r="FN29" s="551">
        <f t="shared" ref="FN29:FN30" si="765">FM29-FL29</f>
        <v>-500</v>
      </c>
      <c r="FO29" s="552">
        <f t="shared" ref="FO29:FO30" si="766">FM29/FL29</f>
        <v>0</v>
      </c>
      <c r="FP29" s="551">
        <v>6500</v>
      </c>
      <c r="FQ29" s="551">
        <f>INDEX('Summary sales'!$A$6:$CA$50,MATCH(B29,'Summary sales'!$A$6:$A$50,0),MATCH($FP$3,'Summary sales'!$A$7:$CA$7,0))</f>
        <v>0</v>
      </c>
      <c r="FR29" s="551">
        <f t="shared" ref="FR29:FR30" si="767">FQ29-FP29</f>
        <v>-6500</v>
      </c>
      <c r="FS29" s="552">
        <f t="shared" ref="FS29:FS30" si="768">FQ29/FP29</f>
        <v>0</v>
      </c>
      <c r="FT29" s="551">
        <f>INDEX('SO Oktober 2026 Rev3'!$B$6:$BI$50,MATCH(B29,'SO Oktober 2026 Rev3'!$B$6:$B$50,0),MATCH($FT$3,'SO Oktober 2026 Rev3'!$B$5:$XI$5,0))</f>
        <v>3500</v>
      </c>
      <c r="FU29" s="551">
        <f>INDEX('Summary sales'!$A$6:$CA$50,MATCH(B29,'Summary sales'!$A$6:$A$50,0),MATCH($FT$3,'Summary sales'!$A$7:$CA$7,0))</f>
        <v>0</v>
      </c>
      <c r="FV29" s="551">
        <f t="shared" ref="FV29:FV30" si="769">FU29-FT29</f>
        <v>-3500</v>
      </c>
      <c r="FW29" s="552">
        <f t="shared" ref="FW29:FW30" si="770">FU29/FT29</f>
        <v>0</v>
      </c>
      <c r="FX29" s="551">
        <f>INDEX('SO Oktober 2026 Rev3'!$B$6:$BI$50,MATCH(B29,'SO Oktober 2026 Rev3'!$B$6:$B$50,0),MATCH($FX$3,'SO Oktober 2026 Rev3'!$B$5:$XI$5,0))</f>
        <v>2000</v>
      </c>
      <c r="FY29" s="551">
        <f>INDEX('Summary sales'!$A$6:$CA$50,MATCH(B29,'Summary sales'!$A$6:$A$50,0),MATCH($FX$3,'Summary sales'!$A$7:$CA$7,0))</f>
        <v>0</v>
      </c>
      <c r="FZ29" s="551">
        <f t="shared" ref="FZ29:FZ30" si="771">FY29-FX29</f>
        <v>-2000</v>
      </c>
      <c r="GA29" s="552">
        <f t="shared" ref="GA29:GA30" si="772">FY29/FX29</f>
        <v>0</v>
      </c>
      <c r="GB29" s="551">
        <v>369.61070967741654</v>
      </c>
      <c r="GC29" s="551">
        <f>INDEX('Summary sales'!$A$6:$CA$50,MATCH(B29,'Summary sales'!$A$6:$A$50,0),MATCH($GB$3,'Summary sales'!$A$7:$CA$7,0))</f>
        <v>0</v>
      </c>
      <c r="GD29" s="551">
        <f t="shared" ref="GD29:GD30" si="773">GC29-GB29</f>
        <v>-369.61070967741654</v>
      </c>
      <c r="GE29" s="552">
        <f t="shared" ref="GE29:GE30" si="774">GC29/GB29</f>
        <v>0</v>
      </c>
      <c r="GF29" s="551">
        <v>9000</v>
      </c>
      <c r="GG29" s="551">
        <f>INDEX('Summary sales'!$A$6:$CA$50,MATCH(B29,'Summary sales'!$A$6:$A$50,0),MATCH($GF$3,'Summary sales'!$A$7:$CA$7,0))</f>
        <v>0</v>
      </c>
      <c r="GH29" s="551">
        <f t="shared" ref="GH29:GH30" si="775">GG29-GF29</f>
        <v>-9000</v>
      </c>
      <c r="GI29" s="552">
        <f t="shared" ref="GI29:GI30" si="776">GG29/GF29</f>
        <v>0</v>
      </c>
      <c r="GJ29" s="551">
        <f>INDEX('SO Oktober 2026 Rev3'!$B$6:$BI$50,MATCH(B29,'SO Oktober 2026 Rev3'!$B$6:$B$50,0),MATCH($GJ$3,'SO Oktober 2026 Rev3'!$B$5:$XI$5,0))</f>
        <v>1121.900322580635</v>
      </c>
      <c r="GK29" s="551">
        <f>INDEX('Summary sales'!$A$6:$CA$50,MATCH($B29,'Summary sales'!$A$6:$A$50,0),MATCH($GJ$3,'Summary sales'!$A$7:$CA$7,0))</f>
        <v>0</v>
      </c>
      <c r="GL29" s="551">
        <f t="shared" ref="GL29:GL30" si="777">GK29-GJ29</f>
        <v>-1121.900322580635</v>
      </c>
      <c r="GM29" s="552">
        <f t="shared" ref="GM29:GM30" si="778">GK29/GJ29</f>
        <v>0</v>
      </c>
      <c r="GN29" s="551">
        <f>INDEX('SO Oktober 2026 Rev3'!$B$6:$BI$50,MATCH(B29,'SO Oktober 2026 Rev3'!$B$6:$B$50,0),MATCH($GN$3,'SO Oktober 2026 Rev3'!$B$5:$XI$5,0))</f>
        <v>2499.7025806451697</v>
      </c>
      <c r="GO29" s="551">
        <f>INDEX('Summary sales'!$A$6:$CA$50,MATCH(B29,'Summary sales'!$A$6:$A$50,0),MATCH($GN$3,'Summary sales'!$A$7:$CA$7,0))</f>
        <v>0</v>
      </c>
      <c r="GP29" s="551">
        <f t="shared" ref="GP29:GP30" si="779">GO29-GN29</f>
        <v>-2499.7025806451697</v>
      </c>
      <c r="GQ29" s="552">
        <f t="shared" ref="GQ29:GQ30" si="780">GO29/GN29</f>
        <v>0</v>
      </c>
      <c r="GR29" s="551">
        <v>5000</v>
      </c>
      <c r="GS29" s="551">
        <f>INDEX('Summary sales'!$A$6:$CA$50,MATCH(B29,'Summary sales'!$A$6:$A$50,0),MATCH($GR$3,'Summary sales'!$A$7:$CA$7,0))</f>
        <v>0</v>
      </c>
      <c r="GT29" s="551">
        <f t="shared" ref="GT29:GT30" si="781">GS29-GR29</f>
        <v>-5000</v>
      </c>
      <c r="GU29" s="552">
        <f t="shared" ref="GU29:GU30" si="782">GS29/GR29</f>
        <v>0</v>
      </c>
      <c r="GV29" s="551">
        <f>INDEX('SO Oktober 2026 Rev3'!$B$6:$BI$50,MATCH(B29,'SO Oktober 2026 Rev3'!$B$6:$B$50,0),MATCH($GV$3,'SO Oktober 2026 Rev3'!$B$5:$XI$5,0))</f>
        <v>2499.7025806451697</v>
      </c>
      <c r="GW29" s="551">
        <f>INDEX('Summary sales'!$A$6:$CA$50,MATCH(B29,'Summary sales'!$A$6:$A$50,0),MATCH($GV$3,'Summary sales'!$A$7:$CA$7,0))</f>
        <v>0</v>
      </c>
      <c r="GX29" s="551">
        <f t="shared" ref="GX29:GX30" si="783">GW29-GV29</f>
        <v>-2499.7025806451697</v>
      </c>
      <c r="GY29" s="552">
        <f t="shared" ref="GY29:GY30" si="784">GW29/GV29</f>
        <v>0</v>
      </c>
      <c r="GZ29" s="551">
        <f>INDEX('SO Oktober 2026 Rev3'!$B$6:$BI$50,MATCH(B29,'SO Oktober 2026 Rev3'!$B$6:$B$50,0),MATCH($GZ$3,'SO Oktober 2026 Rev3'!$B$5:$XI$5,0))</f>
        <v>31500</v>
      </c>
      <c r="HA29" s="551">
        <f>INDEX('Summary sales'!$A$6:$CA$50,MATCH(B29,'Summary sales'!$A$6:$A$50,0),MATCH($GZ$3,'Summary sales'!$A$7:$CA$7,0))</f>
        <v>0</v>
      </c>
      <c r="HB29" s="551">
        <f t="shared" ref="HB29:HB30" si="785">HA29-GZ29</f>
        <v>-31500</v>
      </c>
      <c r="HC29" s="555">
        <f t="shared" ref="HC29:HC30" si="786">HA29/GZ29</f>
        <v>0</v>
      </c>
    </row>
    <row r="30" spans="1:211" ht="15" customHeight="1">
      <c r="A30" s="517"/>
      <c r="B30" s="556">
        <f>B29+1</f>
        <v>46315</v>
      </c>
      <c r="C30" s="556" t="str">
        <f t="shared" si="680"/>
        <v>Tue</v>
      </c>
      <c r="D30" s="551">
        <f t="shared" si="681"/>
        <v>244806.97941935482</v>
      </c>
      <c r="E30" s="551">
        <f t="shared" ca="1" si="682"/>
        <v>0</v>
      </c>
      <c r="F30" s="551">
        <f t="shared" ca="1" si="683"/>
        <v>-244806.97941935482</v>
      </c>
      <c r="G30" s="552">
        <f t="shared" ca="1" si="684"/>
        <v>0</v>
      </c>
      <c r="H30" s="551">
        <f>INDEX('SO Oktober 2026 Rev3'!$B$6:$BI$50,MATCH($B30,'SO Oktober 2026 Rev3'!$B$6:$B$50,0),MATCH($H$3,'SO Oktober 2026 Rev3'!$B$5:$XI$5,0))</f>
        <v>1199.5729032258068</v>
      </c>
      <c r="I30" s="551">
        <f>INDEX('Summary sales'!$A$6:$CA$50,MATCH($B30,'Summary sales'!$A$6:$A$50,0),MATCH($H$3,'Summary sales'!$A$7:$CA$7,0))</f>
        <v>0</v>
      </c>
      <c r="J30" s="551">
        <f t="shared" si="685"/>
        <v>-1199.5729032258068</v>
      </c>
      <c r="K30" s="552">
        <f t="shared" si="686"/>
        <v>0</v>
      </c>
      <c r="L30" s="551">
        <f>INDEX('SO Oktober 2026 Rev3'!$B$6:$BI$50,MATCH($B30,'SO Oktober 2026 Rev3'!$B$6:$B$50,0),MATCH($L$3,'SO Oktober 2026 Rev3'!$B$5:$XI$5,0))</f>
        <v>1200</v>
      </c>
      <c r="M30" s="551">
        <f>INDEX('Summary sales'!$A$6:$CA$50,MATCH($B30,'Summary sales'!$A$6:$A$50,0),MATCH($L$3,'Summary sales'!$A$7:$CA$7,0))</f>
        <v>0</v>
      </c>
      <c r="N30" s="551">
        <f t="shared" si="687"/>
        <v>-1200</v>
      </c>
      <c r="O30" s="553">
        <f t="shared" si="688"/>
        <v>0</v>
      </c>
      <c r="P30" s="551">
        <f>INDEX('SO Oktober 2026 Rev3'!$B$6:$BI$50,MATCH(B30,'SO Oktober 2026 Rev3'!$B$6:$B$50,0),MATCH($P$3,'SO Oktober 2026 Rev3'!$B$5:$XI$5,0))</f>
        <v>3300</v>
      </c>
      <c r="Q30" s="551">
        <f>INDEX('Summary sales'!$A$6:$CA$50,MATCH($B30,'Summary sales'!$A$6:$A$50,0),MATCH($P$3,'Summary sales'!$A$7:$CA$7,0))</f>
        <v>0</v>
      </c>
      <c r="R30" s="551">
        <f t="shared" si="689"/>
        <v>-3300</v>
      </c>
      <c r="S30" s="553">
        <f t="shared" si="690"/>
        <v>0</v>
      </c>
      <c r="T30" s="551">
        <f>INDEX('SO Oktober 2026 Rev3'!$B$6:$BI$50,MATCH(B30,'SO Oktober 2026 Rev3'!$B$6:$B$50,0),MATCH($T$3,'SO Oktober 2026 Rev3'!$B$5:$XI$5,0))</f>
        <v>800</v>
      </c>
      <c r="U30" s="551">
        <f>INDEX('Summary sales'!$A$6:$CA$50,MATCH($B30,'Summary sales'!$A$6:$A$50,0),MATCH($T$3,'Summary sales'!$A$7:$CA$7,0))</f>
        <v>0</v>
      </c>
      <c r="V30" s="551">
        <f t="shared" si="691"/>
        <v>-800</v>
      </c>
      <c r="W30" s="553">
        <f t="shared" si="692"/>
        <v>0</v>
      </c>
      <c r="X30" s="551">
        <f>INDEX('SO Oktober 2026 Rev3'!$B$6:$BI$50,MATCH(B30,'SO Oktober 2026 Rev3'!$B$6:$B$50,0),MATCH($X$3,'SO Oktober 2026 Rev3'!$B$5:$XI$5,0))</f>
        <v>150</v>
      </c>
      <c r="Y30" s="551">
        <f>INDEX('Summary sales'!$A$6:$CA$50,MATCH($B30,'Summary sales'!$A$6:$A$50,0),MATCH($X$3,'Summary sales'!$A$7:$CA$7,0))</f>
        <v>0</v>
      </c>
      <c r="Z30" s="551">
        <f t="shared" si="693"/>
        <v>-150</v>
      </c>
      <c r="AA30" s="553">
        <f t="shared" si="694"/>
        <v>0</v>
      </c>
      <c r="AB30" s="551">
        <f>INDEX('SO Oktober 2026 Rev3'!$B$6:$BI$50,MATCH(B30,'SO Oktober 2026 Rev3'!$B$6:$B$50,0),MATCH($AB$3,'SO Oktober 2026 Rev3'!$B$5:$XI$5,0))</f>
        <v>603.76322580644887</v>
      </c>
      <c r="AC30" s="551">
        <f>INDEX('Summary sales'!$A$6:$CA$50,MATCH($B30,'Summary sales'!$A$6:$A$50,0),MATCH($AB$3,'Summary sales'!$A$7:$CA$7,0))</f>
        <v>0</v>
      </c>
      <c r="AD30" s="551">
        <f t="shared" si="695"/>
        <v>-603.76322580644887</v>
      </c>
      <c r="AE30" s="552">
        <f t="shared" si="696"/>
        <v>0</v>
      </c>
      <c r="AF30" s="551">
        <f>INDEX('SO Oktober 2026 Rev3'!$B$6:$BI$50,MATCH(B30,'SO Oktober 2026 Rev3'!$B$6:$B$50,0),MATCH($AF$3,'SO Oktober 2026 Rev3'!$B$5:$XI$5,0))</f>
        <v>673.27548387096704</v>
      </c>
      <c r="AG30" s="551">
        <f>INDEX('Summary sales'!$A$6:$CA$50,MATCH($B30,'Summary sales'!$A$6:$A$50,0),MATCH($AF$3,'Summary sales'!$A$7:$CA$7,0))</f>
        <v>0</v>
      </c>
      <c r="AH30" s="551">
        <f t="shared" si="697"/>
        <v>-673.27548387096704</v>
      </c>
      <c r="AI30" s="552">
        <f t="shared" si="698"/>
        <v>0</v>
      </c>
      <c r="AJ30" s="551">
        <f>INDEX('SO Oktober 2026 Rev3'!$B$6:$BI$50,MATCH(B30,'SO Oktober 2026 Rev3'!$B$6:$B$50,0),MATCH($AJ$3,'SO Oktober 2026 Rev3'!$B$5:$XI$5,0))</f>
        <v>5500</v>
      </c>
      <c r="AK30" s="551">
        <f>INDEX('Summary sales'!$A$6:$CA$50,MATCH($B30,'Summary sales'!$A$6:$A$50,0),MATCH($AJ$3,'Summary sales'!$A$7:$CA$7,0))</f>
        <v>0</v>
      </c>
      <c r="AL30" s="551">
        <f t="shared" si="699"/>
        <v>-5500</v>
      </c>
      <c r="AM30" s="552">
        <f t="shared" si="700"/>
        <v>0</v>
      </c>
      <c r="AN30" s="551">
        <v>4000</v>
      </c>
      <c r="AO30" s="551">
        <f ca="1">INDEX('Summary sales'!$A$6:$CA$50,MATCH($B30,'Summary sales'!$A$6:$A$50,0),MATCH($AN$3,'Summary sales'!$A$7:$CA$7,0))</f>
        <v>0</v>
      </c>
      <c r="AP30" s="551">
        <f t="shared" ca="1" si="701"/>
        <v>-4000</v>
      </c>
      <c r="AQ30" s="552">
        <f t="shared" ca="1" si="702"/>
        <v>0</v>
      </c>
      <c r="AR30" s="551">
        <v>2000</v>
      </c>
      <c r="AS30" s="551">
        <f>INDEX('Summary sales'!$A$6:$CA$50,MATCH($B30,'Summary sales'!$A$6:$A$50,0),MATCH($AR$3,'Summary sales'!$A$7:$CA$7,0))</f>
        <v>0</v>
      </c>
      <c r="AT30" s="551">
        <f t="shared" si="703"/>
        <v>-2000</v>
      </c>
      <c r="AU30" s="552">
        <f t="shared" si="704"/>
        <v>0</v>
      </c>
      <c r="AV30" s="551">
        <f>INDEX('SO Oktober 2026 Rev3'!$B$6:$BI$50,MATCH(B30,'SO Oktober 2026 Rev3'!$B$6:$B$50,0),MATCH($AV$3,'SO Oktober 2026 Rev3'!$B$5:$XI$5,0))</f>
        <v>1000</v>
      </c>
      <c r="AW30" s="551">
        <f>INDEX('Summary sales'!$A$6:$CA$50,MATCH($B30,'Summary sales'!$A$6:$A$50,0),MATCH($AV$3,'Summary sales'!$A$7:$CA$7,0))</f>
        <v>0</v>
      </c>
      <c r="AX30" s="551">
        <f t="shared" si="705"/>
        <v>-1000</v>
      </c>
      <c r="AY30" s="552">
        <f t="shared" si="706"/>
        <v>0</v>
      </c>
      <c r="AZ30" s="551">
        <v>10800</v>
      </c>
      <c r="BA30" s="551">
        <f>INDEX('Summary sales'!$A$6:$CA$50,MATCH($B30,'Summary sales'!$A$6:$A$50,0),MATCH($AZ$3,'Summary sales'!$A$7:$CA$7,0))</f>
        <v>0</v>
      </c>
      <c r="BB30" s="551">
        <f t="shared" si="707"/>
        <v>-10800</v>
      </c>
      <c r="BC30" s="552">
        <f t="shared" si="708"/>
        <v>0</v>
      </c>
      <c r="BD30" s="551">
        <v>8000</v>
      </c>
      <c r="BE30" s="551">
        <f>INDEX('Summary sales'!$A$6:$CA$50,MATCH($B30,'Summary sales'!$A$6:$A$50,0),MATCH($BD$3,'Summary sales'!$A$7:$CA$7,0))</f>
        <v>0</v>
      </c>
      <c r="BF30" s="551">
        <f t="shared" si="709"/>
        <v>-8000</v>
      </c>
      <c r="BG30" s="552">
        <f t="shared" si="710"/>
        <v>0</v>
      </c>
      <c r="BH30" s="551">
        <f>INDEX('SO Oktober 2026 Rev3'!$B$6:$BI$50,MATCH(B30,'SO Oktober 2026 Rev3'!$B$6:$B$50,0),MATCH($BH$3,'SO Oktober 2026 Rev3'!$B$5:$XI$5,0))</f>
        <v>1000</v>
      </c>
      <c r="BI30" s="551">
        <f>INDEX('Summary sales'!$A$6:$CA$50,MATCH($B30,'Summary sales'!$A$6:$A$50,0),MATCH($BH$3,'Summary sales'!$A$7:$CA$7,0))</f>
        <v>0</v>
      </c>
      <c r="BJ30" s="551">
        <f t="shared" si="711"/>
        <v>-1000</v>
      </c>
      <c r="BK30" s="552">
        <f t="shared" si="712"/>
        <v>0</v>
      </c>
      <c r="BL30" s="551">
        <f>INDEX('SO Oktober 2026 Rev3'!$B$6:$BI$50,MATCH(B30,'SO Oktober 2026 Rev3'!$B$6:$B$50,0),MATCH($BL$3,'SO Oktober 2026 Rev3'!$B$5:$XI$5,0))</f>
        <v>5500</v>
      </c>
      <c r="BM30" s="551">
        <f ca="1">INDEX('Summary sales'!$A$6:$CA$50,MATCH($B30,'Summary sales'!$A$6:$A$50,0),MATCH($BL$3,'Summary sales'!$A$7:$CA$7,0))</f>
        <v>0</v>
      </c>
      <c r="BN30" s="551">
        <f t="shared" ca="1" si="713"/>
        <v>-5500</v>
      </c>
      <c r="BO30" s="552">
        <f t="shared" ca="1" si="714"/>
        <v>0</v>
      </c>
      <c r="BP30" s="551">
        <f>INDEX('SO Oktober 2026 Rev3'!$B$6:$BI$50,MATCH(B30,'SO Oktober 2026 Rev3'!$B$6:$B$50,0),MATCH($BP$3,'SO Oktober 2026 Rev3'!$B$5:$XI$5,0))</f>
        <v>8000</v>
      </c>
      <c r="BQ30" s="551">
        <f>INDEX('Summary sales'!$A$6:$CA$50,MATCH($B30,'Summary sales'!$A$6:$A$50,0),MATCH($BP$3,'Summary sales'!$A$7:$CA$7,0))</f>
        <v>0</v>
      </c>
      <c r="BR30" s="551">
        <f t="shared" si="715"/>
        <v>-8000</v>
      </c>
      <c r="BS30" s="552">
        <f t="shared" si="716"/>
        <v>0</v>
      </c>
      <c r="BT30" s="551">
        <f>INDEX('SO Oktober 2026 Rev3'!$B$6:$BI$50,MATCH(B30,'SO Oktober 2026 Rev3'!$B$6:$B$50,0),MATCH($BT$3,'SO Oktober 2026 Rev3'!$B$5:$XI$5,0))</f>
        <v>89.451612903225808</v>
      </c>
      <c r="BU30" s="551">
        <f>INDEX('Summary sales'!$A$6:$CA$50,MATCH($B30,'Summary sales'!$A$6:$A$50,0),MATCH($BT$3,'Summary sales'!$A$7:$CA$7,0))</f>
        <v>0</v>
      </c>
      <c r="BV30" s="551">
        <f t="shared" si="717"/>
        <v>-89.451612903225808</v>
      </c>
      <c r="BW30" s="552">
        <f t="shared" si="718"/>
        <v>0</v>
      </c>
      <c r="BX30" s="551">
        <v>3500</v>
      </c>
      <c r="BY30" s="551">
        <f>INDEX('Summary sales'!$A$6:$CA$50,MATCH($B30,'Summary sales'!$A$6:$A$50,0),MATCH($BX$3,'Summary sales'!$A$7:$CA$7,0))</f>
        <v>0</v>
      </c>
      <c r="BZ30" s="551">
        <f t="shared" si="719"/>
        <v>-3500</v>
      </c>
      <c r="CA30" s="552">
        <f t="shared" si="720"/>
        <v>0</v>
      </c>
      <c r="CB30" s="551">
        <f>INDEX('SO Oktober 2026 Rev3'!$B$6:$BI$50,MATCH(B30,'SO Oktober 2026 Rev3'!$B$6:$B$50,0),MATCH($CB$3,'SO Oktober 2026 Rev3'!$B$5:$XI$5,0))</f>
        <v>1000</v>
      </c>
      <c r="CC30" s="551">
        <f>INDEX('Summary sales'!$A$6:$CA$50,MATCH($B30,'Summary sales'!$A$6:$A$50,0),MATCH($CB$3,'Summary sales'!$A$7:$CA$7,0))</f>
        <v>0</v>
      </c>
      <c r="CD30" s="551">
        <f t="shared" si="721"/>
        <v>-1000</v>
      </c>
      <c r="CE30" s="552">
        <f t="shared" si="722"/>
        <v>0</v>
      </c>
      <c r="CF30" s="551">
        <f>INDEX('SO Oktober 2026 Rev3'!$B$6:$BI$50,MATCH(B30,'SO Oktober 2026 Rev3'!$B$6:$B$50,0),MATCH($CF$3,'SO Oktober 2026 Rev3'!$B$5:$XI$5,0))</f>
        <v>3000</v>
      </c>
      <c r="CG30" s="551">
        <f>INDEX('Summary sales'!$A$6:$CA$50,MATCH($B30,'Summary sales'!$A$6:$A$50,0),MATCH($CF$3,'Summary sales'!$A$7:$CA$7,0))</f>
        <v>0</v>
      </c>
      <c r="CH30" s="551">
        <f t="shared" si="723"/>
        <v>-3000</v>
      </c>
      <c r="CI30" s="552">
        <f t="shared" si="724"/>
        <v>0</v>
      </c>
      <c r="CJ30" s="551">
        <f>INDEX('SO Oktober 2026 Rev3'!$B$6:$BI$50,MATCH($B30,'SO Oktober 2026 Rev3'!$B$6:$B$50,0),MATCH($CJ$3,'SO Oktober 2026 Rev3'!$B$5:$XI$5,0))</f>
        <v>4000</v>
      </c>
      <c r="CK30" s="551">
        <f>INDEX('Summary sales'!$A$6:$CA$50,MATCH($B30,'Summary sales'!$A$6:$A$50,0),MATCH($CJ$3,'Summary sales'!$A$7:$CA$7,0))</f>
        <v>0</v>
      </c>
      <c r="CL30" s="551">
        <f t="shared" si="725"/>
        <v>-4000</v>
      </c>
      <c r="CM30" s="552">
        <f t="shared" si="726"/>
        <v>0</v>
      </c>
      <c r="CN30" s="551">
        <f>INDEX('SO Oktober 2026 Rev3'!$B$6:$BI$50,MATCH($B30,'SO Oktober 2026 Rev3'!$B$6:$B$50,0),MATCH(CN$3,'SO Oktober 2026 Rev3'!$B$5:$XI$5,0))</f>
        <v>0</v>
      </c>
      <c r="CO30" s="551">
        <f>INDEX('Summary sales'!$A$6:$CA$50,MATCH($B30,'Summary sales'!$A$6:$A$50,0),MATCH($CN$3,'Summary sales'!$A$7:$CA$7,0))</f>
        <v>0</v>
      </c>
      <c r="CP30" s="551">
        <f t="shared" si="727"/>
        <v>0</v>
      </c>
      <c r="CQ30" s="552" t="e">
        <f t="shared" si="728"/>
        <v>#DIV/0!</v>
      </c>
      <c r="CR30" s="551">
        <f>INDEX('SO Oktober 2026 Rev3'!$B$6:$BI$50,MATCH($B30,'SO Oktober 2026 Rev3'!$B$6:$B$50,0),MATCH(CR$3,'SO Oktober 2026 Rev3'!$B$5:$XI$5,0))</f>
        <v>2000</v>
      </c>
      <c r="CS30" s="551">
        <f>INDEX('Summary sales'!$A$6:$CA$50,MATCH($B30,'Summary sales'!$A$6:$A$50,0),MATCH($CR$3,'Summary sales'!$A$7:$CA$7,0))</f>
        <v>0</v>
      </c>
      <c r="CT30" s="551">
        <f t="shared" si="729"/>
        <v>-2000</v>
      </c>
      <c r="CU30" s="552">
        <f t="shared" si="730"/>
        <v>0</v>
      </c>
      <c r="CV30" s="551">
        <v>9000</v>
      </c>
      <c r="CW30" s="551">
        <f>INDEX('Summary sales'!$A$6:$CA$50,MATCH($B30,'Summary sales'!$A$6:$A$50,0),MATCH($CV$3,'Summary sales'!$A$7:$CA$7,0))</f>
        <v>0</v>
      </c>
      <c r="CX30" s="551">
        <f t="shared" si="731"/>
        <v>-9000</v>
      </c>
      <c r="CY30" s="552">
        <f t="shared" si="732"/>
        <v>0</v>
      </c>
      <c r="CZ30" s="551">
        <f>INDEX('SO Oktober 2026 Rev3'!$B$6:$BI$50,MATCH(B30,'SO Oktober 2026 Rev3'!$B$6:$B$50,0),MATCH($CZ$3,'SO Oktober 2026 Rev3'!$B$5:$XI$5,0))</f>
        <v>2000</v>
      </c>
      <c r="DA30" s="551">
        <f>INDEX('Summary sales'!$A$6:$CA$50,MATCH($B30,'Summary sales'!$A$6:$A$50,0),MATCH($CZ$3,'Summary sales'!$A$7:$CA$7,0))</f>
        <v>0</v>
      </c>
      <c r="DB30" s="551">
        <f t="shared" si="733"/>
        <v>-2000</v>
      </c>
      <c r="DC30" s="552">
        <f t="shared" si="734"/>
        <v>0</v>
      </c>
      <c r="DD30" s="551">
        <f>INDEX('SO Oktober 2026 Rev3'!$B$6:$BI$50,MATCH($B30,'SO Oktober 2026 Rev3'!$B$6:$B$50,0),MATCH(DD$3,'SO Oktober 2026 Rev3'!$B$5:$XI$5,0))</f>
        <v>800</v>
      </c>
      <c r="DE30" s="551">
        <f>INDEX('Summary sales'!$A$6:$CA$50,MATCH($B30,'Summary sales'!$A$6:$A$50,0),MATCH($DD$3,'Summary sales'!$A$7:$CA$7,0))</f>
        <v>0</v>
      </c>
      <c r="DF30" s="551">
        <f t="shared" si="735"/>
        <v>-800</v>
      </c>
      <c r="DG30" s="552">
        <f t="shared" si="736"/>
        <v>0</v>
      </c>
      <c r="DH30" s="551">
        <f>INDEX('SO Oktober 2026 Rev3'!$B$6:$BI$50,MATCH($B30,'SO Oktober 2026 Rev3'!$B$6:$B$50,0),MATCH(DH$3,'SO Oktober 2026 Rev3'!$B$5:$XI$5,0))</f>
        <v>7200</v>
      </c>
      <c r="DI30" s="551">
        <f>INDEX('Summary sales'!$A$6:$CA$50,MATCH($B30,'Summary sales'!$A$6:$A$50,0),MATCH($DH$3,'Summary sales'!$A$7:$CA$7,0))</f>
        <v>0</v>
      </c>
      <c r="DJ30" s="551">
        <f t="shared" si="737"/>
        <v>-7200</v>
      </c>
      <c r="DK30" s="552">
        <f t="shared" si="738"/>
        <v>0</v>
      </c>
      <c r="DL30" s="551">
        <f>INDEX('SO Oktober 2026 Rev3'!$B$6:$BI$50,MATCH(B30,'SO Oktober 2026 Rev3'!$B$6:$B$50,0),MATCH($DL$3,'SO Oktober 2026 Rev3'!$B$5:$XI$5,0))</f>
        <v>2000</v>
      </c>
      <c r="DM30" s="551">
        <f>INDEX('Summary sales'!$A$6:$CA$50,MATCH($B30,'Summary sales'!$A$6:$A$50,0),MATCH($DL$3,'Summary sales'!$A$7:$CA$7,0))</f>
        <v>0</v>
      </c>
      <c r="DN30" s="551">
        <f t="shared" si="739"/>
        <v>-2000</v>
      </c>
      <c r="DO30" s="552">
        <f t="shared" si="740"/>
        <v>0</v>
      </c>
      <c r="DP30" s="551">
        <v>1500</v>
      </c>
      <c r="DQ30" s="551">
        <f>INDEX('Summary sales'!$A$6:$CA$50,MATCH($B30,'Summary sales'!$A$6:$A$50,0),MATCH($DP$3,'Summary sales'!$A$7:$CA$7,0))</f>
        <v>0</v>
      </c>
      <c r="DR30" s="551">
        <f t="shared" si="741"/>
        <v>-1500</v>
      </c>
      <c r="DS30" s="552">
        <f t="shared" si="742"/>
        <v>0</v>
      </c>
      <c r="DT30" s="551">
        <f>INDEX('SO Oktober 2026 Rev3'!$B$6:$BI$50,MATCH(B30,'SO Oktober 2026 Rev3'!$B$6:$B$50,0),MATCH($DT$3,'SO Oktober 2026 Rev3'!$B$5:$XI$5,0))</f>
        <v>1000</v>
      </c>
      <c r="DU30" s="551">
        <f>INDEX('Summary sales'!$A$6:$CA$50,MATCH($B30,'Summary sales'!$A$6:$A$50,0),MATCH($DT$3,'Summary sales'!$A$7:$CA$7,0))</f>
        <v>0</v>
      </c>
      <c r="DV30" s="551">
        <f t="shared" si="743"/>
        <v>-1000</v>
      </c>
      <c r="DW30" s="552">
        <f t="shared" si="744"/>
        <v>0</v>
      </c>
      <c r="DX30" s="551">
        <f>INDEX('SO Oktober 2026 Rev3'!$B$6:$BI$50,MATCH(B30,'SO Oktober 2026 Rev3'!$B$6:$B$50,0),MATCH($DX$3,'SO Oktober 2026 Rev3'!$B$5:$XI$5,0))</f>
        <v>10000</v>
      </c>
      <c r="DY30" s="551">
        <f>INDEX('Summary sales'!$A$6:$CA$50,MATCH($B30,'Summary sales'!$A$6:$A$50,0),MATCH($DX$3,'Summary sales'!$A$7:$CA$7,0))</f>
        <v>0</v>
      </c>
      <c r="DZ30" s="551">
        <f t="shared" si="745"/>
        <v>-10000</v>
      </c>
      <c r="EA30" s="552">
        <f t="shared" si="746"/>
        <v>0</v>
      </c>
      <c r="EB30" s="551">
        <f>INDEX('SO Oktober 2026 Rev3'!$B$6:$BI$50,MATCH(B30,'SO Oktober 2026 Rev3'!$B$6:$B$50,0),MATCH($EB$3,'SO Oktober 2026 Rev3'!$B$5:$XI$5,0))</f>
        <v>2000</v>
      </c>
      <c r="EC30" s="551">
        <f>INDEX('Summary sales'!$A$6:$CA$50,MATCH($B30,'Summary sales'!$A$6:$A$50,0),MATCH($EB$3,'Summary sales'!$A$7:$CA$7,0))</f>
        <v>0</v>
      </c>
      <c r="ED30" s="551">
        <f t="shared" si="747"/>
        <v>-2000</v>
      </c>
      <c r="EE30" s="552">
        <f t="shared" si="748"/>
        <v>0</v>
      </c>
      <c r="EF30" s="551">
        <v>6000</v>
      </c>
      <c r="EG30" s="551">
        <f>INDEX('Summary sales'!$A$6:$CA$50,MATCH($B30,'Summary sales'!$A$6:$A$50,0),MATCH($EF$3,'Summary sales'!$A$7:$CA$7,0))</f>
        <v>0</v>
      </c>
      <c r="EH30" s="551">
        <f t="shared" si="749"/>
        <v>-6000</v>
      </c>
      <c r="EI30" s="552">
        <f t="shared" si="750"/>
        <v>0</v>
      </c>
      <c r="EJ30" s="551">
        <v>12000</v>
      </c>
      <c r="EK30" s="551">
        <f>INDEX('Summary sales'!$A$6:$CA$50,MATCH(B30,'Summary sales'!$A$6:$A$50,0),MATCH($EJ$3,'Summary sales'!$A$7:$CA$7,0))</f>
        <v>0</v>
      </c>
      <c r="EL30" s="551">
        <f t="shared" si="751"/>
        <v>-12000</v>
      </c>
      <c r="EM30" s="552">
        <f t="shared" si="752"/>
        <v>0</v>
      </c>
      <c r="EN30" s="551">
        <f>INDEX('SO Oktober 2026 Rev3'!$B$6:$BI$50,MATCH(B30,'SO Oktober 2026 Rev3'!$B$6:$B$50,0),MATCH($EN$3,'SO Oktober 2026 Rev3'!$B$5:$XI$5,0))</f>
        <v>5000</v>
      </c>
      <c r="EO30" s="551">
        <f>INDEX('Summary sales'!$A$6:$CA$50,MATCH($B30,'Summary sales'!$A$6:$A$50,0),MATCH($EN$3,'Summary sales'!$A$7:$CA$7,0))</f>
        <v>0</v>
      </c>
      <c r="EP30" s="551">
        <f t="shared" si="753"/>
        <v>-5000</v>
      </c>
      <c r="EQ30" s="552">
        <f t="shared" si="754"/>
        <v>0</v>
      </c>
      <c r="ER30" s="551">
        <v>17000</v>
      </c>
      <c r="ES30" s="551">
        <f>INDEX('Summary sales'!$A$6:$CA$50,MATCH($B30,'Summary sales'!$A$6:$A$50,0),MATCH($ER$3,'Summary sales'!$A$7:$CA$7,0))</f>
        <v>0</v>
      </c>
      <c r="ET30" s="551">
        <f t="shared" si="755"/>
        <v>-17000</v>
      </c>
      <c r="EU30" s="552">
        <f t="shared" si="756"/>
        <v>0</v>
      </c>
      <c r="EV30" s="551">
        <v>7000</v>
      </c>
      <c r="EW30" s="551">
        <f>INDEX('Summary sales'!$A$6:$CA$50,MATCH(B30,'Summary sales'!$A$6:$A$50,0),MATCH($EV$3,'Summary sales'!$A$7:$CA$7,0))</f>
        <v>0</v>
      </c>
      <c r="EX30" s="551">
        <f t="shared" si="757"/>
        <v>-7000</v>
      </c>
      <c r="EY30" s="552">
        <f t="shared" si="758"/>
        <v>0</v>
      </c>
      <c r="EZ30" s="551">
        <f>INDEX('SO Oktober 2026 Rev3'!$B$6:$BI$50,MATCH(B30,'SO Oktober 2026 Rev3'!$B$6:$B$50,0),MATCH($EZ$3,'SO Oktober 2026 Rev3'!$B$5:$XI$5,0))</f>
        <v>3500</v>
      </c>
      <c r="FA30" s="551">
        <f>INDEX('Summary sales'!$A$6:$CA$50,MATCH(B30,'Summary sales'!$A$6:$A$50,0),MATCH($EZ$3,'Summary sales'!$A$7:$CA$7,0))</f>
        <v>0</v>
      </c>
      <c r="FB30" s="551">
        <f t="shared" si="759"/>
        <v>-3500</v>
      </c>
      <c r="FC30" s="552">
        <f t="shared" si="760"/>
        <v>0</v>
      </c>
      <c r="FD30" s="551">
        <v>7000</v>
      </c>
      <c r="FE30" s="551">
        <f>INDEX('Summary sales'!$A$6:$CA$50,MATCH(B30,'Summary sales'!$A$6:$A$50,0),MATCH($FD$3,'Summary sales'!$A$7:$CA$7,0))</f>
        <v>0</v>
      </c>
      <c r="FF30" s="554">
        <f t="shared" si="761"/>
        <v>-7000</v>
      </c>
      <c r="FG30" s="552">
        <f t="shared" si="762"/>
        <v>0</v>
      </c>
      <c r="FH30" s="551">
        <f>INDEX('SO Oktober 2026 Rev3'!$B$6:$BI$50,MATCH(B30,'SO Oktober 2026 Rev3'!$B$6:$B$50,0),MATCH($FH$3,'SO Oktober 2026 Rev3'!$B$5:$XI$5,0))</f>
        <v>20000</v>
      </c>
      <c r="FI30" s="554">
        <f>INDEX('Summary sales'!$A$6:$CA$50,MATCH(B30,'Summary sales'!$A$6:$A$50,0),MATCH($FH$3,'Summary sales'!$A$7:$CA$7,0))</f>
        <v>0</v>
      </c>
      <c r="FJ30" s="551">
        <f t="shared" si="763"/>
        <v>-20000</v>
      </c>
      <c r="FK30" s="552">
        <f t="shared" si="764"/>
        <v>0</v>
      </c>
      <c r="FL30" s="551">
        <f>INDEX('SO Oktober 2026 Rev3'!$B$6:$BI$50,MATCH(B30,'SO Oktober 2026 Rev3'!$B$6:$B$50,0),MATCH($FL$3,'SO Oktober 2026 Rev3'!$B$5:$XI$5,0))</f>
        <v>500</v>
      </c>
      <c r="FM30" s="551">
        <f>INDEX('Summary sales'!$A$6:$CA$50,MATCH(B30,'Summary sales'!$A$6:$A$50,0),MATCH($FL$3,'Summary sales'!$A$7:$CA$7,0))</f>
        <v>0</v>
      </c>
      <c r="FN30" s="551">
        <f t="shared" si="765"/>
        <v>-500</v>
      </c>
      <c r="FO30" s="552">
        <f t="shared" si="766"/>
        <v>0</v>
      </c>
      <c r="FP30" s="551">
        <v>6500</v>
      </c>
      <c r="FQ30" s="551">
        <f>INDEX('Summary sales'!$A$6:$CA$50,MATCH(B30,'Summary sales'!$A$6:$A$50,0),MATCH($FP$3,'Summary sales'!$A$7:$CA$7,0))</f>
        <v>0</v>
      </c>
      <c r="FR30" s="551">
        <f t="shared" si="767"/>
        <v>-6500</v>
      </c>
      <c r="FS30" s="552">
        <f t="shared" si="768"/>
        <v>0</v>
      </c>
      <c r="FT30" s="551">
        <f>INDEX('SO Oktober 2026 Rev3'!$B$6:$BI$50,MATCH(B30,'SO Oktober 2026 Rev3'!$B$6:$B$50,0),MATCH($FT$3,'SO Oktober 2026 Rev3'!$B$5:$XI$5,0))</f>
        <v>3500</v>
      </c>
      <c r="FU30" s="551">
        <f>INDEX('Summary sales'!$A$6:$CA$50,MATCH(B30,'Summary sales'!$A$6:$A$50,0),MATCH($FT$3,'Summary sales'!$A$7:$CA$7,0))</f>
        <v>0</v>
      </c>
      <c r="FV30" s="551">
        <f t="shared" si="769"/>
        <v>-3500</v>
      </c>
      <c r="FW30" s="552">
        <f t="shared" si="770"/>
        <v>0</v>
      </c>
      <c r="FX30" s="551">
        <f>INDEX('SO Oktober 2026 Rev3'!$B$6:$BI$50,MATCH(B30,'SO Oktober 2026 Rev3'!$B$6:$B$50,0),MATCH($FX$3,'SO Oktober 2026 Rev3'!$B$5:$XI$5,0))</f>
        <v>2000</v>
      </c>
      <c r="FY30" s="551">
        <f>INDEX('Summary sales'!$A$6:$CA$50,MATCH(B30,'Summary sales'!$A$6:$A$50,0),MATCH($FX$3,'Summary sales'!$A$7:$CA$7,0))</f>
        <v>0</v>
      </c>
      <c r="FZ30" s="551">
        <f t="shared" si="771"/>
        <v>-2000</v>
      </c>
      <c r="GA30" s="552">
        <f t="shared" si="772"/>
        <v>0</v>
      </c>
      <c r="GB30" s="551">
        <v>369.61070967741654</v>
      </c>
      <c r="GC30" s="551">
        <f>INDEX('Summary sales'!$A$6:$CA$50,MATCH(B30,'Summary sales'!$A$6:$A$50,0),MATCH($GB$3,'Summary sales'!$A$7:$CA$7,0))</f>
        <v>0</v>
      </c>
      <c r="GD30" s="551">
        <f t="shared" si="773"/>
        <v>-369.61070967741654</v>
      </c>
      <c r="GE30" s="552">
        <f t="shared" si="774"/>
        <v>0</v>
      </c>
      <c r="GF30" s="551">
        <v>9000</v>
      </c>
      <c r="GG30" s="551">
        <f>INDEX('Summary sales'!$A$6:$CA$50,MATCH(B30,'Summary sales'!$A$6:$A$50,0),MATCH($GF$3,'Summary sales'!$A$7:$CA$7,0))</f>
        <v>0</v>
      </c>
      <c r="GH30" s="551">
        <f t="shared" si="775"/>
        <v>-9000</v>
      </c>
      <c r="GI30" s="552">
        <f t="shared" si="776"/>
        <v>0</v>
      </c>
      <c r="GJ30" s="551">
        <f>INDEX('SO Oktober 2026 Rev3'!$B$6:$BI$50,MATCH(B30,'SO Oktober 2026 Rev3'!$B$6:$B$50,0),MATCH($GJ$3,'SO Oktober 2026 Rev3'!$B$5:$XI$5,0))</f>
        <v>1121.900322580635</v>
      </c>
      <c r="GK30" s="551">
        <f>INDEX('Summary sales'!$A$6:$CA$50,MATCH($B30,'Summary sales'!$A$6:$A$50,0),MATCH($GJ$3,'Summary sales'!$A$7:$CA$7,0))</f>
        <v>0</v>
      </c>
      <c r="GL30" s="551">
        <f t="shared" si="777"/>
        <v>-1121.900322580635</v>
      </c>
      <c r="GM30" s="552">
        <f t="shared" si="778"/>
        <v>0</v>
      </c>
      <c r="GN30" s="551">
        <f>INDEX('SO Oktober 2026 Rev3'!$B$6:$BI$50,MATCH(B30,'SO Oktober 2026 Rev3'!$B$6:$B$50,0),MATCH($GN$3,'SO Oktober 2026 Rev3'!$B$5:$XI$5,0))</f>
        <v>2499.7025806451697</v>
      </c>
      <c r="GO30" s="551">
        <f>INDEX('Summary sales'!$A$6:$CA$50,MATCH(B30,'Summary sales'!$A$6:$A$50,0),MATCH($GN$3,'Summary sales'!$A$7:$CA$7,0))</f>
        <v>0</v>
      </c>
      <c r="GP30" s="551">
        <f t="shared" si="779"/>
        <v>-2499.7025806451697</v>
      </c>
      <c r="GQ30" s="552">
        <f t="shared" si="780"/>
        <v>0</v>
      </c>
      <c r="GR30" s="551">
        <v>5000</v>
      </c>
      <c r="GS30" s="551">
        <f>INDEX('Summary sales'!$A$6:$CA$50,MATCH(B30,'Summary sales'!$A$6:$A$50,0),MATCH($GR$3,'Summary sales'!$A$7:$CA$7,0))</f>
        <v>0</v>
      </c>
      <c r="GT30" s="551">
        <f t="shared" si="781"/>
        <v>-5000</v>
      </c>
      <c r="GU30" s="552">
        <f t="shared" si="782"/>
        <v>0</v>
      </c>
      <c r="GV30" s="551">
        <f>INDEX('SO Oktober 2026 Rev3'!$B$6:$BI$50,MATCH(B30,'SO Oktober 2026 Rev3'!$B$6:$B$50,0),MATCH($GV$3,'SO Oktober 2026 Rev3'!$B$5:$XI$5,0))</f>
        <v>2499.7025806451697</v>
      </c>
      <c r="GW30" s="551">
        <f>INDEX('Summary sales'!$A$6:$CA$50,MATCH(B30,'Summary sales'!$A$6:$A$50,0),MATCH($GV$3,'Summary sales'!$A$7:$CA$7,0))</f>
        <v>0</v>
      </c>
      <c r="GX30" s="551">
        <f t="shared" si="783"/>
        <v>-2499.7025806451697</v>
      </c>
      <c r="GY30" s="552">
        <f t="shared" si="784"/>
        <v>0</v>
      </c>
      <c r="GZ30" s="551">
        <f>INDEX('SO Oktober 2026 Rev3'!$B$6:$BI$50,MATCH(B30,'SO Oktober 2026 Rev3'!$B$6:$B$50,0),MATCH($GZ$3,'SO Oktober 2026 Rev3'!$B$5:$XI$5,0))</f>
        <v>31500</v>
      </c>
      <c r="HA30" s="551">
        <f>INDEX('Summary sales'!$A$6:$CA$50,MATCH(B30,'Summary sales'!$A$6:$A$50,0),MATCH($GZ$3,'Summary sales'!$A$7:$CA$7,0))</f>
        <v>0</v>
      </c>
      <c r="HB30" s="551">
        <f t="shared" si="785"/>
        <v>-31500</v>
      </c>
      <c r="HC30" s="555">
        <f t="shared" si="786"/>
        <v>0</v>
      </c>
    </row>
    <row r="31" spans="1:211" ht="15" customHeight="1">
      <c r="A31" s="816">
        <f>WEEKNUM(B32)</f>
        <v>43</v>
      </c>
      <c r="B31" s="556">
        <f t="shared" ref="B31:B35" si="787">B30+1</f>
        <v>46316</v>
      </c>
      <c r="C31" s="556" t="str">
        <f t="shared" si="680"/>
        <v>Wed</v>
      </c>
      <c r="D31" s="551">
        <f t="shared" ref="D31:D35" si="788">SUMIF($H$4:$HB$4,$D$4,H31:HB31)</f>
        <v>257106.97941935482</v>
      </c>
      <c r="E31" s="551">
        <f t="shared" ref="E31:E35" ca="1" si="789">SUMIF($H$4:$HB$4,$E$4,H31:HB31)</f>
        <v>0</v>
      </c>
      <c r="F31" s="551">
        <f t="shared" ref="F31" ca="1" si="790">E31-D31</f>
        <v>-257106.97941935482</v>
      </c>
      <c r="G31" s="552">
        <f t="shared" ref="G31" ca="1" si="791">E31/D31</f>
        <v>0</v>
      </c>
      <c r="H31" s="551">
        <f>INDEX('SO Oktober 2026 Rev3'!$B$6:$BI$50,MATCH($B31,'SO Oktober 2026 Rev3'!$B$6:$B$50,0),MATCH($H$3,'SO Oktober 2026 Rev3'!$B$5:$XI$5,0))</f>
        <v>1199.5729032258068</v>
      </c>
      <c r="I31" s="551">
        <f>INDEX('Summary sales'!$A$6:$CA$50,MATCH($B31,'Summary sales'!$A$6:$A$50,0),MATCH($H$3,'Summary sales'!$A$7:$CA$7,0))</f>
        <v>0</v>
      </c>
      <c r="J31" s="551">
        <f t="shared" ref="J31" si="792">I31-H31</f>
        <v>-1199.5729032258068</v>
      </c>
      <c r="K31" s="552">
        <f t="shared" ref="K31:K42" si="793">I31/H31</f>
        <v>0</v>
      </c>
      <c r="L31" s="551">
        <f>INDEX('SO Oktober 2026 Rev3'!$B$6:$BI$50,MATCH($B31,'SO Oktober 2026 Rev3'!$B$6:$B$50,0),MATCH($L$3,'SO Oktober 2026 Rev3'!$B$5:$XI$5,0))</f>
        <v>1200</v>
      </c>
      <c r="M31" s="551">
        <f>INDEX('Summary sales'!$A$6:$CA$50,MATCH($B31,'Summary sales'!$A$6:$A$50,0),MATCH($L$3,'Summary sales'!$A$7:$CA$7,0))</f>
        <v>0</v>
      </c>
      <c r="N31" s="551">
        <f t="shared" ref="N31" si="794">M31-L31</f>
        <v>-1200</v>
      </c>
      <c r="O31" s="553">
        <f t="shared" ref="O31:O42" si="795">M31/L31</f>
        <v>0</v>
      </c>
      <c r="P31" s="551">
        <f>INDEX('SO Oktober 2026 Rev3'!$B$6:$BI$50,MATCH(B31,'SO Oktober 2026 Rev3'!$B$6:$B$50,0),MATCH($P$3,'SO Oktober 2026 Rev3'!$B$5:$XI$5,0))</f>
        <v>3300</v>
      </c>
      <c r="Q31" s="551">
        <f>INDEX('Summary sales'!$A$6:$CA$50,MATCH($B31,'Summary sales'!$A$6:$A$50,0),MATCH($P$3,'Summary sales'!$A$7:$CA$7,0))</f>
        <v>0</v>
      </c>
      <c r="R31" s="551">
        <f t="shared" ref="R31" si="796">Q31-P31</f>
        <v>-3300</v>
      </c>
      <c r="S31" s="553">
        <f t="shared" ref="S31:S42" si="797">Q31/P31</f>
        <v>0</v>
      </c>
      <c r="T31" s="551">
        <f>INDEX('SO Oktober 2026 Rev3'!$B$6:$BI$50,MATCH(B31,'SO Oktober 2026 Rev3'!$B$6:$B$50,0),MATCH($T$3,'SO Oktober 2026 Rev3'!$B$5:$XI$5,0))</f>
        <v>800</v>
      </c>
      <c r="U31" s="551">
        <f>INDEX('Summary sales'!$A$6:$CA$50,MATCH($B31,'Summary sales'!$A$6:$A$50,0),MATCH($T$3,'Summary sales'!$A$7:$CA$7,0))</f>
        <v>0</v>
      </c>
      <c r="V31" s="551">
        <f t="shared" ref="V31" si="798">U31-T31</f>
        <v>-800</v>
      </c>
      <c r="W31" s="553">
        <f t="shared" ref="W31:W42" si="799">U31/T31</f>
        <v>0</v>
      </c>
      <c r="X31" s="551">
        <f>INDEX('SO Oktober 2026 Rev3'!$B$6:$BI$50,MATCH(B31,'SO Oktober 2026 Rev3'!$B$6:$B$50,0),MATCH($X$3,'SO Oktober 2026 Rev3'!$B$5:$XI$5,0))</f>
        <v>150</v>
      </c>
      <c r="Y31" s="551">
        <f>INDEX('Summary sales'!$A$6:$CA$50,MATCH($B31,'Summary sales'!$A$6:$A$50,0),MATCH($X$3,'Summary sales'!$A$7:$CA$7,0))</f>
        <v>0</v>
      </c>
      <c r="Z31" s="551">
        <f t="shared" si="693"/>
        <v>-150</v>
      </c>
      <c r="AA31" s="553">
        <f t="shared" si="694"/>
        <v>0</v>
      </c>
      <c r="AB31" s="551">
        <f>INDEX('SO Oktober 2026 Rev3'!$B$6:$BI$50,MATCH(B31,'SO Oktober 2026 Rev3'!$B$6:$B$50,0),MATCH($AB$3,'SO Oktober 2026 Rev3'!$B$5:$XI$5,0))</f>
        <v>603.76322580644887</v>
      </c>
      <c r="AC31" s="551">
        <f>INDEX('Summary sales'!$A$6:$CA$50,MATCH($B31,'Summary sales'!$A$6:$A$50,0),MATCH($AB$3,'Summary sales'!$A$7:$CA$7,0))</f>
        <v>0</v>
      </c>
      <c r="AD31" s="551">
        <f t="shared" ref="AD31" si="800">AC31-AB31</f>
        <v>-603.76322580644887</v>
      </c>
      <c r="AE31" s="552">
        <f t="shared" ref="AE31:AE42" si="801">AC31/AB31</f>
        <v>0</v>
      </c>
      <c r="AF31" s="551">
        <f>INDEX('SO Oktober 2026 Rev3'!$B$6:$BI$50,MATCH(B31,'SO Oktober 2026 Rev3'!$B$6:$B$50,0),MATCH($AF$3,'SO Oktober 2026 Rev3'!$B$5:$XI$5,0))</f>
        <v>673.27548387096704</v>
      </c>
      <c r="AG31" s="551">
        <f>INDEX('Summary sales'!$A$6:$CA$50,MATCH($B31,'Summary sales'!$A$6:$A$50,0),MATCH($AF$3,'Summary sales'!$A$7:$CA$7,0))</f>
        <v>0</v>
      </c>
      <c r="AH31" s="551">
        <f t="shared" ref="AH31" si="802">AG31-AF31</f>
        <v>-673.27548387096704</v>
      </c>
      <c r="AI31" s="552">
        <f t="shared" ref="AI31:AI42" si="803">AG31/AF31</f>
        <v>0</v>
      </c>
      <c r="AJ31" s="551">
        <f>INDEX('SO Oktober 2026 Rev3'!$B$6:$BI$50,MATCH(B31,'SO Oktober 2026 Rev3'!$B$6:$B$50,0),MATCH($AJ$3,'SO Oktober 2026 Rev3'!$B$5:$XI$5,0))</f>
        <v>5500</v>
      </c>
      <c r="AK31" s="551">
        <f>INDEX('Summary sales'!$A$6:$CA$50,MATCH($B31,'Summary sales'!$A$6:$A$50,0),MATCH($AJ$3,'Summary sales'!$A$7:$CA$7,0))</f>
        <v>0</v>
      </c>
      <c r="AL31" s="551">
        <f t="shared" si="699"/>
        <v>-5500</v>
      </c>
      <c r="AM31" s="552">
        <f t="shared" si="700"/>
        <v>0</v>
      </c>
      <c r="AN31" s="551">
        <v>4000</v>
      </c>
      <c r="AO31" s="551">
        <f ca="1">INDEX('Summary sales'!$A$6:$CA$50,MATCH($B31,'Summary sales'!$A$6:$A$50,0),MATCH($AN$3,'Summary sales'!$A$7:$CA$7,0))</f>
        <v>0</v>
      </c>
      <c r="AP31" s="551">
        <f t="shared" ref="AP31" ca="1" si="804">AO31-AN31</f>
        <v>-4000</v>
      </c>
      <c r="AQ31" s="552">
        <f t="shared" ref="AQ31:AQ42" ca="1" si="805">AO31/AN31</f>
        <v>0</v>
      </c>
      <c r="AR31" s="551">
        <v>2500</v>
      </c>
      <c r="AS31" s="551">
        <f>INDEX('Summary sales'!$A$6:$CA$50,MATCH($B31,'Summary sales'!$A$6:$A$50,0),MATCH($AR$3,'Summary sales'!$A$7:$CA$7,0))</f>
        <v>0</v>
      </c>
      <c r="AT31" s="551">
        <f t="shared" ref="AT31" si="806">AS31-AR31</f>
        <v>-2500</v>
      </c>
      <c r="AU31" s="552">
        <f t="shared" ref="AU31:AU42" si="807">AS31/AR31</f>
        <v>0</v>
      </c>
      <c r="AV31" s="551">
        <f>INDEX('SO Oktober 2026 Rev3'!$B$6:$BI$50,MATCH(B31,'SO Oktober 2026 Rev3'!$B$6:$B$50,0),MATCH($AV$3,'SO Oktober 2026 Rev3'!$B$5:$XI$5,0))</f>
        <v>1000</v>
      </c>
      <c r="AW31" s="551">
        <f>INDEX('Summary sales'!$A$6:$CA$50,MATCH($B31,'Summary sales'!$A$6:$A$50,0),MATCH($AV$3,'Summary sales'!$A$7:$CA$7,0))</f>
        <v>0</v>
      </c>
      <c r="AX31" s="551">
        <f t="shared" ref="AX31" si="808">AW31-AV31</f>
        <v>-1000</v>
      </c>
      <c r="AY31" s="552">
        <f t="shared" ref="AY31:AY42" si="809">AW31/AV31</f>
        <v>0</v>
      </c>
      <c r="AZ31" s="551">
        <v>15600</v>
      </c>
      <c r="BA31" s="551">
        <f>INDEX('Summary sales'!$A$6:$CA$50,MATCH($B31,'Summary sales'!$A$6:$A$50,0),MATCH($AZ$3,'Summary sales'!$A$7:$CA$7,0))</f>
        <v>0</v>
      </c>
      <c r="BB31" s="551">
        <f t="shared" ref="BB31" si="810">BA31-AZ31</f>
        <v>-15600</v>
      </c>
      <c r="BC31" s="552">
        <f t="shared" ref="BC31:BC42" si="811">BA31/AZ31</f>
        <v>0</v>
      </c>
      <c r="BD31" s="551">
        <v>8000</v>
      </c>
      <c r="BE31" s="551">
        <f>INDEX('Summary sales'!$A$6:$CA$50,MATCH($B31,'Summary sales'!$A$6:$A$50,0),MATCH($BD$3,'Summary sales'!$A$7:$CA$7,0))</f>
        <v>0</v>
      </c>
      <c r="BF31" s="551">
        <f t="shared" ref="BF31" si="812">BE31-BD31</f>
        <v>-8000</v>
      </c>
      <c r="BG31" s="552">
        <f t="shared" ref="BG31:BG42" si="813">BE31/BD31</f>
        <v>0</v>
      </c>
      <c r="BH31" s="551">
        <f>INDEX('SO Oktober 2026 Rev3'!$B$6:$BI$50,MATCH(B31,'SO Oktober 2026 Rev3'!$B$6:$B$50,0),MATCH($BH$3,'SO Oktober 2026 Rev3'!$B$5:$XI$5,0))</f>
        <v>1000</v>
      </c>
      <c r="BI31" s="551">
        <f>INDEX('Summary sales'!$A$6:$CA$50,MATCH($B31,'Summary sales'!$A$6:$A$50,0),MATCH($BH$3,'Summary sales'!$A$7:$CA$7,0))</f>
        <v>0</v>
      </c>
      <c r="BJ31" s="551">
        <f t="shared" si="711"/>
        <v>-1000</v>
      </c>
      <c r="BK31" s="552">
        <f t="shared" si="712"/>
        <v>0</v>
      </c>
      <c r="BL31" s="551">
        <f>INDEX('SO Oktober 2026 Rev3'!$B$6:$BI$50,MATCH(B31,'SO Oktober 2026 Rev3'!$B$6:$B$50,0),MATCH($BL$3,'SO Oktober 2026 Rev3'!$B$5:$XI$5,0))</f>
        <v>5500</v>
      </c>
      <c r="BM31" s="551">
        <f ca="1">INDEX('Summary sales'!$A$6:$CA$50,MATCH($B31,'Summary sales'!$A$6:$A$50,0),MATCH($BL$3,'Summary sales'!$A$7:$CA$7,0))</f>
        <v>0</v>
      </c>
      <c r="BN31" s="551">
        <f t="shared" ref="BN31" ca="1" si="814">BM31-BL31</f>
        <v>-5500</v>
      </c>
      <c r="BO31" s="552">
        <f t="shared" ref="BO31:BO42" ca="1" si="815">BM31/BL31</f>
        <v>0</v>
      </c>
      <c r="BP31" s="551">
        <f>INDEX('SO Oktober 2026 Rev3'!$B$6:$BI$50,MATCH(B31,'SO Oktober 2026 Rev3'!$B$6:$B$50,0),MATCH($BP$3,'SO Oktober 2026 Rev3'!$B$5:$XI$5,0))</f>
        <v>8000</v>
      </c>
      <c r="BQ31" s="551">
        <f>INDEX('Summary sales'!$A$6:$CA$50,MATCH($B31,'Summary sales'!$A$6:$A$50,0),MATCH($BP$3,'Summary sales'!$A$7:$CA$7,0))</f>
        <v>0</v>
      </c>
      <c r="BR31" s="551">
        <f t="shared" ref="BR31" si="816">BQ31-BP31</f>
        <v>-8000</v>
      </c>
      <c r="BS31" s="552">
        <f t="shared" ref="BS31:BS42" si="817">BQ31/BP31</f>
        <v>0</v>
      </c>
      <c r="BT31" s="551">
        <f>INDEX('SO Oktober 2026 Rev3'!$B$6:$BI$50,MATCH(B31,'SO Oktober 2026 Rev3'!$B$6:$B$50,0),MATCH($BT$3,'SO Oktober 2026 Rev3'!$B$5:$XI$5,0))</f>
        <v>89.451612903225808</v>
      </c>
      <c r="BU31" s="551">
        <f>INDEX('Summary sales'!$A$6:$CA$50,MATCH($B31,'Summary sales'!$A$6:$A$50,0),MATCH($BT$3,'Summary sales'!$A$7:$CA$7,0))</f>
        <v>0</v>
      </c>
      <c r="BV31" s="551">
        <f t="shared" ref="BV31" si="818">BU31-BT31</f>
        <v>-89.451612903225808</v>
      </c>
      <c r="BW31" s="552">
        <f t="shared" ref="BW31:BW42" si="819">BU31/BT31</f>
        <v>0</v>
      </c>
      <c r="BX31" s="551">
        <v>3500</v>
      </c>
      <c r="BY31" s="551">
        <f>INDEX('Summary sales'!$A$6:$CA$50,MATCH($B31,'Summary sales'!$A$6:$A$50,0),MATCH($BX$3,'Summary sales'!$A$7:$CA$7,0))</f>
        <v>0</v>
      </c>
      <c r="BZ31" s="551">
        <f t="shared" ref="BZ31" si="820">BY31-BX31</f>
        <v>-3500</v>
      </c>
      <c r="CA31" s="552">
        <f t="shared" ref="CA31:CA42" si="821">BY31/BX31</f>
        <v>0</v>
      </c>
      <c r="CB31" s="551">
        <f>INDEX('SO Oktober 2026 Rev3'!$B$6:$BI$50,MATCH(B31,'SO Oktober 2026 Rev3'!$B$6:$B$50,0),MATCH($CB$3,'SO Oktober 2026 Rev3'!$B$5:$XI$5,0))</f>
        <v>1000</v>
      </c>
      <c r="CC31" s="551">
        <f>INDEX('Summary sales'!$A$6:$CA$50,MATCH($B31,'Summary sales'!$A$6:$A$50,0),MATCH($CB$3,'Summary sales'!$A$7:$CA$7,0))</f>
        <v>0</v>
      </c>
      <c r="CD31" s="551">
        <f t="shared" ref="CD31" si="822">CC31-CB31</f>
        <v>-1000</v>
      </c>
      <c r="CE31" s="552">
        <f t="shared" ref="CE31:CE42" si="823">CC31/CB31</f>
        <v>0</v>
      </c>
      <c r="CF31" s="551">
        <f>INDEX('SO Oktober 2026 Rev3'!$B$6:$BI$50,MATCH(B31,'SO Oktober 2026 Rev3'!$B$6:$B$50,0),MATCH($CF$3,'SO Oktober 2026 Rev3'!$B$5:$XI$5,0))</f>
        <v>3000</v>
      </c>
      <c r="CG31" s="551">
        <f>INDEX('Summary sales'!$A$6:$CA$50,MATCH($B31,'Summary sales'!$A$6:$A$50,0),MATCH($CF$3,'Summary sales'!$A$7:$CA$7,0))</f>
        <v>0</v>
      </c>
      <c r="CH31" s="551">
        <f t="shared" ref="CH31" si="824">CG31-CF31</f>
        <v>-3000</v>
      </c>
      <c r="CI31" s="552">
        <f t="shared" ref="CI31:CI42" si="825">CG31/CF31</f>
        <v>0</v>
      </c>
      <c r="CJ31" s="551">
        <f>INDEX('SO Oktober 2026 Rev3'!$B$6:$BI$50,MATCH($B31,'SO Oktober 2026 Rev3'!$B$6:$B$50,0),MATCH($CJ$3,'SO Oktober 2026 Rev3'!$B$5:$XI$5,0))</f>
        <v>4000</v>
      </c>
      <c r="CK31" s="551">
        <f>INDEX('Summary sales'!$A$6:$CA$50,MATCH($B31,'Summary sales'!$A$6:$A$50,0),MATCH($CJ$3,'Summary sales'!$A$7:$CA$7,0))</f>
        <v>0</v>
      </c>
      <c r="CL31" s="551">
        <f t="shared" si="725"/>
        <v>-4000</v>
      </c>
      <c r="CM31" s="552">
        <f t="shared" si="726"/>
        <v>0</v>
      </c>
      <c r="CN31" s="551">
        <f>INDEX('SO Oktober 2026 Rev3'!$B$6:$BI$50,MATCH($B31,'SO Oktober 2026 Rev3'!$B$6:$B$50,0),MATCH(CN$3,'SO Oktober 2026 Rev3'!$B$5:$XI$5,0))</f>
        <v>0</v>
      </c>
      <c r="CO31" s="551">
        <f>INDEX('Summary sales'!$A$6:$CA$50,MATCH($B31,'Summary sales'!$A$6:$A$50,0),MATCH($CN$3,'Summary sales'!$A$7:$CA$7,0))</f>
        <v>0</v>
      </c>
      <c r="CP31" s="551">
        <f t="shared" ref="CP31" si="826">CO31-CN31</f>
        <v>0</v>
      </c>
      <c r="CQ31" s="552" t="e">
        <f t="shared" ref="CQ31:CQ42" si="827">CO31/CN31</f>
        <v>#DIV/0!</v>
      </c>
      <c r="CR31" s="551">
        <f>INDEX('SO Oktober 2026 Rev3'!$B$6:$BI$50,MATCH($B31,'SO Oktober 2026 Rev3'!$B$6:$B$50,0),MATCH(CR$3,'SO Oktober 2026 Rev3'!$B$5:$XI$5,0))</f>
        <v>2000</v>
      </c>
      <c r="CS31" s="551">
        <f>INDEX('Summary sales'!$A$6:$CA$50,MATCH($B31,'Summary sales'!$A$6:$A$50,0),MATCH($CR$3,'Summary sales'!$A$7:$CA$7,0))</f>
        <v>0</v>
      </c>
      <c r="CT31" s="551">
        <f t="shared" ref="CT31:CT35" si="828">CS31-CR31</f>
        <v>-2000</v>
      </c>
      <c r="CU31" s="552">
        <f t="shared" ref="CU31:CU42" si="829">CS31/CR31</f>
        <v>0</v>
      </c>
      <c r="CV31" s="551">
        <v>16000</v>
      </c>
      <c r="CW31" s="551">
        <f>INDEX('Summary sales'!$A$6:$CA$50,MATCH($B31,'Summary sales'!$A$6:$A$50,0),MATCH($CV$3,'Summary sales'!$A$7:$CA$7,0))</f>
        <v>0</v>
      </c>
      <c r="CX31" s="551">
        <f t="shared" ref="CX31" si="830">CW31-CV31</f>
        <v>-16000</v>
      </c>
      <c r="CY31" s="552">
        <f t="shared" ref="CY31:CY42" si="831">CW31/CV31</f>
        <v>0</v>
      </c>
      <c r="CZ31" s="551">
        <f>INDEX('SO Oktober 2026 Rev3'!$B$6:$BI$50,MATCH(B31,'SO Oktober 2026 Rev3'!$B$6:$B$50,0),MATCH($CZ$3,'SO Oktober 2026 Rev3'!$B$5:$XI$5,0))</f>
        <v>2000</v>
      </c>
      <c r="DA31" s="551">
        <f>INDEX('Summary sales'!$A$6:$CA$50,MATCH($B31,'Summary sales'!$A$6:$A$50,0),MATCH($CZ$3,'Summary sales'!$A$7:$CA$7,0))</f>
        <v>0</v>
      </c>
      <c r="DB31" s="551">
        <f t="shared" ref="DB31" si="832">DA31-CZ31</f>
        <v>-2000</v>
      </c>
      <c r="DC31" s="552">
        <f t="shared" ref="DC31:DC42" si="833">DA31/CZ31</f>
        <v>0</v>
      </c>
      <c r="DD31" s="551">
        <f>INDEX('SO Oktober 2026 Rev3'!$B$6:$BI$50,MATCH($B31,'SO Oktober 2026 Rev3'!$B$6:$B$50,0),MATCH(DD$3,'SO Oktober 2026 Rev3'!$B$5:$XI$5,0))</f>
        <v>800</v>
      </c>
      <c r="DE31" s="551">
        <f>INDEX('Summary sales'!$A$6:$CA$50,MATCH($B31,'Summary sales'!$A$6:$A$50,0),MATCH($DD$3,'Summary sales'!$A$7:$CA$7,0))</f>
        <v>0</v>
      </c>
      <c r="DF31" s="551">
        <f t="shared" ref="DF31" si="834">DE31-DD31</f>
        <v>-800</v>
      </c>
      <c r="DG31" s="552">
        <f t="shared" ref="DG31:DG42" si="835">DE31/DD31</f>
        <v>0</v>
      </c>
      <c r="DH31" s="551">
        <f>INDEX('SO Oktober 2026 Rev3'!$B$6:$BI$50,MATCH($B31,'SO Oktober 2026 Rev3'!$B$6:$B$50,0),MATCH(DH$3,'SO Oktober 2026 Rev3'!$B$5:$XI$5,0))</f>
        <v>7200</v>
      </c>
      <c r="DI31" s="551">
        <f>INDEX('Summary sales'!$A$6:$CA$50,MATCH($B31,'Summary sales'!$A$6:$A$50,0),MATCH($DH$3,'Summary sales'!$A$7:$CA$7,0))</f>
        <v>0</v>
      </c>
      <c r="DJ31" s="551">
        <f t="shared" ref="DJ31" si="836">DI31-DH31</f>
        <v>-7200</v>
      </c>
      <c r="DK31" s="552">
        <f t="shared" ref="DK31:DK42" si="837">DI31/DH31</f>
        <v>0</v>
      </c>
      <c r="DL31" s="551">
        <f>INDEX('SO Oktober 2026 Rev3'!$B$6:$BI$50,MATCH(B31,'SO Oktober 2026 Rev3'!$B$6:$B$50,0),MATCH($DL$3,'SO Oktober 2026 Rev3'!$B$5:$XI$5,0))</f>
        <v>2000</v>
      </c>
      <c r="DM31" s="551">
        <f>INDEX('Summary sales'!$A$6:$CA$50,MATCH($B31,'Summary sales'!$A$6:$A$50,0),MATCH($DL$3,'Summary sales'!$A$7:$CA$7,0))</f>
        <v>0</v>
      </c>
      <c r="DN31" s="551">
        <f t="shared" ref="DN31" si="838">DM31-DL31</f>
        <v>-2000</v>
      </c>
      <c r="DO31" s="552">
        <f t="shared" ref="DO31:DO42" si="839">DM31/DL31</f>
        <v>0</v>
      </c>
      <c r="DP31" s="551">
        <v>1500</v>
      </c>
      <c r="DQ31" s="551">
        <f>INDEX('Summary sales'!$A$6:$CA$50,MATCH($B31,'Summary sales'!$A$6:$A$50,0),MATCH($DP$3,'Summary sales'!$A$7:$CA$7,0))</f>
        <v>0</v>
      </c>
      <c r="DR31" s="551">
        <f t="shared" ref="DR31" si="840">DQ31-DP31</f>
        <v>-1500</v>
      </c>
      <c r="DS31" s="552">
        <f t="shared" ref="DS31:DS42" si="841">DQ31/DP31</f>
        <v>0</v>
      </c>
      <c r="DT31" s="551">
        <f>INDEX('SO Oktober 2026 Rev3'!$B$6:$BI$50,MATCH(B31,'SO Oktober 2026 Rev3'!$B$6:$B$50,0),MATCH($DT$3,'SO Oktober 2026 Rev3'!$B$5:$XI$5,0))</f>
        <v>1000</v>
      </c>
      <c r="DU31" s="551">
        <f>INDEX('Summary sales'!$A$6:$CA$50,MATCH($B31,'Summary sales'!$A$6:$A$50,0),MATCH($DT$3,'Summary sales'!$A$7:$CA$7,0))</f>
        <v>0</v>
      </c>
      <c r="DV31" s="551">
        <f t="shared" ref="DV31" si="842">DU31-DT31</f>
        <v>-1000</v>
      </c>
      <c r="DW31" s="552">
        <f t="shared" ref="DW31:DW42" si="843">DU31/DT31</f>
        <v>0</v>
      </c>
      <c r="DX31" s="551">
        <f>INDEX('SO Oktober 2026 Rev3'!$B$6:$BI$50,MATCH(B31,'SO Oktober 2026 Rev3'!$B$6:$B$50,0),MATCH($DX$3,'SO Oktober 2026 Rev3'!$B$5:$XI$5,0))</f>
        <v>10000</v>
      </c>
      <c r="DY31" s="551">
        <f>INDEX('Summary sales'!$A$6:$CA$50,MATCH($B31,'Summary sales'!$A$6:$A$50,0),MATCH($DX$3,'Summary sales'!$A$7:$CA$7,0))</f>
        <v>0</v>
      </c>
      <c r="DZ31" s="551">
        <f t="shared" ref="DZ31" si="844">DY31-DX31</f>
        <v>-10000</v>
      </c>
      <c r="EA31" s="552">
        <f t="shared" ref="EA31:EA42" si="845">DY31/DX31</f>
        <v>0</v>
      </c>
      <c r="EB31" s="551">
        <f>INDEX('SO Oktober 2026 Rev3'!$B$6:$BI$50,MATCH(B31,'SO Oktober 2026 Rev3'!$B$6:$B$50,0),MATCH($EB$3,'SO Oktober 2026 Rev3'!$B$5:$XI$5,0))</f>
        <v>2000</v>
      </c>
      <c r="EC31" s="551">
        <f>INDEX('Summary sales'!$A$6:$CA$50,MATCH($B31,'Summary sales'!$A$6:$A$50,0),MATCH($EB$3,'Summary sales'!$A$7:$CA$7,0))</f>
        <v>0</v>
      </c>
      <c r="ED31" s="551">
        <f t="shared" ref="ED31" si="846">EC31-EB31</f>
        <v>-2000</v>
      </c>
      <c r="EE31" s="552">
        <f t="shared" ref="EE31:EE42" si="847">EC31/EB31</f>
        <v>0</v>
      </c>
      <c r="EF31" s="551">
        <v>6000</v>
      </c>
      <c r="EG31" s="551">
        <f>INDEX('Summary sales'!$A$6:$CA$50,MATCH($B31,'Summary sales'!$A$6:$A$50,0),MATCH($EF$3,'Summary sales'!$A$7:$CA$7,0))</f>
        <v>0</v>
      </c>
      <c r="EH31" s="551">
        <f t="shared" ref="EH31" si="848">EG31-EF31</f>
        <v>-6000</v>
      </c>
      <c r="EI31" s="552">
        <f t="shared" ref="EI31:EI42" si="849">EG31/EF31</f>
        <v>0</v>
      </c>
      <c r="EJ31" s="551">
        <v>12000</v>
      </c>
      <c r="EK31" s="551">
        <f>INDEX('Summary sales'!$A$6:$CA$50,MATCH(B31,'Summary sales'!$A$6:$A$50,0),MATCH($EJ$3,'Summary sales'!$A$7:$CA$7,0))</f>
        <v>0</v>
      </c>
      <c r="EL31" s="551">
        <f t="shared" ref="EL31" si="850">EK31-EJ31</f>
        <v>-12000</v>
      </c>
      <c r="EM31" s="552">
        <f t="shared" ref="EM31:EM42" si="851">EK31/EJ31</f>
        <v>0</v>
      </c>
      <c r="EN31" s="551">
        <f>INDEX('SO Oktober 2026 Rev3'!$B$6:$BI$50,MATCH(B31,'SO Oktober 2026 Rev3'!$B$6:$B$50,0),MATCH($EN$3,'SO Oktober 2026 Rev3'!$B$5:$XI$5,0))</f>
        <v>5000</v>
      </c>
      <c r="EO31" s="551">
        <f>INDEX('Summary sales'!$A$6:$CA$50,MATCH($B31,'Summary sales'!$A$6:$A$50,0),MATCH($EN$3,'Summary sales'!$A$7:$CA$7,0))</f>
        <v>0</v>
      </c>
      <c r="EP31" s="551">
        <f t="shared" ref="EP31" si="852">EO31-EN31</f>
        <v>-5000</v>
      </c>
      <c r="EQ31" s="552">
        <f t="shared" ref="EQ31:EQ42" si="853">EO31/EN31</f>
        <v>0</v>
      </c>
      <c r="ER31" s="551">
        <v>17000</v>
      </c>
      <c r="ES31" s="551">
        <f>INDEX('Summary sales'!$A$6:$CA$50,MATCH($B31,'Summary sales'!$A$6:$A$50,0),MATCH($ER$3,'Summary sales'!$A$7:$CA$7,0))</f>
        <v>0</v>
      </c>
      <c r="ET31" s="551">
        <f t="shared" ref="ET31" si="854">ES31-ER31</f>
        <v>-17000</v>
      </c>
      <c r="EU31" s="552">
        <f t="shared" ref="EU31:EU42" si="855">ES31/ER31</f>
        <v>0</v>
      </c>
      <c r="EV31" s="551">
        <v>7000</v>
      </c>
      <c r="EW31" s="551">
        <f>INDEX('Summary sales'!$A$6:$CA$50,MATCH(B31,'Summary sales'!$A$6:$A$50,0),MATCH($EV$3,'Summary sales'!$A$7:$CA$7,0))</f>
        <v>0</v>
      </c>
      <c r="EX31" s="551">
        <f t="shared" ref="EX31" si="856">EW31-EV31</f>
        <v>-7000</v>
      </c>
      <c r="EY31" s="552">
        <f t="shared" ref="EY31:EY42" si="857">EW31/EV31</f>
        <v>0</v>
      </c>
      <c r="EZ31" s="551">
        <f>INDEX('SO Oktober 2026 Rev3'!$B$6:$BI$50,MATCH(B31,'SO Oktober 2026 Rev3'!$B$6:$B$50,0),MATCH($EZ$3,'SO Oktober 2026 Rev3'!$B$5:$XI$5,0))</f>
        <v>3500</v>
      </c>
      <c r="FA31" s="551">
        <f>INDEX('Summary sales'!$A$6:$CA$50,MATCH(B31,'Summary sales'!$A$6:$A$50,0),MATCH($EZ$3,'Summary sales'!$A$7:$CA$7,0))</f>
        <v>0</v>
      </c>
      <c r="FB31" s="551">
        <f t="shared" ref="FB31" si="858">FA31-EZ31</f>
        <v>-3500</v>
      </c>
      <c r="FC31" s="552">
        <f t="shared" ref="FC31:FC42" si="859">FA31/EZ31</f>
        <v>0</v>
      </c>
      <c r="FD31" s="551">
        <v>7000</v>
      </c>
      <c r="FE31" s="551">
        <f>INDEX('Summary sales'!$A$6:$CA$50,MATCH(B31,'Summary sales'!$A$6:$A$50,0),MATCH($FD$3,'Summary sales'!$A$7:$CA$7,0))</f>
        <v>0</v>
      </c>
      <c r="FF31" s="554">
        <f t="shared" si="761"/>
        <v>-7000</v>
      </c>
      <c r="FG31" s="552">
        <f t="shared" si="762"/>
        <v>0</v>
      </c>
      <c r="FH31" s="551">
        <f>INDEX('SO Oktober 2026 Rev3'!$B$6:$BI$50,MATCH(B31,'SO Oktober 2026 Rev3'!$B$6:$B$50,0),MATCH($FH$3,'SO Oktober 2026 Rev3'!$B$5:$XI$5,0))</f>
        <v>20000</v>
      </c>
      <c r="FI31" s="554">
        <f>INDEX('Summary sales'!$A$6:$CA$50,MATCH(B31,'Summary sales'!$A$6:$A$50,0),MATCH($FH$3,'Summary sales'!$A$7:$CA$7,0))</f>
        <v>0</v>
      </c>
      <c r="FJ31" s="551">
        <f t="shared" si="763"/>
        <v>-20000</v>
      </c>
      <c r="FK31" s="552">
        <f t="shared" si="764"/>
        <v>0</v>
      </c>
      <c r="FL31" s="551">
        <f>INDEX('SO Oktober 2026 Rev3'!$B$6:$BI$50,MATCH(B31,'SO Oktober 2026 Rev3'!$B$6:$B$50,0),MATCH($FL$3,'SO Oktober 2026 Rev3'!$B$5:$XI$5,0))</f>
        <v>500</v>
      </c>
      <c r="FM31" s="551">
        <f>INDEX('Summary sales'!$A$6:$CA$50,MATCH(B31,'Summary sales'!$A$6:$A$50,0),MATCH($FL$3,'Summary sales'!$A$7:$CA$7,0))</f>
        <v>0</v>
      </c>
      <c r="FN31" s="551">
        <f t="shared" ref="FN31" si="860">FM31-FL31</f>
        <v>-500</v>
      </c>
      <c r="FO31" s="552">
        <f t="shared" ref="FO31:FO42" si="861">FM31/FL31</f>
        <v>0</v>
      </c>
      <c r="FP31" s="551">
        <v>6500</v>
      </c>
      <c r="FQ31" s="551">
        <f>INDEX('Summary sales'!$A$6:$CA$50,MATCH(B31,'Summary sales'!$A$6:$A$50,0),MATCH($FP$3,'Summary sales'!$A$7:$CA$7,0))</f>
        <v>0</v>
      </c>
      <c r="FR31" s="551">
        <f t="shared" ref="FR31" si="862">FQ31-FP31</f>
        <v>-6500</v>
      </c>
      <c r="FS31" s="552">
        <f t="shared" ref="FS31:FS42" si="863">FQ31/FP31</f>
        <v>0</v>
      </c>
      <c r="FT31" s="551">
        <f>INDEX('SO Oktober 2026 Rev3'!$B$6:$BI$50,MATCH(B31,'SO Oktober 2026 Rev3'!$B$6:$B$50,0),MATCH($FT$3,'SO Oktober 2026 Rev3'!$B$5:$XI$5,0))</f>
        <v>3500</v>
      </c>
      <c r="FU31" s="551">
        <f>INDEX('Summary sales'!$A$6:$CA$50,MATCH(B31,'Summary sales'!$A$6:$A$50,0),MATCH($FT$3,'Summary sales'!$A$7:$CA$7,0))</f>
        <v>0</v>
      </c>
      <c r="FV31" s="551">
        <f t="shared" ref="FV31" si="864">FU31-FT31</f>
        <v>-3500</v>
      </c>
      <c r="FW31" s="552">
        <f t="shared" ref="FW31:FW42" si="865">FU31/FT31</f>
        <v>0</v>
      </c>
      <c r="FX31" s="551">
        <f>INDEX('SO Oktober 2026 Rev3'!$B$6:$BI$50,MATCH(B31,'SO Oktober 2026 Rev3'!$B$6:$B$50,0),MATCH($FX$3,'SO Oktober 2026 Rev3'!$B$5:$XI$5,0))</f>
        <v>2000</v>
      </c>
      <c r="FY31" s="551">
        <f>INDEX('Summary sales'!$A$6:$CA$50,MATCH(B31,'Summary sales'!$A$6:$A$50,0),MATCH($FX$3,'Summary sales'!$A$7:$CA$7,0))</f>
        <v>0</v>
      </c>
      <c r="FZ31" s="551">
        <f t="shared" ref="FZ31" si="866">FY31-FX31</f>
        <v>-2000</v>
      </c>
      <c r="GA31" s="552">
        <f t="shared" ref="GA31:GA42" si="867">FY31/FX31</f>
        <v>0</v>
      </c>
      <c r="GB31" s="551">
        <v>369.61070967741654</v>
      </c>
      <c r="GC31" s="551">
        <f>INDEX('Summary sales'!$A$6:$CA$50,MATCH(B31,'Summary sales'!$A$6:$A$50,0),MATCH($GB$3,'Summary sales'!$A$7:$CA$7,0))</f>
        <v>0</v>
      </c>
      <c r="GD31" s="551">
        <f t="shared" ref="GD31" si="868">GC31-GB31</f>
        <v>-369.61070967741654</v>
      </c>
      <c r="GE31" s="552">
        <f t="shared" ref="GE31:GE42" si="869">GC31/GB31</f>
        <v>0</v>
      </c>
      <c r="GF31" s="551">
        <v>9000</v>
      </c>
      <c r="GG31" s="551">
        <f>INDEX('Summary sales'!$A$6:$CA$50,MATCH(B31,'Summary sales'!$A$6:$A$50,0),MATCH($GF$3,'Summary sales'!$A$7:$CA$7,0))</f>
        <v>0</v>
      </c>
      <c r="GH31" s="551">
        <f t="shared" ref="GH31" si="870">GG31-GF31</f>
        <v>-9000</v>
      </c>
      <c r="GI31" s="552">
        <f t="shared" ref="GI31:GI42" si="871">GG31/GF31</f>
        <v>0</v>
      </c>
      <c r="GJ31" s="551">
        <f>INDEX('SO Oktober 2026 Rev3'!$B$6:$BI$50,MATCH(B31,'SO Oktober 2026 Rev3'!$B$6:$B$50,0),MATCH($GJ$3,'SO Oktober 2026 Rev3'!$B$5:$XI$5,0))</f>
        <v>1121.900322580635</v>
      </c>
      <c r="GK31" s="551">
        <f>INDEX('Summary sales'!$A$6:$CA$50,MATCH($B31,'Summary sales'!$A$6:$A$50,0),MATCH($GJ$3,'Summary sales'!$A$7:$CA$7,0))</f>
        <v>0</v>
      </c>
      <c r="GL31" s="551">
        <f t="shared" ref="GL31" si="872">GK31-GJ31</f>
        <v>-1121.900322580635</v>
      </c>
      <c r="GM31" s="552">
        <f t="shared" ref="GM31:GM42" si="873">GK31/GJ31</f>
        <v>0</v>
      </c>
      <c r="GN31" s="551">
        <f>INDEX('SO Oktober 2026 Rev3'!$B$6:$BI$50,MATCH(B31,'SO Oktober 2026 Rev3'!$B$6:$B$50,0),MATCH($GN$3,'SO Oktober 2026 Rev3'!$B$5:$XI$5,0))</f>
        <v>2499.7025806451697</v>
      </c>
      <c r="GO31" s="551">
        <f>INDEX('Summary sales'!$A$6:$CA$50,MATCH(B31,'Summary sales'!$A$6:$A$50,0),MATCH($GN$3,'Summary sales'!$A$7:$CA$7,0))</f>
        <v>0</v>
      </c>
      <c r="GP31" s="551">
        <f t="shared" ref="GP31" si="874">GO31-GN31</f>
        <v>-2499.7025806451697</v>
      </c>
      <c r="GQ31" s="552">
        <f t="shared" ref="GQ31:GQ42" si="875">GO31/GN31</f>
        <v>0</v>
      </c>
      <c r="GR31" s="551">
        <v>5000</v>
      </c>
      <c r="GS31" s="551">
        <f>INDEX('Summary sales'!$A$6:$CA$50,MATCH(B31,'Summary sales'!$A$6:$A$50,0),MATCH($GR$3,'Summary sales'!$A$7:$CA$7,0))</f>
        <v>0</v>
      </c>
      <c r="GT31" s="551">
        <f t="shared" ref="GT31:GT32" si="876">GS31-GR31</f>
        <v>-5000</v>
      </c>
      <c r="GU31" s="552">
        <f t="shared" ref="GU31:GU42" si="877">GS31/GR31</f>
        <v>0</v>
      </c>
      <c r="GV31" s="551">
        <f>INDEX('SO Oktober 2026 Rev3'!$B$6:$BI$50,MATCH(B31,'SO Oktober 2026 Rev3'!$B$6:$B$50,0),MATCH($GV$3,'SO Oktober 2026 Rev3'!$B$5:$XI$5,0))</f>
        <v>2499.7025806451697</v>
      </c>
      <c r="GW31" s="551">
        <f>INDEX('Summary sales'!$A$6:$CA$50,MATCH(B31,'Summary sales'!$A$6:$A$50,0),MATCH($GV$3,'Summary sales'!$A$7:$CA$7,0))</f>
        <v>0</v>
      </c>
      <c r="GX31" s="551">
        <f t="shared" ref="GX31" si="878">GW31-GV31</f>
        <v>-2499.7025806451697</v>
      </c>
      <c r="GY31" s="552">
        <f t="shared" ref="GY31:GY42" si="879">GW31/GV31</f>
        <v>0</v>
      </c>
      <c r="GZ31" s="551">
        <f>INDEX('SO Oktober 2026 Rev3'!$B$6:$BI$50,MATCH(B31,'SO Oktober 2026 Rev3'!$B$6:$B$50,0),MATCH($GZ$3,'SO Oktober 2026 Rev3'!$B$5:$XI$5,0))</f>
        <v>31500</v>
      </c>
      <c r="HA31" s="551">
        <f>INDEX('Summary sales'!$A$6:$CA$50,MATCH(B31,'Summary sales'!$A$6:$A$50,0),MATCH($GZ$3,'Summary sales'!$A$7:$CA$7,0))</f>
        <v>0</v>
      </c>
      <c r="HB31" s="551">
        <f t="shared" ref="HB31" si="880">HA31-GZ31</f>
        <v>-31500</v>
      </c>
      <c r="HC31" s="555">
        <f t="shared" ref="HC31:HC42" si="881">HA31/GZ31</f>
        <v>0</v>
      </c>
    </row>
    <row r="32" spans="1:211" ht="15" customHeight="1">
      <c r="A32" s="816"/>
      <c r="B32" s="556">
        <f t="shared" si="787"/>
        <v>46317</v>
      </c>
      <c r="C32" s="556" t="str">
        <f t="shared" si="680"/>
        <v>Thu</v>
      </c>
      <c r="D32" s="551">
        <f t="shared" si="788"/>
        <v>257106.97941935482</v>
      </c>
      <c r="E32" s="551">
        <f t="shared" ca="1" si="789"/>
        <v>0</v>
      </c>
      <c r="F32" s="551">
        <f t="shared" ref="F32:F41" ca="1" si="882">E32-D32</f>
        <v>-257106.97941935482</v>
      </c>
      <c r="G32" s="552">
        <f t="shared" ref="G32:G41" ca="1" si="883">E32/D32</f>
        <v>0</v>
      </c>
      <c r="H32" s="551">
        <f>INDEX('SO Oktober 2026 Rev3'!$B$6:$BI$50,MATCH($B32,'SO Oktober 2026 Rev3'!$B$6:$B$50,0),MATCH($H$3,'SO Oktober 2026 Rev3'!$B$5:$XI$5,0))</f>
        <v>1199.5729032258068</v>
      </c>
      <c r="I32" s="551">
        <f>INDEX('Summary sales'!$A$6:$CA$50,MATCH($B32,'Summary sales'!$A$6:$A$50,0),MATCH($H$3,'Summary sales'!$A$7:$CA$7,0))</f>
        <v>0</v>
      </c>
      <c r="J32" s="551">
        <f t="shared" ref="J32:J41" si="884">I32-H32</f>
        <v>-1199.5729032258068</v>
      </c>
      <c r="K32" s="552">
        <f t="shared" si="793"/>
        <v>0</v>
      </c>
      <c r="L32" s="551">
        <f>INDEX('SO Oktober 2026 Rev3'!$B$6:$BI$50,MATCH($B32,'SO Oktober 2026 Rev3'!$B$6:$B$50,0),MATCH($L$3,'SO Oktober 2026 Rev3'!$B$5:$XI$5,0))</f>
        <v>1200</v>
      </c>
      <c r="M32" s="551">
        <f>INDEX('Summary sales'!$A$6:$CA$50,MATCH($B32,'Summary sales'!$A$6:$A$50,0),MATCH($L$3,'Summary sales'!$A$7:$CA$7,0))</f>
        <v>0</v>
      </c>
      <c r="N32" s="551">
        <f t="shared" ref="N32:N41" si="885">M32-L32</f>
        <v>-1200</v>
      </c>
      <c r="O32" s="553">
        <f t="shared" si="795"/>
        <v>0</v>
      </c>
      <c r="P32" s="551">
        <f>INDEX('SO Oktober 2026 Rev3'!$B$6:$BI$50,MATCH(B32,'SO Oktober 2026 Rev3'!$B$6:$B$50,0),MATCH($P$3,'SO Oktober 2026 Rev3'!$B$5:$XI$5,0))</f>
        <v>3300</v>
      </c>
      <c r="Q32" s="551">
        <f>INDEX('Summary sales'!$A$6:$CA$50,MATCH($B32,'Summary sales'!$A$6:$A$50,0),MATCH($P$3,'Summary sales'!$A$7:$CA$7,0))</f>
        <v>0</v>
      </c>
      <c r="R32" s="551">
        <f t="shared" ref="R32:R41" si="886">Q32-P32</f>
        <v>-3300</v>
      </c>
      <c r="S32" s="553">
        <f t="shared" si="797"/>
        <v>0</v>
      </c>
      <c r="T32" s="551">
        <f>INDEX('SO Oktober 2026 Rev3'!$B$6:$BI$50,MATCH(B32,'SO Oktober 2026 Rev3'!$B$6:$B$50,0),MATCH($T$3,'SO Oktober 2026 Rev3'!$B$5:$XI$5,0))</f>
        <v>800</v>
      </c>
      <c r="U32" s="551">
        <f>INDEX('Summary sales'!$A$6:$CA$50,MATCH($B32,'Summary sales'!$A$6:$A$50,0),MATCH($T$3,'Summary sales'!$A$7:$CA$7,0))</f>
        <v>0</v>
      </c>
      <c r="V32" s="551">
        <f t="shared" ref="V32:V41" si="887">U32-T32</f>
        <v>-800</v>
      </c>
      <c r="W32" s="553">
        <f t="shared" si="799"/>
        <v>0</v>
      </c>
      <c r="X32" s="551">
        <f>INDEX('SO Oktober 2026 Rev3'!$B$6:$BI$50,MATCH(B32,'SO Oktober 2026 Rev3'!$B$6:$B$50,0),MATCH($X$3,'SO Oktober 2026 Rev3'!$B$5:$XI$5,0))</f>
        <v>150</v>
      </c>
      <c r="Y32" s="551">
        <f>INDEX('Summary sales'!$A$6:$CA$50,MATCH($B32,'Summary sales'!$A$6:$A$50,0),MATCH($X$3,'Summary sales'!$A$7:$CA$7,0))</f>
        <v>0</v>
      </c>
      <c r="Z32" s="551">
        <f t="shared" si="693"/>
        <v>-150</v>
      </c>
      <c r="AA32" s="553">
        <f t="shared" si="694"/>
        <v>0</v>
      </c>
      <c r="AB32" s="551">
        <f>INDEX('SO Oktober 2026 Rev3'!$B$6:$BI$50,MATCH(B32,'SO Oktober 2026 Rev3'!$B$6:$B$50,0),MATCH($AB$3,'SO Oktober 2026 Rev3'!$B$5:$XI$5,0))</f>
        <v>603.76322580644887</v>
      </c>
      <c r="AC32" s="551">
        <f>INDEX('Summary sales'!$A$6:$CA$50,MATCH($B32,'Summary sales'!$A$6:$A$50,0),MATCH($AB$3,'Summary sales'!$A$7:$CA$7,0))</f>
        <v>0</v>
      </c>
      <c r="AD32" s="551">
        <f t="shared" ref="AD32:AD41" si="888">AC32-AB32</f>
        <v>-603.76322580644887</v>
      </c>
      <c r="AE32" s="552">
        <f t="shared" si="801"/>
        <v>0</v>
      </c>
      <c r="AF32" s="551">
        <f>INDEX('SO Oktober 2026 Rev3'!$B$6:$BI$50,MATCH(B32,'SO Oktober 2026 Rev3'!$B$6:$B$50,0),MATCH($AF$3,'SO Oktober 2026 Rev3'!$B$5:$XI$5,0))</f>
        <v>673.27548387096704</v>
      </c>
      <c r="AG32" s="551">
        <f>INDEX('Summary sales'!$A$6:$CA$50,MATCH($B32,'Summary sales'!$A$6:$A$50,0),MATCH($AF$3,'Summary sales'!$A$7:$CA$7,0))</f>
        <v>0</v>
      </c>
      <c r="AH32" s="551">
        <f t="shared" ref="AH32:AH41" si="889">AG32-AF32</f>
        <v>-673.27548387096704</v>
      </c>
      <c r="AI32" s="552">
        <f t="shared" si="803"/>
        <v>0</v>
      </c>
      <c r="AJ32" s="551">
        <f>INDEX('SO Oktober 2026 Rev3'!$B$6:$BI$50,MATCH(B32,'SO Oktober 2026 Rev3'!$B$6:$B$50,0),MATCH($AJ$3,'SO Oktober 2026 Rev3'!$B$5:$XI$5,0))</f>
        <v>5500</v>
      </c>
      <c r="AK32" s="551">
        <f>INDEX('Summary sales'!$A$6:$CA$50,MATCH($B32,'Summary sales'!$A$6:$A$50,0),MATCH($AJ$3,'Summary sales'!$A$7:$CA$7,0))</f>
        <v>0</v>
      </c>
      <c r="AL32" s="551">
        <f t="shared" si="699"/>
        <v>-5500</v>
      </c>
      <c r="AM32" s="552">
        <f t="shared" si="700"/>
        <v>0</v>
      </c>
      <c r="AN32" s="551">
        <v>4000</v>
      </c>
      <c r="AO32" s="551">
        <f ca="1">INDEX('Summary sales'!$A$6:$CA$50,MATCH($B32,'Summary sales'!$A$6:$A$50,0),MATCH($AN$3,'Summary sales'!$A$7:$CA$7,0))</f>
        <v>0</v>
      </c>
      <c r="AP32" s="551">
        <f t="shared" ref="AP32:AP41" ca="1" si="890">AO32-AN32</f>
        <v>-4000</v>
      </c>
      <c r="AQ32" s="552">
        <f t="shared" ca="1" si="805"/>
        <v>0</v>
      </c>
      <c r="AR32" s="551">
        <v>2500</v>
      </c>
      <c r="AS32" s="551">
        <f>INDEX('Summary sales'!$A$6:$CA$50,MATCH($B32,'Summary sales'!$A$6:$A$50,0),MATCH($AR$3,'Summary sales'!$A$7:$CA$7,0))</f>
        <v>0</v>
      </c>
      <c r="AT32" s="551">
        <f t="shared" ref="AT32:AT41" si="891">AS32-AR32</f>
        <v>-2500</v>
      </c>
      <c r="AU32" s="552">
        <f t="shared" si="807"/>
        <v>0</v>
      </c>
      <c r="AV32" s="551">
        <f>INDEX('SO Oktober 2026 Rev3'!$B$6:$BI$50,MATCH(B32,'SO Oktober 2026 Rev3'!$B$6:$B$50,0),MATCH($AV$3,'SO Oktober 2026 Rev3'!$B$5:$XI$5,0))</f>
        <v>1000</v>
      </c>
      <c r="AW32" s="551">
        <f>INDEX('Summary sales'!$A$6:$CA$50,MATCH($B32,'Summary sales'!$A$6:$A$50,0),MATCH($AV$3,'Summary sales'!$A$7:$CA$7,0))</f>
        <v>0</v>
      </c>
      <c r="AX32" s="551">
        <f t="shared" ref="AX32:AX41" si="892">AW32-AV32</f>
        <v>-1000</v>
      </c>
      <c r="AY32" s="552">
        <f t="shared" si="809"/>
        <v>0</v>
      </c>
      <c r="AZ32" s="551">
        <v>15600</v>
      </c>
      <c r="BA32" s="551">
        <f>INDEX('Summary sales'!$A$6:$CA$50,MATCH($B32,'Summary sales'!$A$6:$A$50,0),MATCH($AZ$3,'Summary sales'!$A$7:$CA$7,0))</f>
        <v>0</v>
      </c>
      <c r="BB32" s="551">
        <f t="shared" ref="BB32:BB41" si="893">BA32-AZ32</f>
        <v>-15600</v>
      </c>
      <c r="BC32" s="552">
        <f t="shared" si="811"/>
        <v>0</v>
      </c>
      <c r="BD32" s="551">
        <v>8000</v>
      </c>
      <c r="BE32" s="551">
        <f>INDEX('Summary sales'!$A$6:$CA$50,MATCH($B32,'Summary sales'!$A$6:$A$50,0),MATCH($BD$3,'Summary sales'!$A$7:$CA$7,0))</f>
        <v>0</v>
      </c>
      <c r="BF32" s="551">
        <f t="shared" ref="BF32:BF41" si="894">BE32-BD32</f>
        <v>-8000</v>
      </c>
      <c r="BG32" s="552">
        <f t="shared" si="813"/>
        <v>0</v>
      </c>
      <c r="BH32" s="551">
        <f>INDEX('SO Oktober 2026 Rev3'!$B$6:$BI$50,MATCH(B32,'SO Oktober 2026 Rev3'!$B$6:$B$50,0),MATCH($BH$3,'SO Oktober 2026 Rev3'!$B$5:$XI$5,0))</f>
        <v>1000</v>
      </c>
      <c r="BI32" s="551">
        <f>INDEX('Summary sales'!$A$6:$CA$50,MATCH($B32,'Summary sales'!$A$6:$A$50,0),MATCH($BH$3,'Summary sales'!$A$7:$CA$7,0))</f>
        <v>0</v>
      </c>
      <c r="BJ32" s="551">
        <f t="shared" si="711"/>
        <v>-1000</v>
      </c>
      <c r="BK32" s="552">
        <f t="shared" si="712"/>
        <v>0</v>
      </c>
      <c r="BL32" s="551">
        <f>INDEX('SO Oktober 2026 Rev3'!$B$6:$BI$50,MATCH(B32,'SO Oktober 2026 Rev3'!$B$6:$B$50,0),MATCH($BL$3,'SO Oktober 2026 Rev3'!$B$5:$XI$5,0))</f>
        <v>5500</v>
      </c>
      <c r="BM32" s="551">
        <f ca="1">INDEX('Summary sales'!$A$6:$CA$50,MATCH($B32,'Summary sales'!$A$6:$A$50,0),MATCH($BL$3,'Summary sales'!$A$7:$CA$7,0))</f>
        <v>0</v>
      </c>
      <c r="BN32" s="551">
        <f t="shared" ref="BN32:BN41" ca="1" si="895">BM32-BL32</f>
        <v>-5500</v>
      </c>
      <c r="BO32" s="552">
        <f t="shared" ca="1" si="815"/>
        <v>0</v>
      </c>
      <c r="BP32" s="551">
        <f>INDEX('SO Oktober 2026 Rev3'!$B$6:$BI$50,MATCH(B32,'SO Oktober 2026 Rev3'!$B$6:$B$50,0),MATCH($BP$3,'SO Oktober 2026 Rev3'!$B$5:$XI$5,0))</f>
        <v>8000</v>
      </c>
      <c r="BQ32" s="551">
        <f>INDEX('Summary sales'!$A$6:$CA$50,MATCH($B32,'Summary sales'!$A$6:$A$50,0),MATCH($BP$3,'Summary sales'!$A$7:$CA$7,0))</f>
        <v>0</v>
      </c>
      <c r="BR32" s="551">
        <f t="shared" ref="BR32:BR41" si="896">BQ32-BP32</f>
        <v>-8000</v>
      </c>
      <c r="BS32" s="552">
        <f t="shared" si="817"/>
        <v>0</v>
      </c>
      <c r="BT32" s="551">
        <f>INDEX('SO Oktober 2026 Rev3'!$B$6:$BI$50,MATCH(B32,'SO Oktober 2026 Rev3'!$B$6:$B$50,0),MATCH($BT$3,'SO Oktober 2026 Rev3'!$B$5:$XI$5,0))</f>
        <v>89.451612903225808</v>
      </c>
      <c r="BU32" s="551">
        <f>INDEX('Summary sales'!$A$6:$CA$50,MATCH($B32,'Summary sales'!$A$6:$A$50,0),MATCH($BT$3,'Summary sales'!$A$7:$CA$7,0))</f>
        <v>0</v>
      </c>
      <c r="BV32" s="551">
        <f t="shared" ref="BV32:BV41" si="897">BU32-BT32</f>
        <v>-89.451612903225808</v>
      </c>
      <c r="BW32" s="552">
        <f t="shared" si="819"/>
        <v>0</v>
      </c>
      <c r="BX32" s="551">
        <v>3500</v>
      </c>
      <c r="BY32" s="551">
        <f>INDEX('Summary sales'!$A$6:$CA$50,MATCH($B32,'Summary sales'!$A$6:$A$50,0),MATCH($BX$3,'Summary sales'!$A$7:$CA$7,0))</f>
        <v>0</v>
      </c>
      <c r="BZ32" s="551">
        <f t="shared" ref="BZ32:BZ41" si="898">BY32-BX32</f>
        <v>-3500</v>
      </c>
      <c r="CA32" s="552">
        <f t="shared" si="821"/>
        <v>0</v>
      </c>
      <c r="CB32" s="551">
        <f>INDEX('SO Oktober 2026 Rev3'!$B$6:$BI$50,MATCH(B32,'SO Oktober 2026 Rev3'!$B$6:$B$50,0),MATCH($CB$3,'SO Oktober 2026 Rev3'!$B$5:$XI$5,0))</f>
        <v>1000</v>
      </c>
      <c r="CC32" s="551">
        <f>INDEX('Summary sales'!$A$6:$CA$50,MATCH($B32,'Summary sales'!$A$6:$A$50,0),MATCH($CB$3,'Summary sales'!$A$7:$CA$7,0))</f>
        <v>0</v>
      </c>
      <c r="CD32" s="551">
        <f t="shared" ref="CD32:CD41" si="899">CC32-CB32</f>
        <v>-1000</v>
      </c>
      <c r="CE32" s="552">
        <f t="shared" si="823"/>
        <v>0</v>
      </c>
      <c r="CF32" s="551">
        <f>INDEX('SO Oktober 2026 Rev3'!$B$6:$BI$50,MATCH(B32,'SO Oktober 2026 Rev3'!$B$6:$B$50,0),MATCH($CF$3,'SO Oktober 2026 Rev3'!$B$5:$XI$5,0))</f>
        <v>3000</v>
      </c>
      <c r="CG32" s="551">
        <f>INDEX('Summary sales'!$A$6:$CA$50,MATCH($B32,'Summary sales'!$A$6:$A$50,0),MATCH($CF$3,'Summary sales'!$A$7:$CA$7,0))</f>
        <v>0</v>
      </c>
      <c r="CH32" s="551">
        <f t="shared" ref="CH32:CH41" si="900">CG32-CF32</f>
        <v>-3000</v>
      </c>
      <c r="CI32" s="552">
        <f t="shared" si="825"/>
        <v>0</v>
      </c>
      <c r="CJ32" s="551">
        <f>INDEX('SO Oktober 2026 Rev3'!$B$6:$BI$50,MATCH($B32,'SO Oktober 2026 Rev3'!$B$6:$B$50,0),MATCH($CJ$3,'SO Oktober 2026 Rev3'!$B$5:$XI$5,0))</f>
        <v>4000</v>
      </c>
      <c r="CK32" s="551">
        <f>INDEX('Summary sales'!$A$6:$CA$50,MATCH($B32,'Summary sales'!$A$6:$A$50,0),MATCH($CJ$3,'Summary sales'!$A$7:$CA$7,0))</f>
        <v>0</v>
      </c>
      <c r="CL32" s="551">
        <f t="shared" si="725"/>
        <v>-4000</v>
      </c>
      <c r="CM32" s="552">
        <f t="shared" si="726"/>
        <v>0</v>
      </c>
      <c r="CN32" s="551">
        <f>INDEX('SO Oktober 2026 Rev3'!$B$6:$BI$50,MATCH($B32,'SO Oktober 2026 Rev3'!$B$6:$B$50,0),MATCH(CN$3,'SO Oktober 2026 Rev3'!$B$5:$XI$5,0))</f>
        <v>0</v>
      </c>
      <c r="CO32" s="551">
        <f>INDEX('Summary sales'!$A$6:$CA$50,MATCH($B32,'Summary sales'!$A$6:$A$50,0),MATCH($CN$3,'Summary sales'!$A$7:$CA$7,0))</f>
        <v>0</v>
      </c>
      <c r="CP32" s="551">
        <f t="shared" ref="CP32:CP41" si="901">CO32-CN32</f>
        <v>0</v>
      </c>
      <c r="CQ32" s="552" t="e">
        <f t="shared" si="827"/>
        <v>#DIV/0!</v>
      </c>
      <c r="CR32" s="551">
        <f>INDEX('SO Oktober 2026 Rev3'!$B$6:$BI$50,MATCH($B32,'SO Oktober 2026 Rev3'!$B$6:$B$50,0),MATCH(CR$3,'SO Oktober 2026 Rev3'!$B$5:$XI$5,0))</f>
        <v>2000</v>
      </c>
      <c r="CS32" s="551">
        <f>INDEX('Summary sales'!$A$6:$CA$50,MATCH($B32,'Summary sales'!$A$6:$A$50,0),MATCH($CR$3,'Summary sales'!$A$7:$CA$7,0))</f>
        <v>0</v>
      </c>
      <c r="CT32" s="551">
        <f t="shared" si="828"/>
        <v>-2000</v>
      </c>
      <c r="CU32" s="552">
        <f t="shared" si="829"/>
        <v>0</v>
      </c>
      <c r="CV32" s="551">
        <v>16000</v>
      </c>
      <c r="CW32" s="551">
        <f>INDEX('Summary sales'!$A$6:$CA$50,MATCH($B32,'Summary sales'!$A$6:$A$50,0),MATCH($CV$3,'Summary sales'!$A$7:$CA$7,0))</f>
        <v>0</v>
      </c>
      <c r="CX32" s="551">
        <f t="shared" ref="CX32:CX41" si="902">CW32-CV32</f>
        <v>-16000</v>
      </c>
      <c r="CY32" s="552">
        <f t="shared" si="831"/>
        <v>0</v>
      </c>
      <c r="CZ32" s="551">
        <f>INDEX('SO Oktober 2026 Rev3'!$B$6:$BI$50,MATCH(B32,'SO Oktober 2026 Rev3'!$B$6:$B$50,0),MATCH($CZ$3,'SO Oktober 2026 Rev3'!$B$5:$XI$5,0))</f>
        <v>2000</v>
      </c>
      <c r="DA32" s="551">
        <f>INDEX('Summary sales'!$A$6:$CA$50,MATCH($B32,'Summary sales'!$A$6:$A$50,0),MATCH($CZ$3,'Summary sales'!$A$7:$CA$7,0))</f>
        <v>0</v>
      </c>
      <c r="DB32" s="551">
        <f t="shared" ref="DB32:DB41" si="903">DA32-CZ32</f>
        <v>-2000</v>
      </c>
      <c r="DC32" s="552">
        <f t="shared" si="833"/>
        <v>0</v>
      </c>
      <c r="DD32" s="551">
        <f>INDEX('SO Oktober 2026 Rev3'!$B$6:$BI$50,MATCH($B32,'SO Oktober 2026 Rev3'!$B$6:$B$50,0),MATCH(DD$3,'SO Oktober 2026 Rev3'!$B$5:$XI$5,0))</f>
        <v>800</v>
      </c>
      <c r="DE32" s="551">
        <f>INDEX('Summary sales'!$A$6:$CA$50,MATCH($B32,'Summary sales'!$A$6:$A$50,0),MATCH($DD$3,'Summary sales'!$A$7:$CA$7,0))</f>
        <v>0</v>
      </c>
      <c r="DF32" s="551">
        <f t="shared" ref="DF32:DF41" si="904">DE32-DD32</f>
        <v>-800</v>
      </c>
      <c r="DG32" s="552">
        <f t="shared" si="835"/>
        <v>0</v>
      </c>
      <c r="DH32" s="551">
        <f>INDEX('SO Oktober 2026 Rev3'!$B$6:$BI$50,MATCH($B32,'SO Oktober 2026 Rev3'!$B$6:$B$50,0),MATCH(DH$3,'SO Oktober 2026 Rev3'!$B$5:$XI$5,0))</f>
        <v>7200</v>
      </c>
      <c r="DI32" s="551">
        <f>INDEX('Summary sales'!$A$6:$CA$50,MATCH($B32,'Summary sales'!$A$6:$A$50,0),MATCH($DH$3,'Summary sales'!$A$7:$CA$7,0))</f>
        <v>0</v>
      </c>
      <c r="DJ32" s="551">
        <f t="shared" ref="DJ32:DJ41" si="905">DI32-DH32</f>
        <v>-7200</v>
      </c>
      <c r="DK32" s="552">
        <f t="shared" si="837"/>
        <v>0</v>
      </c>
      <c r="DL32" s="551">
        <f>INDEX('SO Oktober 2026 Rev3'!$B$6:$BI$50,MATCH(B32,'SO Oktober 2026 Rev3'!$B$6:$B$50,0),MATCH($DL$3,'SO Oktober 2026 Rev3'!$B$5:$XI$5,0))</f>
        <v>2000</v>
      </c>
      <c r="DM32" s="551">
        <f>INDEX('Summary sales'!$A$6:$CA$50,MATCH($B32,'Summary sales'!$A$6:$A$50,0),MATCH($DL$3,'Summary sales'!$A$7:$CA$7,0))</f>
        <v>0</v>
      </c>
      <c r="DN32" s="551">
        <f t="shared" ref="DN32:DN41" si="906">DM32-DL32</f>
        <v>-2000</v>
      </c>
      <c r="DO32" s="552">
        <f t="shared" si="839"/>
        <v>0</v>
      </c>
      <c r="DP32" s="551">
        <v>1500</v>
      </c>
      <c r="DQ32" s="551">
        <f>INDEX('Summary sales'!$A$6:$CA$50,MATCH($B32,'Summary sales'!$A$6:$A$50,0),MATCH($DP$3,'Summary sales'!$A$7:$CA$7,0))</f>
        <v>0</v>
      </c>
      <c r="DR32" s="551">
        <f t="shared" ref="DR32:DR41" si="907">DQ32-DP32</f>
        <v>-1500</v>
      </c>
      <c r="DS32" s="552">
        <f t="shared" si="841"/>
        <v>0</v>
      </c>
      <c r="DT32" s="551">
        <f>INDEX('SO Oktober 2026 Rev3'!$B$6:$BI$50,MATCH(B32,'SO Oktober 2026 Rev3'!$B$6:$B$50,0),MATCH($DT$3,'SO Oktober 2026 Rev3'!$B$5:$XI$5,0))</f>
        <v>1000</v>
      </c>
      <c r="DU32" s="551">
        <f>INDEX('Summary sales'!$A$6:$CA$50,MATCH($B32,'Summary sales'!$A$6:$A$50,0),MATCH($DT$3,'Summary sales'!$A$7:$CA$7,0))</f>
        <v>0</v>
      </c>
      <c r="DV32" s="551">
        <f t="shared" ref="DV32:DV41" si="908">DU32-DT32</f>
        <v>-1000</v>
      </c>
      <c r="DW32" s="552">
        <f t="shared" si="843"/>
        <v>0</v>
      </c>
      <c r="DX32" s="551">
        <f>INDEX('SO Oktober 2026 Rev3'!$B$6:$BI$50,MATCH(B32,'SO Oktober 2026 Rev3'!$B$6:$B$50,0),MATCH($DX$3,'SO Oktober 2026 Rev3'!$B$5:$XI$5,0))</f>
        <v>10000</v>
      </c>
      <c r="DY32" s="551">
        <f>INDEX('Summary sales'!$A$6:$CA$50,MATCH($B32,'Summary sales'!$A$6:$A$50,0),MATCH($DX$3,'Summary sales'!$A$7:$CA$7,0))</f>
        <v>0</v>
      </c>
      <c r="DZ32" s="551">
        <f t="shared" ref="DZ32:DZ41" si="909">DY32-DX32</f>
        <v>-10000</v>
      </c>
      <c r="EA32" s="552">
        <f t="shared" si="845"/>
        <v>0</v>
      </c>
      <c r="EB32" s="551">
        <f>INDEX('SO Oktober 2026 Rev3'!$B$6:$BI$50,MATCH(B32,'SO Oktober 2026 Rev3'!$B$6:$B$50,0),MATCH($EB$3,'SO Oktober 2026 Rev3'!$B$5:$XI$5,0))</f>
        <v>2000</v>
      </c>
      <c r="EC32" s="551">
        <f>INDEX('Summary sales'!$A$6:$CA$50,MATCH($B32,'Summary sales'!$A$6:$A$50,0),MATCH($EB$3,'Summary sales'!$A$7:$CA$7,0))</f>
        <v>0</v>
      </c>
      <c r="ED32" s="551">
        <f t="shared" ref="ED32:ED41" si="910">EC32-EB32</f>
        <v>-2000</v>
      </c>
      <c r="EE32" s="552">
        <f t="shared" si="847"/>
        <v>0</v>
      </c>
      <c r="EF32" s="551">
        <v>6000</v>
      </c>
      <c r="EG32" s="551">
        <f>INDEX('Summary sales'!$A$6:$CA$50,MATCH($B32,'Summary sales'!$A$6:$A$50,0),MATCH($EF$3,'Summary sales'!$A$7:$CA$7,0))</f>
        <v>0</v>
      </c>
      <c r="EH32" s="551">
        <f t="shared" ref="EH32:EH41" si="911">EG32-EF32</f>
        <v>-6000</v>
      </c>
      <c r="EI32" s="552">
        <f t="shared" si="849"/>
        <v>0</v>
      </c>
      <c r="EJ32" s="551">
        <v>12000</v>
      </c>
      <c r="EK32" s="551">
        <f>INDEX('Summary sales'!$A$6:$CA$50,MATCH(B32,'Summary sales'!$A$6:$A$50,0),MATCH($EJ$3,'Summary sales'!$A$7:$CA$7,0))</f>
        <v>0</v>
      </c>
      <c r="EL32" s="551">
        <f t="shared" ref="EL32:EL41" si="912">EK32-EJ32</f>
        <v>-12000</v>
      </c>
      <c r="EM32" s="552">
        <f t="shared" si="851"/>
        <v>0</v>
      </c>
      <c r="EN32" s="551">
        <f>INDEX('SO Oktober 2026 Rev3'!$B$6:$BI$50,MATCH(B32,'SO Oktober 2026 Rev3'!$B$6:$B$50,0),MATCH($EN$3,'SO Oktober 2026 Rev3'!$B$5:$XI$5,0))</f>
        <v>5000</v>
      </c>
      <c r="EO32" s="551">
        <f>INDEX('Summary sales'!$A$6:$CA$50,MATCH($B32,'Summary sales'!$A$6:$A$50,0),MATCH($EN$3,'Summary sales'!$A$7:$CA$7,0))</f>
        <v>0</v>
      </c>
      <c r="EP32" s="551">
        <f t="shared" ref="EP32:EP41" si="913">EO32-EN32</f>
        <v>-5000</v>
      </c>
      <c r="EQ32" s="552">
        <f t="shared" si="853"/>
        <v>0</v>
      </c>
      <c r="ER32" s="551">
        <v>17000</v>
      </c>
      <c r="ES32" s="551">
        <f>INDEX('Summary sales'!$A$6:$CA$50,MATCH($B32,'Summary sales'!$A$6:$A$50,0),MATCH($ER$3,'Summary sales'!$A$7:$CA$7,0))</f>
        <v>0</v>
      </c>
      <c r="ET32" s="551">
        <f t="shared" ref="ET32:ET41" si="914">ES32-ER32</f>
        <v>-17000</v>
      </c>
      <c r="EU32" s="552">
        <f t="shared" si="855"/>
        <v>0</v>
      </c>
      <c r="EV32" s="551">
        <v>7000</v>
      </c>
      <c r="EW32" s="551">
        <f>INDEX('Summary sales'!$A$6:$CA$50,MATCH(B32,'Summary sales'!$A$6:$A$50,0),MATCH($EV$3,'Summary sales'!$A$7:$CA$7,0))</f>
        <v>0</v>
      </c>
      <c r="EX32" s="551">
        <f t="shared" ref="EX32:EX41" si="915">EW32-EV32</f>
        <v>-7000</v>
      </c>
      <c r="EY32" s="552">
        <f t="shared" si="857"/>
        <v>0</v>
      </c>
      <c r="EZ32" s="551">
        <f>INDEX('SO Oktober 2026 Rev3'!$B$6:$BI$50,MATCH(B32,'SO Oktober 2026 Rev3'!$B$6:$B$50,0),MATCH($EZ$3,'SO Oktober 2026 Rev3'!$B$5:$XI$5,0))</f>
        <v>3500</v>
      </c>
      <c r="FA32" s="551">
        <f>INDEX('Summary sales'!$A$6:$CA$50,MATCH(B32,'Summary sales'!$A$6:$A$50,0),MATCH($EZ$3,'Summary sales'!$A$7:$CA$7,0))</f>
        <v>0</v>
      </c>
      <c r="FB32" s="551">
        <f t="shared" ref="FB32:FB41" si="916">FA32-EZ32</f>
        <v>-3500</v>
      </c>
      <c r="FC32" s="552">
        <f t="shared" si="859"/>
        <v>0</v>
      </c>
      <c r="FD32" s="551">
        <v>7000</v>
      </c>
      <c r="FE32" s="551">
        <f>INDEX('Summary sales'!$A$6:$CA$50,MATCH(B32,'Summary sales'!$A$6:$A$50,0),MATCH($FD$3,'Summary sales'!$A$7:$CA$7,0))</f>
        <v>0</v>
      </c>
      <c r="FF32" s="554">
        <f t="shared" si="761"/>
        <v>-7000</v>
      </c>
      <c r="FG32" s="552">
        <f t="shared" si="762"/>
        <v>0</v>
      </c>
      <c r="FH32" s="551">
        <f>INDEX('SO Oktober 2026 Rev3'!$B$6:$BI$50,MATCH(B32,'SO Oktober 2026 Rev3'!$B$6:$B$50,0),MATCH($FH$3,'SO Oktober 2026 Rev3'!$B$5:$XI$5,0))</f>
        <v>20000</v>
      </c>
      <c r="FI32" s="554">
        <f>INDEX('Summary sales'!$A$6:$CA$50,MATCH(B32,'Summary sales'!$A$6:$A$50,0),MATCH($FH$3,'Summary sales'!$A$7:$CA$7,0))</f>
        <v>0</v>
      </c>
      <c r="FJ32" s="551">
        <f t="shared" si="763"/>
        <v>-20000</v>
      </c>
      <c r="FK32" s="552">
        <f t="shared" si="764"/>
        <v>0</v>
      </c>
      <c r="FL32" s="551">
        <f>INDEX('SO Oktober 2026 Rev3'!$B$6:$BI$50,MATCH(B32,'SO Oktober 2026 Rev3'!$B$6:$B$50,0),MATCH($FL$3,'SO Oktober 2026 Rev3'!$B$5:$XI$5,0))</f>
        <v>500</v>
      </c>
      <c r="FM32" s="551">
        <f>INDEX('Summary sales'!$A$6:$CA$50,MATCH(B32,'Summary sales'!$A$6:$A$50,0),MATCH($FL$3,'Summary sales'!$A$7:$CA$7,0))</f>
        <v>0</v>
      </c>
      <c r="FN32" s="551">
        <f t="shared" ref="FN32:FN41" si="917">FM32-FL32</f>
        <v>-500</v>
      </c>
      <c r="FO32" s="552">
        <f t="shared" si="861"/>
        <v>0</v>
      </c>
      <c r="FP32" s="551">
        <v>6500</v>
      </c>
      <c r="FQ32" s="551">
        <f>INDEX('Summary sales'!$A$6:$CA$50,MATCH(B32,'Summary sales'!$A$6:$A$50,0),MATCH($FP$3,'Summary sales'!$A$7:$CA$7,0))</f>
        <v>0</v>
      </c>
      <c r="FR32" s="551">
        <f t="shared" ref="FR32:FR41" si="918">FQ32-FP32</f>
        <v>-6500</v>
      </c>
      <c r="FS32" s="552">
        <f t="shared" si="863"/>
        <v>0</v>
      </c>
      <c r="FT32" s="551">
        <f>INDEX('SO Oktober 2026 Rev3'!$B$6:$BI$50,MATCH(B32,'SO Oktober 2026 Rev3'!$B$6:$B$50,0),MATCH($FT$3,'SO Oktober 2026 Rev3'!$B$5:$XI$5,0))</f>
        <v>3500</v>
      </c>
      <c r="FU32" s="551">
        <f>INDEX('Summary sales'!$A$6:$CA$50,MATCH(B32,'Summary sales'!$A$6:$A$50,0),MATCH($FT$3,'Summary sales'!$A$7:$CA$7,0))</f>
        <v>0</v>
      </c>
      <c r="FV32" s="551">
        <f t="shared" ref="FV32:FV41" si="919">FU32-FT32</f>
        <v>-3500</v>
      </c>
      <c r="FW32" s="552">
        <f t="shared" si="865"/>
        <v>0</v>
      </c>
      <c r="FX32" s="551">
        <f>INDEX('SO Oktober 2026 Rev3'!$B$6:$BI$50,MATCH(B32,'SO Oktober 2026 Rev3'!$B$6:$B$50,0),MATCH($FX$3,'SO Oktober 2026 Rev3'!$B$5:$XI$5,0))</f>
        <v>2000</v>
      </c>
      <c r="FY32" s="551">
        <f>INDEX('Summary sales'!$A$6:$CA$50,MATCH(B32,'Summary sales'!$A$6:$A$50,0),MATCH($FX$3,'Summary sales'!$A$7:$CA$7,0))</f>
        <v>0</v>
      </c>
      <c r="FZ32" s="551">
        <f t="shared" ref="FZ32:FZ41" si="920">FY32-FX32</f>
        <v>-2000</v>
      </c>
      <c r="GA32" s="552">
        <f t="shared" si="867"/>
        <v>0</v>
      </c>
      <c r="GB32" s="551">
        <v>369.61070967741654</v>
      </c>
      <c r="GC32" s="551">
        <f>INDEX('Summary sales'!$A$6:$CA$50,MATCH(B32,'Summary sales'!$A$6:$A$50,0),MATCH($GB$3,'Summary sales'!$A$7:$CA$7,0))</f>
        <v>0</v>
      </c>
      <c r="GD32" s="551">
        <f t="shared" ref="GD32:GD41" si="921">GC32-GB32</f>
        <v>-369.61070967741654</v>
      </c>
      <c r="GE32" s="552">
        <f t="shared" si="869"/>
        <v>0</v>
      </c>
      <c r="GF32" s="551">
        <v>9000</v>
      </c>
      <c r="GG32" s="551">
        <f>INDEX('Summary sales'!$A$6:$CA$50,MATCH(B32,'Summary sales'!$A$6:$A$50,0),MATCH($GF$3,'Summary sales'!$A$7:$CA$7,0))</f>
        <v>0</v>
      </c>
      <c r="GH32" s="551">
        <f t="shared" ref="GH32:GH41" si="922">GG32-GF32</f>
        <v>-9000</v>
      </c>
      <c r="GI32" s="552">
        <f t="shared" si="871"/>
        <v>0</v>
      </c>
      <c r="GJ32" s="551">
        <f>INDEX('SO Oktober 2026 Rev3'!$B$6:$BI$50,MATCH(B32,'SO Oktober 2026 Rev3'!$B$6:$B$50,0),MATCH($GJ$3,'SO Oktober 2026 Rev3'!$B$5:$XI$5,0))</f>
        <v>1121.900322580635</v>
      </c>
      <c r="GK32" s="551">
        <f>INDEX('Summary sales'!$A$6:$CA$50,MATCH($B32,'Summary sales'!$A$6:$A$50,0),MATCH($GJ$3,'Summary sales'!$A$7:$CA$7,0))</f>
        <v>0</v>
      </c>
      <c r="GL32" s="551">
        <f t="shared" ref="GL32:GL41" si="923">GK32-GJ32</f>
        <v>-1121.900322580635</v>
      </c>
      <c r="GM32" s="552">
        <f t="shared" si="873"/>
        <v>0</v>
      </c>
      <c r="GN32" s="551">
        <f>INDEX('SO Oktober 2026 Rev3'!$B$6:$BI$50,MATCH(B32,'SO Oktober 2026 Rev3'!$B$6:$B$50,0),MATCH($GN$3,'SO Oktober 2026 Rev3'!$B$5:$XI$5,0))</f>
        <v>2499.7025806451697</v>
      </c>
      <c r="GO32" s="551">
        <f>INDEX('Summary sales'!$A$6:$CA$50,MATCH(B32,'Summary sales'!$A$6:$A$50,0),MATCH($GN$3,'Summary sales'!$A$7:$CA$7,0))</f>
        <v>0</v>
      </c>
      <c r="GP32" s="551">
        <f t="shared" ref="GP32:GP41" si="924">GO32-GN32</f>
        <v>-2499.7025806451697</v>
      </c>
      <c r="GQ32" s="552">
        <f t="shared" si="875"/>
        <v>0</v>
      </c>
      <c r="GR32" s="551">
        <v>5000</v>
      </c>
      <c r="GS32" s="551">
        <f>INDEX('Summary sales'!$A$6:$CA$50,MATCH(B32,'Summary sales'!$A$6:$A$50,0),MATCH($GR$3,'Summary sales'!$A$7:$CA$7,0))</f>
        <v>0</v>
      </c>
      <c r="GT32" s="551">
        <f t="shared" si="876"/>
        <v>-5000</v>
      </c>
      <c r="GU32" s="552">
        <f t="shared" si="877"/>
        <v>0</v>
      </c>
      <c r="GV32" s="551">
        <f>INDEX('SO Oktober 2026 Rev3'!$B$6:$BI$50,MATCH(B32,'SO Oktober 2026 Rev3'!$B$6:$B$50,0),MATCH($GV$3,'SO Oktober 2026 Rev3'!$B$5:$XI$5,0))</f>
        <v>2499.7025806451697</v>
      </c>
      <c r="GW32" s="551">
        <f>INDEX('Summary sales'!$A$6:$CA$50,MATCH(B32,'Summary sales'!$A$6:$A$50,0),MATCH($GV$3,'Summary sales'!$A$7:$CA$7,0))</f>
        <v>0</v>
      </c>
      <c r="GX32" s="551">
        <f t="shared" ref="GX32:GX41" si="925">GW32-GV32</f>
        <v>-2499.7025806451697</v>
      </c>
      <c r="GY32" s="552">
        <f t="shared" si="879"/>
        <v>0</v>
      </c>
      <c r="GZ32" s="551">
        <f>INDEX('SO Oktober 2026 Rev3'!$B$6:$BI$50,MATCH(B32,'SO Oktober 2026 Rev3'!$B$6:$B$50,0),MATCH($GZ$3,'SO Oktober 2026 Rev3'!$B$5:$XI$5,0))</f>
        <v>31500</v>
      </c>
      <c r="HA32" s="551">
        <f>INDEX('Summary sales'!$A$6:$CA$50,MATCH(B32,'Summary sales'!$A$6:$A$50,0),MATCH($GZ$3,'Summary sales'!$A$7:$CA$7,0))</f>
        <v>0</v>
      </c>
      <c r="HB32" s="551">
        <f t="shared" ref="HB32:HB41" si="926">HA32-GZ32</f>
        <v>-31500</v>
      </c>
      <c r="HC32" s="555">
        <f t="shared" si="881"/>
        <v>0</v>
      </c>
    </row>
    <row r="33" spans="1:211" ht="15" customHeight="1">
      <c r="A33" s="816"/>
      <c r="B33" s="556">
        <f t="shared" si="787"/>
        <v>46318</v>
      </c>
      <c r="C33" s="556" t="str">
        <f t="shared" si="680"/>
        <v>Fri</v>
      </c>
      <c r="D33" s="551">
        <f t="shared" si="788"/>
        <v>257106.97941935482</v>
      </c>
      <c r="E33" s="551">
        <f t="shared" ca="1" si="789"/>
        <v>0</v>
      </c>
      <c r="F33" s="551">
        <f t="shared" ref="F33:F35" ca="1" si="927">E33-D33</f>
        <v>-257106.97941935482</v>
      </c>
      <c r="G33" s="552">
        <f t="shared" ref="G33:G35" ca="1" si="928">E33/D33</f>
        <v>0</v>
      </c>
      <c r="H33" s="551">
        <f>INDEX('SO Oktober 2026 Rev3'!$B$6:$BI$50,MATCH($B33,'SO Oktober 2026 Rev3'!$B$6:$B$50,0),MATCH($H$3,'SO Oktober 2026 Rev3'!$B$5:$XI$5,0))</f>
        <v>1199.5729032258068</v>
      </c>
      <c r="I33" s="551">
        <f>INDEX('Summary sales'!$A$6:$CA$50,MATCH($B33,'Summary sales'!$A$6:$A$50,0),MATCH($H$3,'Summary sales'!$A$7:$CA$7,0))</f>
        <v>0</v>
      </c>
      <c r="J33" s="551">
        <f t="shared" ref="J33:J35" si="929">I33-H33</f>
        <v>-1199.5729032258068</v>
      </c>
      <c r="K33" s="552">
        <f t="shared" si="793"/>
        <v>0</v>
      </c>
      <c r="L33" s="551">
        <f>INDEX('SO Oktober 2026 Rev3'!$B$6:$BI$50,MATCH($B33,'SO Oktober 2026 Rev3'!$B$6:$B$50,0),MATCH($L$3,'SO Oktober 2026 Rev3'!$B$5:$XI$5,0))</f>
        <v>1200</v>
      </c>
      <c r="M33" s="551">
        <f>INDEX('Summary sales'!$A$6:$CA$50,MATCH($B33,'Summary sales'!$A$6:$A$50,0),MATCH($L$3,'Summary sales'!$A$7:$CA$7,0))</f>
        <v>0</v>
      </c>
      <c r="N33" s="551">
        <f t="shared" ref="N33:N35" si="930">M33-L33</f>
        <v>-1200</v>
      </c>
      <c r="O33" s="553">
        <f t="shared" si="795"/>
        <v>0</v>
      </c>
      <c r="P33" s="551">
        <f>INDEX('SO Oktober 2026 Rev3'!$B$6:$BI$50,MATCH(B33,'SO Oktober 2026 Rev3'!$B$6:$B$50,0),MATCH($P$3,'SO Oktober 2026 Rev3'!$B$5:$XI$5,0))</f>
        <v>3300</v>
      </c>
      <c r="Q33" s="551">
        <f>INDEX('Summary sales'!$A$6:$CA$50,MATCH($B33,'Summary sales'!$A$6:$A$50,0),MATCH($P$3,'Summary sales'!$A$7:$CA$7,0))</f>
        <v>0</v>
      </c>
      <c r="R33" s="551">
        <f t="shared" ref="R33:R35" si="931">Q33-P33</f>
        <v>-3300</v>
      </c>
      <c r="S33" s="553">
        <f t="shared" si="797"/>
        <v>0</v>
      </c>
      <c r="T33" s="551">
        <f>INDEX('SO Oktober 2026 Rev3'!$B$6:$BI$50,MATCH(B33,'SO Oktober 2026 Rev3'!$B$6:$B$50,0),MATCH($T$3,'SO Oktober 2026 Rev3'!$B$5:$XI$5,0))</f>
        <v>800</v>
      </c>
      <c r="U33" s="551">
        <f>INDEX('Summary sales'!$A$6:$CA$50,MATCH($B33,'Summary sales'!$A$6:$A$50,0),MATCH($T$3,'Summary sales'!$A$7:$CA$7,0))</f>
        <v>0</v>
      </c>
      <c r="V33" s="551">
        <f t="shared" ref="V33:V35" si="932">U33-T33</f>
        <v>-800</v>
      </c>
      <c r="W33" s="553">
        <f t="shared" si="799"/>
        <v>0</v>
      </c>
      <c r="X33" s="551">
        <f>INDEX('SO Oktober 2026 Rev3'!$B$6:$BI$50,MATCH(B33,'SO Oktober 2026 Rev3'!$B$6:$B$50,0),MATCH($X$3,'SO Oktober 2026 Rev3'!$B$5:$XI$5,0))</f>
        <v>150</v>
      </c>
      <c r="Y33" s="551">
        <f>INDEX('Summary sales'!$A$6:$CA$50,MATCH($B33,'Summary sales'!$A$6:$A$50,0),MATCH($X$3,'Summary sales'!$A$7:$CA$7,0))</f>
        <v>0</v>
      </c>
      <c r="Z33" s="551">
        <f t="shared" si="693"/>
        <v>-150</v>
      </c>
      <c r="AA33" s="553">
        <f t="shared" si="694"/>
        <v>0</v>
      </c>
      <c r="AB33" s="551">
        <f>INDEX('SO Oktober 2026 Rev3'!$B$6:$BI$50,MATCH(B33,'SO Oktober 2026 Rev3'!$B$6:$B$50,0),MATCH($AB$3,'SO Oktober 2026 Rev3'!$B$5:$XI$5,0))</f>
        <v>603.76322580644887</v>
      </c>
      <c r="AC33" s="551">
        <f>INDEX('Summary sales'!$A$6:$CA$50,MATCH($B33,'Summary sales'!$A$6:$A$50,0),MATCH($AB$3,'Summary sales'!$A$7:$CA$7,0))</f>
        <v>0</v>
      </c>
      <c r="AD33" s="551">
        <f t="shared" ref="AD33:AD35" si="933">AC33-AB33</f>
        <v>-603.76322580644887</v>
      </c>
      <c r="AE33" s="552">
        <f t="shared" si="801"/>
        <v>0</v>
      </c>
      <c r="AF33" s="551">
        <f>INDEX('SO Oktober 2026 Rev3'!$B$6:$BI$50,MATCH(B33,'SO Oktober 2026 Rev3'!$B$6:$B$50,0),MATCH($AF$3,'SO Oktober 2026 Rev3'!$B$5:$XI$5,0))</f>
        <v>673.27548387096704</v>
      </c>
      <c r="AG33" s="551">
        <f>INDEX('Summary sales'!$A$6:$CA$50,MATCH($B33,'Summary sales'!$A$6:$A$50,0),MATCH($AF$3,'Summary sales'!$A$7:$CA$7,0))</f>
        <v>0</v>
      </c>
      <c r="AH33" s="551">
        <f t="shared" ref="AH33:AH35" si="934">AG33-AF33</f>
        <v>-673.27548387096704</v>
      </c>
      <c r="AI33" s="552">
        <f t="shared" si="803"/>
        <v>0</v>
      </c>
      <c r="AJ33" s="551">
        <f>INDEX('SO Oktober 2026 Rev3'!$B$6:$BI$50,MATCH(B33,'SO Oktober 2026 Rev3'!$B$6:$B$50,0),MATCH($AJ$3,'SO Oktober 2026 Rev3'!$B$5:$XI$5,0))</f>
        <v>5500</v>
      </c>
      <c r="AK33" s="551">
        <f>INDEX('Summary sales'!$A$6:$CA$50,MATCH($B33,'Summary sales'!$A$6:$A$50,0),MATCH($AJ$3,'Summary sales'!$A$7:$CA$7,0))</f>
        <v>0</v>
      </c>
      <c r="AL33" s="551">
        <f t="shared" si="699"/>
        <v>-5500</v>
      </c>
      <c r="AM33" s="552">
        <f t="shared" si="700"/>
        <v>0</v>
      </c>
      <c r="AN33" s="551">
        <v>4000</v>
      </c>
      <c r="AO33" s="551">
        <f ca="1">INDEX('Summary sales'!$A$6:$CA$50,MATCH($B33,'Summary sales'!$A$6:$A$50,0),MATCH($AN$3,'Summary sales'!$A$7:$CA$7,0))</f>
        <v>0</v>
      </c>
      <c r="AP33" s="551">
        <f t="shared" ref="AP33:AP35" ca="1" si="935">AO33-AN33</f>
        <v>-4000</v>
      </c>
      <c r="AQ33" s="552">
        <f t="shared" ca="1" si="805"/>
        <v>0</v>
      </c>
      <c r="AR33" s="551">
        <v>2500</v>
      </c>
      <c r="AS33" s="551">
        <f>INDEX('Summary sales'!$A$6:$CA$50,MATCH($B33,'Summary sales'!$A$6:$A$50,0),MATCH($AR$3,'Summary sales'!$A$7:$CA$7,0))</f>
        <v>0</v>
      </c>
      <c r="AT33" s="551">
        <f t="shared" ref="AT33:AT35" si="936">AS33-AR33</f>
        <v>-2500</v>
      </c>
      <c r="AU33" s="552">
        <f t="shared" si="807"/>
        <v>0</v>
      </c>
      <c r="AV33" s="551">
        <f>INDEX('SO Oktober 2026 Rev3'!$B$6:$BI$50,MATCH(B33,'SO Oktober 2026 Rev3'!$B$6:$B$50,0),MATCH($AV$3,'SO Oktober 2026 Rev3'!$B$5:$XI$5,0))</f>
        <v>1000</v>
      </c>
      <c r="AW33" s="551">
        <f>INDEX('Summary sales'!$A$6:$CA$50,MATCH($B33,'Summary sales'!$A$6:$A$50,0),MATCH($AV$3,'Summary sales'!$A$7:$CA$7,0))</f>
        <v>0</v>
      </c>
      <c r="AX33" s="551">
        <f t="shared" ref="AX33:AX35" si="937">AW33-AV33</f>
        <v>-1000</v>
      </c>
      <c r="AY33" s="552">
        <f t="shared" si="809"/>
        <v>0</v>
      </c>
      <c r="AZ33" s="551">
        <v>15600</v>
      </c>
      <c r="BA33" s="551">
        <f>INDEX('Summary sales'!$A$6:$CA$50,MATCH($B33,'Summary sales'!$A$6:$A$50,0),MATCH($AZ$3,'Summary sales'!$A$7:$CA$7,0))</f>
        <v>0</v>
      </c>
      <c r="BB33" s="551">
        <f t="shared" ref="BB33:BB35" si="938">BA33-AZ33</f>
        <v>-15600</v>
      </c>
      <c r="BC33" s="552">
        <f t="shared" si="811"/>
        <v>0</v>
      </c>
      <c r="BD33" s="551">
        <v>8000</v>
      </c>
      <c r="BE33" s="551">
        <f>INDEX('Summary sales'!$A$6:$CA$50,MATCH($B33,'Summary sales'!$A$6:$A$50,0),MATCH($BD$3,'Summary sales'!$A$7:$CA$7,0))</f>
        <v>0</v>
      </c>
      <c r="BF33" s="551">
        <f t="shared" ref="BF33:BF35" si="939">BE33-BD33</f>
        <v>-8000</v>
      </c>
      <c r="BG33" s="552">
        <f t="shared" si="813"/>
        <v>0</v>
      </c>
      <c r="BH33" s="551">
        <f>INDEX('SO Oktober 2026 Rev3'!$B$6:$BI$50,MATCH(B33,'SO Oktober 2026 Rev3'!$B$6:$B$50,0),MATCH($BH$3,'SO Oktober 2026 Rev3'!$B$5:$XI$5,0))</f>
        <v>1000</v>
      </c>
      <c r="BI33" s="551">
        <f>INDEX('Summary sales'!$A$6:$CA$50,MATCH($B33,'Summary sales'!$A$6:$A$50,0),MATCH($BH$3,'Summary sales'!$A$7:$CA$7,0))</f>
        <v>0</v>
      </c>
      <c r="BJ33" s="551">
        <f t="shared" si="711"/>
        <v>-1000</v>
      </c>
      <c r="BK33" s="552">
        <f t="shared" si="712"/>
        <v>0</v>
      </c>
      <c r="BL33" s="551">
        <f>INDEX('SO Oktober 2026 Rev3'!$B$6:$BI$50,MATCH(B33,'SO Oktober 2026 Rev3'!$B$6:$B$50,0),MATCH($BL$3,'SO Oktober 2026 Rev3'!$B$5:$XI$5,0))</f>
        <v>5500</v>
      </c>
      <c r="BM33" s="551">
        <f ca="1">INDEX('Summary sales'!$A$6:$CA$50,MATCH($B33,'Summary sales'!$A$6:$A$50,0),MATCH($BL$3,'Summary sales'!$A$7:$CA$7,0))</f>
        <v>0</v>
      </c>
      <c r="BN33" s="551">
        <f t="shared" ref="BN33:BN35" ca="1" si="940">BM33-BL33</f>
        <v>-5500</v>
      </c>
      <c r="BO33" s="552">
        <f t="shared" ca="1" si="815"/>
        <v>0</v>
      </c>
      <c r="BP33" s="551">
        <f>INDEX('SO Oktober 2026 Rev3'!$B$6:$BI$50,MATCH(B33,'SO Oktober 2026 Rev3'!$B$6:$B$50,0),MATCH($BP$3,'SO Oktober 2026 Rev3'!$B$5:$XI$5,0))</f>
        <v>8000</v>
      </c>
      <c r="BQ33" s="551">
        <f>INDEX('Summary sales'!$A$6:$CA$50,MATCH($B33,'Summary sales'!$A$6:$A$50,0),MATCH($BP$3,'Summary sales'!$A$7:$CA$7,0))</f>
        <v>0</v>
      </c>
      <c r="BR33" s="551">
        <f t="shared" ref="BR33:BR35" si="941">BQ33-BP33</f>
        <v>-8000</v>
      </c>
      <c r="BS33" s="552">
        <f t="shared" si="817"/>
        <v>0</v>
      </c>
      <c r="BT33" s="551">
        <f>INDEX('SO Oktober 2026 Rev3'!$B$6:$BI$50,MATCH(B33,'SO Oktober 2026 Rev3'!$B$6:$B$50,0),MATCH($BT$3,'SO Oktober 2026 Rev3'!$B$5:$XI$5,0))</f>
        <v>89.451612903225808</v>
      </c>
      <c r="BU33" s="551">
        <f>INDEX('Summary sales'!$A$6:$CA$50,MATCH($B33,'Summary sales'!$A$6:$A$50,0),MATCH($BT$3,'Summary sales'!$A$7:$CA$7,0))</f>
        <v>0</v>
      </c>
      <c r="BV33" s="551">
        <f t="shared" ref="BV33:BV35" si="942">BU33-BT33</f>
        <v>-89.451612903225808</v>
      </c>
      <c r="BW33" s="552">
        <f t="shared" si="819"/>
        <v>0</v>
      </c>
      <c r="BX33" s="551">
        <v>3500</v>
      </c>
      <c r="BY33" s="551">
        <f>INDEX('Summary sales'!$A$6:$CA$50,MATCH($B33,'Summary sales'!$A$6:$A$50,0),MATCH($BX$3,'Summary sales'!$A$7:$CA$7,0))</f>
        <v>0</v>
      </c>
      <c r="BZ33" s="551">
        <f t="shared" ref="BZ33:BZ35" si="943">BY33-BX33</f>
        <v>-3500</v>
      </c>
      <c r="CA33" s="552">
        <f t="shared" si="821"/>
        <v>0</v>
      </c>
      <c r="CB33" s="551">
        <f>INDEX('SO Oktober 2026 Rev3'!$B$6:$BI$50,MATCH(B33,'SO Oktober 2026 Rev3'!$B$6:$B$50,0),MATCH($CB$3,'SO Oktober 2026 Rev3'!$B$5:$XI$5,0))</f>
        <v>1000</v>
      </c>
      <c r="CC33" s="551">
        <f>INDEX('Summary sales'!$A$6:$CA$50,MATCH($B33,'Summary sales'!$A$6:$A$50,0),MATCH($CB$3,'Summary sales'!$A$7:$CA$7,0))</f>
        <v>0</v>
      </c>
      <c r="CD33" s="551">
        <f t="shared" ref="CD33:CD35" si="944">CC33-CB33</f>
        <v>-1000</v>
      </c>
      <c r="CE33" s="552">
        <f t="shared" si="823"/>
        <v>0</v>
      </c>
      <c r="CF33" s="551">
        <f>INDEX('SO Oktober 2026 Rev3'!$B$6:$BI$50,MATCH(B33,'SO Oktober 2026 Rev3'!$B$6:$B$50,0),MATCH($CF$3,'SO Oktober 2026 Rev3'!$B$5:$XI$5,0))</f>
        <v>3000</v>
      </c>
      <c r="CG33" s="551">
        <f>INDEX('Summary sales'!$A$6:$CA$50,MATCH($B33,'Summary sales'!$A$6:$A$50,0),MATCH($CF$3,'Summary sales'!$A$7:$CA$7,0))</f>
        <v>0</v>
      </c>
      <c r="CH33" s="551">
        <f t="shared" ref="CH33:CH35" si="945">CG33-CF33</f>
        <v>-3000</v>
      </c>
      <c r="CI33" s="552">
        <f t="shared" si="825"/>
        <v>0</v>
      </c>
      <c r="CJ33" s="551">
        <f>INDEX('SO Oktober 2026 Rev3'!$B$6:$BI$50,MATCH($B33,'SO Oktober 2026 Rev3'!$B$6:$B$50,0),MATCH($CJ$3,'SO Oktober 2026 Rev3'!$B$5:$XI$5,0))</f>
        <v>4000</v>
      </c>
      <c r="CK33" s="551">
        <f>INDEX('Summary sales'!$A$6:$CA$50,MATCH($B33,'Summary sales'!$A$6:$A$50,0),MATCH($CJ$3,'Summary sales'!$A$7:$CA$7,0))</f>
        <v>0</v>
      </c>
      <c r="CL33" s="551">
        <f t="shared" si="725"/>
        <v>-4000</v>
      </c>
      <c r="CM33" s="552">
        <f t="shared" si="726"/>
        <v>0</v>
      </c>
      <c r="CN33" s="551">
        <f>INDEX('SO Oktober 2026 Rev3'!$B$6:$BI$50,MATCH($B33,'SO Oktober 2026 Rev3'!$B$6:$B$50,0),MATCH(CN$3,'SO Oktober 2026 Rev3'!$B$5:$XI$5,0))</f>
        <v>0</v>
      </c>
      <c r="CO33" s="551">
        <f>INDEX('Summary sales'!$A$6:$CA$50,MATCH($B33,'Summary sales'!$A$6:$A$50,0),MATCH($CN$3,'Summary sales'!$A$7:$CA$7,0))</f>
        <v>0</v>
      </c>
      <c r="CP33" s="551">
        <f t="shared" ref="CP33:CP35" si="946">CO33-CN33</f>
        <v>0</v>
      </c>
      <c r="CQ33" s="552" t="e">
        <f t="shared" si="827"/>
        <v>#DIV/0!</v>
      </c>
      <c r="CR33" s="551">
        <f>INDEX('SO Oktober 2026 Rev3'!$B$6:$BI$50,MATCH($B33,'SO Oktober 2026 Rev3'!$B$6:$B$50,0),MATCH(CR$3,'SO Oktober 2026 Rev3'!$B$5:$XI$5,0))</f>
        <v>2000</v>
      </c>
      <c r="CS33" s="551">
        <f>INDEX('Summary sales'!$A$6:$CA$50,MATCH($B33,'Summary sales'!$A$6:$A$50,0),MATCH($CR$3,'Summary sales'!$A$7:$CA$7,0))</f>
        <v>0</v>
      </c>
      <c r="CT33" s="551">
        <f t="shared" si="828"/>
        <v>-2000</v>
      </c>
      <c r="CU33" s="552">
        <f t="shared" si="829"/>
        <v>0</v>
      </c>
      <c r="CV33" s="551">
        <v>16000</v>
      </c>
      <c r="CW33" s="551">
        <f>INDEX('Summary sales'!$A$6:$CA$50,MATCH($B33,'Summary sales'!$A$6:$A$50,0),MATCH($CV$3,'Summary sales'!$A$7:$CA$7,0))</f>
        <v>0</v>
      </c>
      <c r="CX33" s="551">
        <f t="shared" ref="CX33:CX35" si="947">CW33-CV33</f>
        <v>-16000</v>
      </c>
      <c r="CY33" s="552">
        <f t="shared" si="831"/>
        <v>0</v>
      </c>
      <c r="CZ33" s="551">
        <f>INDEX('SO Oktober 2026 Rev3'!$B$6:$BI$50,MATCH(B33,'SO Oktober 2026 Rev3'!$B$6:$B$50,0),MATCH($CZ$3,'SO Oktober 2026 Rev3'!$B$5:$XI$5,0))</f>
        <v>2000</v>
      </c>
      <c r="DA33" s="551">
        <f>INDEX('Summary sales'!$A$6:$CA$50,MATCH($B33,'Summary sales'!$A$6:$A$50,0),MATCH($CZ$3,'Summary sales'!$A$7:$CA$7,0))</f>
        <v>0</v>
      </c>
      <c r="DB33" s="551">
        <f t="shared" ref="DB33:DB35" si="948">DA33-CZ33</f>
        <v>-2000</v>
      </c>
      <c r="DC33" s="552">
        <f t="shared" si="833"/>
        <v>0</v>
      </c>
      <c r="DD33" s="551">
        <f>INDEX('SO Oktober 2026 Rev3'!$B$6:$BI$50,MATCH($B33,'SO Oktober 2026 Rev3'!$B$6:$B$50,0),MATCH(DD$3,'SO Oktober 2026 Rev3'!$B$5:$XI$5,0))</f>
        <v>800</v>
      </c>
      <c r="DE33" s="551">
        <f>INDEX('Summary sales'!$A$6:$CA$50,MATCH($B33,'Summary sales'!$A$6:$A$50,0),MATCH($DD$3,'Summary sales'!$A$7:$CA$7,0))</f>
        <v>0</v>
      </c>
      <c r="DF33" s="551">
        <f t="shared" ref="DF33:DF35" si="949">DE33-DD33</f>
        <v>-800</v>
      </c>
      <c r="DG33" s="552">
        <f t="shared" si="835"/>
        <v>0</v>
      </c>
      <c r="DH33" s="551">
        <f>INDEX('SO Oktober 2026 Rev3'!$B$6:$BI$50,MATCH($B33,'SO Oktober 2026 Rev3'!$B$6:$B$50,0),MATCH(DH$3,'SO Oktober 2026 Rev3'!$B$5:$XI$5,0))</f>
        <v>7200</v>
      </c>
      <c r="DI33" s="551">
        <f>INDEX('Summary sales'!$A$6:$CA$50,MATCH($B33,'Summary sales'!$A$6:$A$50,0),MATCH($DH$3,'Summary sales'!$A$7:$CA$7,0))</f>
        <v>0</v>
      </c>
      <c r="DJ33" s="551">
        <f t="shared" ref="DJ33:DJ35" si="950">DI33-DH33</f>
        <v>-7200</v>
      </c>
      <c r="DK33" s="552">
        <f t="shared" si="837"/>
        <v>0</v>
      </c>
      <c r="DL33" s="551">
        <f>INDEX('SO Oktober 2026 Rev3'!$B$6:$BI$50,MATCH(B33,'SO Oktober 2026 Rev3'!$B$6:$B$50,0),MATCH($DL$3,'SO Oktober 2026 Rev3'!$B$5:$XI$5,0))</f>
        <v>2000</v>
      </c>
      <c r="DM33" s="551">
        <f>INDEX('Summary sales'!$A$6:$CA$50,MATCH($B33,'Summary sales'!$A$6:$A$50,0),MATCH($DL$3,'Summary sales'!$A$7:$CA$7,0))</f>
        <v>0</v>
      </c>
      <c r="DN33" s="551">
        <f t="shared" ref="DN33:DN35" si="951">DM33-DL33</f>
        <v>-2000</v>
      </c>
      <c r="DO33" s="552">
        <f t="shared" si="839"/>
        <v>0</v>
      </c>
      <c r="DP33" s="551">
        <v>1500</v>
      </c>
      <c r="DQ33" s="551">
        <f>INDEX('Summary sales'!$A$6:$CA$50,MATCH($B33,'Summary sales'!$A$6:$A$50,0),MATCH($DP$3,'Summary sales'!$A$7:$CA$7,0))</f>
        <v>0</v>
      </c>
      <c r="DR33" s="551">
        <f t="shared" ref="DR33:DR35" si="952">DQ33-DP33</f>
        <v>-1500</v>
      </c>
      <c r="DS33" s="552">
        <f t="shared" si="841"/>
        <v>0</v>
      </c>
      <c r="DT33" s="551">
        <f>INDEX('SO Oktober 2026 Rev3'!$B$6:$BI$50,MATCH(B33,'SO Oktober 2026 Rev3'!$B$6:$B$50,0),MATCH($DT$3,'SO Oktober 2026 Rev3'!$B$5:$XI$5,0))</f>
        <v>1000</v>
      </c>
      <c r="DU33" s="551">
        <f>INDEX('Summary sales'!$A$6:$CA$50,MATCH($B33,'Summary sales'!$A$6:$A$50,0),MATCH($DT$3,'Summary sales'!$A$7:$CA$7,0))</f>
        <v>0</v>
      </c>
      <c r="DV33" s="551">
        <f t="shared" ref="DV33:DV35" si="953">DU33-DT33</f>
        <v>-1000</v>
      </c>
      <c r="DW33" s="552">
        <f t="shared" si="843"/>
        <v>0</v>
      </c>
      <c r="DX33" s="551">
        <f>INDEX('SO Oktober 2026 Rev3'!$B$6:$BI$50,MATCH(B33,'SO Oktober 2026 Rev3'!$B$6:$B$50,0),MATCH($DX$3,'SO Oktober 2026 Rev3'!$B$5:$XI$5,0))</f>
        <v>10000</v>
      </c>
      <c r="DY33" s="551">
        <f>INDEX('Summary sales'!$A$6:$CA$50,MATCH($B33,'Summary sales'!$A$6:$A$50,0),MATCH($DX$3,'Summary sales'!$A$7:$CA$7,0))</f>
        <v>0</v>
      </c>
      <c r="DZ33" s="551">
        <f t="shared" ref="DZ33:DZ35" si="954">DY33-DX33</f>
        <v>-10000</v>
      </c>
      <c r="EA33" s="552">
        <f t="shared" si="845"/>
        <v>0</v>
      </c>
      <c r="EB33" s="551">
        <f>INDEX('SO Oktober 2026 Rev3'!$B$6:$BI$50,MATCH(B33,'SO Oktober 2026 Rev3'!$B$6:$B$50,0),MATCH($EB$3,'SO Oktober 2026 Rev3'!$B$5:$XI$5,0))</f>
        <v>2000</v>
      </c>
      <c r="EC33" s="551">
        <f>INDEX('Summary sales'!$A$6:$CA$50,MATCH($B33,'Summary sales'!$A$6:$A$50,0),MATCH($EB$3,'Summary sales'!$A$7:$CA$7,0))</f>
        <v>0</v>
      </c>
      <c r="ED33" s="551">
        <f t="shared" ref="ED33:ED35" si="955">EC33-EB33</f>
        <v>-2000</v>
      </c>
      <c r="EE33" s="552">
        <f t="shared" si="847"/>
        <v>0</v>
      </c>
      <c r="EF33" s="551">
        <v>6000</v>
      </c>
      <c r="EG33" s="551">
        <f>INDEX('Summary sales'!$A$6:$CA$50,MATCH($B33,'Summary sales'!$A$6:$A$50,0),MATCH($EF$3,'Summary sales'!$A$7:$CA$7,0))</f>
        <v>0</v>
      </c>
      <c r="EH33" s="551">
        <f t="shared" ref="EH33:EH35" si="956">EG33-EF33</f>
        <v>-6000</v>
      </c>
      <c r="EI33" s="552">
        <f t="shared" si="849"/>
        <v>0</v>
      </c>
      <c r="EJ33" s="551">
        <v>12000</v>
      </c>
      <c r="EK33" s="551">
        <f>INDEX('Summary sales'!$A$6:$CA$50,MATCH(B33,'Summary sales'!$A$6:$A$50,0),MATCH($EJ$3,'Summary sales'!$A$7:$CA$7,0))</f>
        <v>0</v>
      </c>
      <c r="EL33" s="551">
        <f t="shared" ref="EL33:EL35" si="957">EK33-EJ33</f>
        <v>-12000</v>
      </c>
      <c r="EM33" s="552">
        <f t="shared" si="851"/>
        <v>0</v>
      </c>
      <c r="EN33" s="551">
        <f>INDEX('SO Oktober 2026 Rev3'!$B$6:$BI$50,MATCH(B33,'SO Oktober 2026 Rev3'!$B$6:$B$50,0),MATCH($EN$3,'SO Oktober 2026 Rev3'!$B$5:$XI$5,0))</f>
        <v>5000</v>
      </c>
      <c r="EO33" s="551">
        <f>INDEX('Summary sales'!$A$6:$CA$50,MATCH($B33,'Summary sales'!$A$6:$A$50,0),MATCH($EN$3,'Summary sales'!$A$7:$CA$7,0))</f>
        <v>0</v>
      </c>
      <c r="EP33" s="551">
        <f t="shared" ref="EP33:EP35" si="958">EO33-EN33</f>
        <v>-5000</v>
      </c>
      <c r="EQ33" s="552">
        <f t="shared" si="853"/>
        <v>0</v>
      </c>
      <c r="ER33" s="551">
        <v>17000</v>
      </c>
      <c r="ES33" s="551">
        <f>INDEX('Summary sales'!$A$6:$CA$50,MATCH($B33,'Summary sales'!$A$6:$A$50,0),MATCH($ER$3,'Summary sales'!$A$7:$CA$7,0))</f>
        <v>0</v>
      </c>
      <c r="ET33" s="551">
        <f t="shared" ref="ET33:ET35" si="959">ES33-ER33</f>
        <v>-17000</v>
      </c>
      <c r="EU33" s="552">
        <f t="shared" si="855"/>
        <v>0</v>
      </c>
      <c r="EV33" s="551">
        <v>7000</v>
      </c>
      <c r="EW33" s="551">
        <f>INDEX('Summary sales'!$A$6:$CA$50,MATCH(B33,'Summary sales'!$A$6:$A$50,0),MATCH($EV$3,'Summary sales'!$A$7:$CA$7,0))</f>
        <v>0</v>
      </c>
      <c r="EX33" s="551">
        <f t="shared" ref="EX33:EX35" si="960">EW33-EV33</f>
        <v>-7000</v>
      </c>
      <c r="EY33" s="552">
        <f t="shared" si="857"/>
        <v>0</v>
      </c>
      <c r="EZ33" s="551">
        <f>INDEX('SO Oktober 2026 Rev3'!$B$6:$BI$50,MATCH(B33,'SO Oktober 2026 Rev3'!$B$6:$B$50,0),MATCH($EZ$3,'SO Oktober 2026 Rev3'!$B$5:$XI$5,0))</f>
        <v>3500</v>
      </c>
      <c r="FA33" s="551">
        <f>INDEX('Summary sales'!$A$6:$CA$50,MATCH(B33,'Summary sales'!$A$6:$A$50,0),MATCH($EZ$3,'Summary sales'!$A$7:$CA$7,0))</f>
        <v>0</v>
      </c>
      <c r="FB33" s="551">
        <f t="shared" ref="FB33:FB35" si="961">FA33-EZ33</f>
        <v>-3500</v>
      </c>
      <c r="FC33" s="552">
        <f t="shared" si="859"/>
        <v>0</v>
      </c>
      <c r="FD33" s="551">
        <v>7000</v>
      </c>
      <c r="FE33" s="551">
        <f>INDEX('Summary sales'!$A$6:$CA$50,MATCH(B33,'Summary sales'!$A$6:$A$50,0),MATCH($FD$3,'Summary sales'!$A$7:$CA$7,0))</f>
        <v>0</v>
      </c>
      <c r="FF33" s="554">
        <f t="shared" si="761"/>
        <v>-7000</v>
      </c>
      <c r="FG33" s="552">
        <f t="shared" ref="FG33:FG35" si="962">FE33/FD33</f>
        <v>0</v>
      </c>
      <c r="FH33" s="551">
        <f>INDEX('SO Oktober 2026 Rev3'!$B$6:$BI$50,MATCH(B33,'SO Oktober 2026 Rev3'!$B$6:$B$50,0),MATCH($FH$3,'SO Oktober 2026 Rev3'!$B$5:$XI$5,0))</f>
        <v>20000</v>
      </c>
      <c r="FI33" s="554">
        <f>INDEX('Summary sales'!$A$6:$CA$50,MATCH(B33,'Summary sales'!$A$6:$A$50,0),MATCH($FH$3,'Summary sales'!$A$7:$CA$7,0))</f>
        <v>0</v>
      </c>
      <c r="FJ33" s="551">
        <f t="shared" si="763"/>
        <v>-20000</v>
      </c>
      <c r="FK33" s="552">
        <f t="shared" ref="FK33:FK35" si="963">FI33/FH33</f>
        <v>0</v>
      </c>
      <c r="FL33" s="551">
        <f>INDEX('SO Oktober 2026 Rev3'!$B$6:$BI$50,MATCH(B33,'SO Oktober 2026 Rev3'!$B$6:$B$50,0),MATCH($FL$3,'SO Oktober 2026 Rev3'!$B$5:$XI$5,0))</f>
        <v>500</v>
      </c>
      <c r="FM33" s="551">
        <f>INDEX('Summary sales'!$A$6:$CA$50,MATCH(B33,'Summary sales'!$A$6:$A$50,0),MATCH($FL$3,'Summary sales'!$A$7:$CA$7,0))</f>
        <v>0</v>
      </c>
      <c r="FN33" s="551">
        <f t="shared" ref="FN33:FN35" si="964">FM33-FL33</f>
        <v>-500</v>
      </c>
      <c r="FO33" s="552">
        <f t="shared" si="861"/>
        <v>0</v>
      </c>
      <c r="FP33" s="551">
        <v>6500</v>
      </c>
      <c r="FQ33" s="551">
        <f>INDEX('Summary sales'!$A$6:$CA$50,MATCH(B33,'Summary sales'!$A$6:$A$50,0),MATCH($FP$3,'Summary sales'!$A$7:$CA$7,0))</f>
        <v>0</v>
      </c>
      <c r="FR33" s="551">
        <f t="shared" ref="FR33:FR35" si="965">FQ33-FP33</f>
        <v>-6500</v>
      </c>
      <c r="FS33" s="552">
        <f t="shared" si="863"/>
        <v>0</v>
      </c>
      <c r="FT33" s="551">
        <f>INDEX('SO Oktober 2026 Rev3'!$B$6:$BI$50,MATCH(B33,'SO Oktober 2026 Rev3'!$B$6:$B$50,0),MATCH($FT$3,'SO Oktober 2026 Rev3'!$B$5:$XI$5,0))</f>
        <v>3500</v>
      </c>
      <c r="FU33" s="551">
        <f>INDEX('Summary sales'!$A$6:$CA$50,MATCH(B33,'Summary sales'!$A$6:$A$50,0),MATCH($FT$3,'Summary sales'!$A$7:$CA$7,0))</f>
        <v>0</v>
      </c>
      <c r="FV33" s="551">
        <f t="shared" ref="FV33:FV35" si="966">FU33-FT33</f>
        <v>-3500</v>
      </c>
      <c r="FW33" s="552">
        <f t="shared" si="865"/>
        <v>0</v>
      </c>
      <c r="FX33" s="551">
        <f>INDEX('SO Oktober 2026 Rev3'!$B$6:$BI$50,MATCH(B33,'SO Oktober 2026 Rev3'!$B$6:$B$50,0),MATCH($FX$3,'SO Oktober 2026 Rev3'!$B$5:$XI$5,0))</f>
        <v>2000</v>
      </c>
      <c r="FY33" s="551">
        <f>INDEX('Summary sales'!$A$6:$CA$50,MATCH(B33,'Summary sales'!$A$6:$A$50,0),MATCH($FX$3,'Summary sales'!$A$7:$CA$7,0))</f>
        <v>0</v>
      </c>
      <c r="FZ33" s="551">
        <f t="shared" ref="FZ33:FZ35" si="967">FY33-FX33</f>
        <v>-2000</v>
      </c>
      <c r="GA33" s="552">
        <f t="shared" si="867"/>
        <v>0</v>
      </c>
      <c r="GB33" s="551">
        <v>369.61070967741654</v>
      </c>
      <c r="GC33" s="551">
        <f>INDEX('Summary sales'!$A$6:$CA$50,MATCH(B33,'Summary sales'!$A$6:$A$50,0),MATCH($GB$3,'Summary sales'!$A$7:$CA$7,0))</f>
        <v>0</v>
      </c>
      <c r="GD33" s="551">
        <f t="shared" ref="GD33:GD35" si="968">GC33-GB33</f>
        <v>-369.61070967741654</v>
      </c>
      <c r="GE33" s="552">
        <f t="shared" si="869"/>
        <v>0</v>
      </c>
      <c r="GF33" s="551">
        <v>9000</v>
      </c>
      <c r="GG33" s="551">
        <f>INDEX('Summary sales'!$A$6:$CA$50,MATCH(B33,'Summary sales'!$A$6:$A$50,0),MATCH($GF$3,'Summary sales'!$A$7:$CA$7,0))</f>
        <v>0</v>
      </c>
      <c r="GH33" s="551">
        <f t="shared" ref="GH33:GH35" si="969">GG33-GF33</f>
        <v>-9000</v>
      </c>
      <c r="GI33" s="552">
        <f t="shared" si="871"/>
        <v>0</v>
      </c>
      <c r="GJ33" s="551">
        <f>INDEX('SO Oktober 2026 Rev3'!$B$6:$BI$50,MATCH(B33,'SO Oktober 2026 Rev3'!$B$6:$B$50,0),MATCH($GJ$3,'SO Oktober 2026 Rev3'!$B$5:$XI$5,0))</f>
        <v>1121.900322580635</v>
      </c>
      <c r="GK33" s="551">
        <f>INDEX('Summary sales'!$A$6:$CA$50,MATCH($B33,'Summary sales'!$A$6:$A$50,0),MATCH($GJ$3,'Summary sales'!$A$7:$CA$7,0))</f>
        <v>0</v>
      </c>
      <c r="GL33" s="551">
        <f t="shared" ref="GL33:GL35" si="970">GK33-GJ33</f>
        <v>-1121.900322580635</v>
      </c>
      <c r="GM33" s="552">
        <f t="shared" si="873"/>
        <v>0</v>
      </c>
      <c r="GN33" s="551">
        <f>INDEX('SO Oktober 2026 Rev3'!$B$6:$BI$50,MATCH(B33,'SO Oktober 2026 Rev3'!$B$6:$B$50,0),MATCH($GN$3,'SO Oktober 2026 Rev3'!$B$5:$XI$5,0))</f>
        <v>2499.7025806451697</v>
      </c>
      <c r="GO33" s="551">
        <f>INDEX('Summary sales'!$A$6:$CA$50,MATCH(B33,'Summary sales'!$A$6:$A$50,0),MATCH($GN$3,'Summary sales'!$A$7:$CA$7,0))</f>
        <v>0</v>
      </c>
      <c r="GP33" s="551">
        <f t="shared" ref="GP33:GP35" si="971">GO33-GN33</f>
        <v>-2499.7025806451697</v>
      </c>
      <c r="GQ33" s="552">
        <f t="shared" si="875"/>
        <v>0</v>
      </c>
      <c r="GR33" s="551">
        <v>5000</v>
      </c>
      <c r="GS33" s="551">
        <f>INDEX('Summary sales'!$A$6:$CA$50,MATCH(B33,'Summary sales'!$A$6:$A$50,0),MATCH($GR$3,'Summary sales'!$A$7:$CA$7,0))</f>
        <v>0</v>
      </c>
      <c r="GT33" s="551">
        <f t="shared" ref="GT33:GT35" si="972">GS33-GR33</f>
        <v>-5000</v>
      </c>
      <c r="GU33" s="552">
        <f t="shared" si="877"/>
        <v>0</v>
      </c>
      <c r="GV33" s="551">
        <f>INDEX('SO Oktober 2026 Rev3'!$B$6:$BI$50,MATCH(B33,'SO Oktober 2026 Rev3'!$B$6:$B$50,0),MATCH($GV$3,'SO Oktober 2026 Rev3'!$B$5:$XI$5,0))</f>
        <v>2499.7025806451697</v>
      </c>
      <c r="GW33" s="551">
        <f>INDEX('Summary sales'!$A$6:$CA$50,MATCH(B33,'Summary sales'!$A$6:$A$50,0),MATCH($GV$3,'Summary sales'!$A$7:$CA$7,0))</f>
        <v>0</v>
      </c>
      <c r="GX33" s="551">
        <f t="shared" ref="GX33:GX35" si="973">GW33-GV33</f>
        <v>-2499.7025806451697</v>
      </c>
      <c r="GY33" s="552">
        <f t="shared" si="879"/>
        <v>0</v>
      </c>
      <c r="GZ33" s="551">
        <f>INDEX('SO Oktober 2026 Rev3'!$B$6:$BI$50,MATCH(B33,'SO Oktober 2026 Rev3'!$B$6:$B$50,0),MATCH($GZ$3,'SO Oktober 2026 Rev3'!$B$5:$XI$5,0))</f>
        <v>31500</v>
      </c>
      <c r="HA33" s="551">
        <f>INDEX('Summary sales'!$A$6:$CA$50,MATCH(B33,'Summary sales'!$A$6:$A$50,0),MATCH($GZ$3,'Summary sales'!$A$7:$CA$7,0))</f>
        <v>0</v>
      </c>
      <c r="HB33" s="551">
        <f t="shared" ref="HB33:HB35" si="974">HA33-GZ33</f>
        <v>-31500</v>
      </c>
      <c r="HC33" s="555">
        <f t="shared" si="881"/>
        <v>0</v>
      </c>
    </row>
    <row r="34" spans="1:211" ht="15" customHeight="1">
      <c r="A34" s="816"/>
      <c r="B34" s="557">
        <f t="shared" si="787"/>
        <v>46319</v>
      </c>
      <c r="C34" s="557" t="str">
        <f t="shared" si="680"/>
        <v>Sat</v>
      </c>
      <c r="D34" s="551">
        <f t="shared" si="788"/>
        <v>255485.50619354838</v>
      </c>
      <c r="E34" s="551">
        <f t="shared" ca="1" si="789"/>
        <v>0</v>
      </c>
      <c r="F34" s="551">
        <f t="shared" ca="1" si="927"/>
        <v>-255485.50619354838</v>
      </c>
      <c r="G34" s="552">
        <f t="shared" ca="1" si="928"/>
        <v>0</v>
      </c>
      <c r="H34" s="551">
        <f>INDEX('SO Oktober 2026 Rev3'!$B$6:$BI$50,MATCH($B34,'SO Oktober 2026 Rev3'!$B$6:$B$50,0),MATCH($H$3,'SO Oktober 2026 Rev3'!$B$5:$XI$5,0))</f>
        <v>700</v>
      </c>
      <c r="I34" s="551">
        <f>INDEX('Summary sales'!$A$6:$CA$50,MATCH($B34,'Summary sales'!$A$6:$A$50,0),MATCH($H$3,'Summary sales'!$A$7:$CA$7,0))</f>
        <v>0</v>
      </c>
      <c r="J34" s="551">
        <f t="shared" si="929"/>
        <v>-700</v>
      </c>
      <c r="K34" s="552">
        <f t="shared" si="793"/>
        <v>0</v>
      </c>
      <c r="L34" s="551">
        <f>INDEX('SO Oktober 2026 Rev3'!$B$6:$BI$50,MATCH($B34,'SO Oktober 2026 Rev3'!$B$6:$B$50,0),MATCH($L$3,'SO Oktober 2026 Rev3'!$B$5:$XI$5,0))</f>
        <v>1000</v>
      </c>
      <c r="M34" s="551">
        <f>INDEX('Summary sales'!$A$6:$CA$50,MATCH($B34,'Summary sales'!$A$6:$A$50,0),MATCH($L$3,'Summary sales'!$A$7:$CA$7,0))</f>
        <v>0</v>
      </c>
      <c r="N34" s="551">
        <f t="shared" si="930"/>
        <v>-1000</v>
      </c>
      <c r="O34" s="553">
        <f t="shared" si="795"/>
        <v>0</v>
      </c>
      <c r="P34" s="551">
        <f>INDEX('SO Oktober 2026 Rev3'!$B$6:$BI$50,MATCH(B34,'SO Oktober 2026 Rev3'!$B$6:$B$50,0),MATCH($P$3,'SO Oktober 2026 Rev3'!$B$5:$XI$5,0))</f>
        <v>3300</v>
      </c>
      <c r="Q34" s="551">
        <f>INDEX('Summary sales'!$A$6:$CA$50,MATCH($B34,'Summary sales'!$A$6:$A$50,0),MATCH($P$3,'Summary sales'!$A$7:$CA$7,0))</f>
        <v>0</v>
      </c>
      <c r="R34" s="551">
        <f t="shared" si="931"/>
        <v>-3300</v>
      </c>
      <c r="S34" s="553">
        <f t="shared" si="797"/>
        <v>0</v>
      </c>
      <c r="T34" s="551">
        <f>INDEX('SO Oktober 2026 Rev3'!$B$6:$BI$50,MATCH(B34,'SO Oktober 2026 Rev3'!$B$6:$B$50,0),MATCH($T$3,'SO Oktober 2026 Rev3'!$B$5:$XI$5,0))</f>
        <v>500</v>
      </c>
      <c r="U34" s="551">
        <f>INDEX('Summary sales'!$A$6:$CA$50,MATCH($B34,'Summary sales'!$A$6:$A$50,0),MATCH($T$3,'Summary sales'!$A$7:$CA$7,0))</f>
        <v>0</v>
      </c>
      <c r="V34" s="551">
        <f t="shared" si="932"/>
        <v>-500</v>
      </c>
      <c r="W34" s="553">
        <f t="shared" si="799"/>
        <v>0</v>
      </c>
      <c r="X34" s="551">
        <f>INDEX('SO Oktober 2026 Rev3'!$B$6:$BI$50,MATCH(B34,'SO Oktober 2026 Rev3'!$B$6:$B$50,0),MATCH($X$3,'SO Oktober 2026 Rev3'!$B$5:$XI$5,0))</f>
        <v>150</v>
      </c>
      <c r="Y34" s="551">
        <f>INDEX('Summary sales'!$A$6:$CA$50,MATCH($B34,'Summary sales'!$A$6:$A$50,0),MATCH($X$3,'Summary sales'!$A$7:$CA$7,0))</f>
        <v>0</v>
      </c>
      <c r="Z34" s="551">
        <f t="shared" si="693"/>
        <v>-150</v>
      </c>
      <c r="AA34" s="553">
        <f t="shared" si="694"/>
        <v>0</v>
      </c>
      <c r="AB34" s="551">
        <f>INDEX('SO Oktober 2026 Rev3'!$B$6:$BI$50,MATCH(B34,'SO Oktober 2026 Rev3'!$B$6:$B$50,0),MATCH($AB$3,'SO Oktober 2026 Rev3'!$B$5:$XI$5,0))</f>
        <v>603.76322580644887</v>
      </c>
      <c r="AC34" s="551">
        <f>INDEX('Summary sales'!$A$6:$CA$50,MATCH($B34,'Summary sales'!$A$6:$A$50,0),MATCH($AB$3,'Summary sales'!$A$7:$CA$7,0))</f>
        <v>0</v>
      </c>
      <c r="AD34" s="551">
        <f t="shared" si="933"/>
        <v>-603.76322580644887</v>
      </c>
      <c r="AE34" s="552">
        <f t="shared" si="801"/>
        <v>0</v>
      </c>
      <c r="AF34" s="551">
        <f>INDEX('SO Oktober 2026 Rev3'!$B$6:$BI$50,MATCH(B34,'SO Oktober 2026 Rev3'!$B$6:$B$50,0),MATCH($AF$3,'SO Oktober 2026 Rev3'!$B$5:$XI$5,0))</f>
        <v>673.27548387096704</v>
      </c>
      <c r="AG34" s="551">
        <f>INDEX('Summary sales'!$A$6:$CA$50,MATCH($B34,'Summary sales'!$A$6:$A$50,0),MATCH($AF$3,'Summary sales'!$A$7:$CA$7,0))</f>
        <v>0</v>
      </c>
      <c r="AH34" s="551">
        <f t="shared" si="934"/>
        <v>-673.27548387096704</v>
      </c>
      <c r="AI34" s="552">
        <f t="shared" si="803"/>
        <v>0</v>
      </c>
      <c r="AJ34" s="551">
        <f>INDEX('SO Oktober 2026 Rev3'!$B$6:$BI$50,MATCH(B34,'SO Oktober 2026 Rev3'!$B$6:$B$50,0),MATCH($AJ$3,'SO Oktober 2026 Rev3'!$B$5:$XI$5,0))</f>
        <v>4500</v>
      </c>
      <c r="AK34" s="551">
        <f>INDEX('Summary sales'!$A$6:$CA$50,MATCH($B34,'Summary sales'!$A$6:$A$50,0),MATCH($AJ$3,'Summary sales'!$A$7:$CA$7,0))</f>
        <v>0</v>
      </c>
      <c r="AL34" s="551">
        <f t="shared" si="699"/>
        <v>-4500</v>
      </c>
      <c r="AM34" s="552">
        <f t="shared" si="700"/>
        <v>0</v>
      </c>
      <c r="AN34" s="551">
        <v>4000</v>
      </c>
      <c r="AO34" s="551">
        <f ca="1">INDEX('Summary sales'!$A$6:$CA$50,MATCH($B34,'Summary sales'!$A$6:$A$50,0),MATCH($AN$3,'Summary sales'!$A$7:$CA$7,0))</f>
        <v>0</v>
      </c>
      <c r="AP34" s="551">
        <f t="shared" ca="1" si="935"/>
        <v>-4000</v>
      </c>
      <c r="AQ34" s="552">
        <f t="shared" ca="1" si="805"/>
        <v>0</v>
      </c>
      <c r="AR34" s="551">
        <v>1000</v>
      </c>
      <c r="AS34" s="551">
        <f>INDEX('Summary sales'!$A$6:$CA$50,MATCH($B34,'Summary sales'!$A$6:$A$50,0),MATCH($AR$3,'Summary sales'!$A$7:$CA$7,0))</f>
        <v>0</v>
      </c>
      <c r="AT34" s="551">
        <f t="shared" si="936"/>
        <v>-1000</v>
      </c>
      <c r="AU34" s="552">
        <f t="shared" si="807"/>
        <v>0</v>
      </c>
      <c r="AV34" s="551">
        <f>INDEX('SO Oktober 2026 Rev3'!$B$6:$BI$50,MATCH(B34,'SO Oktober 2026 Rev3'!$B$6:$B$50,0),MATCH($AV$3,'SO Oktober 2026 Rev3'!$B$5:$XI$5,0))</f>
        <v>1000</v>
      </c>
      <c r="AW34" s="551">
        <f>INDEX('Summary sales'!$A$6:$CA$50,MATCH($B34,'Summary sales'!$A$6:$A$50,0),MATCH($AV$3,'Summary sales'!$A$7:$CA$7,0))</f>
        <v>0</v>
      </c>
      <c r="AX34" s="551">
        <f t="shared" si="937"/>
        <v>-1000</v>
      </c>
      <c r="AY34" s="552">
        <f t="shared" si="809"/>
        <v>0</v>
      </c>
      <c r="AZ34" s="551">
        <v>15600</v>
      </c>
      <c r="BA34" s="551">
        <f>INDEX('Summary sales'!$A$6:$CA$50,MATCH($B34,'Summary sales'!$A$6:$A$50,0),MATCH($AZ$3,'Summary sales'!$A$7:$CA$7,0))</f>
        <v>0</v>
      </c>
      <c r="BB34" s="551">
        <f t="shared" si="938"/>
        <v>-15600</v>
      </c>
      <c r="BC34" s="552">
        <f t="shared" si="811"/>
        <v>0</v>
      </c>
      <c r="BD34" s="551">
        <v>6000</v>
      </c>
      <c r="BE34" s="551">
        <f>INDEX('Summary sales'!$A$6:$CA$50,MATCH($B34,'Summary sales'!$A$6:$A$50,0),MATCH($BD$3,'Summary sales'!$A$7:$CA$7,0))</f>
        <v>0</v>
      </c>
      <c r="BF34" s="551">
        <f t="shared" si="939"/>
        <v>-6000</v>
      </c>
      <c r="BG34" s="552">
        <f t="shared" si="813"/>
        <v>0</v>
      </c>
      <c r="BH34" s="551">
        <f>INDEX('SO Oktober 2026 Rev3'!$B$6:$BI$50,MATCH(B34,'SO Oktober 2026 Rev3'!$B$6:$B$50,0),MATCH($BH$3,'SO Oktober 2026 Rev3'!$B$5:$XI$5,0))</f>
        <v>1000</v>
      </c>
      <c r="BI34" s="551">
        <f>INDEX('Summary sales'!$A$6:$CA$50,MATCH($B34,'Summary sales'!$A$6:$A$50,0),MATCH($BH$3,'Summary sales'!$A$7:$CA$7,0))</f>
        <v>0</v>
      </c>
      <c r="BJ34" s="551">
        <f t="shared" si="711"/>
        <v>-1000</v>
      </c>
      <c r="BK34" s="552">
        <f t="shared" si="712"/>
        <v>0</v>
      </c>
      <c r="BL34" s="551">
        <f>INDEX('SO Oktober 2026 Rev3'!$B$6:$BI$50,MATCH(B34,'SO Oktober 2026 Rev3'!$B$6:$B$50,0),MATCH($BL$3,'SO Oktober 2026 Rev3'!$B$5:$XI$5,0))</f>
        <v>5500</v>
      </c>
      <c r="BM34" s="551">
        <f ca="1">INDEX('Summary sales'!$A$6:$CA$50,MATCH($B34,'Summary sales'!$A$6:$A$50,0),MATCH($BL$3,'Summary sales'!$A$7:$CA$7,0))</f>
        <v>0</v>
      </c>
      <c r="BN34" s="551">
        <f t="shared" ca="1" si="940"/>
        <v>-5500</v>
      </c>
      <c r="BO34" s="552">
        <f t="shared" ca="1" si="815"/>
        <v>0</v>
      </c>
      <c r="BP34" s="551">
        <f>INDEX('SO Oktober 2026 Rev3'!$B$6:$BI$50,MATCH(B34,'SO Oktober 2026 Rev3'!$B$6:$B$50,0),MATCH($BP$3,'SO Oktober 2026 Rev3'!$B$5:$XI$5,0))</f>
        <v>8000</v>
      </c>
      <c r="BQ34" s="551">
        <f>INDEX('Summary sales'!$A$6:$CA$50,MATCH($B34,'Summary sales'!$A$6:$A$50,0),MATCH($BP$3,'Summary sales'!$A$7:$CA$7,0))</f>
        <v>0</v>
      </c>
      <c r="BR34" s="551">
        <f t="shared" si="941"/>
        <v>-8000</v>
      </c>
      <c r="BS34" s="552">
        <f t="shared" si="817"/>
        <v>0</v>
      </c>
      <c r="BT34" s="551">
        <f>INDEX('SO Oktober 2026 Rev3'!$B$6:$BI$50,MATCH(B34,'SO Oktober 2026 Rev3'!$B$6:$B$50,0),MATCH($BT$3,'SO Oktober 2026 Rev3'!$B$5:$XI$5,0))</f>
        <v>89.451612903225808</v>
      </c>
      <c r="BU34" s="551">
        <f>INDEX('Summary sales'!$A$6:$CA$50,MATCH($B34,'Summary sales'!$A$6:$A$50,0),MATCH($BT$3,'Summary sales'!$A$7:$CA$7,0))</f>
        <v>0</v>
      </c>
      <c r="BV34" s="551">
        <f t="shared" si="942"/>
        <v>-89.451612903225808</v>
      </c>
      <c r="BW34" s="552">
        <f t="shared" si="819"/>
        <v>0</v>
      </c>
      <c r="BX34" s="551">
        <v>3500</v>
      </c>
      <c r="BY34" s="551">
        <f>INDEX('Summary sales'!$A$6:$CA$50,MATCH($B34,'Summary sales'!$A$6:$A$50,0),MATCH($BX$3,'Summary sales'!$A$7:$CA$7,0))</f>
        <v>0</v>
      </c>
      <c r="BZ34" s="551">
        <f t="shared" si="943"/>
        <v>-3500</v>
      </c>
      <c r="CA34" s="552">
        <f t="shared" si="821"/>
        <v>0</v>
      </c>
      <c r="CB34" s="551">
        <f>INDEX('SO Oktober 2026 Rev3'!$B$6:$BI$50,MATCH(B34,'SO Oktober 2026 Rev3'!$B$6:$B$50,0),MATCH($CB$3,'SO Oktober 2026 Rev3'!$B$5:$XI$5,0))</f>
        <v>1000</v>
      </c>
      <c r="CC34" s="551">
        <f>INDEX('Summary sales'!$A$6:$CA$50,MATCH($B34,'Summary sales'!$A$6:$A$50,0),MATCH($CB$3,'Summary sales'!$A$7:$CA$7,0))</f>
        <v>0</v>
      </c>
      <c r="CD34" s="551">
        <f t="shared" si="944"/>
        <v>-1000</v>
      </c>
      <c r="CE34" s="552">
        <f t="shared" si="823"/>
        <v>0</v>
      </c>
      <c r="CF34" s="551">
        <f>INDEX('SO Oktober 2026 Rev3'!$B$6:$BI$50,MATCH(B34,'SO Oktober 2026 Rev3'!$B$6:$B$50,0),MATCH($CF$3,'SO Oktober 2026 Rev3'!$B$5:$XI$5,0))</f>
        <v>0</v>
      </c>
      <c r="CG34" s="551">
        <f>INDEX('Summary sales'!$A$6:$CA$50,MATCH($B34,'Summary sales'!$A$6:$A$50,0),MATCH($CF$3,'Summary sales'!$A$7:$CA$7,0))</f>
        <v>0</v>
      </c>
      <c r="CH34" s="551">
        <f t="shared" si="945"/>
        <v>0</v>
      </c>
      <c r="CI34" s="552" t="e">
        <f t="shared" si="825"/>
        <v>#DIV/0!</v>
      </c>
      <c r="CJ34" s="551">
        <f>INDEX('SO Oktober 2026 Rev3'!$B$6:$BI$50,MATCH($B34,'SO Oktober 2026 Rev3'!$B$6:$B$50,0),MATCH($CJ$3,'SO Oktober 2026 Rev3'!$B$5:$XI$5,0))</f>
        <v>4000</v>
      </c>
      <c r="CK34" s="551">
        <f>INDEX('Summary sales'!$A$6:$CA$50,MATCH($B34,'Summary sales'!$A$6:$A$50,0),MATCH($CJ$3,'Summary sales'!$A$7:$CA$7,0))</f>
        <v>0</v>
      </c>
      <c r="CL34" s="551">
        <f t="shared" si="725"/>
        <v>-4000</v>
      </c>
      <c r="CM34" s="552">
        <f t="shared" si="726"/>
        <v>0</v>
      </c>
      <c r="CN34" s="551">
        <f>INDEX('SO Oktober 2026 Rev3'!$B$6:$BI$50,MATCH($B34,'SO Oktober 2026 Rev3'!$B$6:$B$50,0),MATCH(CN$3,'SO Oktober 2026 Rev3'!$B$5:$XI$5,0))</f>
        <v>0</v>
      </c>
      <c r="CO34" s="551">
        <f>INDEX('Summary sales'!$A$6:$CA$50,MATCH($B34,'Summary sales'!$A$6:$A$50,0),MATCH($CN$3,'Summary sales'!$A$7:$CA$7,0))</f>
        <v>0</v>
      </c>
      <c r="CP34" s="551">
        <f t="shared" si="946"/>
        <v>0</v>
      </c>
      <c r="CQ34" s="552" t="e">
        <f t="shared" si="827"/>
        <v>#DIV/0!</v>
      </c>
      <c r="CR34" s="551">
        <f>INDEX('SO Oktober 2026 Rev3'!$B$6:$BI$50,MATCH($B34,'SO Oktober 2026 Rev3'!$B$6:$B$50,0),MATCH(CR$3,'SO Oktober 2026 Rev3'!$B$5:$XI$5,0))</f>
        <v>0</v>
      </c>
      <c r="CS34" s="551">
        <f>INDEX('Summary sales'!$A$6:$CA$50,MATCH($B34,'Summary sales'!$A$6:$A$50,0),MATCH($CR$3,'Summary sales'!$A$7:$CA$7,0))</f>
        <v>0</v>
      </c>
      <c r="CT34" s="551">
        <f t="shared" si="828"/>
        <v>0</v>
      </c>
      <c r="CU34" s="552" t="e">
        <f t="shared" si="829"/>
        <v>#DIV/0!</v>
      </c>
      <c r="CV34" s="551">
        <v>16000</v>
      </c>
      <c r="CW34" s="551">
        <f>INDEX('Summary sales'!$A$6:$CA$50,MATCH($B34,'Summary sales'!$A$6:$A$50,0),MATCH($CV$3,'Summary sales'!$A$7:$CA$7,0))</f>
        <v>0</v>
      </c>
      <c r="CX34" s="551">
        <f t="shared" si="947"/>
        <v>-16000</v>
      </c>
      <c r="CY34" s="552">
        <f t="shared" si="831"/>
        <v>0</v>
      </c>
      <c r="CZ34" s="551">
        <f>INDEX('SO Oktober 2026 Rev3'!$B$6:$BI$50,MATCH(B34,'SO Oktober 2026 Rev3'!$B$6:$B$50,0),MATCH($CZ$3,'SO Oktober 2026 Rev3'!$B$5:$XI$5,0))</f>
        <v>2000</v>
      </c>
      <c r="DA34" s="551">
        <f>INDEX('Summary sales'!$A$6:$CA$50,MATCH($B34,'Summary sales'!$A$6:$A$50,0),MATCH($CZ$3,'Summary sales'!$A$7:$CA$7,0))</f>
        <v>0</v>
      </c>
      <c r="DB34" s="551">
        <f t="shared" si="948"/>
        <v>-2000</v>
      </c>
      <c r="DC34" s="552">
        <f t="shared" si="833"/>
        <v>0</v>
      </c>
      <c r="DD34" s="551">
        <f>INDEX('SO Oktober 2026 Rev3'!$B$6:$BI$50,MATCH($B34,'SO Oktober 2026 Rev3'!$B$6:$B$50,0),MATCH(DD$3,'SO Oktober 2026 Rev3'!$B$5:$XI$5,0))</f>
        <v>800</v>
      </c>
      <c r="DE34" s="551">
        <f>INDEX('Summary sales'!$A$6:$CA$50,MATCH($B34,'Summary sales'!$A$6:$A$50,0),MATCH($DD$3,'Summary sales'!$A$7:$CA$7,0))</f>
        <v>0</v>
      </c>
      <c r="DF34" s="551">
        <f t="shared" si="949"/>
        <v>-800</v>
      </c>
      <c r="DG34" s="552">
        <f t="shared" si="835"/>
        <v>0</v>
      </c>
      <c r="DH34" s="551">
        <f>INDEX('SO Oktober 2026 Rev3'!$B$6:$BI$50,MATCH($B34,'SO Oktober 2026 Rev3'!$B$6:$B$50,0),MATCH(DH$3,'SO Oktober 2026 Rev3'!$B$5:$XI$5,0))</f>
        <v>7200</v>
      </c>
      <c r="DI34" s="551">
        <f>INDEX('Summary sales'!$A$6:$CA$50,MATCH($B34,'Summary sales'!$A$6:$A$50,0),MATCH($DH$3,'Summary sales'!$A$7:$CA$7,0))</f>
        <v>0</v>
      </c>
      <c r="DJ34" s="551">
        <f t="shared" si="950"/>
        <v>-7200</v>
      </c>
      <c r="DK34" s="552">
        <f t="shared" si="837"/>
        <v>0</v>
      </c>
      <c r="DL34" s="551">
        <f>INDEX('SO Oktober 2026 Rev3'!$B$6:$BI$50,MATCH(B34,'SO Oktober 2026 Rev3'!$B$6:$B$50,0),MATCH($DL$3,'SO Oktober 2026 Rev3'!$B$5:$XI$5,0))</f>
        <v>0</v>
      </c>
      <c r="DM34" s="551">
        <f>INDEX('Summary sales'!$A$6:$CA$50,MATCH($B34,'Summary sales'!$A$6:$A$50,0),MATCH($DL$3,'Summary sales'!$A$7:$CA$7,0))</f>
        <v>0</v>
      </c>
      <c r="DN34" s="551">
        <f t="shared" si="951"/>
        <v>0</v>
      </c>
      <c r="DO34" s="552" t="e">
        <f t="shared" si="839"/>
        <v>#DIV/0!</v>
      </c>
      <c r="DP34" s="551">
        <v>1500</v>
      </c>
      <c r="DQ34" s="551">
        <f>INDEX('Summary sales'!$A$6:$CA$50,MATCH($B34,'Summary sales'!$A$6:$A$50,0),MATCH($DP$3,'Summary sales'!$A$7:$CA$7,0))</f>
        <v>0</v>
      </c>
      <c r="DR34" s="551">
        <f t="shared" si="952"/>
        <v>-1500</v>
      </c>
      <c r="DS34" s="552">
        <f t="shared" si="841"/>
        <v>0</v>
      </c>
      <c r="DT34" s="551">
        <f>INDEX('SO Oktober 2026 Rev3'!$B$6:$BI$50,MATCH(B34,'SO Oktober 2026 Rev3'!$B$6:$B$50,0),MATCH($DT$3,'SO Oktober 2026 Rev3'!$B$5:$XI$5,0))</f>
        <v>1000</v>
      </c>
      <c r="DU34" s="551">
        <f>INDEX('Summary sales'!$A$6:$CA$50,MATCH($B34,'Summary sales'!$A$6:$A$50,0),MATCH($DT$3,'Summary sales'!$A$7:$CA$7,0))</f>
        <v>0</v>
      </c>
      <c r="DV34" s="551">
        <f t="shared" si="953"/>
        <v>-1000</v>
      </c>
      <c r="DW34" s="552">
        <f t="shared" si="843"/>
        <v>0</v>
      </c>
      <c r="DX34" s="551">
        <f>INDEX('SO Oktober 2026 Rev3'!$B$6:$BI$50,MATCH(B34,'SO Oktober 2026 Rev3'!$B$6:$B$50,0),MATCH($DX$3,'SO Oktober 2026 Rev3'!$B$5:$XI$5,0))</f>
        <v>10000</v>
      </c>
      <c r="DY34" s="551">
        <f>INDEX('Summary sales'!$A$6:$CA$50,MATCH($B34,'Summary sales'!$A$6:$A$50,0),MATCH($DX$3,'Summary sales'!$A$7:$CA$7,0))</f>
        <v>0</v>
      </c>
      <c r="DZ34" s="551">
        <f t="shared" si="954"/>
        <v>-10000</v>
      </c>
      <c r="EA34" s="552">
        <f t="shared" si="845"/>
        <v>0</v>
      </c>
      <c r="EB34" s="551">
        <f>INDEX('SO Oktober 2026 Rev3'!$B$6:$BI$50,MATCH(B34,'SO Oktober 2026 Rev3'!$B$6:$B$50,0),MATCH($EB$3,'SO Oktober 2026 Rev3'!$B$5:$XI$5,0))</f>
        <v>2000</v>
      </c>
      <c r="EC34" s="551">
        <f>INDEX('Summary sales'!$A$6:$CA$50,MATCH($B34,'Summary sales'!$A$6:$A$50,0),MATCH($EB$3,'Summary sales'!$A$7:$CA$7,0))</f>
        <v>0</v>
      </c>
      <c r="ED34" s="551">
        <f t="shared" si="955"/>
        <v>-2000</v>
      </c>
      <c r="EE34" s="552">
        <f t="shared" si="847"/>
        <v>0</v>
      </c>
      <c r="EF34" s="551">
        <v>6000</v>
      </c>
      <c r="EG34" s="551">
        <f>INDEX('Summary sales'!$A$6:$CA$50,MATCH($B34,'Summary sales'!$A$6:$A$50,0),MATCH($EF$3,'Summary sales'!$A$7:$CA$7,0))</f>
        <v>0</v>
      </c>
      <c r="EH34" s="551">
        <f t="shared" si="956"/>
        <v>-6000</v>
      </c>
      <c r="EI34" s="552">
        <f t="shared" si="849"/>
        <v>0</v>
      </c>
      <c r="EJ34" s="551">
        <v>12000</v>
      </c>
      <c r="EK34" s="551">
        <f>INDEX('Summary sales'!$A$6:$CA$50,MATCH(B34,'Summary sales'!$A$6:$A$50,0),MATCH($EJ$3,'Summary sales'!$A$7:$CA$7,0))</f>
        <v>0</v>
      </c>
      <c r="EL34" s="551">
        <f t="shared" si="957"/>
        <v>-12000</v>
      </c>
      <c r="EM34" s="552">
        <f t="shared" si="851"/>
        <v>0</v>
      </c>
      <c r="EN34" s="551">
        <f>INDEX('SO Oktober 2026 Rev3'!$B$6:$BI$50,MATCH(B34,'SO Oktober 2026 Rev3'!$B$6:$B$50,0),MATCH($EN$3,'SO Oktober 2026 Rev3'!$B$5:$XI$5,0))</f>
        <v>5000</v>
      </c>
      <c r="EO34" s="551">
        <f>INDEX('Summary sales'!$A$6:$CA$50,MATCH($B34,'Summary sales'!$A$6:$A$50,0),MATCH($EN$3,'Summary sales'!$A$7:$CA$7,0))</f>
        <v>0</v>
      </c>
      <c r="EP34" s="551">
        <f t="shared" si="958"/>
        <v>-5000</v>
      </c>
      <c r="EQ34" s="552">
        <f t="shared" si="853"/>
        <v>0</v>
      </c>
      <c r="ER34" s="519">
        <v>33000</v>
      </c>
      <c r="ES34" s="551">
        <f>INDEX('Summary sales'!$A$6:$CA$50,MATCH($B34,'Summary sales'!$A$6:$A$50,0),MATCH($ER$3,'Summary sales'!$A$7:$CA$7,0))</f>
        <v>0</v>
      </c>
      <c r="ET34" s="551">
        <f t="shared" si="959"/>
        <v>-33000</v>
      </c>
      <c r="EU34" s="552">
        <f t="shared" si="855"/>
        <v>0</v>
      </c>
      <c r="EV34" s="551">
        <v>7000</v>
      </c>
      <c r="EW34" s="551">
        <f>INDEX('Summary sales'!$A$6:$CA$50,MATCH(B34,'Summary sales'!$A$6:$A$50,0),MATCH($EV$3,'Summary sales'!$A$7:$CA$7,0))</f>
        <v>0</v>
      </c>
      <c r="EX34" s="551">
        <f t="shared" si="960"/>
        <v>-7000</v>
      </c>
      <c r="EY34" s="552">
        <f t="shared" si="857"/>
        <v>0</v>
      </c>
      <c r="EZ34" s="551">
        <f>INDEX('SO Oktober 2026 Rev3'!$B$6:$BI$50,MATCH(B34,'SO Oktober 2026 Rev3'!$B$6:$B$50,0),MATCH($EZ$3,'SO Oktober 2026 Rev3'!$B$5:$XI$5,0))</f>
        <v>3500</v>
      </c>
      <c r="FA34" s="551">
        <f>INDEX('Summary sales'!$A$6:$CA$50,MATCH(B34,'Summary sales'!$A$6:$A$50,0),MATCH($EZ$3,'Summary sales'!$A$7:$CA$7,0))</f>
        <v>0</v>
      </c>
      <c r="FB34" s="551">
        <f t="shared" si="961"/>
        <v>-3500</v>
      </c>
      <c r="FC34" s="552">
        <f t="shared" si="859"/>
        <v>0</v>
      </c>
      <c r="FD34" s="551">
        <v>7000</v>
      </c>
      <c r="FE34" s="551">
        <f>INDEX('Summary sales'!$A$6:$CA$50,MATCH(B34,'Summary sales'!$A$6:$A$50,0),MATCH($FD$3,'Summary sales'!$A$7:$CA$7,0))</f>
        <v>0</v>
      </c>
      <c r="FF34" s="554">
        <f t="shared" si="761"/>
        <v>-7000</v>
      </c>
      <c r="FG34" s="552">
        <f t="shared" si="962"/>
        <v>0</v>
      </c>
      <c r="FH34" s="551">
        <f>INDEX('SO Oktober 2026 Rev3'!$B$6:$BI$50,MATCH(B34,'SO Oktober 2026 Rev3'!$B$6:$B$50,0),MATCH($FH$3,'SO Oktober 2026 Rev3'!$B$5:$XI$5,0))</f>
        <v>20000</v>
      </c>
      <c r="FI34" s="554">
        <f>INDEX('Summary sales'!$A$6:$CA$50,MATCH(B34,'Summary sales'!$A$6:$A$50,0),MATCH($FH$3,'Summary sales'!$A$7:$CA$7,0))</f>
        <v>0</v>
      </c>
      <c r="FJ34" s="551">
        <f t="shared" si="763"/>
        <v>-20000</v>
      </c>
      <c r="FK34" s="552">
        <f t="shared" si="963"/>
        <v>0</v>
      </c>
      <c r="FL34" s="551">
        <f>INDEX('SO Oktober 2026 Rev3'!$B$6:$BI$50,MATCH(B34,'SO Oktober 2026 Rev3'!$B$6:$B$50,0),MATCH($FL$3,'SO Oktober 2026 Rev3'!$B$5:$XI$5,0))</f>
        <v>500</v>
      </c>
      <c r="FM34" s="551">
        <f>INDEX('Summary sales'!$A$6:$CA$50,MATCH(B34,'Summary sales'!$A$6:$A$50,0),MATCH($FL$3,'Summary sales'!$A$7:$CA$7,0))</f>
        <v>0</v>
      </c>
      <c r="FN34" s="551">
        <f t="shared" si="964"/>
        <v>-500</v>
      </c>
      <c r="FO34" s="552">
        <f t="shared" si="861"/>
        <v>0</v>
      </c>
      <c r="FP34" s="519">
        <v>6500</v>
      </c>
      <c r="FQ34" s="551">
        <f>INDEX('Summary sales'!$A$6:$CA$50,MATCH(B34,'Summary sales'!$A$6:$A$50,0),MATCH($FP$3,'Summary sales'!$A$7:$CA$7,0))</f>
        <v>0</v>
      </c>
      <c r="FR34" s="551">
        <f t="shared" si="965"/>
        <v>-6500</v>
      </c>
      <c r="FS34" s="552">
        <f t="shared" si="863"/>
        <v>0</v>
      </c>
      <c r="FT34" s="551">
        <f>INDEX('SO Oktober 2026 Rev3'!$B$6:$BI$50,MATCH(B34,'SO Oktober 2026 Rev3'!$B$6:$B$50,0),MATCH($FT$3,'SO Oktober 2026 Rev3'!$B$5:$XI$5,0))</f>
        <v>3500</v>
      </c>
      <c r="FU34" s="551">
        <f>INDEX('Summary sales'!$A$6:$CA$50,MATCH(B34,'Summary sales'!$A$6:$A$50,0),MATCH($FT$3,'Summary sales'!$A$7:$CA$7,0))</f>
        <v>0</v>
      </c>
      <c r="FV34" s="551">
        <f t="shared" si="966"/>
        <v>-3500</v>
      </c>
      <c r="FW34" s="552">
        <f t="shared" si="865"/>
        <v>0</v>
      </c>
      <c r="FX34" s="551">
        <f>INDEX('SO Oktober 2026 Rev3'!$B$6:$BI$50,MATCH(B34,'SO Oktober 2026 Rev3'!$B$6:$B$50,0),MATCH($FX$3,'SO Oktober 2026 Rev3'!$B$5:$XI$5,0))</f>
        <v>2000</v>
      </c>
      <c r="FY34" s="551">
        <f>INDEX('Summary sales'!$A$6:$CA$50,MATCH(B34,'Summary sales'!$A$6:$A$50,0),MATCH($FX$3,'Summary sales'!$A$7:$CA$7,0))</f>
        <v>0</v>
      </c>
      <c r="FZ34" s="551">
        <f t="shared" si="967"/>
        <v>-2000</v>
      </c>
      <c r="GA34" s="552">
        <f t="shared" si="867"/>
        <v>0</v>
      </c>
      <c r="GB34" s="551">
        <v>369.61070967741654</v>
      </c>
      <c r="GC34" s="551">
        <f>INDEX('Summary sales'!$A$6:$CA$50,MATCH(B34,'Summary sales'!$A$6:$A$50,0),MATCH($GB$3,'Summary sales'!$A$7:$CA$7,0))</f>
        <v>0</v>
      </c>
      <c r="GD34" s="551">
        <f t="shared" si="968"/>
        <v>-369.61070967741654</v>
      </c>
      <c r="GE34" s="552">
        <f t="shared" si="869"/>
        <v>0</v>
      </c>
      <c r="GF34" s="551">
        <v>9000</v>
      </c>
      <c r="GG34" s="551">
        <f>INDEX('Summary sales'!$A$6:$CA$50,MATCH(B34,'Summary sales'!$A$6:$A$50,0),MATCH($GF$3,'Summary sales'!$A$7:$CA$7,0))</f>
        <v>0</v>
      </c>
      <c r="GH34" s="551">
        <f t="shared" si="969"/>
        <v>-9000</v>
      </c>
      <c r="GI34" s="552">
        <f t="shared" si="871"/>
        <v>0</v>
      </c>
      <c r="GJ34" s="551">
        <f>INDEX('SO Oktober 2026 Rev3'!$B$6:$BI$50,MATCH(B34,'SO Oktober 2026 Rev3'!$B$6:$B$50,0),MATCH($GJ$3,'SO Oktober 2026 Rev3'!$B$5:$XI$5,0))</f>
        <v>0</v>
      </c>
      <c r="GK34" s="551">
        <f>INDEX('Summary sales'!$A$6:$CA$50,MATCH($B34,'Summary sales'!$A$6:$A$50,0),MATCH($GJ$3,'Summary sales'!$A$7:$CA$7,0))</f>
        <v>0</v>
      </c>
      <c r="GL34" s="551">
        <f t="shared" si="970"/>
        <v>0</v>
      </c>
      <c r="GM34" s="552" t="e">
        <f t="shared" si="873"/>
        <v>#DIV/0!</v>
      </c>
      <c r="GN34" s="551">
        <f>INDEX('SO Oktober 2026 Rev3'!$B$6:$BI$50,MATCH(B34,'SO Oktober 2026 Rev3'!$B$6:$B$50,0),MATCH($GN$3,'SO Oktober 2026 Rev3'!$B$5:$XI$5,0))</f>
        <v>2499.7025806451697</v>
      </c>
      <c r="GO34" s="551">
        <f>INDEX('Summary sales'!$A$6:$CA$50,MATCH(B34,'Summary sales'!$A$6:$A$50,0),MATCH($GN$3,'Summary sales'!$A$7:$CA$7,0))</f>
        <v>0</v>
      </c>
      <c r="GP34" s="551">
        <f t="shared" si="971"/>
        <v>-2499.7025806451697</v>
      </c>
      <c r="GQ34" s="552">
        <f t="shared" si="875"/>
        <v>0</v>
      </c>
      <c r="GR34" s="551">
        <v>1000</v>
      </c>
      <c r="GS34" s="551">
        <f>INDEX('Summary sales'!$A$6:$CA$50,MATCH(B34,'Summary sales'!$A$6:$A$50,0),MATCH($GR$3,'Summary sales'!$A$7:$CA$7,0))</f>
        <v>0</v>
      </c>
      <c r="GT34" s="551">
        <f t="shared" si="972"/>
        <v>-1000</v>
      </c>
      <c r="GU34" s="552">
        <f t="shared" si="877"/>
        <v>0</v>
      </c>
      <c r="GV34" s="551">
        <f>INDEX('SO Oktober 2026 Rev3'!$B$6:$BI$50,MATCH(B34,'SO Oktober 2026 Rev3'!$B$6:$B$50,0),MATCH($GV$3,'SO Oktober 2026 Rev3'!$B$5:$XI$5,0))</f>
        <v>2499.7025806451697</v>
      </c>
      <c r="GW34" s="551">
        <f>INDEX('Summary sales'!$A$6:$CA$50,MATCH(B34,'Summary sales'!$A$6:$A$50,0),MATCH($GV$3,'Summary sales'!$A$7:$CA$7,0))</f>
        <v>0</v>
      </c>
      <c r="GX34" s="551">
        <f t="shared" si="973"/>
        <v>-2499.7025806451697</v>
      </c>
      <c r="GY34" s="552">
        <f t="shared" si="879"/>
        <v>0</v>
      </c>
      <c r="GZ34" s="551">
        <f>INDEX('SO Oktober 2026 Rev3'!$B$6:$BI$50,MATCH(B34,'SO Oktober 2026 Rev3'!$B$6:$B$50,0),MATCH($GZ$3,'SO Oktober 2026 Rev3'!$B$5:$XI$5,0))</f>
        <v>31500</v>
      </c>
      <c r="HA34" s="551">
        <f>INDEX('Summary sales'!$A$6:$CA$50,MATCH(B34,'Summary sales'!$A$6:$A$50,0),MATCH($GZ$3,'Summary sales'!$A$7:$CA$7,0))</f>
        <v>0</v>
      </c>
      <c r="HB34" s="551">
        <f t="shared" si="974"/>
        <v>-31500</v>
      </c>
      <c r="HC34" s="555">
        <f t="shared" si="881"/>
        <v>0</v>
      </c>
    </row>
    <row r="35" spans="1:211" ht="15" customHeight="1">
      <c r="A35" s="816"/>
      <c r="B35" s="557">
        <f t="shared" si="787"/>
        <v>46320</v>
      </c>
      <c r="C35" s="557" t="str">
        <f t="shared" si="680"/>
        <v>Sun</v>
      </c>
      <c r="D35" s="551">
        <f t="shared" si="788"/>
        <v>223494.42880645159</v>
      </c>
      <c r="E35" s="551">
        <f t="shared" ca="1" si="789"/>
        <v>0</v>
      </c>
      <c r="F35" s="551">
        <f t="shared" ca="1" si="927"/>
        <v>-223494.42880645159</v>
      </c>
      <c r="G35" s="552">
        <f t="shared" ca="1" si="928"/>
        <v>0</v>
      </c>
      <c r="H35" s="551">
        <f>INDEX('SO Oktober 2026 Rev3'!$B$6:$BI$50,MATCH($B35,'SO Oktober 2026 Rev3'!$B$6:$B$50,0),MATCH($H$3,'SO Oktober 2026 Rev3'!$B$5:$XI$5,0))</f>
        <v>700</v>
      </c>
      <c r="I35" s="551">
        <f>INDEX('Summary sales'!$A$6:$CA$50,MATCH($B35,'Summary sales'!$A$6:$A$50,0),MATCH($H$3,'Summary sales'!$A$7:$CA$7,0))</f>
        <v>0</v>
      </c>
      <c r="J35" s="551">
        <f t="shared" si="929"/>
        <v>-700</v>
      </c>
      <c r="K35" s="552">
        <f t="shared" si="793"/>
        <v>0</v>
      </c>
      <c r="L35" s="551">
        <f>INDEX('SO Oktober 2026 Rev3'!$B$6:$BI$50,MATCH($B35,'SO Oktober 2026 Rev3'!$B$6:$B$50,0),MATCH($L$3,'SO Oktober 2026 Rev3'!$B$5:$XI$5,0))</f>
        <v>1000</v>
      </c>
      <c r="M35" s="551">
        <f>INDEX('Summary sales'!$A$6:$CA$50,MATCH($B35,'Summary sales'!$A$6:$A$50,0),MATCH($L$3,'Summary sales'!$A$7:$CA$7,0))</f>
        <v>0</v>
      </c>
      <c r="N35" s="551">
        <f t="shared" si="930"/>
        <v>-1000</v>
      </c>
      <c r="O35" s="553">
        <f t="shared" si="795"/>
        <v>0</v>
      </c>
      <c r="P35" s="551">
        <f>INDEX('SO Oktober 2026 Rev3'!$B$6:$BI$50,MATCH(B35,'SO Oktober 2026 Rev3'!$B$6:$B$50,0),MATCH($P$3,'SO Oktober 2026 Rev3'!$B$5:$XI$5,0))</f>
        <v>999.51612903226578</v>
      </c>
      <c r="Q35" s="551">
        <f>INDEX('Summary sales'!$A$6:$CA$50,MATCH($B35,'Summary sales'!$A$6:$A$50,0),MATCH($P$3,'Summary sales'!$A$7:$CA$7,0))</f>
        <v>0</v>
      </c>
      <c r="R35" s="551">
        <f t="shared" si="931"/>
        <v>-999.51612903226578</v>
      </c>
      <c r="S35" s="553">
        <f t="shared" si="797"/>
        <v>0</v>
      </c>
      <c r="T35" s="551">
        <f>INDEX('SO Oktober 2026 Rev3'!$B$6:$BI$50,MATCH(B35,'SO Oktober 2026 Rev3'!$B$6:$B$50,0),MATCH($T$3,'SO Oktober 2026 Rev3'!$B$5:$XI$5,0))</f>
        <v>500</v>
      </c>
      <c r="U35" s="551">
        <f>INDEX('Summary sales'!$A$6:$CA$50,MATCH($B35,'Summary sales'!$A$6:$A$50,0),MATCH($T$3,'Summary sales'!$A$7:$CA$7,0))</f>
        <v>0</v>
      </c>
      <c r="V35" s="551">
        <f t="shared" si="932"/>
        <v>-500</v>
      </c>
      <c r="W35" s="553">
        <f t="shared" si="799"/>
        <v>0</v>
      </c>
      <c r="X35" s="551">
        <f>INDEX('SO Oktober 2026 Rev3'!$B$6:$BI$50,MATCH(B35,'SO Oktober 2026 Rev3'!$B$6:$B$50,0),MATCH($X$3,'SO Oktober 2026 Rev3'!$B$5:$XI$5,0))</f>
        <v>0</v>
      </c>
      <c r="Y35" s="551">
        <f>INDEX('Summary sales'!$A$6:$CA$50,MATCH($B35,'Summary sales'!$A$6:$A$50,0),MATCH($X$3,'Summary sales'!$A$7:$CA$7,0))</f>
        <v>0</v>
      </c>
      <c r="Z35" s="551">
        <f t="shared" si="693"/>
        <v>0</v>
      </c>
      <c r="AA35" s="553" t="e">
        <f t="shared" si="694"/>
        <v>#DIV/0!</v>
      </c>
      <c r="AB35" s="551">
        <f>INDEX('SO Oktober 2026 Rev3'!$B$6:$BI$50,MATCH(B35,'SO Oktober 2026 Rev3'!$B$6:$B$50,0),MATCH($AB$3,'SO Oktober 2026 Rev3'!$B$5:$XI$5,0))</f>
        <v>603.76322580644887</v>
      </c>
      <c r="AC35" s="551">
        <f>INDEX('Summary sales'!$A$6:$CA$50,MATCH($B35,'Summary sales'!$A$6:$A$50,0),MATCH($AB$3,'Summary sales'!$A$7:$CA$7,0))</f>
        <v>0</v>
      </c>
      <c r="AD35" s="551">
        <f t="shared" si="933"/>
        <v>-603.76322580644887</v>
      </c>
      <c r="AE35" s="552">
        <f t="shared" si="801"/>
        <v>0</v>
      </c>
      <c r="AF35" s="551">
        <f>INDEX('SO Oktober 2026 Rev3'!$B$6:$BI$50,MATCH(B35,'SO Oktober 2026 Rev3'!$B$6:$B$50,0),MATCH($AF$3,'SO Oktober 2026 Rev3'!$B$5:$XI$5,0))</f>
        <v>673.27548387096704</v>
      </c>
      <c r="AG35" s="551">
        <f>INDEX('Summary sales'!$A$6:$CA$50,MATCH($B35,'Summary sales'!$A$6:$A$50,0),MATCH($AF$3,'Summary sales'!$A$7:$CA$7,0))</f>
        <v>0</v>
      </c>
      <c r="AH35" s="551">
        <f t="shared" si="934"/>
        <v>-673.27548387096704</v>
      </c>
      <c r="AI35" s="552">
        <f t="shared" si="803"/>
        <v>0</v>
      </c>
      <c r="AJ35" s="551">
        <f>INDEX('SO Oktober 2026 Rev3'!$B$6:$BI$50,MATCH(B35,'SO Oktober 2026 Rev3'!$B$6:$B$50,0),MATCH($AJ$3,'SO Oktober 2026 Rev3'!$B$5:$XI$5,0))</f>
        <v>0</v>
      </c>
      <c r="AK35" s="551">
        <f>INDEX('Summary sales'!$A$6:$CA$50,MATCH($B35,'Summary sales'!$A$6:$A$50,0),MATCH($AJ$3,'Summary sales'!$A$7:$CA$7,0))</f>
        <v>0</v>
      </c>
      <c r="AL35" s="551">
        <f t="shared" si="699"/>
        <v>0</v>
      </c>
      <c r="AM35" s="552" t="e">
        <f t="shared" si="700"/>
        <v>#DIV/0!</v>
      </c>
      <c r="AN35" s="551">
        <v>4000</v>
      </c>
      <c r="AO35" s="551">
        <f ca="1">INDEX('Summary sales'!$A$6:$CA$50,MATCH($B35,'Summary sales'!$A$6:$A$50,0),MATCH($AN$3,'Summary sales'!$A$7:$CA$7,0))</f>
        <v>0</v>
      </c>
      <c r="AP35" s="551">
        <f t="shared" ca="1" si="935"/>
        <v>-4000</v>
      </c>
      <c r="AQ35" s="552">
        <f t="shared" ca="1" si="805"/>
        <v>0</v>
      </c>
      <c r="AR35" s="551">
        <v>300</v>
      </c>
      <c r="AS35" s="551">
        <f>INDEX('Summary sales'!$A$6:$CA$50,MATCH($B35,'Summary sales'!$A$6:$A$50,0),MATCH($AR$3,'Summary sales'!$A$7:$CA$7,0))</f>
        <v>0</v>
      </c>
      <c r="AT35" s="551">
        <f t="shared" si="936"/>
        <v>-300</v>
      </c>
      <c r="AU35" s="552">
        <f t="shared" si="807"/>
        <v>0</v>
      </c>
      <c r="AV35" s="551">
        <f>INDEX('SO Oktober 2026 Rev3'!$B$6:$BI$50,MATCH(B35,'SO Oktober 2026 Rev3'!$B$6:$B$50,0),MATCH($AV$3,'SO Oktober 2026 Rev3'!$B$5:$XI$5,0))</f>
        <v>1000</v>
      </c>
      <c r="AW35" s="551">
        <f>INDEX('Summary sales'!$A$6:$CA$50,MATCH($B35,'Summary sales'!$A$6:$A$50,0),MATCH($AV$3,'Summary sales'!$A$7:$CA$7,0))</f>
        <v>0</v>
      </c>
      <c r="AX35" s="551">
        <f t="shared" si="937"/>
        <v>-1000</v>
      </c>
      <c r="AY35" s="552">
        <f t="shared" si="809"/>
        <v>0</v>
      </c>
      <c r="AZ35" s="551">
        <v>15600</v>
      </c>
      <c r="BA35" s="551">
        <f>INDEX('Summary sales'!$A$6:$CA$50,MATCH($B35,'Summary sales'!$A$6:$A$50,0),MATCH($AZ$3,'Summary sales'!$A$7:$CA$7,0))</f>
        <v>0</v>
      </c>
      <c r="BB35" s="551">
        <f t="shared" si="938"/>
        <v>-15600</v>
      </c>
      <c r="BC35" s="552">
        <f t="shared" si="811"/>
        <v>0</v>
      </c>
      <c r="BD35" s="551">
        <v>5000</v>
      </c>
      <c r="BE35" s="551">
        <f>INDEX('Summary sales'!$A$6:$CA$50,MATCH($B35,'Summary sales'!$A$6:$A$50,0),MATCH($BD$3,'Summary sales'!$A$7:$CA$7,0))</f>
        <v>0</v>
      </c>
      <c r="BF35" s="551">
        <f t="shared" si="939"/>
        <v>-5000</v>
      </c>
      <c r="BG35" s="552">
        <f t="shared" si="813"/>
        <v>0</v>
      </c>
      <c r="BH35" s="551">
        <f>INDEX('SO Oktober 2026 Rev3'!$B$6:$BI$50,MATCH(B35,'SO Oktober 2026 Rev3'!$B$6:$B$50,0),MATCH($BH$3,'SO Oktober 2026 Rev3'!$B$5:$XI$5,0))</f>
        <v>0</v>
      </c>
      <c r="BI35" s="551">
        <f>INDEX('Summary sales'!$A$6:$CA$50,MATCH($B35,'Summary sales'!$A$6:$A$50,0),MATCH($BH$3,'Summary sales'!$A$7:$CA$7,0))</f>
        <v>0</v>
      </c>
      <c r="BJ35" s="551">
        <f t="shared" si="711"/>
        <v>0</v>
      </c>
      <c r="BK35" s="552" t="e">
        <f t="shared" si="712"/>
        <v>#DIV/0!</v>
      </c>
      <c r="BL35" s="551">
        <f>INDEX('SO Oktober 2026 Rev3'!$B$6:$BI$50,MATCH(B35,'SO Oktober 2026 Rev3'!$B$6:$B$50,0),MATCH($BL$3,'SO Oktober 2026 Rev3'!$B$5:$XI$5,0))</f>
        <v>2500</v>
      </c>
      <c r="BM35" s="551">
        <f ca="1">INDEX('Summary sales'!$A$6:$CA$50,MATCH($B35,'Summary sales'!$A$6:$A$50,0),MATCH($BL$3,'Summary sales'!$A$7:$CA$7,0))</f>
        <v>0</v>
      </c>
      <c r="BN35" s="551">
        <f t="shared" ca="1" si="940"/>
        <v>-2500</v>
      </c>
      <c r="BO35" s="552">
        <f t="shared" ca="1" si="815"/>
        <v>0</v>
      </c>
      <c r="BP35" s="551">
        <f>INDEX('SO Oktober 2026 Rev3'!$B$6:$BI$50,MATCH(B35,'SO Oktober 2026 Rev3'!$B$6:$B$50,0),MATCH($BP$3,'SO Oktober 2026 Rev3'!$B$5:$XI$5,0))</f>
        <v>8000</v>
      </c>
      <c r="BQ35" s="551">
        <f>INDEX('Summary sales'!$A$6:$CA$50,MATCH($B35,'Summary sales'!$A$6:$A$50,0),MATCH($BP$3,'Summary sales'!$A$7:$CA$7,0))</f>
        <v>0</v>
      </c>
      <c r="BR35" s="551">
        <f t="shared" si="941"/>
        <v>-8000</v>
      </c>
      <c r="BS35" s="552">
        <f t="shared" si="817"/>
        <v>0</v>
      </c>
      <c r="BT35" s="551">
        <f>INDEX('SO Oktober 2026 Rev3'!$B$6:$BI$50,MATCH(B35,'SO Oktober 2026 Rev3'!$B$6:$B$50,0),MATCH($BT$3,'SO Oktober 2026 Rev3'!$B$5:$XI$5,0))</f>
        <v>89.451612903225808</v>
      </c>
      <c r="BU35" s="551">
        <f>INDEX('Summary sales'!$A$6:$CA$50,MATCH($B35,'Summary sales'!$A$6:$A$50,0),MATCH($BT$3,'Summary sales'!$A$7:$CA$7,0))</f>
        <v>0</v>
      </c>
      <c r="BV35" s="551">
        <f t="shared" si="942"/>
        <v>-89.451612903225808</v>
      </c>
      <c r="BW35" s="552">
        <f t="shared" si="819"/>
        <v>0</v>
      </c>
      <c r="BX35" s="551">
        <v>1000</v>
      </c>
      <c r="BY35" s="551">
        <f>INDEX('Summary sales'!$A$6:$CA$50,MATCH($B35,'Summary sales'!$A$6:$A$50,0),MATCH($BX$3,'Summary sales'!$A$7:$CA$7,0))</f>
        <v>0</v>
      </c>
      <c r="BZ35" s="551">
        <f t="shared" si="943"/>
        <v>-1000</v>
      </c>
      <c r="CA35" s="552">
        <f t="shared" si="821"/>
        <v>0</v>
      </c>
      <c r="CB35" s="551">
        <f>INDEX('SO Oktober 2026 Rev3'!$B$6:$BI$50,MATCH(B35,'SO Oktober 2026 Rev3'!$B$6:$B$50,0),MATCH($CB$3,'SO Oktober 2026 Rev3'!$B$5:$XI$5,0))</f>
        <v>1000</v>
      </c>
      <c r="CC35" s="551">
        <f>INDEX('Summary sales'!$A$6:$CA$50,MATCH($B35,'Summary sales'!$A$6:$A$50,0),MATCH($CB$3,'Summary sales'!$A$7:$CA$7,0))</f>
        <v>0</v>
      </c>
      <c r="CD35" s="551">
        <f t="shared" si="944"/>
        <v>-1000</v>
      </c>
      <c r="CE35" s="552">
        <f t="shared" si="823"/>
        <v>0</v>
      </c>
      <c r="CF35" s="551">
        <f>INDEX('SO Oktober 2026 Rev3'!$B$6:$BI$50,MATCH(B35,'SO Oktober 2026 Rev3'!$B$6:$B$50,0),MATCH($CF$3,'SO Oktober 2026 Rev3'!$B$5:$XI$5,0))</f>
        <v>0</v>
      </c>
      <c r="CG35" s="551">
        <f>INDEX('Summary sales'!$A$6:$CA$50,MATCH($B35,'Summary sales'!$A$6:$A$50,0),MATCH($CF$3,'Summary sales'!$A$7:$CA$7,0))</f>
        <v>0</v>
      </c>
      <c r="CH35" s="551">
        <f t="shared" si="945"/>
        <v>0</v>
      </c>
      <c r="CI35" s="552" t="e">
        <f t="shared" si="825"/>
        <v>#DIV/0!</v>
      </c>
      <c r="CJ35" s="551">
        <f>INDEX('SO Oktober 2026 Rev3'!$B$6:$BI$50,MATCH($B35,'SO Oktober 2026 Rev3'!$B$6:$B$50,0),MATCH($CJ$3,'SO Oktober 2026 Rev3'!$B$5:$XI$5,0))</f>
        <v>4000</v>
      </c>
      <c r="CK35" s="551">
        <f>INDEX('Summary sales'!$A$6:$CA$50,MATCH($B35,'Summary sales'!$A$6:$A$50,0),MATCH($CJ$3,'Summary sales'!$A$7:$CA$7,0))</f>
        <v>0</v>
      </c>
      <c r="CL35" s="551">
        <f t="shared" si="725"/>
        <v>-4000</v>
      </c>
      <c r="CM35" s="552">
        <f t="shared" si="726"/>
        <v>0</v>
      </c>
      <c r="CN35" s="551">
        <f>INDEX('SO Oktober 2026 Rev3'!$B$6:$BI$50,MATCH($B35,'SO Oktober 2026 Rev3'!$B$6:$B$50,0),MATCH(CN$3,'SO Oktober 2026 Rev3'!$B$5:$XI$5,0))</f>
        <v>0</v>
      </c>
      <c r="CO35" s="551">
        <f>INDEX('Summary sales'!$A$6:$CA$50,MATCH($B35,'Summary sales'!$A$6:$A$50,0),MATCH($CN$3,'Summary sales'!$A$7:$CA$7,0))</f>
        <v>0</v>
      </c>
      <c r="CP35" s="551">
        <f t="shared" si="946"/>
        <v>0</v>
      </c>
      <c r="CQ35" s="552" t="e">
        <f t="shared" si="827"/>
        <v>#DIV/0!</v>
      </c>
      <c r="CR35" s="551">
        <f>INDEX('SO Oktober 2026 Rev3'!$B$6:$BI$50,MATCH($B35,'SO Oktober 2026 Rev3'!$B$6:$B$50,0),MATCH(CR$3,'SO Oktober 2026 Rev3'!$B$5:$XI$5,0))</f>
        <v>0</v>
      </c>
      <c r="CS35" s="551">
        <f>INDEX('Summary sales'!$A$6:$CA$50,MATCH($B35,'Summary sales'!$A$6:$A$50,0),MATCH($CR$3,'Summary sales'!$A$7:$CA$7,0))</f>
        <v>0</v>
      </c>
      <c r="CT35" s="551">
        <f t="shared" si="828"/>
        <v>0</v>
      </c>
      <c r="CU35" s="552" t="e">
        <f t="shared" si="829"/>
        <v>#DIV/0!</v>
      </c>
      <c r="CV35" s="551">
        <v>6659.5545483870847</v>
      </c>
      <c r="CW35" s="551">
        <f>INDEX('Summary sales'!$A$6:$CA$50,MATCH($B35,'Summary sales'!$A$6:$A$50,0),MATCH($CV$3,'Summary sales'!$A$7:$CA$7,0))</f>
        <v>0</v>
      </c>
      <c r="CX35" s="551">
        <f t="shared" si="947"/>
        <v>-6659.5545483870847</v>
      </c>
      <c r="CY35" s="552">
        <f t="shared" si="831"/>
        <v>0</v>
      </c>
      <c r="CZ35" s="551">
        <f>INDEX('SO Oktober 2026 Rev3'!$B$6:$BI$50,MATCH(B35,'SO Oktober 2026 Rev3'!$B$6:$B$50,0),MATCH($CZ$3,'SO Oktober 2026 Rev3'!$B$5:$XI$5,0))</f>
        <v>500</v>
      </c>
      <c r="DA35" s="551">
        <f>INDEX('Summary sales'!$A$6:$CA$50,MATCH($B35,'Summary sales'!$A$6:$A$50,0),MATCH($CZ$3,'Summary sales'!$A$7:$CA$7,0))</f>
        <v>0</v>
      </c>
      <c r="DB35" s="551">
        <f t="shared" si="948"/>
        <v>-500</v>
      </c>
      <c r="DC35" s="552">
        <f t="shared" si="833"/>
        <v>0</v>
      </c>
      <c r="DD35" s="551">
        <f>INDEX('SO Oktober 2026 Rev3'!$B$6:$BI$50,MATCH($B35,'SO Oktober 2026 Rev3'!$B$6:$B$50,0),MATCH(DD$3,'SO Oktober 2026 Rev3'!$B$5:$XI$5,0))</f>
        <v>0</v>
      </c>
      <c r="DE35" s="551">
        <f>INDEX('Summary sales'!$A$6:$CA$50,MATCH($B35,'Summary sales'!$A$6:$A$50,0),MATCH($DD$3,'Summary sales'!$A$7:$CA$7,0))</f>
        <v>0</v>
      </c>
      <c r="DF35" s="551">
        <f t="shared" si="949"/>
        <v>0</v>
      </c>
      <c r="DG35" s="552" t="e">
        <f t="shared" si="835"/>
        <v>#DIV/0!</v>
      </c>
      <c r="DH35" s="551">
        <f>INDEX('SO Oktober 2026 Rev3'!$B$6:$BI$50,MATCH($B35,'SO Oktober 2026 Rev3'!$B$6:$B$50,0),MATCH(DH$3,'SO Oktober 2026 Rev3'!$B$5:$XI$5,0))</f>
        <v>2999.8519354838745</v>
      </c>
      <c r="DI35" s="551">
        <f>INDEX('Summary sales'!$A$6:$CA$50,MATCH($B35,'Summary sales'!$A$6:$A$50,0),MATCH($DH$3,'Summary sales'!$A$7:$CA$7,0))</f>
        <v>0</v>
      </c>
      <c r="DJ35" s="551">
        <f t="shared" si="950"/>
        <v>-2999.8519354838745</v>
      </c>
      <c r="DK35" s="552">
        <f t="shared" si="837"/>
        <v>0</v>
      </c>
      <c r="DL35" s="551">
        <f>INDEX('SO Oktober 2026 Rev3'!$B$6:$BI$50,MATCH(B35,'SO Oktober 2026 Rev3'!$B$6:$B$50,0),MATCH($DL$3,'SO Oktober 2026 Rev3'!$B$5:$XI$5,0))</f>
        <v>0</v>
      </c>
      <c r="DM35" s="551">
        <f>INDEX('Summary sales'!$A$6:$CA$50,MATCH($B35,'Summary sales'!$A$6:$A$50,0),MATCH($DL$3,'Summary sales'!$A$7:$CA$7,0))</f>
        <v>0</v>
      </c>
      <c r="DN35" s="551">
        <f t="shared" si="951"/>
        <v>0</v>
      </c>
      <c r="DO35" s="552" t="e">
        <f t="shared" si="839"/>
        <v>#DIV/0!</v>
      </c>
      <c r="DP35" s="551">
        <v>1500</v>
      </c>
      <c r="DQ35" s="551">
        <f>INDEX('Summary sales'!$A$6:$CA$50,MATCH($B35,'Summary sales'!$A$6:$A$50,0),MATCH($DP$3,'Summary sales'!$A$7:$CA$7,0))</f>
        <v>0</v>
      </c>
      <c r="DR35" s="551">
        <f t="shared" si="952"/>
        <v>-1500</v>
      </c>
      <c r="DS35" s="552">
        <f t="shared" si="841"/>
        <v>0</v>
      </c>
      <c r="DT35" s="551">
        <f>INDEX('SO Oktober 2026 Rev3'!$B$6:$BI$50,MATCH(B35,'SO Oktober 2026 Rev3'!$B$6:$B$50,0),MATCH($DT$3,'SO Oktober 2026 Rev3'!$B$5:$XI$5,0))</f>
        <v>0</v>
      </c>
      <c r="DU35" s="551">
        <f>INDEX('Summary sales'!$A$6:$CA$50,MATCH($B35,'Summary sales'!$A$6:$A$50,0),MATCH($DT$3,'Summary sales'!$A$7:$CA$7,0))</f>
        <v>0</v>
      </c>
      <c r="DV35" s="551">
        <f t="shared" si="953"/>
        <v>0</v>
      </c>
      <c r="DW35" s="552" t="e">
        <f t="shared" si="843"/>
        <v>#DIV/0!</v>
      </c>
      <c r="DX35" s="551">
        <f>INDEX('SO Oktober 2026 Rev3'!$B$6:$BI$50,MATCH(B35,'SO Oktober 2026 Rev3'!$B$6:$B$50,0),MATCH($DX$3,'SO Oktober 2026 Rev3'!$B$5:$XI$5,0))</f>
        <v>10000</v>
      </c>
      <c r="DY35" s="551">
        <f>INDEX('Summary sales'!$A$6:$CA$50,MATCH($B35,'Summary sales'!$A$6:$A$50,0),MATCH($DX$3,'Summary sales'!$A$7:$CA$7,0))</f>
        <v>0</v>
      </c>
      <c r="DZ35" s="551">
        <f t="shared" si="954"/>
        <v>-10000</v>
      </c>
      <c r="EA35" s="552">
        <f t="shared" si="845"/>
        <v>0</v>
      </c>
      <c r="EB35" s="551">
        <f>INDEX('SO Oktober 2026 Rev3'!$B$6:$BI$50,MATCH(B35,'SO Oktober 2026 Rev3'!$B$6:$B$50,0),MATCH($EB$3,'SO Oktober 2026 Rev3'!$B$5:$XI$5,0))</f>
        <v>2000</v>
      </c>
      <c r="EC35" s="551">
        <f>INDEX('Summary sales'!$A$6:$CA$50,MATCH($B35,'Summary sales'!$A$6:$A$50,0),MATCH($EB$3,'Summary sales'!$A$7:$CA$7,0))</f>
        <v>0</v>
      </c>
      <c r="ED35" s="551">
        <f t="shared" si="955"/>
        <v>-2000</v>
      </c>
      <c r="EE35" s="552">
        <f t="shared" si="847"/>
        <v>0</v>
      </c>
      <c r="EF35" s="551">
        <v>6000</v>
      </c>
      <c r="EG35" s="551">
        <f>INDEX('Summary sales'!$A$6:$CA$50,MATCH($B35,'Summary sales'!$A$6:$A$50,0),MATCH($EF$3,'Summary sales'!$A$7:$CA$7,0))</f>
        <v>0</v>
      </c>
      <c r="EH35" s="551">
        <f t="shared" si="956"/>
        <v>-6000</v>
      </c>
      <c r="EI35" s="552">
        <f t="shared" si="849"/>
        <v>0</v>
      </c>
      <c r="EJ35" s="551">
        <v>0</v>
      </c>
      <c r="EK35" s="551">
        <f>INDEX('Summary sales'!$A$6:$CA$50,MATCH(B35,'Summary sales'!$A$6:$A$50,0),MATCH($EJ$3,'Summary sales'!$A$7:$CA$7,0))</f>
        <v>0</v>
      </c>
      <c r="EL35" s="551">
        <f t="shared" si="957"/>
        <v>0</v>
      </c>
      <c r="EM35" s="552" t="e">
        <f t="shared" si="851"/>
        <v>#DIV/0!</v>
      </c>
      <c r="EN35" s="551">
        <f>INDEX('SO Oktober 2026 Rev3'!$B$6:$BI$50,MATCH(B35,'SO Oktober 2026 Rev3'!$B$6:$B$50,0),MATCH($EN$3,'SO Oktober 2026 Rev3'!$B$5:$XI$5,0))</f>
        <v>5000</v>
      </c>
      <c r="EO35" s="551">
        <f>INDEX('Summary sales'!$A$6:$CA$50,MATCH($B35,'Summary sales'!$A$6:$A$50,0),MATCH($EN$3,'Summary sales'!$A$7:$CA$7,0))</f>
        <v>0</v>
      </c>
      <c r="EP35" s="551">
        <f t="shared" si="958"/>
        <v>-5000</v>
      </c>
      <c r="EQ35" s="552">
        <f t="shared" si="853"/>
        <v>0</v>
      </c>
      <c r="ER35" s="519">
        <v>45000</v>
      </c>
      <c r="ES35" s="551">
        <f>INDEX('Summary sales'!$A$6:$CA$50,MATCH($B35,'Summary sales'!$A$6:$A$50,0),MATCH($ER$3,'Summary sales'!$A$7:$CA$7,0))</f>
        <v>0</v>
      </c>
      <c r="ET35" s="551">
        <f t="shared" si="959"/>
        <v>-45000</v>
      </c>
      <c r="EU35" s="552">
        <f t="shared" si="855"/>
        <v>0</v>
      </c>
      <c r="EV35" s="551">
        <v>7000</v>
      </c>
      <c r="EW35" s="551">
        <f>INDEX('Summary sales'!$A$6:$CA$50,MATCH(B35,'Summary sales'!$A$6:$A$50,0),MATCH($EV$3,'Summary sales'!$A$7:$CA$7,0))</f>
        <v>0</v>
      </c>
      <c r="EX35" s="551">
        <f t="shared" si="960"/>
        <v>-7000</v>
      </c>
      <c r="EY35" s="552">
        <f t="shared" si="857"/>
        <v>0</v>
      </c>
      <c r="EZ35" s="551">
        <f>INDEX('SO Oktober 2026 Rev3'!$B$6:$BI$50,MATCH(B35,'SO Oktober 2026 Rev3'!$B$6:$B$50,0),MATCH($EZ$3,'SO Oktober 2026 Rev3'!$B$5:$XI$5,0))</f>
        <v>3500</v>
      </c>
      <c r="FA35" s="551">
        <f>INDEX('Summary sales'!$A$6:$CA$50,MATCH(B35,'Summary sales'!$A$6:$A$50,0),MATCH($EZ$3,'Summary sales'!$A$7:$CA$7,0))</f>
        <v>0</v>
      </c>
      <c r="FB35" s="551">
        <f t="shared" si="961"/>
        <v>-3500</v>
      </c>
      <c r="FC35" s="552">
        <f t="shared" si="859"/>
        <v>0</v>
      </c>
      <c r="FD35" s="551">
        <v>7000</v>
      </c>
      <c r="FE35" s="551">
        <f>INDEX('Summary sales'!$A$6:$CA$50,MATCH(B35,'Summary sales'!$A$6:$A$50,0),MATCH($FD$3,'Summary sales'!$A$7:$CA$7,0))</f>
        <v>0</v>
      </c>
      <c r="FF35" s="554">
        <f t="shared" si="761"/>
        <v>-7000</v>
      </c>
      <c r="FG35" s="552">
        <f t="shared" si="962"/>
        <v>0</v>
      </c>
      <c r="FH35" s="551">
        <f>INDEX('SO Oktober 2026 Rev3'!$B$6:$BI$50,MATCH(B35,'SO Oktober 2026 Rev3'!$B$6:$B$50,0),MATCH($FH$3,'SO Oktober 2026 Rev3'!$B$5:$XI$5,0))</f>
        <v>20000</v>
      </c>
      <c r="FI35" s="554">
        <f>INDEX('Summary sales'!$A$6:$CA$50,MATCH(B35,'Summary sales'!$A$6:$A$50,0),MATCH($FH$3,'Summary sales'!$A$7:$CA$7,0))</f>
        <v>0</v>
      </c>
      <c r="FJ35" s="551">
        <f t="shared" si="763"/>
        <v>-20000</v>
      </c>
      <c r="FK35" s="552">
        <f t="shared" si="963"/>
        <v>0</v>
      </c>
      <c r="FL35" s="551">
        <f>INDEX('SO Oktober 2026 Rev3'!$B$6:$BI$50,MATCH(B35,'SO Oktober 2026 Rev3'!$B$6:$B$50,0),MATCH($FL$3,'SO Oktober 2026 Rev3'!$B$5:$XI$5,0))</f>
        <v>500</v>
      </c>
      <c r="FM35" s="551">
        <f>INDEX('Summary sales'!$A$6:$CA$50,MATCH(B35,'Summary sales'!$A$6:$A$50,0),MATCH($FL$3,'Summary sales'!$A$7:$CA$7,0))</f>
        <v>0</v>
      </c>
      <c r="FN35" s="551">
        <f t="shared" si="964"/>
        <v>-500</v>
      </c>
      <c r="FO35" s="552">
        <f t="shared" si="861"/>
        <v>0</v>
      </c>
      <c r="FP35" s="519">
        <v>6500</v>
      </c>
      <c r="FQ35" s="551">
        <f>INDEX('Summary sales'!$A$6:$CA$50,MATCH(B35,'Summary sales'!$A$6:$A$50,0),MATCH($FP$3,'Summary sales'!$A$7:$CA$7,0))</f>
        <v>0</v>
      </c>
      <c r="FR35" s="551">
        <f t="shared" si="965"/>
        <v>-6500</v>
      </c>
      <c r="FS35" s="552">
        <f t="shared" si="863"/>
        <v>0</v>
      </c>
      <c r="FT35" s="551">
        <f>INDEX('SO Oktober 2026 Rev3'!$B$6:$BI$50,MATCH(B35,'SO Oktober 2026 Rev3'!$B$6:$B$50,0),MATCH($FT$3,'SO Oktober 2026 Rev3'!$B$5:$XI$5,0))</f>
        <v>3500</v>
      </c>
      <c r="FU35" s="551">
        <f>INDEX('Summary sales'!$A$6:$CA$50,MATCH(B35,'Summary sales'!$A$6:$A$50,0),MATCH($FT$3,'Summary sales'!$A$7:$CA$7,0))</f>
        <v>0</v>
      </c>
      <c r="FV35" s="551">
        <f t="shared" si="966"/>
        <v>-3500</v>
      </c>
      <c r="FW35" s="552">
        <f t="shared" si="865"/>
        <v>0</v>
      </c>
      <c r="FX35" s="551">
        <f>INDEX('SO Oktober 2026 Rev3'!$B$6:$BI$50,MATCH(B35,'SO Oktober 2026 Rev3'!$B$6:$B$50,0),MATCH($FX$3,'SO Oktober 2026 Rev3'!$B$5:$XI$5,0))</f>
        <v>2000</v>
      </c>
      <c r="FY35" s="551">
        <f>INDEX('Summary sales'!$A$6:$CA$50,MATCH(B35,'Summary sales'!$A$6:$A$50,0),MATCH($FX$3,'Summary sales'!$A$7:$CA$7,0))</f>
        <v>0</v>
      </c>
      <c r="FZ35" s="551">
        <f t="shared" si="967"/>
        <v>-2000</v>
      </c>
      <c r="GA35" s="552">
        <f t="shared" si="867"/>
        <v>0</v>
      </c>
      <c r="GB35" s="551">
        <v>369.61070967741654</v>
      </c>
      <c r="GC35" s="551">
        <f>INDEX('Summary sales'!$A$6:$CA$50,MATCH(B35,'Summary sales'!$A$6:$A$50,0),MATCH($GB$3,'Summary sales'!$A$7:$CA$7,0))</f>
        <v>0</v>
      </c>
      <c r="GD35" s="551">
        <f t="shared" si="968"/>
        <v>-369.61070967741654</v>
      </c>
      <c r="GE35" s="552">
        <f t="shared" si="869"/>
        <v>0</v>
      </c>
      <c r="GF35" s="551">
        <v>9000</v>
      </c>
      <c r="GG35" s="551">
        <f>INDEX('Summary sales'!$A$6:$CA$50,MATCH(B35,'Summary sales'!$A$6:$A$50,0),MATCH($GF$3,'Summary sales'!$A$7:$CA$7,0))</f>
        <v>0</v>
      </c>
      <c r="GH35" s="551">
        <f t="shared" si="969"/>
        <v>-9000</v>
      </c>
      <c r="GI35" s="552">
        <f t="shared" si="871"/>
        <v>0</v>
      </c>
      <c r="GJ35" s="551">
        <f>INDEX('SO Oktober 2026 Rev3'!$B$6:$BI$50,MATCH(B35,'SO Oktober 2026 Rev3'!$B$6:$B$50,0),MATCH($GJ$3,'SO Oktober 2026 Rev3'!$B$5:$XI$5,0))</f>
        <v>0</v>
      </c>
      <c r="GK35" s="551">
        <f>INDEX('Summary sales'!$A$6:$CA$50,MATCH($B35,'Summary sales'!$A$6:$A$50,0),MATCH($GJ$3,'Summary sales'!$A$7:$CA$7,0))</f>
        <v>0</v>
      </c>
      <c r="GL35" s="551">
        <f t="shared" si="970"/>
        <v>0</v>
      </c>
      <c r="GM35" s="552" t="e">
        <f t="shared" si="873"/>
        <v>#DIV/0!</v>
      </c>
      <c r="GN35" s="551">
        <f>INDEX('SO Oktober 2026 Rev3'!$B$6:$BI$50,MATCH(B35,'SO Oktober 2026 Rev3'!$B$6:$B$50,0),MATCH($GN$3,'SO Oktober 2026 Rev3'!$B$5:$XI$5,0))</f>
        <v>2499.7025806451697</v>
      </c>
      <c r="GO35" s="551">
        <f>INDEX('Summary sales'!$A$6:$CA$50,MATCH(B35,'Summary sales'!$A$6:$A$50,0),MATCH($GN$3,'Summary sales'!$A$7:$CA$7,0))</f>
        <v>0</v>
      </c>
      <c r="GP35" s="551">
        <f t="shared" si="971"/>
        <v>-2499.7025806451697</v>
      </c>
      <c r="GQ35" s="552">
        <f t="shared" si="875"/>
        <v>0</v>
      </c>
      <c r="GR35" s="551">
        <v>1000</v>
      </c>
      <c r="GS35" s="551">
        <f>INDEX('Summary sales'!$A$6:$CA$50,MATCH(B35,'Summary sales'!$A$6:$A$50,0),MATCH($GR$3,'Summary sales'!$A$7:$CA$7,0))</f>
        <v>0</v>
      </c>
      <c r="GT35" s="551">
        <f t="shared" si="972"/>
        <v>-1000</v>
      </c>
      <c r="GU35" s="552">
        <f t="shared" si="877"/>
        <v>0</v>
      </c>
      <c r="GV35" s="551">
        <f>INDEX('SO Oktober 2026 Rev3'!$B$6:$BI$50,MATCH(B35,'SO Oktober 2026 Rev3'!$B$6:$B$50,0),MATCH($GV$3,'SO Oktober 2026 Rev3'!$B$5:$XI$5,0))</f>
        <v>2499.7025806451697</v>
      </c>
      <c r="GW35" s="551">
        <f>INDEX('Summary sales'!$A$6:$CA$50,MATCH(B35,'Summary sales'!$A$6:$A$50,0),MATCH($GV$3,'Summary sales'!$A$7:$CA$7,0))</f>
        <v>0</v>
      </c>
      <c r="GX35" s="551">
        <f t="shared" si="973"/>
        <v>-2499.7025806451697</v>
      </c>
      <c r="GY35" s="552">
        <f t="shared" si="879"/>
        <v>0</v>
      </c>
      <c r="GZ35" s="551">
        <f>INDEX('SO Oktober 2026 Rev3'!$B$6:$BI$50,MATCH(B35,'SO Oktober 2026 Rev3'!$B$6:$B$50,0),MATCH($GZ$3,'SO Oktober 2026 Rev3'!$B$5:$XI$5,0))</f>
        <v>31500</v>
      </c>
      <c r="HA35" s="551">
        <f>INDEX('Summary sales'!$A$6:$CA$50,MATCH(B35,'Summary sales'!$A$6:$A$50,0),MATCH($GZ$3,'Summary sales'!$A$7:$CA$7,0))</f>
        <v>0</v>
      </c>
      <c r="HB35" s="551">
        <f t="shared" si="974"/>
        <v>-31500</v>
      </c>
      <c r="HC35" s="555">
        <f t="shared" si="881"/>
        <v>0</v>
      </c>
    </row>
    <row r="36" spans="1:211" s="531" customFormat="1" ht="15" customHeight="1">
      <c r="A36" s="816"/>
      <c r="B36" s="556" t="s">
        <v>19</v>
      </c>
      <c r="C36" s="556"/>
      <c r="D36" s="562">
        <f>SUM(D29:D35)</f>
        <v>1729914.8320967741</v>
      </c>
      <c r="E36" s="562">
        <f t="shared" ref="E36:BP36" ca="1" si="975">SUM(E29:E35)</f>
        <v>0</v>
      </c>
      <c r="F36" s="562">
        <f t="shared" ca="1" si="975"/>
        <v>-1729914.8320967741</v>
      </c>
      <c r="G36" s="563">
        <f t="shared" ca="1" si="975"/>
        <v>0</v>
      </c>
      <c r="H36" s="562">
        <f t="shared" si="975"/>
        <v>7397.8645161290342</v>
      </c>
      <c r="I36" s="562">
        <f t="shared" si="975"/>
        <v>0</v>
      </c>
      <c r="J36" s="562">
        <f t="shared" si="975"/>
        <v>-7397.8645161290342</v>
      </c>
      <c r="K36" s="563">
        <f t="shared" si="975"/>
        <v>0</v>
      </c>
      <c r="L36" s="562">
        <f t="shared" si="975"/>
        <v>8000</v>
      </c>
      <c r="M36" s="562">
        <f t="shared" si="975"/>
        <v>0</v>
      </c>
      <c r="N36" s="562">
        <f t="shared" si="975"/>
        <v>-8000</v>
      </c>
      <c r="O36" s="563">
        <f t="shared" si="975"/>
        <v>0</v>
      </c>
      <c r="P36" s="562">
        <f t="shared" si="975"/>
        <v>20799.516129032265</v>
      </c>
      <c r="Q36" s="562">
        <f t="shared" si="975"/>
        <v>0</v>
      </c>
      <c r="R36" s="562">
        <f t="shared" si="975"/>
        <v>-20799.516129032265</v>
      </c>
      <c r="S36" s="563">
        <f t="shared" si="975"/>
        <v>0</v>
      </c>
      <c r="T36" s="562">
        <f t="shared" si="975"/>
        <v>5000</v>
      </c>
      <c r="U36" s="562">
        <f t="shared" si="975"/>
        <v>0</v>
      </c>
      <c r="V36" s="562">
        <f t="shared" si="975"/>
        <v>-5000</v>
      </c>
      <c r="W36" s="563">
        <f t="shared" si="975"/>
        <v>0</v>
      </c>
      <c r="X36" s="562">
        <f t="shared" si="975"/>
        <v>900</v>
      </c>
      <c r="Y36" s="562">
        <f t="shared" si="975"/>
        <v>0</v>
      </c>
      <c r="Z36" s="562">
        <f t="shared" ref="Z36:AA36" si="976">SUM(Z29:Z35)</f>
        <v>-900</v>
      </c>
      <c r="AA36" s="563" t="e">
        <f t="shared" si="976"/>
        <v>#DIV/0!</v>
      </c>
      <c r="AB36" s="562">
        <f t="shared" si="975"/>
        <v>4226.3425806451414</v>
      </c>
      <c r="AC36" s="562">
        <f t="shared" si="975"/>
        <v>0</v>
      </c>
      <c r="AD36" s="562">
        <f t="shared" si="975"/>
        <v>-4226.3425806451414</v>
      </c>
      <c r="AE36" s="562">
        <f t="shared" si="975"/>
        <v>0</v>
      </c>
      <c r="AF36" s="562">
        <f t="shared" si="975"/>
        <v>4712.9283870967693</v>
      </c>
      <c r="AG36" s="562">
        <f t="shared" si="975"/>
        <v>0</v>
      </c>
      <c r="AH36" s="562">
        <f t="shared" si="975"/>
        <v>-4712.9283870967693</v>
      </c>
      <c r="AI36" s="562">
        <f t="shared" si="975"/>
        <v>0</v>
      </c>
      <c r="AJ36" s="562">
        <f t="shared" si="975"/>
        <v>32000</v>
      </c>
      <c r="AK36" s="562">
        <f t="shared" si="975"/>
        <v>0</v>
      </c>
      <c r="AL36" s="562">
        <f t="shared" ref="AL36:AM36" si="977">SUM(AL29:AL35)</f>
        <v>-32000</v>
      </c>
      <c r="AM36" s="562" t="e">
        <f t="shared" si="977"/>
        <v>#DIV/0!</v>
      </c>
      <c r="AN36" s="562">
        <v>28000</v>
      </c>
      <c r="AO36" s="562">
        <f t="shared" ca="1" si="975"/>
        <v>0</v>
      </c>
      <c r="AP36" s="562">
        <f t="shared" ca="1" si="975"/>
        <v>-28000</v>
      </c>
      <c r="AQ36" s="562">
        <f t="shared" ca="1" si="975"/>
        <v>0</v>
      </c>
      <c r="AR36" s="562">
        <v>12800</v>
      </c>
      <c r="AS36" s="562">
        <f t="shared" si="975"/>
        <v>0</v>
      </c>
      <c r="AT36" s="562">
        <f t="shared" si="975"/>
        <v>-12800</v>
      </c>
      <c r="AU36" s="562">
        <f t="shared" si="975"/>
        <v>0</v>
      </c>
      <c r="AV36" s="562">
        <f t="shared" si="975"/>
        <v>7000</v>
      </c>
      <c r="AW36" s="562">
        <f t="shared" si="975"/>
        <v>0</v>
      </c>
      <c r="AX36" s="562">
        <f t="shared" si="975"/>
        <v>-7000</v>
      </c>
      <c r="AY36" s="562">
        <f t="shared" si="975"/>
        <v>0</v>
      </c>
      <c r="AZ36" s="562">
        <v>99600</v>
      </c>
      <c r="BA36" s="562">
        <f t="shared" si="975"/>
        <v>0</v>
      </c>
      <c r="BB36" s="562">
        <f t="shared" si="975"/>
        <v>-99600</v>
      </c>
      <c r="BC36" s="562">
        <f t="shared" si="975"/>
        <v>0</v>
      </c>
      <c r="BD36" s="562">
        <v>51000</v>
      </c>
      <c r="BE36" s="562">
        <f t="shared" si="975"/>
        <v>0</v>
      </c>
      <c r="BF36" s="562">
        <f t="shared" si="975"/>
        <v>-51000</v>
      </c>
      <c r="BG36" s="562">
        <f t="shared" si="975"/>
        <v>0</v>
      </c>
      <c r="BH36" s="562">
        <f t="shared" si="975"/>
        <v>6000</v>
      </c>
      <c r="BI36" s="562">
        <f t="shared" si="975"/>
        <v>0</v>
      </c>
      <c r="BJ36" s="562">
        <f t="shared" ref="BJ36:BK36" si="978">SUM(BJ29:BJ35)</f>
        <v>-6000</v>
      </c>
      <c r="BK36" s="562" t="e">
        <f t="shared" si="978"/>
        <v>#DIV/0!</v>
      </c>
      <c r="BL36" s="562">
        <f t="shared" si="975"/>
        <v>35500</v>
      </c>
      <c r="BM36" s="562">
        <f t="shared" ca="1" si="975"/>
        <v>0</v>
      </c>
      <c r="BN36" s="562">
        <f t="shared" ca="1" si="975"/>
        <v>-35500</v>
      </c>
      <c r="BO36" s="562">
        <f t="shared" ca="1" si="975"/>
        <v>0</v>
      </c>
      <c r="BP36" s="562">
        <f t="shared" si="975"/>
        <v>56000</v>
      </c>
      <c r="BQ36" s="562">
        <f t="shared" ref="BQ36:EB36" si="979">SUM(BQ29:BQ35)</f>
        <v>0</v>
      </c>
      <c r="BR36" s="562">
        <f t="shared" si="979"/>
        <v>-56000</v>
      </c>
      <c r="BS36" s="562">
        <f t="shared" si="979"/>
        <v>0</v>
      </c>
      <c r="BT36" s="562">
        <f t="shared" si="979"/>
        <v>626.16129032258073</v>
      </c>
      <c r="BU36" s="562">
        <f t="shared" si="979"/>
        <v>0</v>
      </c>
      <c r="BV36" s="562">
        <f t="shared" si="979"/>
        <v>-626.16129032258073</v>
      </c>
      <c r="BW36" s="562">
        <f t="shared" si="979"/>
        <v>0</v>
      </c>
      <c r="BX36" s="562">
        <v>22000</v>
      </c>
      <c r="BY36" s="562">
        <f t="shared" si="979"/>
        <v>0</v>
      </c>
      <c r="BZ36" s="562">
        <f t="shared" si="979"/>
        <v>-22000</v>
      </c>
      <c r="CA36" s="562">
        <f t="shared" si="979"/>
        <v>0</v>
      </c>
      <c r="CB36" s="562">
        <f t="shared" si="979"/>
        <v>7000</v>
      </c>
      <c r="CC36" s="562">
        <f t="shared" si="979"/>
        <v>0</v>
      </c>
      <c r="CD36" s="562">
        <f t="shared" si="979"/>
        <v>-7000</v>
      </c>
      <c r="CE36" s="562">
        <f t="shared" si="979"/>
        <v>0</v>
      </c>
      <c r="CF36" s="562">
        <f t="shared" si="979"/>
        <v>15000</v>
      </c>
      <c r="CG36" s="562">
        <f t="shared" si="979"/>
        <v>0</v>
      </c>
      <c r="CH36" s="562">
        <f t="shared" si="979"/>
        <v>-15000</v>
      </c>
      <c r="CI36" s="562" t="e">
        <f t="shared" si="979"/>
        <v>#DIV/0!</v>
      </c>
      <c r="CJ36" s="562">
        <f t="shared" si="979"/>
        <v>28000</v>
      </c>
      <c r="CK36" s="562">
        <f t="shared" si="979"/>
        <v>0</v>
      </c>
      <c r="CL36" s="562">
        <f t="shared" ref="CL36:CM36" si="980">SUM(CL29:CL35)</f>
        <v>-28000</v>
      </c>
      <c r="CM36" s="562">
        <f t="shared" si="980"/>
        <v>0</v>
      </c>
      <c r="CN36" s="562">
        <f t="shared" si="979"/>
        <v>0</v>
      </c>
      <c r="CO36" s="562">
        <f t="shared" si="979"/>
        <v>0</v>
      </c>
      <c r="CP36" s="562">
        <f t="shared" si="979"/>
        <v>0</v>
      </c>
      <c r="CQ36" s="562" t="e">
        <f t="shared" si="979"/>
        <v>#DIV/0!</v>
      </c>
      <c r="CR36" s="562">
        <f t="shared" si="979"/>
        <v>10000</v>
      </c>
      <c r="CS36" s="562">
        <f t="shared" si="979"/>
        <v>0</v>
      </c>
      <c r="CT36" s="562">
        <f t="shared" si="979"/>
        <v>-10000</v>
      </c>
      <c r="CU36" s="562" t="e">
        <f t="shared" si="979"/>
        <v>#DIV/0!</v>
      </c>
      <c r="CV36" s="562">
        <v>88659.554548387081</v>
      </c>
      <c r="CW36" s="562">
        <f t="shared" si="979"/>
        <v>0</v>
      </c>
      <c r="CX36" s="562">
        <f t="shared" si="979"/>
        <v>-88659.554548387081</v>
      </c>
      <c r="CY36" s="562">
        <f t="shared" si="979"/>
        <v>0</v>
      </c>
      <c r="CZ36" s="562">
        <f t="shared" si="979"/>
        <v>12500</v>
      </c>
      <c r="DA36" s="562">
        <f t="shared" si="979"/>
        <v>0</v>
      </c>
      <c r="DB36" s="562">
        <f t="shared" si="979"/>
        <v>-12500</v>
      </c>
      <c r="DC36" s="562">
        <f t="shared" si="979"/>
        <v>0</v>
      </c>
      <c r="DD36" s="562">
        <f t="shared" si="979"/>
        <v>4800</v>
      </c>
      <c r="DE36" s="562">
        <f t="shared" si="979"/>
        <v>0</v>
      </c>
      <c r="DF36" s="562">
        <f t="shared" si="979"/>
        <v>-4800</v>
      </c>
      <c r="DG36" s="562" t="e">
        <f t="shared" si="979"/>
        <v>#DIV/0!</v>
      </c>
      <c r="DH36" s="562">
        <f t="shared" si="979"/>
        <v>46199.851935483872</v>
      </c>
      <c r="DI36" s="562">
        <f t="shared" si="979"/>
        <v>0</v>
      </c>
      <c r="DJ36" s="562">
        <f t="shared" si="979"/>
        <v>-46199.851935483872</v>
      </c>
      <c r="DK36" s="562">
        <f t="shared" si="979"/>
        <v>0</v>
      </c>
      <c r="DL36" s="562">
        <f t="shared" si="979"/>
        <v>10000</v>
      </c>
      <c r="DM36" s="562">
        <f t="shared" si="979"/>
        <v>0</v>
      </c>
      <c r="DN36" s="562">
        <f t="shared" si="979"/>
        <v>-10000</v>
      </c>
      <c r="DO36" s="562" t="e">
        <f t="shared" si="979"/>
        <v>#DIV/0!</v>
      </c>
      <c r="DP36" s="562">
        <v>10500</v>
      </c>
      <c r="DQ36" s="562">
        <f t="shared" si="979"/>
        <v>0</v>
      </c>
      <c r="DR36" s="562">
        <f t="shared" si="979"/>
        <v>-10500</v>
      </c>
      <c r="DS36" s="562">
        <f t="shared" si="979"/>
        <v>0</v>
      </c>
      <c r="DT36" s="562">
        <f t="shared" si="979"/>
        <v>6000</v>
      </c>
      <c r="DU36" s="562">
        <f t="shared" si="979"/>
        <v>0</v>
      </c>
      <c r="DV36" s="562">
        <f t="shared" si="979"/>
        <v>-6000</v>
      </c>
      <c r="DW36" s="562" t="e">
        <f t="shared" si="979"/>
        <v>#DIV/0!</v>
      </c>
      <c r="DX36" s="562">
        <f t="shared" si="979"/>
        <v>70000</v>
      </c>
      <c r="DY36" s="562">
        <f t="shared" si="979"/>
        <v>0</v>
      </c>
      <c r="DZ36" s="562">
        <f t="shared" si="979"/>
        <v>-70000</v>
      </c>
      <c r="EA36" s="562">
        <f t="shared" si="979"/>
        <v>0</v>
      </c>
      <c r="EB36" s="562">
        <f t="shared" si="979"/>
        <v>14000</v>
      </c>
      <c r="EC36" s="562">
        <f t="shared" ref="EC36:GN36" si="981">SUM(EC29:EC35)</f>
        <v>0</v>
      </c>
      <c r="ED36" s="562">
        <f t="shared" si="981"/>
        <v>-14000</v>
      </c>
      <c r="EE36" s="562">
        <f t="shared" si="981"/>
        <v>0</v>
      </c>
      <c r="EF36" s="562">
        <v>42000</v>
      </c>
      <c r="EG36" s="562">
        <f t="shared" si="981"/>
        <v>0</v>
      </c>
      <c r="EH36" s="562">
        <f t="shared" si="981"/>
        <v>-42000</v>
      </c>
      <c r="EI36" s="562">
        <f t="shared" si="981"/>
        <v>0</v>
      </c>
      <c r="EJ36" s="562">
        <v>72000</v>
      </c>
      <c r="EK36" s="562">
        <f t="shared" si="981"/>
        <v>0</v>
      </c>
      <c r="EL36" s="562">
        <f t="shared" si="981"/>
        <v>-72000</v>
      </c>
      <c r="EM36" s="562" t="e">
        <f t="shared" si="981"/>
        <v>#DIV/0!</v>
      </c>
      <c r="EN36" s="562">
        <f t="shared" si="981"/>
        <v>35000</v>
      </c>
      <c r="EO36" s="562">
        <f t="shared" si="981"/>
        <v>0</v>
      </c>
      <c r="EP36" s="562">
        <f t="shared" si="981"/>
        <v>-35000</v>
      </c>
      <c r="EQ36" s="562">
        <f t="shared" si="981"/>
        <v>0</v>
      </c>
      <c r="ER36" s="562">
        <v>163000</v>
      </c>
      <c r="ES36" s="562">
        <f t="shared" si="981"/>
        <v>0</v>
      </c>
      <c r="ET36" s="562">
        <f t="shared" si="981"/>
        <v>-163000</v>
      </c>
      <c r="EU36" s="562">
        <f t="shared" si="981"/>
        <v>0</v>
      </c>
      <c r="EV36" s="562">
        <v>49000</v>
      </c>
      <c r="EW36" s="562">
        <f t="shared" si="981"/>
        <v>0</v>
      </c>
      <c r="EX36" s="562">
        <f t="shared" si="981"/>
        <v>-49000</v>
      </c>
      <c r="EY36" s="562">
        <f t="shared" si="981"/>
        <v>0</v>
      </c>
      <c r="EZ36" s="562">
        <f t="shared" si="981"/>
        <v>24500</v>
      </c>
      <c r="FA36" s="562">
        <f t="shared" si="981"/>
        <v>0</v>
      </c>
      <c r="FB36" s="562">
        <f t="shared" si="981"/>
        <v>-24500</v>
      </c>
      <c r="FC36" s="562">
        <f t="shared" si="981"/>
        <v>0</v>
      </c>
      <c r="FD36" s="562">
        <v>49000</v>
      </c>
      <c r="FE36" s="562">
        <f t="shared" si="981"/>
        <v>0</v>
      </c>
      <c r="FF36" s="562">
        <f t="shared" ref="FF36:FG36" si="982">SUM(FF29:FF35)</f>
        <v>-49000</v>
      </c>
      <c r="FG36" s="562">
        <f t="shared" si="982"/>
        <v>0</v>
      </c>
      <c r="FH36" s="562">
        <f t="shared" si="981"/>
        <v>130000</v>
      </c>
      <c r="FI36" s="562">
        <f t="shared" si="981"/>
        <v>0</v>
      </c>
      <c r="FJ36" s="562">
        <f t="shared" ref="FJ36:FK36" si="983">SUM(FJ29:FJ35)</f>
        <v>-130000</v>
      </c>
      <c r="FK36" s="562">
        <f t="shared" si="983"/>
        <v>0</v>
      </c>
      <c r="FL36" s="562">
        <f t="shared" si="981"/>
        <v>3500</v>
      </c>
      <c r="FM36" s="562">
        <f t="shared" si="981"/>
        <v>0</v>
      </c>
      <c r="FN36" s="562">
        <f t="shared" si="981"/>
        <v>-3500</v>
      </c>
      <c r="FO36" s="562">
        <f t="shared" si="981"/>
        <v>0</v>
      </c>
      <c r="FP36" s="562">
        <v>45500</v>
      </c>
      <c r="FQ36" s="562">
        <f t="shared" si="981"/>
        <v>0</v>
      </c>
      <c r="FR36" s="562">
        <f t="shared" si="981"/>
        <v>-45500</v>
      </c>
      <c r="FS36" s="562">
        <f t="shared" si="981"/>
        <v>0</v>
      </c>
      <c r="FT36" s="562">
        <f t="shared" si="981"/>
        <v>24500</v>
      </c>
      <c r="FU36" s="562">
        <f t="shared" si="981"/>
        <v>0</v>
      </c>
      <c r="FV36" s="562">
        <f t="shared" si="981"/>
        <v>-24500</v>
      </c>
      <c r="FW36" s="562">
        <f t="shared" si="981"/>
        <v>0</v>
      </c>
      <c r="FX36" s="562">
        <f t="shared" si="981"/>
        <v>14000</v>
      </c>
      <c r="FY36" s="562">
        <f t="shared" si="981"/>
        <v>0</v>
      </c>
      <c r="FZ36" s="562">
        <f t="shared" si="981"/>
        <v>-14000</v>
      </c>
      <c r="GA36" s="562">
        <f t="shared" si="981"/>
        <v>0</v>
      </c>
      <c r="GB36" s="562">
        <v>2587.274967741916</v>
      </c>
      <c r="GC36" s="562">
        <f t="shared" si="981"/>
        <v>0</v>
      </c>
      <c r="GD36" s="562">
        <f t="shared" si="981"/>
        <v>-2587.274967741916</v>
      </c>
      <c r="GE36" s="562">
        <f t="shared" si="981"/>
        <v>0</v>
      </c>
      <c r="GF36" s="562">
        <v>63000</v>
      </c>
      <c r="GG36" s="562">
        <f t="shared" si="981"/>
        <v>0</v>
      </c>
      <c r="GH36" s="562">
        <f t="shared" si="981"/>
        <v>-63000</v>
      </c>
      <c r="GI36" s="562">
        <f t="shared" si="981"/>
        <v>0</v>
      </c>
      <c r="GJ36" s="562">
        <f t="shared" si="981"/>
        <v>5609.5016129031756</v>
      </c>
      <c r="GK36" s="562">
        <f t="shared" si="981"/>
        <v>0</v>
      </c>
      <c r="GL36" s="562">
        <f t="shared" si="981"/>
        <v>-5609.5016129031756</v>
      </c>
      <c r="GM36" s="562" t="e">
        <f t="shared" si="981"/>
        <v>#DIV/0!</v>
      </c>
      <c r="GN36" s="562">
        <f t="shared" si="981"/>
        <v>17497.918064516187</v>
      </c>
      <c r="GO36" s="562">
        <f t="shared" ref="GO36:HC36" si="984">SUM(GO29:GO35)</f>
        <v>0</v>
      </c>
      <c r="GP36" s="562">
        <f t="shared" si="984"/>
        <v>-17497.918064516187</v>
      </c>
      <c r="GQ36" s="562">
        <f t="shared" si="984"/>
        <v>0</v>
      </c>
      <c r="GR36" s="562">
        <v>27000</v>
      </c>
      <c r="GS36" s="562">
        <f t="shared" si="984"/>
        <v>0</v>
      </c>
      <c r="GT36" s="562">
        <f t="shared" si="984"/>
        <v>-27000</v>
      </c>
      <c r="GU36" s="562">
        <f t="shared" si="984"/>
        <v>0</v>
      </c>
      <c r="GV36" s="562">
        <f t="shared" si="984"/>
        <v>17497.918064516187</v>
      </c>
      <c r="GW36" s="562">
        <f t="shared" si="984"/>
        <v>0</v>
      </c>
      <c r="GX36" s="562">
        <f t="shared" si="984"/>
        <v>-17497.918064516187</v>
      </c>
      <c r="GY36" s="562">
        <f t="shared" si="984"/>
        <v>0</v>
      </c>
      <c r="GZ36" s="562">
        <f t="shared" si="984"/>
        <v>220500</v>
      </c>
      <c r="HA36" s="562">
        <f t="shared" si="984"/>
        <v>0</v>
      </c>
      <c r="HB36" s="562">
        <f t="shared" si="984"/>
        <v>-220500</v>
      </c>
      <c r="HC36" s="562">
        <f t="shared" si="984"/>
        <v>0</v>
      </c>
    </row>
    <row r="37" spans="1:211" s="531" customFormat="1" ht="15" customHeight="1">
      <c r="A37" s="816"/>
      <c r="B37" s="565"/>
      <c r="C37" s="565"/>
      <c r="D37" s="515"/>
      <c r="E37" s="515"/>
      <c r="F37" s="515"/>
      <c r="G37" s="566"/>
      <c r="H37" s="515"/>
      <c r="I37" s="515"/>
      <c r="J37" s="515"/>
      <c r="K37" s="566"/>
      <c r="L37" s="515"/>
      <c r="M37" s="515"/>
      <c r="N37" s="515"/>
      <c r="O37" s="567"/>
      <c r="P37" s="515"/>
      <c r="Q37" s="515"/>
      <c r="R37" s="515"/>
      <c r="S37" s="567"/>
      <c r="T37" s="515"/>
      <c r="U37" s="515"/>
      <c r="V37" s="515"/>
      <c r="W37" s="567"/>
      <c r="X37" s="515"/>
      <c r="Y37" s="515"/>
      <c r="Z37" s="515"/>
      <c r="AA37" s="567"/>
      <c r="AB37" s="515"/>
      <c r="AC37" s="515"/>
      <c r="AD37" s="515"/>
      <c r="AE37" s="566"/>
      <c r="AF37" s="515"/>
      <c r="AG37" s="515"/>
      <c r="AH37" s="515"/>
      <c r="AI37" s="566"/>
      <c r="AJ37" s="515"/>
      <c r="AK37" s="515"/>
      <c r="AL37" s="515"/>
      <c r="AM37" s="566"/>
      <c r="AN37" s="515"/>
      <c r="AO37" s="515"/>
      <c r="AP37" s="515"/>
      <c r="AQ37" s="566"/>
      <c r="AR37" s="515"/>
      <c r="AS37" s="515"/>
      <c r="AT37" s="515"/>
      <c r="AU37" s="566"/>
      <c r="AV37" s="515"/>
      <c r="AW37" s="515"/>
      <c r="AX37" s="515"/>
      <c r="AY37" s="566"/>
      <c r="AZ37" s="515"/>
      <c r="BA37" s="515"/>
      <c r="BB37" s="515"/>
      <c r="BC37" s="566"/>
      <c r="BD37" s="515"/>
      <c r="BE37" s="515"/>
      <c r="BF37" s="515"/>
      <c r="BG37" s="566"/>
      <c r="BH37" s="515"/>
      <c r="BI37" s="515"/>
      <c r="BJ37" s="515"/>
      <c r="BK37" s="566"/>
      <c r="BL37" s="515"/>
      <c r="BM37" s="515"/>
      <c r="BN37" s="515"/>
      <c r="BO37" s="566"/>
      <c r="BP37" s="515"/>
      <c r="BQ37" s="515"/>
      <c r="BR37" s="515"/>
      <c r="BS37" s="566"/>
      <c r="BT37" s="515"/>
      <c r="BU37" s="515"/>
      <c r="BV37" s="515"/>
      <c r="BW37" s="566"/>
      <c r="BX37" s="515"/>
      <c r="BY37" s="515"/>
      <c r="BZ37" s="515"/>
      <c r="CA37" s="566"/>
      <c r="CB37" s="515"/>
      <c r="CC37" s="515"/>
      <c r="CD37" s="515"/>
      <c r="CE37" s="566"/>
      <c r="CF37" s="515"/>
      <c r="CG37" s="515"/>
      <c r="CH37" s="515"/>
      <c r="CI37" s="566"/>
      <c r="CJ37" s="515"/>
      <c r="CK37" s="515"/>
      <c r="CL37" s="515"/>
      <c r="CM37" s="566"/>
      <c r="CN37" s="515"/>
      <c r="CO37" s="515"/>
      <c r="CP37" s="515"/>
      <c r="CQ37" s="566"/>
      <c r="CR37" s="515"/>
      <c r="CS37" s="515"/>
      <c r="CT37" s="551"/>
      <c r="CU37" s="566"/>
      <c r="CV37" s="515"/>
      <c r="CW37" s="515"/>
      <c r="CX37" s="515"/>
      <c r="CY37" s="566"/>
      <c r="CZ37" s="515"/>
      <c r="DA37" s="515"/>
      <c r="DB37" s="515"/>
      <c r="DC37" s="566"/>
      <c r="DD37" s="515"/>
      <c r="DE37" s="515"/>
      <c r="DF37" s="515"/>
      <c r="DG37" s="566"/>
      <c r="DH37" s="515"/>
      <c r="DI37" s="515"/>
      <c r="DJ37" s="515"/>
      <c r="DK37" s="566"/>
      <c r="DL37" s="515"/>
      <c r="DM37" s="515"/>
      <c r="DN37" s="515"/>
      <c r="DO37" s="566"/>
      <c r="DP37" s="515"/>
      <c r="DQ37" s="515"/>
      <c r="DR37" s="515"/>
      <c r="DS37" s="566"/>
      <c r="DT37" s="515"/>
      <c r="DU37" s="515"/>
      <c r="DV37" s="515"/>
      <c r="DW37" s="566"/>
      <c r="DX37" s="515"/>
      <c r="DY37" s="515"/>
      <c r="DZ37" s="515"/>
      <c r="EA37" s="566"/>
      <c r="EB37" s="515"/>
      <c r="EC37" s="515"/>
      <c r="ED37" s="515"/>
      <c r="EE37" s="566"/>
      <c r="EF37" s="515"/>
      <c r="EG37" s="515"/>
      <c r="EH37" s="515"/>
      <c r="EI37" s="566"/>
      <c r="EJ37" s="515"/>
      <c r="EK37" s="515"/>
      <c r="EL37" s="515"/>
      <c r="EM37" s="566"/>
      <c r="EN37" s="515"/>
      <c r="EO37" s="515"/>
      <c r="EP37" s="515"/>
      <c r="EQ37" s="566"/>
      <c r="ER37" s="515"/>
      <c r="ES37" s="515"/>
      <c r="ET37" s="515"/>
      <c r="EU37" s="566"/>
      <c r="EV37" s="515"/>
      <c r="EW37" s="515"/>
      <c r="EX37" s="515"/>
      <c r="EY37" s="566"/>
      <c r="EZ37" s="515"/>
      <c r="FA37" s="515"/>
      <c r="FB37" s="515"/>
      <c r="FC37" s="566"/>
      <c r="FD37" s="515"/>
      <c r="FE37" s="515"/>
      <c r="FF37" s="568"/>
      <c r="FG37" s="566"/>
      <c r="FH37" s="515"/>
      <c r="FI37" s="554"/>
      <c r="FJ37" s="515"/>
      <c r="FK37" s="566"/>
      <c r="FL37" s="515"/>
      <c r="FM37" s="515"/>
      <c r="FN37" s="515"/>
      <c r="FO37" s="566"/>
      <c r="FP37" s="515"/>
      <c r="FQ37" s="515"/>
      <c r="FR37" s="515"/>
      <c r="FS37" s="566"/>
      <c r="FT37" s="515"/>
      <c r="FU37" s="515"/>
      <c r="FV37" s="515"/>
      <c r="FW37" s="566"/>
      <c r="FX37" s="515"/>
      <c r="FY37" s="515"/>
      <c r="FZ37" s="515"/>
      <c r="GA37" s="566"/>
      <c r="GB37" s="515"/>
      <c r="GC37" s="515"/>
      <c r="GD37" s="515"/>
      <c r="GE37" s="566"/>
      <c r="GF37" s="515"/>
      <c r="GG37" s="515"/>
      <c r="GH37" s="515"/>
      <c r="GI37" s="566"/>
      <c r="GJ37" s="515"/>
      <c r="GK37" s="515"/>
      <c r="GL37" s="515"/>
      <c r="GM37" s="566"/>
      <c r="GN37" s="515"/>
      <c r="GO37" s="515"/>
      <c r="GP37" s="515"/>
      <c r="GQ37" s="566"/>
      <c r="GR37" s="515"/>
      <c r="GS37" s="515"/>
      <c r="GT37" s="515"/>
      <c r="GU37" s="566"/>
      <c r="GV37" s="515"/>
      <c r="GW37" s="515"/>
      <c r="GX37" s="515"/>
      <c r="GY37" s="566"/>
      <c r="GZ37" s="515"/>
      <c r="HA37" s="515"/>
      <c r="HB37" s="515"/>
      <c r="HC37" s="569"/>
    </row>
    <row r="38" spans="1:211" s="531" customFormat="1" ht="15" customHeight="1">
      <c r="A38" s="517"/>
      <c r="B38" s="556">
        <f>B35+1</f>
        <v>46321</v>
      </c>
      <c r="C38" s="556" t="str">
        <f t="shared" ref="C38:C43" si="985">TEXT(B38,"ddd")</f>
        <v>Mon</v>
      </c>
      <c r="D38" s="551">
        <f t="shared" ref="D38:D43" si="986">SUMIF($H$4:$HB$4,$D$4,H38:HB38)</f>
        <v>257106.97941935482</v>
      </c>
      <c r="E38" s="551">
        <f t="shared" ref="E38:E43" ca="1" si="987">SUMIF($H$4:$HB$4,$E$4,H38:HB38)</f>
        <v>0</v>
      </c>
      <c r="F38" s="551">
        <f t="shared" ref="F38:F39" ca="1" si="988">E38-D38</f>
        <v>-257106.97941935482</v>
      </c>
      <c r="G38" s="552">
        <f t="shared" ref="G38:G39" ca="1" si="989">E38/D38</f>
        <v>0</v>
      </c>
      <c r="H38" s="551">
        <f>INDEX('SO Oktober 2026 Rev3'!$B$6:$BI$50,MATCH($B38,'SO Oktober 2026 Rev3'!$B$6:$B$50,0),MATCH($H$3,'SO Oktober 2026 Rev3'!$B$5:$XI$5,0))</f>
        <v>1199.5729032258068</v>
      </c>
      <c r="I38" s="551">
        <f>INDEX('Summary sales'!$A$6:$CA$50,MATCH($B38,'Summary sales'!$A$6:$A$50,0),MATCH($H$3,'Summary sales'!$A$7:$CA$7,0))</f>
        <v>0</v>
      </c>
      <c r="J38" s="551">
        <f t="shared" ref="J38:J39" si="990">I38-H38</f>
        <v>-1199.5729032258068</v>
      </c>
      <c r="K38" s="552">
        <f t="shared" ref="K38:K39" si="991">I38/H38</f>
        <v>0</v>
      </c>
      <c r="L38" s="551">
        <f>INDEX('SO Oktober 2026 Rev3'!$B$6:$BI$50,MATCH($B38,'SO Oktober 2026 Rev3'!$B$6:$B$50,0),MATCH($L$3,'SO Oktober 2026 Rev3'!$B$5:$XI$5,0))</f>
        <v>1200</v>
      </c>
      <c r="M38" s="551">
        <f>INDEX('Summary sales'!$A$6:$CA$50,MATCH($B38,'Summary sales'!$A$6:$A$50,0),MATCH($L$3,'Summary sales'!$A$7:$CA$7,0))</f>
        <v>0</v>
      </c>
      <c r="N38" s="551">
        <f t="shared" ref="N38:N39" si="992">M38-L38</f>
        <v>-1200</v>
      </c>
      <c r="O38" s="553">
        <f t="shared" ref="O38:O39" si="993">M38/L38</f>
        <v>0</v>
      </c>
      <c r="P38" s="551">
        <f>INDEX('SO Oktober 2026 Rev3'!$B$6:$BI$50,MATCH(B38,'SO Oktober 2026 Rev3'!$B$6:$B$50,0),MATCH($P$3,'SO Oktober 2026 Rev3'!$B$5:$XI$5,0))</f>
        <v>3300</v>
      </c>
      <c r="Q38" s="551">
        <f>INDEX('Summary sales'!$A$6:$CA$50,MATCH($B38,'Summary sales'!$A$6:$A$50,0),MATCH($P$3,'Summary sales'!$A$7:$CA$7,0))</f>
        <v>0</v>
      </c>
      <c r="R38" s="551">
        <f t="shared" ref="R38:R39" si="994">Q38-P38</f>
        <v>-3300</v>
      </c>
      <c r="S38" s="553">
        <f t="shared" ref="S38:S39" si="995">Q38/P38</f>
        <v>0</v>
      </c>
      <c r="T38" s="551">
        <f>INDEX('SO Oktober 2026 Rev3'!$B$6:$BI$50,MATCH(B38,'SO Oktober 2026 Rev3'!$B$6:$B$50,0),MATCH($T$3,'SO Oktober 2026 Rev3'!$B$5:$XI$5,0))</f>
        <v>800</v>
      </c>
      <c r="U38" s="551">
        <f>INDEX('Summary sales'!$A$6:$CA$50,MATCH($B38,'Summary sales'!$A$6:$A$50,0),MATCH($T$3,'Summary sales'!$A$7:$CA$7,0))</f>
        <v>0</v>
      </c>
      <c r="V38" s="551">
        <f t="shared" ref="V38:V39" si="996">U38-T38</f>
        <v>-800</v>
      </c>
      <c r="W38" s="553">
        <f t="shared" ref="W38:W39" si="997">U38/T38</f>
        <v>0</v>
      </c>
      <c r="X38" s="551">
        <f>INDEX('SO Oktober 2026 Rev3'!$B$6:$BI$50,MATCH(B38,'SO Oktober 2026 Rev3'!$B$6:$B$50,0),MATCH($X$3,'SO Oktober 2026 Rev3'!$B$5:$XI$5,0))</f>
        <v>150</v>
      </c>
      <c r="Y38" s="551">
        <f>INDEX('Summary sales'!$A$6:$CA$50,MATCH($B38,'Summary sales'!$A$6:$A$50,0),MATCH($X$3,'Summary sales'!$A$7:$CA$7,0))</f>
        <v>0</v>
      </c>
      <c r="Z38" s="551">
        <f t="shared" ref="Z38:Z43" si="998">Y38-X38</f>
        <v>-150</v>
      </c>
      <c r="AA38" s="553">
        <f t="shared" ref="AA38:AA39" si="999">Y38/X38</f>
        <v>0</v>
      </c>
      <c r="AB38" s="551">
        <f>INDEX('SO Oktober 2026 Rev3'!$B$6:$BI$50,MATCH(B38,'SO Oktober 2026 Rev3'!$B$6:$B$50,0),MATCH($AB$3,'SO Oktober 2026 Rev3'!$B$5:$XI$5,0))</f>
        <v>603.76322580644887</v>
      </c>
      <c r="AC38" s="551">
        <f>INDEX('Summary sales'!$A$6:$CA$50,MATCH($B38,'Summary sales'!$A$6:$A$50,0),MATCH($AB$3,'Summary sales'!$A$7:$CA$7,0))</f>
        <v>0</v>
      </c>
      <c r="AD38" s="551">
        <f t="shared" ref="AD38:AD39" si="1000">AC38-AB38</f>
        <v>-603.76322580644887</v>
      </c>
      <c r="AE38" s="552">
        <f t="shared" ref="AE38:AE39" si="1001">AC38/AB38</f>
        <v>0</v>
      </c>
      <c r="AF38" s="551">
        <f>INDEX('SO Oktober 2026 Rev3'!$B$6:$BI$50,MATCH(B38,'SO Oktober 2026 Rev3'!$B$6:$B$50,0),MATCH($AF$3,'SO Oktober 2026 Rev3'!$B$5:$XI$5,0))</f>
        <v>673.27548387096704</v>
      </c>
      <c r="AG38" s="551">
        <f>INDEX('Summary sales'!$A$6:$CA$50,MATCH($B38,'Summary sales'!$A$6:$A$50,0),MATCH($AF$3,'Summary sales'!$A$7:$CA$7,0))</f>
        <v>0</v>
      </c>
      <c r="AH38" s="551">
        <f t="shared" ref="AH38:AH39" si="1002">AG38-AF38</f>
        <v>-673.27548387096704</v>
      </c>
      <c r="AI38" s="552">
        <f t="shared" ref="AI38:AI39" si="1003">AG38/AF38</f>
        <v>0</v>
      </c>
      <c r="AJ38" s="551">
        <f>INDEX('SO Oktober 2026 Rev3'!$B$6:$BI$50,MATCH(B38,'SO Oktober 2026 Rev3'!$B$6:$B$50,0),MATCH($AJ$3,'SO Oktober 2026 Rev3'!$B$5:$XI$5,0))</f>
        <v>5500</v>
      </c>
      <c r="AK38" s="551">
        <f>INDEX('Summary sales'!$A$6:$CA$50,MATCH($B38,'Summary sales'!$A$6:$A$50,0),MATCH($AJ$3,'Summary sales'!$A$7:$CA$7,0))</f>
        <v>0</v>
      </c>
      <c r="AL38" s="551">
        <f t="shared" ref="AL38:AL43" si="1004">AK38-AJ38</f>
        <v>-5500</v>
      </c>
      <c r="AM38" s="552">
        <f t="shared" ref="AM38:AM43" si="1005">AK38/AJ38</f>
        <v>0</v>
      </c>
      <c r="AN38" s="551">
        <v>4000</v>
      </c>
      <c r="AO38" s="551">
        <f ca="1">INDEX('Summary sales'!$A$6:$CA$50,MATCH($B38,'Summary sales'!$A$6:$A$50,0),MATCH($AN$3,'Summary sales'!$A$7:$CA$7,0))</f>
        <v>0</v>
      </c>
      <c r="AP38" s="551">
        <f t="shared" ref="AP38:AP39" ca="1" si="1006">AO38-AN38</f>
        <v>-4000</v>
      </c>
      <c r="AQ38" s="552">
        <f t="shared" ref="AQ38:AQ39" ca="1" si="1007">AO38/AN38</f>
        <v>0</v>
      </c>
      <c r="AR38" s="551">
        <v>2500</v>
      </c>
      <c r="AS38" s="551">
        <f>INDEX('Summary sales'!$A$6:$CA$50,MATCH($B38,'Summary sales'!$A$6:$A$50,0),MATCH($AR$3,'Summary sales'!$A$7:$CA$7,0))</f>
        <v>0</v>
      </c>
      <c r="AT38" s="551">
        <f t="shared" ref="AT38:AT39" si="1008">AS38-AR38</f>
        <v>-2500</v>
      </c>
      <c r="AU38" s="552">
        <f t="shared" ref="AU38:AU39" si="1009">AS38/AR38</f>
        <v>0</v>
      </c>
      <c r="AV38" s="551">
        <f>INDEX('SO Oktober 2026 Rev3'!$B$6:$BI$50,MATCH(B38,'SO Oktober 2026 Rev3'!$B$6:$B$50,0),MATCH($AV$3,'SO Oktober 2026 Rev3'!$B$5:$XI$5,0))</f>
        <v>1000</v>
      </c>
      <c r="AW38" s="551">
        <f>INDEX('Summary sales'!$A$6:$CA$50,MATCH($B38,'Summary sales'!$A$6:$A$50,0),MATCH($AV$3,'Summary sales'!$A$7:$CA$7,0))</f>
        <v>0</v>
      </c>
      <c r="AX38" s="551">
        <f t="shared" ref="AX38:AX39" si="1010">AW38-AV38</f>
        <v>-1000</v>
      </c>
      <c r="AY38" s="552">
        <f t="shared" ref="AY38:AY39" si="1011">AW38/AV38</f>
        <v>0</v>
      </c>
      <c r="AZ38" s="551">
        <v>15600</v>
      </c>
      <c r="BA38" s="551">
        <f>INDEX('Summary sales'!$A$6:$CA$50,MATCH($B38,'Summary sales'!$A$6:$A$50,0),MATCH($AZ$3,'Summary sales'!$A$7:$CA$7,0))</f>
        <v>0</v>
      </c>
      <c r="BB38" s="551">
        <f t="shared" ref="BB38:BB39" si="1012">BA38-AZ38</f>
        <v>-15600</v>
      </c>
      <c r="BC38" s="552">
        <f t="shared" ref="BC38:BC39" si="1013">BA38/AZ38</f>
        <v>0</v>
      </c>
      <c r="BD38" s="551">
        <v>8000</v>
      </c>
      <c r="BE38" s="551">
        <f>INDEX('Summary sales'!$A$6:$CA$50,MATCH($B38,'Summary sales'!$A$6:$A$50,0),MATCH($BD$3,'Summary sales'!$A$7:$CA$7,0))</f>
        <v>0</v>
      </c>
      <c r="BF38" s="551">
        <f t="shared" ref="BF38:BF39" si="1014">BE38-BD38</f>
        <v>-8000</v>
      </c>
      <c r="BG38" s="552">
        <f t="shared" ref="BG38:BG39" si="1015">BE38/BD38</f>
        <v>0</v>
      </c>
      <c r="BH38" s="551">
        <f>INDEX('SO Oktober 2026 Rev3'!$B$6:$BI$50,MATCH(B38,'SO Oktober 2026 Rev3'!$B$6:$B$50,0),MATCH($BH$3,'SO Oktober 2026 Rev3'!$B$5:$XI$5,0))</f>
        <v>1000</v>
      </c>
      <c r="BI38" s="551">
        <f>INDEX('Summary sales'!$A$6:$CA$50,MATCH($B38,'Summary sales'!$A$6:$A$50,0),MATCH($BH$3,'Summary sales'!$A$7:$CA$7,0))</f>
        <v>0</v>
      </c>
      <c r="BJ38" s="551">
        <f t="shared" ref="BJ38:BJ39" si="1016">BI38-BH38</f>
        <v>-1000</v>
      </c>
      <c r="BK38" s="552">
        <f t="shared" ref="BK38:BK39" si="1017">BI38/BH38</f>
        <v>0</v>
      </c>
      <c r="BL38" s="551">
        <f>INDEX('SO Oktober 2026 Rev3'!$B$6:$BI$50,MATCH(B38,'SO Oktober 2026 Rev3'!$B$6:$B$50,0),MATCH($BL$3,'SO Oktober 2026 Rev3'!$B$5:$XI$5,0))</f>
        <v>5500</v>
      </c>
      <c r="BM38" s="551">
        <f ca="1">INDEX('Summary sales'!$A$6:$CA$50,MATCH($B38,'Summary sales'!$A$6:$A$50,0),MATCH($BL$3,'Summary sales'!$A$7:$CA$7,0))</f>
        <v>0</v>
      </c>
      <c r="BN38" s="551">
        <f t="shared" ref="BN38:BN39" ca="1" si="1018">BM38-BL38</f>
        <v>-5500</v>
      </c>
      <c r="BO38" s="552">
        <f t="shared" ref="BO38:BO39" ca="1" si="1019">BM38/BL38</f>
        <v>0</v>
      </c>
      <c r="BP38" s="551">
        <f>INDEX('SO Oktober 2026 Rev3'!$B$6:$BI$50,MATCH(B38,'SO Oktober 2026 Rev3'!$B$6:$B$50,0),MATCH($BP$3,'SO Oktober 2026 Rev3'!$B$5:$XI$5,0))</f>
        <v>8000</v>
      </c>
      <c r="BQ38" s="551">
        <f>INDEX('Summary sales'!$A$6:$CA$50,MATCH($B38,'Summary sales'!$A$6:$A$50,0),MATCH($BP$3,'Summary sales'!$A$7:$CA$7,0))</f>
        <v>0</v>
      </c>
      <c r="BR38" s="551">
        <f t="shared" ref="BR38:BR39" si="1020">BQ38-BP38</f>
        <v>-8000</v>
      </c>
      <c r="BS38" s="552">
        <f t="shared" ref="BS38:BS39" si="1021">BQ38/BP38</f>
        <v>0</v>
      </c>
      <c r="BT38" s="551">
        <f>INDEX('SO Oktober 2026 Rev3'!$B$6:$BI$50,MATCH(B38,'SO Oktober 2026 Rev3'!$B$6:$B$50,0),MATCH($BT$3,'SO Oktober 2026 Rev3'!$B$5:$XI$5,0))</f>
        <v>89.451612903225808</v>
      </c>
      <c r="BU38" s="551">
        <f>INDEX('Summary sales'!$A$6:$CA$50,MATCH($B38,'Summary sales'!$A$6:$A$50,0),MATCH($BT$3,'Summary sales'!$A$7:$CA$7,0))</f>
        <v>0</v>
      </c>
      <c r="BV38" s="551">
        <f t="shared" ref="BV38:BV39" si="1022">BU38-BT38</f>
        <v>-89.451612903225808</v>
      </c>
      <c r="BW38" s="552">
        <f t="shared" ref="BW38:BW39" si="1023">BU38/BT38</f>
        <v>0</v>
      </c>
      <c r="BX38" s="551">
        <v>3500</v>
      </c>
      <c r="BY38" s="551">
        <f>INDEX('Summary sales'!$A$6:$CA$50,MATCH($B38,'Summary sales'!$A$6:$A$50,0),MATCH($BX$3,'Summary sales'!$A$7:$CA$7,0))</f>
        <v>0</v>
      </c>
      <c r="BZ38" s="551">
        <f t="shared" ref="BZ38:BZ39" si="1024">BY38-BX38</f>
        <v>-3500</v>
      </c>
      <c r="CA38" s="552">
        <f t="shared" ref="CA38:CA39" si="1025">BY38/BX38</f>
        <v>0</v>
      </c>
      <c r="CB38" s="551">
        <f>INDEX('SO Oktober 2026 Rev3'!$B$6:$BI$50,MATCH(B38,'SO Oktober 2026 Rev3'!$B$6:$B$50,0),MATCH($CB$3,'SO Oktober 2026 Rev3'!$B$5:$XI$5,0))</f>
        <v>1000</v>
      </c>
      <c r="CC38" s="551">
        <f>INDEX('Summary sales'!$A$6:$CA$50,MATCH($B38,'Summary sales'!$A$6:$A$50,0),MATCH($CB$3,'Summary sales'!$A$7:$CA$7,0))</f>
        <v>0</v>
      </c>
      <c r="CD38" s="551">
        <f t="shared" ref="CD38:CD39" si="1026">CC38-CB38</f>
        <v>-1000</v>
      </c>
      <c r="CE38" s="552">
        <f t="shared" ref="CE38:CE39" si="1027">CC38/CB38</f>
        <v>0</v>
      </c>
      <c r="CF38" s="551">
        <f>INDEX('SO Oktober 2026 Rev3'!$B$6:$BI$50,MATCH(B38,'SO Oktober 2026 Rev3'!$B$6:$B$50,0),MATCH($CF$3,'SO Oktober 2026 Rev3'!$B$5:$XI$5,0))</f>
        <v>3000</v>
      </c>
      <c r="CG38" s="551">
        <f>INDEX('Summary sales'!$A$6:$CA$50,MATCH($B38,'Summary sales'!$A$6:$A$50,0),MATCH($CF$3,'Summary sales'!$A$7:$CA$7,0))</f>
        <v>0</v>
      </c>
      <c r="CH38" s="551">
        <f t="shared" ref="CH38:CH39" si="1028">CG38-CF38</f>
        <v>-3000</v>
      </c>
      <c r="CI38" s="552">
        <f t="shared" ref="CI38:CI39" si="1029">CG38/CF38</f>
        <v>0</v>
      </c>
      <c r="CJ38" s="551">
        <f>INDEX('SO Oktober 2026 Rev3'!$B$6:$BI$50,MATCH($B38,'SO Oktober 2026 Rev3'!$B$6:$B$50,0),MATCH($CJ$3,'SO Oktober 2026 Rev3'!$B$5:$XI$5,0))</f>
        <v>4000</v>
      </c>
      <c r="CK38" s="551">
        <f>INDEX('Summary sales'!$A$6:$CA$50,MATCH($B38,'Summary sales'!$A$6:$A$50,0),MATCH($CJ$3,'Summary sales'!$A$7:$CA$7,0))</f>
        <v>0</v>
      </c>
      <c r="CL38" s="551">
        <f t="shared" ref="CL38:CL43" si="1030">CK38-CJ38</f>
        <v>-4000</v>
      </c>
      <c r="CM38" s="552">
        <f t="shared" ref="CM38:CM43" si="1031">CK38/CJ38</f>
        <v>0</v>
      </c>
      <c r="CN38" s="551">
        <f>INDEX('SO Oktober 2026 Rev3'!$B$6:$BI$50,MATCH($B38,'SO Oktober 2026 Rev3'!$B$6:$B$50,0),MATCH(CN$3,'SO Oktober 2026 Rev3'!$B$5:$XI$5,0))</f>
        <v>0</v>
      </c>
      <c r="CO38" s="551">
        <f>INDEX('Summary sales'!$A$6:$CA$50,MATCH($B38,'Summary sales'!$A$6:$A$50,0),MATCH($CN$3,'Summary sales'!$A$7:$CA$7,0))</f>
        <v>0</v>
      </c>
      <c r="CP38" s="551">
        <f t="shared" ref="CP38:CP39" si="1032">CO38-CN38</f>
        <v>0</v>
      </c>
      <c r="CQ38" s="552" t="e">
        <f t="shared" ref="CQ38:CQ39" si="1033">CO38/CN38</f>
        <v>#DIV/0!</v>
      </c>
      <c r="CR38" s="551">
        <f>INDEX('SO Oktober 2026 Rev3'!$B$6:$BI$50,MATCH($B38,'SO Oktober 2026 Rev3'!$B$6:$B$50,0),MATCH(CR$3,'SO Oktober 2026 Rev3'!$B$5:$XI$5,0))</f>
        <v>2000</v>
      </c>
      <c r="CS38" s="551">
        <f>INDEX('Summary sales'!$A$6:$CA$50,MATCH($B38,'Summary sales'!$A$6:$A$50,0),MATCH($CR$3,'Summary sales'!$A$7:$CA$7,0))</f>
        <v>0</v>
      </c>
      <c r="CT38" s="551">
        <f t="shared" ref="CT38:CT39" si="1034">CS38-CR38</f>
        <v>-2000</v>
      </c>
      <c r="CU38" s="552">
        <f t="shared" ref="CU38:CU39" si="1035">CS38/CR38</f>
        <v>0</v>
      </c>
      <c r="CV38" s="551">
        <v>16000</v>
      </c>
      <c r="CW38" s="551">
        <f>INDEX('Summary sales'!$A$6:$CA$50,MATCH($B38,'Summary sales'!$A$6:$A$50,0),MATCH($CV$3,'Summary sales'!$A$7:$CA$7,0))</f>
        <v>0</v>
      </c>
      <c r="CX38" s="551">
        <f t="shared" ref="CX38:CX39" si="1036">CW38-CV38</f>
        <v>-16000</v>
      </c>
      <c r="CY38" s="552">
        <f t="shared" ref="CY38:CY39" si="1037">CW38/CV38</f>
        <v>0</v>
      </c>
      <c r="CZ38" s="551">
        <f>INDEX('SO Oktober 2026 Rev3'!$B$6:$BI$50,MATCH(B38,'SO Oktober 2026 Rev3'!$B$6:$B$50,0),MATCH($CZ$3,'SO Oktober 2026 Rev3'!$B$5:$XI$5,0))</f>
        <v>2000</v>
      </c>
      <c r="DA38" s="551">
        <f>INDEX('Summary sales'!$A$6:$CA$50,MATCH($B38,'Summary sales'!$A$6:$A$50,0),MATCH($CZ$3,'Summary sales'!$A$7:$CA$7,0))</f>
        <v>0</v>
      </c>
      <c r="DB38" s="551">
        <f t="shared" ref="DB38:DB39" si="1038">DA38-CZ38</f>
        <v>-2000</v>
      </c>
      <c r="DC38" s="552">
        <f t="shared" ref="DC38:DC39" si="1039">DA38/CZ38</f>
        <v>0</v>
      </c>
      <c r="DD38" s="551">
        <f>INDEX('SO Oktober 2026 Rev3'!$B$6:$BI$50,MATCH($B38,'SO Oktober 2026 Rev3'!$B$6:$B$50,0),MATCH(DD$3,'SO Oktober 2026 Rev3'!$B$5:$XI$5,0))</f>
        <v>800</v>
      </c>
      <c r="DE38" s="551">
        <f>INDEX('Summary sales'!$A$6:$CA$50,MATCH($B38,'Summary sales'!$A$6:$A$50,0),MATCH($DD$3,'Summary sales'!$A$7:$CA$7,0))</f>
        <v>0</v>
      </c>
      <c r="DF38" s="551">
        <f t="shared" ref="DF38:DF39" si="1040">DE38-DD38</f>
        <v>-800</v>
      </c>
      <c r="DG38" s="552">
        <f t="shared" ref="DG38:DG39" si="1041">DE38/DD38</f>
        <v>0</v>
      </c>
      <c r="DH38" s="551">
        <f>INDEX('SO Oktober 2026 Rev3'!$B$6:$BI$50,MATCH($B38,'SO Oktober 2026 Rev3'!$B$6:$B$50,0),MATCH(DH$3,'SO Oktober 2026 Rev3'!$B$5:$XI$5,0))</f>
        <v>7200</v>
      </c>
      <c r="DI38" s="551">
        <f>INDEX('Summary sales'!$A$6:$CA$50,MATCH($B38,'Summary sales'!$A$6:$A$50,0),MATCH($DH$3,'Summary sales'!$A$7:$CA$7,0))</f>
        <v>0</v>
      </c>
      <c r="DJ38" s="551">
        <f t="shared" ref="DJ38:DJ39" si="1042">DI38-DH38</f>
        <v>-7200</v>
      </c>
      <c r="DK38" s="552">
        <f t="shared" ref="DK38:DK39" si="1043">DI38/DH38</f>
        <v>0</v>
      </c>
      <c r="DL38" s="551">
        <f>INDEX('SO Oktober 2026 Rev3'!$B$6:$BI$50,MATCH(B38,'SO Oktober 2026 Rev3'!$B$6:$B$50,0),MATCH($DL$3,'SO Oktober 2026 Rev3'!$B$5:$XI$5,0))</f>
        <v>2000</v>
      </c>
      <c r="DM38" s="551">
        <f>INDEX('Summary sales'!$A$6:$CA$50,MATCH($B38,'Summary sales'!$A$6:$A$50,0),MATCH($DL$3,'Summary sales'!$A$7:$CA$7,0))</f>
        <v>0</v>
      </c>
      <c r="DN38" s="551">
        <f t="shared" ref="DN38:DN39" si="1044">DM38-DL38</f>
        <v>-2000</v>
      </c>
      <c r="DO38" s="552">
        <f t="shared" ref="DO38:DO39" si="1045">DM38/DL38</f>
        <v>0</v>
      </c>
      <c r="DP38" s="551">
        <v>1500</v>
      </c>
      <c r="DQ38" s="551">
        <f>INDEX('Summary sales'!$A$6:$CA$50,MATCH($B38,'Summary sales'!$A$6:$A$50,0),MATCH($DP$3,'Summary sales'!$A$7:$CA$7,0))</f>
        <v>0</v>
      </c>
      <c r="DR38" s="551">
        <f t="shared" ref="DR38:DR39" si="1046">DQ38-DP38</f>
        <v>-1500</v>
      </c>
      <c r="DS38" s="552">
        <f t="shared" ref="DS38:DS39" si="1047">DQ38/DP38</f>
        <v>0</v>
      </c>
      <c r="DT38" s="551">
        <f>INDEX('SO Oktober 2026 Rev3'!$B$6:$BI$50,MATCH(B38,'SO Oktober 2026 Rev3'!$B$6:$B$50,0),MATCH($DT$3,'SO Oktober 2026 Rev3'!$B$5:$XI$5,0))</f>
        <v>1000</v>
      </c>
      <c r="DU38" s="551">
        <f>INDEX('Summary sales'!$A$6:$CA$50,MATCH($B38,'Summary sales'!$A$6:$A$50,0),MATCH($DT$3,'Summary sales'!$A$7:$CA$7,0))</f>
        <v>0</v>
      </c>
      <c r="DV38" s="551">
        <f t="shared" ref="DV38:DV39" si="1048">DU38-DT38</f>
        <v>-1000</v>
      </c>
      <c r="DW38" s="552">
        <f t="shared" ref="DW38:DW39" si="1049">DU38/DT38</f>
        <v>0</v>
      </c>
      <c r="DX38" s="551">
        <f>INDEX('SO Oktober 2026 Rev3'!$B$6:$BI$50,MATCH(B38,'SO Oktober 2026 Rev3'!$B$6:$B$50,0),MATCH($DX$3,'SO Oktober 2026 Rev3'!$B$5:$XI$5,0))</f>
        <v>10000</v>
      </c>
      <c r="DY38" s="551">
        <f>INDEX('Summary sales'!$A$6:$CA$50,MATCH($B38,'Summary sales'!$A$6:$A$50,0),MATCH($DX$3,'Summary sales'!$A$7:$CA$7,0))</f>
        <v>0</v>
      </c>
      <c r="DZ38" s="551">
        <f t="shared" ref="DZ38:DZ39" si="1050">DY38-DX38</f>
        <v>-10000</v>
      </c>
      <c r="EA38" s="552">
        <f t="shared" ref="EA38:EA39" si="1051">DY38/DX38</f>
        <v>0</v>
      </c>
      <c r="EB38" s="551">
        <f>INDEX('SO Oktober 2026 Rev3'!$B$6:$BI$50,MATCH(B38,'SO Oktober 2026 Rev3'!$B$6:$B$50,0),MATCH($EB$3,'SO Oktober 2026 Rev3'!$B$5:$XI$5,0))</f>
        <v>2000</v>
      </c>
      <c r="EC38" s="551">
        <f>INDEX('Summary sales'!$A$6:$CA$50,MATCH($B38,'Summary sales'!$A$6:$A$50,0),MATCH($EB$3,'Summary sales'!$A$7:$CA$7,0))</f>
        <v>0</v>
      </c>
      <c r="ED38" s="551">
        <f t="shared" ref="ED38:ED39" si="1052">EC38-EB38</f>
        <v>-2000</v>
      </c>
      <c r="EE38" s="552">
        <f t="shared" ref="EE38:EE39" si="1053">EC38/EB38</f>
        <v>0</v>
      </c>
      <c r="EF38" s="551">
        <v>6000</v>
      </c>
      <c r="EG38" s="551">
        <f>INDEX('Summary sales'!$A$6:$CA$50,MATCH($B38,'Summary sales'!$A$6:$A$50,0),MATCH($EF$3,'Summary sales'!$A$7:$CA$7,0))</f>
        <v>0</v>
      </c>
      <c r="EH38" s="551">
        <f t="shared" ref="EH38:EH39" si="1054">EG38-EF38</f>
        <v>-6000</v>
      </c>
      <c r="EI38" s="552">
        <f t="shared" ref="EI38:EI39" si="1055">EG38/EF38</f>
        <v>0</v>
      </c>
      <c r="EJ38" s="551">
        <v>12000</v>
      </c>
      <c r="EK38" s="551">
        <f>INDEX('Summary sales'!$A$6:$CA$50,MATCH(B38,'Summary sales'!$A$6:$A$50,0),MATCH($EJ$3,'Summary sales'!$A$7:$CA$7,0))</f>
        <v>0</v>
      </c>
      <c r="EL38" s="551">
        <f t="shared" ref="EL38:EL39" si="1056">EK38-EJ38</f>
        <v>-12000</v>
      </c>
      <c r="EM38" s="552">
        <f t="shared" ref="EM38:EM39" si="1057">EK38/EJ38</f>
        <v>0</v>
      </c>
      <c r="EN38" s="551">
        <f>INDEX('SO Oktober 2026 Rev3'!$B$6:$BI$50,MATCH(B38,'SO Oktober 2026 Rev3'!$B$6:$B$50,0),MATCH($EN$3,'SO Oktober 2026 Rev3'!$B$5:$XI$5,0))</f>
        <v>5000</v>
      </c>
      <c r="EO38" s="551">
        <f>INDEX('Summary sales'!$A$6:$CA$50,MATCH($B38,'Summary sales'!$A$6:$A$50,0),MATCH($EN$3,'Summary sales'!$A$7:$CA$7,0))</f>
        <v>0</v>
      </c>
      <c r="EP38" s="551">
        <f t="shared" ref="EP38:EP39" si="1058">EO38-EN38</f>
        <v>-5000</v>
      </c>
      <c r="EQ38" s="552">
        <f t="shared" ref="EQ38:EQ39" si="1059">EO38/EN38</f>
        <v>0</v>
      </c>
      <c r="ER38" s="551">
        <v>17000</v>
      </c>
      <c r="ES38" s="551">
        <f>INDEX('Summary sales'!$A$6:$CA$50,MATCH($B38,'Summary sales'!$A$6:$A$50,0),MATCH($ER$3,'Summary sales'!$A$7:$CA$7,0))</f>
        <v>0</v>
      </c>
      <c r="ET38" s="551">
        <f t="shared" ref="ET38:ET39" si="1060">ES38-ER38</f>
        <v>-17000</v>
      </c>
      <c r="EU38" s="552">
        <f t="shared" ref="EU38:EU39" si="1061">ES38/ER38</f>
        <v>0</v>
      </c>
      <c r="EV38" s="551">
        <v>7000</v>
      </c>
      <c r="EW38" s="551">
        <f>INDEX('Summary sales'!$A$6:$CA$50,MATCH(B38,'Summary sales'!$A$6:$A$50,0),MATCH($EV$3,'Summary sales'!$A$7:$CA$7,0))</f>
        <v>0</v>
      </c>
      <c r="EX38" s="551">
        <f t="shared" ref="EX38:EX39" si="1062">EW38-EV38</f>
        <v>-7000</v>
      </c>
      <c r="EY38" s="552">
        <f t="shared" ref="EY38:EY39" si="1063">EW38/EV38</f>
        <v>0</v>
      </c>
      <c r="EZ38" s="551">
        <f>INDEX('SO Oktober 2026 Rev3'!$B$6:$BI$50,MATCH(B38,'SO Oktober 2026 Rev3'!$B$6:$B$50,0),MATCH($EZ$3,'SO Oktober 2026 Rev3'!$B$5:$XI$5,0))</f>
        <v>3500</v>
      </c>
      <c r="FA38" s="551">
        <f>INDEX('Summary sales'!$A$6:$CA$50,MATCH(B38,'Summary sales'!$A$6:$A$50,0),MATCH($EZ$3,'Summary sales'!$A$7:$CA$7,0))</f>
        <v>0</v>
      </c>
      <c r="FB38" s="551">
        <f t="shared" ref="FB38:FB39" si="1064">FA38-EZ38</f>
        <v>-3500</v>
      </c>
      <c r="FC38" s="552">
        <f t="shared" ref="FC38:FC39" si="1065">FA38/EZ38</f>
        <v>0</v>
      </c>
      <c r="FD38" s="551">
        <v>7000</v>
      </c>
      <c r="FE38" s="551">
        <f>INDEX('Summary sales'!$A$6:$CA$50,MATCH(B38,'Summary sales'!$A$6:$A$50,0),MATCH($FD$3,'Summary sales'!$A$7:$CA$7,0))</f>
        <v>0</v>
      </c>
      <c r="FF38" s="554">
        <f t="shared" ref="FF38:FF43" si="1066">FE38-FD38</f>
        <v>-7000</v>
      </c>
      <c r="FG38" s="552">
        <f t="shared" ref="FG38:FG43" si="1067">FE38/FD38</f>
        <v>0</v>
      </c>
      <c r="FH38" s="551">
        <f>INDEX('SO Oktober 2026 Rev3'!$B$6:$BI$50,MATCH(B38,'SO Oktober 2026 Rev3'!$B$6:$B$50,0),MATCH($FH$3,'SO Oktober 2026 Rev3'!$B$5:$XI$5,0))</f>
        <v>20000</v>
      </c>
      <c r="FI38" s="554">
        <f>INDEX('Summary sales'!$A$6:$CA$50,MATCH(B38,'Summary sales'!$A$6:$A$50,0),MATCH($FH$3,'Summary sales'!$A$7:$CA$7,0))</f>
        <v>0</v>
      </c>
      <c r="FJ38" s="551">
        <f t="shared" ref="FJ38:FJ43" si="1068">FI38-FH38</f>
        <v>-20000</v>
      </c>
      <c r="FK38" s="552">
        <f t="shared" ref="FK38:FK43" si="1069">FI38/FH38</f>
        <v>0</v>
      </c>
      <c r="FL38" s="551">
        <f>INDEX('SO Oktober 2026 Rev3'!$B$6:$BI$50,MATCH(B38,'SO Oktober 2026 Rev3'!$B$6:$B$50,0),MATCH($FL$3,'SO Oktober 2026 Rev3'!$B$5:$XI$5,0))</f>
        <v>500</v>
      </c>
      <c r="FM38" s="551">
        <f>INDEX('Summary sales'!$A$6:$CA$50,MATCH(B38,'Summary sales'!$A$6:$A$50,0),MATCH($FL$3,'Summary sales'!$A$7:$CA$7,0))</f>
        <v>0</v>
      </c>
      <c r="FN38" s="551">
        <f t="shared" ref="FN38:FN39" si="1070">FM38-FL38</f>
        <v>-500</v>
      </c>
      <c r="FO38" s="552">
        <f t="shared" ref="FO38:FO39" si="1071">FM38/FL38</f>
        <v>0</v>
      </c>
      <c r="FP38" s="551">
        <v>6500</v>
      </c>
      <c r="FQ38" s="551">
        <f>INDEX('Summary sales'!$A$6:$CA$50,MATCH(B38,'Summary sales'!$A$6:$A$50,0),MATCH($FP$3,'Summary sales'!$A$7:$CA$7,0))</f>
        <v>0</v>
      </c>
      <c r="FR38" s="551">
        <f t="shared" ref="FR38:FR39" si="1072">FQ38-FP38</f>
        <v>-6500</v>
      </c>
      <c r="FS38" s="552">
        <f t="shared" ref="FS38:FS39" si="1073">FQ38/FP38</f>
        <v>0</v>
      </c>
      <c r="FT38" s="551">
        <f>INDEX('SO Oktober 2026 Rev3'!$B$6:$BI$50,MATCH(B38,'SO Oktober 2026 Rev3'!$B$6:$B$50,0),MATCH($FT$3,'SO Oktober 2026 Rev3'!$B$5:$XI$5,0))</f>
        <v>3500</v>
      </c>
      <c r="FU38" s="551">
        <f>INDEX('Summary sales'!$A$6:$CA$50,MATCH(B38,'Summary sales'!$A$6:$A$50,0),MATCH($FT$3,'Summary sales'!$A$7:$CA$7,0))</f>
        <v>0</v>
      </c>
      <c r="FV38" s="551">
        <f t="shared" ref="FV38:FV39" si="1074">FU38-FT38</f>
        <v>-3500</v>
      </c>
      <c r="FW38" s="552">
        <f t="shared" ref="FW38:FW39" si="1075">FU38/FT38</f>
        <v>0</v>
      </c>
      <c r="FX38" s="551">
        <f>INDEX('SO Oktober 2026 Rev3'!$B$6:$BI$50,MATCH(B38,'SO Oktober 2026 Rev3'!$B$6:$B$50,0),MATCH($FX$3,'SO Oktober 2026 Rev3'!$B$5:$XI$5,0))</f>
        <v>2000</v>
      </c>
      <c r="FY38" s="551">
        <f>INDEX('Summary sales'!$A$6:$CA$50,MATCH(B38,'Summary sales'!$A$6:$A$50,0),MATCH($FX$3,'Summary sales'!$A$7:$CA$7,0))</f>
        <v>0</v>
      </c>
      <c r="FZ38" s="551">
        <f t="shared" ref="FZ38:FZ39" si="1076">FY38-FX38</f>
        <v>-2000</v>
      </c>
      <c r="GA38" s="552">
        <f t="shared" ref="GA38:GA39" si="1077">FY38/FX38</f>
        <v>0</v>
      </c>
      <c r="GB38" s="551">
        <v>369.61070967741654</v>
      </c>
      <c r="GC38" s="551">
        <f>INDEX('Summary sales'!$A$6:$CA$50,MATCH(B38,'Summary sales'!$A$6:$A$50,0),MATCH($GB$3,'Summary sales'!$A$7:$CA$7,0))</f>
        <v>0</v>
      </c>
      <c r="GD38" s="551">
        <f t="shared" ref="GD38:GD39" si="1078">GC38-GB38</f>
        <v>-369.61070967741654</v>
      </c>
      <c r="GE38" s="552">
        <f t="shared" ref="GE38:GE39" si="1079">GC38/GB38</f>
        <v>0</v>
      </c>
      <c r="GF38" s="551">
        <v>9000</v>
      </c>
      <c r="GG38" s="551">
        <f>INDEX('Summary sales'!$A$6:$CA$50,MATCH(B38,'Summary sales'!$A$6:$A$50,0),MATCH($GF$3,'Summary sales'!$A$7:$CA$7,0))</f>
        <v>0</v>
      </c>
      <c r="GH38" s="551">
        <f t="shared" ref="GH38:GH39" si="1080">GG38-GF38</f>
        <v>-9000</v>
      </c>
      <c r="GI38" s="552">
        <f t="shared" ref="GI38:GI39" si="1081">GG38/GF38</f>
        <v>0</v>
      </c>
      <c r="GJ38" s="551">
        <f>INDEX('SO Oktober 2026 Rev3'!$B$6:$BI$50,MATCH(B38,'SO Oktober 2026 Rev3'!$B$6:$B$50,0),MATCH($GJ$3,'SO Oktober 2026 Rev3'!$B$5:$XI$5,0))</f>
        <v>1121.900322580635</v>
      </c>
      <c r="GK38" s="551">
        <f>INDEX('Summary sales'!$A$6:$CA$50,MATCH($B38,'Summary sales'!$A$6:$A$50,0),MATCH($GJ$3,'Summary sales'!$A$7:$CA$7,0))</f>
        <v>0</v>
      </c>
      <c r="GL38" s="551">
        <f t="shared" ref="GL38:GL39" si="1082">GK38-GJ38</f>
        <v>-1121.900322580635</v>
      </c>
      <c r="GM38" s="552">
        <f t="shared" ref="GM38:GM39" si="1083">GK38/GJ38</f>
        <v>0</v>
      </c>
      <c r="GN38" s="551">
        <f>INDEX('SO Oktober 2026 Rev3'!$B$6:$BI$50,MATCH(B38,'SO Oktober 2026 Rev3'!$B$6:$B$50,0),MATCH($GN$3,'SO Oktober 2026 Rev3'!$B$5:$XI$5,0))</f>
        <v>2499.7025806451697</v>
      </c>
      <c r="GO38" s="551">
        <f>INDEX('Summary sales'!$A$6:$CA$50,MATCH(B38,'Summary sales'!$A$6:$A$50,0),MATCH($GN$3,'Summary sales'!$A$7:$CA$7,0))</f>
        <v>0</v>
      </c>
      <c r="GP38" s="551">
        <f t="shared" ref="GP38:GP39" si="1084">GO38-GN38</f>
        <v>-2499.7025806451697</v>
      </c>
      <c r="GQ38" s="552">
        <f t="shared" ref="GQ38:GQ39" si="1085">GO38/GN38</f>
        <v>0</v>
      </c>
      <c r="GR38" s="551">
        <v>5000</v>
      </c>
      <c r="GS38" s="551">
        <f>INDEX('Summary sales'!$A$6:$CA$50,MATCH(B38,'Summary sales'!$A$6:$A$50,0),MATCH($GR$3,'Summary sales'!$A$7:$CA$7,0))</f>
        <v>0</v>
      </c>
      <c r="GT38" s="551">
        <f t="shared" ref="GT38:GT39" si="1086">GS38-GR38</f>
        <v>-5000</v>
      </c>
      <c r="GU38" s="552">
        <f t="shared" ref="GU38:GU39" si="1087">GS38/GR38</f>
        <v>0</v>
      </c>
      <c r="GV38" s="551">
        <f>INDEX('SO Oktober 2026 Rev3'!$B$6:$BI$50,MATCH(B38,'SO Oktober 2026 Rev3'!$B$6:$B$50,0),MATCH($GV$3,'SO Oktober 2026 Rev3'!$B$5:$XI$5,0))</f>
        <v>2499.7025806451697</v>
      </c>
      <c r="GW38" s="551">
        <f>INDEX('Summary sales'!$A$6:$CA$50,MATCH(B38,'Summary sales'!$A$6:$A$50,0),MATCH($GV$3,'Summary sales'!$A$7:$CA$7,0))</f>
        <v>0</v>
      </c>
      <c r="GX38" s="551">
        <f t="shared" ref="GX38:GX39" si="1088">GW38-GV38</f>
        <v>-2499.7025806451697</v>
      </c>
      <c r="GY38" s="552">
        <f t="shared" ref="GY38:GY39" si="1089">GW38/GV38</f>
        <v>0</v>
      </c>
      <c r="GZ38" s="551">
        <f>INDEX('SO Oktober 2026 Rev3'!$B$6:$BI$50,MATCH(B38,'SO Oktober 2026 Rev3'!$B$6:$B$50,0),MATCH($GZ$3,'SO Oktober 2026 Rev3'!$B$5:$XI$5,0))</f>
        <v>31500</v>
      </c>
      <c r="HA38" s="551">
        <f>INDEX('Summary sales'!$A$6:$CA$50,MATCH(B38,'Summary sales'!$A$6:$A$50,0),MATCH($GZ$3,'Summary sales'!$A$7:$CA$7,0))</f>
        <v>0</v>
      </c>
      <c r="HB38" s="551">
        <f t="shared" ref="HB38:HB39" si="1090">HA38-GZ38</f>
        <v>-31500</v>
      </c>
      <c r="HC38" s="555">
        <f t="shared" ref="HC38:HC39" si="1091">HA38/GZ38</f>
        <v>0</v>
      </c>
    </row>
    <row r="39" spans="1:211" s="531" customFormat="1" ht="15" customHeight="1">
      <c r="A39" s="517"/>
      <c r="B39" s="556">
        <f>+B38+1</f>
        <v>46322</v>
      </c>
      <c r="C39" s="556" t="str">
        <f t="shared" si="985"/>
        <v>Tue</v>
      </c>
      <c r="D39" s="551">
        <f t="shared" si="986"/>
        <v>257106.97941935482</v>
      </c>
      <c r="E39" s="551">
        <f t="shared" ca="1" si="987"/>
        <v>0</v>
      </c>
      <c r="F39" s="551">
        <f t="shared" ca="1" si="988"/>
        <v>-257106.97941935482</v>
      </c>
      <c r="G39" s="552">
        <f t="shared" ca="1" si="989"/>
        <v>0</v>
      </c>
      <c r="H39" s="551">
        <f>INDEX('SO Oktober 2026 Rev3'!$B$6:$BI$50,MATCH($B39,'SO Oktober 2026 Rev3'!$B$6:$B$50,0),MATCH($H$3,'SO Oktober 2026 Rev3'!$B$5:$XI$5,0))</f>
        <v>1199.5729032258068</v>
      </c>
      <c r="I39" s="551">
        <f>INDEX('Summary sales'!$A$6:$CA$50,MATCH($B39,'Summary sales'!$A$6:$A$50,0),MATCH($H$3,'Summary sales'!$A$7:$CA$7,0))</f>
        <v>0</v>
      </c>
      <c r="J39" s="551">
        <f t="shared" si="990"/>
        <v>-1199.5729032258068</v>
      </c>
      <c r="K39" s="552">
        <f t="shared" si="991"/>
        <v>0</v>
      </c>
      <c r="L39" s="551">
        <f>INDEX('SO Oktober 2026 Rev3'!$B$6:$BI$50,MATCH($B39,'SO Oktober 2026 Rev3'!$B$6:$B$50,0),MATCH($L$3,'SO Oktober 2026 Rev3'!$B$5:$XI$5,0))</f>
        <v>1200</v>
      </c>
      <c r="M39" s="551">
        <f>INDEX('Summary sales'!$A$6:$CA$50,MATCH($B39,'Summary sales'!$A$6:$A$50,0),MATCH($L$3,'Summary sales'!$A$7:$CA$7,0))</f>
        <v>0</v>
      </c>
      <c r="N39" s="551">
        <f t="shared" si="992"/>
        <v>-1200</v>
      </c>
      <c r="O39" s="553">
        <f t="shared" si="993"/>
        <v>0</v>
      </c>
      <c r="P39" s="551">
        <f>INDEX('SO Oktober 2026 Rev3'!$B$6:$BI$50,MATCH(B39,'SO Oktober 2026 Rev3'!$B$6:$B$50,0),MATCH($P$3,'SO Oktober 2026 Rev3'!$B$5:$XI$5,0))</f>
        <v>3300</v>
      </c>
      <c r="Q39" s="551">
        <f>INDEX('Summary sales'!$A$6:$CA$50,MATCH($B39,'Summary sales'!$A$6:$A$50,0),MATCH($P$3,'Summary sales'!$A$7:$CA$7,0))</f>
        <v>0</v>
      </c>
      <c r="R39" s="551">
        <f t="shared" si="994"/>
        <v>-3300</v>
      </c>
      <c r="S39" s="553">
        <f t="shared" si="995"/>
        <v>0</v>
      </c>
      <c r="T39" s="551">
        <f>INDEX('SO Oktober 2026 Rev3'!$B$6:$BI$50,MATCH(B39,'SO Oktober 2026 Rev3'!$B$6:$B$50,0),MATCH($T$3,'SO Oktober 2026 Rev3'!$B$5:$XI$5,0))</f>
        <v>800</v>
      </c>
      <c r="U39" s="551">
        <f>INDEX('Summary sales'!$A$6:$CA$50,MATCH($B39,'Summary sales'!$A$6:$A$50,0),MATCH($T$3,'Summary sales'!$A$7:$CA$7,0))</f>
        <v>0</v>
      </c>
      <c r="V39" s="551">
        <f t="shared" si="996"/>
        <v>-800</v>
      </c>
      <c r="W39" s="553">
        <f t="shared" si="997"/>
        <v>0</v>
      </c>
      <c r="X39" s="551">
        <f>INDEX('SO Oktober 2026 Rev3'!$B$6:$BI$50,MATCH(B39,'SO Oktober 2026 Rev3'!$B$6:$B$50,0),MATCH($X$3,'SO Oktober 2026 Rev3'!$B$5:$XI$5,0))</f>
        <v>150</v>
      </c>
      <c r="Y39" s="551">
        <f>INDEX('Summary sales'!$A$6:$CA$50,MATCH($B39,'Summary sales'!$A$6:$A$50,0),MATCH($X$3,'Summary sales'!$A$7:$CA$7,0))</f>
        <v>0</v>
      </c>
      <c r="Z39" s="551">
        <f t="shared" si="998"/>
        <v>-150</v>
      </c>
      <c r="AA39" s="553">
        <f t="shared" si="999"/>
        <v>0</v>
      </c>
      <c r="AB39" s="551">
        <f>INDEX('SO Oktober 2026 Rev3'!$B$6:$BI$50,MATCH(B39,'SO Oktober 2026 Rev3'!$B$6:$B$50,0),MATCH($AB$3,'SO Oktober 2026 Rev3'!$B$5:$XI$5,0))</f>
        <v>603.76322580644887</v>
      </c>
      <c r="AC39" s="551">
        <f>INDEX('Summary sales'!$A$6:$CA$50,MATCH($B39,'Summary sales'!$A$6:$A$50,0),MATCH($AB$3,'Summary sales'!$A$7:$CA$7,0))</f>
        <v>0</v>
      </c>
      <c r="AD39" s="551">
        <f t="shared" si="1000"/>
        <v>-603.76322580644887</v>
      </c>
      <c r="AE39" s="552">
        <f t="shared" si="1001"/>
        <v>0</v>
      </c>
      <c r="AF39" s="551">
        <f>INDEX('SO Oktober 2026 Rev3'!$B$6:$BI$50,MATCH(B39,'SO Oktober 2026 Rev3'!$B$6:$B$50,0),MATCH($AF$3,'SO Oktober 2026 Rev3'!$B$5:$XI$5,0))</f>
        <v>673.27548387096704</v>
      </c>
      <c r="AG39" s="551">
        <f>INDEX('Summary sales'!$A$6:$CA$50,MATCH($B39,'Summary sales'!$A$6:$A$50,0),MATCH($AF$3,'Summary sales'!$A$7:$CA$7,0))</f>
        <v>0</v>
      </c>
      <c r="AH39" s="551">
        <f t="shared" si="1002"/>
        <v>-673.27548387096704</v>
      </c>
      <c r="AI39" s="552">
        <f t="shared" si="1003"/>
        <v>0</v>
      </c>
      <c r="AJ39" s="551">
        <f>INDEX('SO Oktober 2026 Rev3'!$B$6:$BI$50,MATCH(B39,'SO Oktober 2026 Rev3'!$B$6:$B$50,0),MATCH($AJ$3,'SO Oktober 2026 Rev3'!$B$5:$XI$5,0))</f>
        <v>5500</v>
      </c>
      <c r="AK39" s="551">
        <f>INDEX('Summary sales'!$A$6:$CA$50,MATCH($B39,'Summary sales'!$A$6:$A$50,0),MATCH($AJ$3,'Summary sales'!$A$7:$CA$7,0))</f>
        <v>0</v>
      </c>
      <c r="AL39" s="551">
        <f t="shared" si="1004"/>
        <v>-5500</v>
      </c>
      <c r="AM39" s="552">
        <f t="shared" si="1005"/>
        <v>0</v>
      </c>
      <c r="AN39" s="551">
        <v>4000</v>
      </c>
      <c r="AO39" s="551">
        <f ca="1">INDEX('Summary sales'!$A$6:$CA$50,MATCH($B39,'Summary sales'!$A$6:$A$50,0),MATCH($AN$3,'Summary sales'!$A$7:$CA$7,0))</f>
        <v>0</v>
      </c>
      <c r="AP39" s="551">
        <f t="shared" ca="1" si="1006"/>
        <v>-4000</v>
      </c>
      <c r="AQ39" s="552">
        <f t="shared" ca="1" si="1007"/>
        <v>0</v>
      </c>
      <c r="AR39" s="551">
        <v>2500</v>
      </c>
      <c r="AS39" s="551">
        <f>INDEX('Summary sales'!$A$6:$CA$50,MATCH($B39,'Summary sales'!$A$6:$A$50,0),MATCH($AR$3,'Summary sales'!$A$7:$CA$7,0))</f>
        <v>0</v>
      </c>
      <c r="AT39" s="551">
        <f t="shared" si="1008"/>
        <v>-2500</v>
      </c>
      <c r="AU39" s="552">
        <f t="shared" si="1009"/>
        <v>0</v>
      </c>
      <c r="AV39" s="551">
        <f>INDEX('SO Oktober 2026 Rev3'!$B$6:$BI$50,MATCH(B39,'SO Oktober 2026 Rev3'!$B$6:$B$50,0),MATCH($AV$3,'SO Oktober 2026 Rev3'!$B$5:$XI$5,0))</f>
        <v>1000</v>
      </c>
      <c r="AW39" s="551">
        <f>INDEX('Summary sales'!$A$6:$CA$50,MATCH($B39,'Summary sales'!$A$6:$A$50,0),MATCH($AV$3,'Summary sales'!$A$7:$CA$7,0))</f>
        <v>0</v>
      </c>
      <c r="AX39" s="551">
        <f t="shared" si="1010"/>
        <v>-1000</v>
      </c>
      <c r="AY39" s="552">
        <f t="shared" si="1011"/>
        <v>0</v>
      </c>
      <c r="AZ39" s="551">
        <v>15600</v>
      </c>
      <c r="BA39" s="551">
        <f>INDEX('Summary sales'!$A$6:$CA$50,MATCH($B39,'Summary sales'!$A$6:$A$50,0),MATCH($AZ$3,'Summary sales'!$A$7:$CA$7,0))</f>
        <v>0</v>
      </c>
      <c r="BB39" s="551">
        <f t="shared" si="1012"/>
        <v>-15600</v>
      </c>
      <c r="BC39" s="552">
        <f t="shared" si="1013"/>
        <v>0</v>
      </c>
      <c r="BD39" s="551">
        <v>8000</v>
      </c>
      <c r="BE39" s="551">
        <f>INDEX('Summary sales'!$A$6:$CA$50,MATCH($B39,'Summary sales'!$A$6:$A$50,0),MATCH($BD$3,'Summary sales'!$A$7:$CA$7,0))</f>
        <v>0</v>
      </c>
      <c r="BF39" s="551">
        <f t="shared" si="1014"/>
        <v>-8000</v>
      </c>
      <c r="BG39" s="552">
        <f t="shared" si="1015"/>
        <v>0</v>
      </c>
      <c r="BH39" s="551">
        <f>INDEX('SO Oktober 2026 Rev3'!$B$6:$BI$50,MATCH(B39,'SO Oktober 2026 Rev3'!$B$6:$B$50,0),MATCH($BH$3,'SO Oktober 2026 Rev3'!$B$5:$XI$5,0))</f>
        <v>1000</v>
      </c>
      <c r="BI39" s="551">
        <f>INDEX('Summary sales'!$A$6:$CA$50,MATCH($B39,'Summary sales'!$A$6:$A$50,0),MATCH($BH$3,'Summary sales'!$A$7:$CA$7,0))</f>
        <v>0</v>
      </c>
      <c r="BJ39" s="551">
        <f t="shared" si="1016"/>
        <v>-1000</v>
      </c>
      <c r="BK39" s="552">
        <f t="shared" si="1017"/>
        <v>0</v>
      </c>
      <c r="BL39" s="551">
        <f>INDEX('SO Oktober 2026 Rev3'!$B$6:$BI$50,MATCH(B39,'SO Oktober 2026 Rev3'!$B$6:$B$50,0),MATCH($BL$3,'SO Oktober 2026 Rev3'!$B$5:$XI$5,0))</f>
        <v>5500</v>
      </c>
      <c r="BM39" s="551">
        <f ca="1">INDEX('Summary sales'!$A$6:$CA$50,MATCH($B39,'Summary sales'!$A$6:$A$50,0),MATCH($BL$3,'Summary sales'!$A$7:$CA$7,0))</f>
        <v>0</v>
      </c>
      <c r="BN39" s="551">
        <f t="shared" ca="1" si="1018"/>
        <v>-5500</v>
      </c>
      <c r="BO39" s="552">
        <f t="shared" ca="1" si="1019"/>
        <v>0</v>
      </c>
      <c r="BP39" s="551">
        <f>INDEX('SO Oktober 2026 Rev3'!$B$6:$BI$50,MATCH(B39,'SO Oktober 2026 Rev3'!$B$6:$B$50,0),MATCH($BP$3,'SO Oktober 2026 Rev3'!$B$5:$XI$5,0))</f>
        <v>8000</v>
      </c>
      <c r="BQ39" s="551">
        <f>INDEX('Summary sales'!$A$6:$CA$50,MATCH($B39,'Summary sales'!$A$6:$A$50,0),MATCH($BP$3,'Summary sales'!$A$7:$CA$7,0))</f>
        <v>0</v>
      </c>
      <c r="BR39" s="551">
        <f t="shared" si="1020"/>
        <v>-8000</v>
      </c>
      <c r="BS39" s="552">
        <f t="shared" si="1021"/>
        <v>0</v>
      </c>
      <c r="BT39" s="551">
        <f>INDEX('SO Oktober 2026 Rev3'!$B$6:$BI$50,MATCH(B39,'SO Oktober 2026 Rev3'!$B$6:$B$50,0),MATCH($BT$3,'SO Oktober 2026 Rev3'!$B$5:$XI$5,0))</f>
        <v>89.451612903225808</v>
      </c>
      <c r="BU39" s="551">
        <f>INDEX('Summary sales'!$A$6:$CA$50,MATCH($B39,'Summary sales'!$A$6:$A$50,0),MATCH($BT$3,'Summary sales'!$A$7:$CA$7,0))</f>
        <v>0</v>
      </c>
      <c r="BV39" s="551">
        <f t="shared" si="1022"/>
        <v>-89.451612903225808</v>
      </c>
      <c r="BW39" s="552">
        <f t="shared" si="1023"/>
        <v>0</v>
      </c>
      <c r="BX39" s="551">
        <v>3500</v>
      </c>
      <c r="BY39" s="551">
        <f>INDEX('Summary sales'!$A$6:$CA$50,MATCH($B39,'Summary sales'!$A$6:$A$50,0),MATCH($BX$3,'Summary sales'!$A$7:$CA$7,0))</f>
        <v>0</v>
      </c>
      <c r="BZ39" s="551">
        <f t="shared" si="1024"/>
        <v>-3500</v>
      </c>
      <c r="CA39" s="552">
        <f t="shared" si="1025"/>
        <v>0</v>
      </c>
      <c r="CB39" s="551">
        <f>INDEX('SO Oktober 2026 Rev3'!$B$6:$BI$50,MATCH(B39,'SO Oktober 2026 Rev3'!$B$6:$B$50,0),MATCH($CB$3,'SO Oktober 2026 Rev3'!$B$5:$XI$5,0))</f>
        <v>1000</v>
      </c>
      <c r="CC39" s="551">
        <f>INDEX('Summary sales'!$A$6:$CA$50,MATCH($B39,'Summary sales'!$A$6:$A$50,0),MATCH($CB$3,'Summary sales'!$A$7:$CA$7,0))</f>
        <v>0</v>
      </c>
      <c r="CD39" s="551">
        <f t="shared" si="1026"/>
        <v>-1000</v>
      </c>
      <c r="CE39" s="552">
        <f t="shared" si="1027"/>
        <v>0</v>
      </c>
      <c r="CF39" s="551">
        <f>INDEX('SO Oktober 2026 Rev3'!$B$6:$BI$50,MATCH(B39,'SO Oktober 2026 Rev3'!$B$6:$B$50,0),MATCH($CF$3,'SO Oktober 2026 Rev3'!$B$5:$XI$5,0))</f>
        <v>3000</v>
      </c>
      <c r="CG39" s="551">
        <f>INDEX('Summary sales'!$A$6:$CA$50,MATCH($B39,'Summary sales'!$A$6:$A$50,0),MATCH($CF$3,'Summary sales'!$A$7:$CA$7,0))</f>
        <v>0</v>
      </c>
      <c r="CH39" s="551">
        <f t="shared" si="1028"/>
        <v>-3000</v>
      </c>
      <c r="CI39" s="552">
        <f t="shared" si="1029"/>
        <v>0</v>
      </c>
      <c r="CJ39" s="551">
        <f>INDEX('SO Oktober 2026 Rev3'!$B$6:$BI$50,MATCH($B39,'SO Oktober 2026 Rev3'!$B$6:$B$50,0),MATCH($CJ$3,'SO Oktober 2026 Rev3'!$B$5:$XI$5,0))</f>
        <v>4000</v>
      </c>
      <c r="CK39" s="551">
        <f>INDEX('Summary sales'!$A$6:$CA$50,MATCH($B39,'Summary sales'!$A$6:$A$50,0),MATCH($CJ$3,'Summary sales'!$A$7:$CA$7,0))</f>
        <v>0</v>
      </c>
      <c r="CL39" s="551">
        <f t="shared" si="1030"/>
        <v>-4000</v>
      </c>
      <c r="CM39" s="552">
        <f t="shared" si="1031"/>
        <v>0</v>
      </c>
      <c r="CN39" s="551">
        <f>INDEX('SO Oktober 2026 Rev3'!$B$6:$BI$50,MATCH($B39,'SO Oktober 2026 Rev3'!$B$6:$B$50,0),MATCH(CN$3,'SO Oktober 2026 Rev3'!$B$5:$XI$5,0))</f>
        <v>0</v>
      </c>
      <c r="CO39" s="551">
        <f>INDEX('Summary sales'!$A$6:$CA$50,MATCH($B39,'Summary sales'!$A$6:$A$50,0),MATCH($CN$3,'Summary sales'!$A$7:$CA$7,0))</f>
        <v>0</v>
      </c>
      <c r="CP39" s="551">
        <f t="shared" si="1032"/>
        <v>0</v>
      </c>
      <c r="CQ39" s="552" t="e">
        <f t="shared" si="1033"/>
        <v>#DIV/0!</v>
      </c>
      <c r="CR39" s="551">
        <f>INDEX('SO Oktober 2026 Rev3'!$B$6:$BI$50,MATCH($B39,'SO Oktober 2026 Rev3'!$B$6:$B$50,0),MATCH(CR$3,'SO Oktober 2026 Rev3'!$B$5:$XI$5,0))</f>
        <v>2000</v>
      </c>
      <c r="CS39" s="551">
        <f>INDEX('Summary sales'!$A$6:$CA$50,MATCH($B39,'Summary sales'!$A$6:$A$50,0),MATCH($CR$3,'Summary sales'!$A$7:$CA$7,0))</f>
        <v>0</v>
      </c>
      <c r="CT39" s="551">
        <f t="shared" si="1034"/>
        <v>-2000</v>
      </c>
      <c r="CU39" s="552">
        <f t="shared" si="1035"/>
        <v>0</v>
      </c>
      <c r="CV39" s="551">
        <v>16000</v>
      </c>
      <c r="CW39" s="551">
        <f>INDEX('Summary sales'!$A$6:$CA$50,MATCH($B39,'Summary sales'!$A$6:$A$50,0),MATCH($CV$3,'Summary sales'!$A$7:$CA$7,0))</f>
        <v>0</v>
      </c>
      <c r="CX39" s="551">
        <f t="shared" si="1036"/>
        <v>-16000</v>
      </c>
      <c r="CY39" s="552">
        <f t="shared" si="1037"/>
        <v>0</v>
      </c>
      <c r="CZ39" s="551">
        <f>INDEX('SO Oktober 2026 Rev3'!$B$6:$BI$50,MATCH(B39,'SO Oktober 2026 Rev3'!$B$6:$B$50,0),MATCH($CZ$3,'SO Oktober 2026 Rev3'!$B$5:$XI$5,0))</f>
        <v>2000</v>
      </c>
      <c r="DA39" s="551">
        <f>INDEX('Summary sales'!$A$6:$CA$50,MATCH($B39,'Summary sales'!$A$6:$A$50,0),MATCH($CZ$3,'Summary sales'!$A$7:$CA$7,0))</f>
        <v>0</v>
      </c>
      <c r="DB39" s="551">
        <f t="shared" si="1038"/>
        <v>-2000</v>
      </c>
      <c r="DC39" s="552">
        <f t="shared" si="1039"/>
        <v>0</v>
      </c>
      <c r="DD39" s="551">
        <f>INDEX('SO Oktober 2026 Rev3'!$B$6:$BI$50,MATCH($B39,'SO Oktober 2026 Rev3'!$B$6:$B$50,0),MATCH(DD$3,'SO Oktober 2026 Rev3'!$B$5:$XI$5,0))</f>
        <v>800</v>
      </c>
      <c r="DE39" s="551">
        <f>INDEX('Summary sales'!$A$6:$CA$50,MATCH($B39,'Summary sales'!$A$6:$A$50,0),MATCH($DD$3,'Summary sales'!$A$7:$CA$7,0))</f>
        <v>0</v>
      </c>
      <c r="DF39" s="551">
        <f t="shared" si="1040"/>
        <v>-800</v>
      </c>
      <c r="DG39" s="552">
        <f t="shared" si="1041"/>
        <v>0</v>
      </c>
      <c r="DH39" s="551">
        <f>INDEX('SO Oktober 2026 Rev3'!$B$6:$BI$50,MATCH($B39,'SO Oktober 2026 Rev3'!$B$6:$B$50,0),MATCH(DH$3,'SO Oktober 2026 Rev3'!$B$5:$XI$5,0))</f>
        <v>7200</v>
      </c>
      <c r="DI39" s="551">
        <f>INDEX('Summary sales'!$A$6:$CA$50,MATCH($B39,'Summary sales'!$A$6:$A$50,0),MATCH($DH$3,'Summary sales'!$A$7:$CA$7,0))</f>
        <v>0</v>
      </c>
      <c r="DJ39" s="551">
        <f t="shared" si="1042"/>
        <v>-7200</v>
      </c>
      <c r="DK39" s="552">
        <f t="shared" si="1043"/>
        <v>0</v>
      </c>
      <c r="DL39" s="551">
        <f>INDEX('SO Oktober 2026 Rev3'!$B$6:$BI$50,MATCH(B39,'SO Oktober 2026 Rev3'!$B$6:$B$50,0),MATCH($DL$3,'SO Oktober 2026 Rev3'!$B$5:$XI$5,0))</f>
        <v>2000</v>
      </c>
      <c r="DM39" s="551">
        <f>INDEX('Summary sales'!$A$6:$CA$50,MATCH($B39,'Summary sales'!$A$6:$A$50,0),MATCH($DL$3,'Summary sales'!$A$7:$CA$7,0))</f>
        <v>0</v>
      </c>
      <c r="DN39" s="551">
        <f t="shared" si="1044"/>
        <v>-2000</v>
      </c>
      <c r="DO39" s="552">
        <f t="shared" si="1045"/>
        <v>0</v>
      </c>
      <c r="DP39" s="551">
        <v>1500</v>
      </c>
      <c r="DQ39" s="551">
        <f>INDEX('Summary sales'!$A$6:$CA$50,MATCH($B39,'Summary sales'!$A$6:$A$50,0),MATCH($DP$3,'Summary sales'!$A$7:$CA$7,0))</f>
        <v>0</v>
      </c>
      <c r="DR39" s="551">
        <f t="shared" si="1046"/>
        <v>-1500</v>
      </c>
      <c r="DS39" s="552">
        <f t="shared" si="1047"/>
        <v>0</v>
      </c>
      <c r="DT39" s="551">
        <f>INDEX('SO Oktober 2026 Rev3'!$B$6:$BI$50,MATCH(B39,'SO Oktober 2026 Rev3'!$B$6:$B$50,0),MATCH($DT$3,'SO Oktober 2026 Rev3'!$B$5:$XI$5,0))</f>
        <v>1000</v>
      </c>
      <c r="DU39" s="551">
        <f>INDEX('Summary sales'!$A$6:$CA$50,MATCH($B39,'Summary sales'!$A$6:$A$50,0),MATCH($DT$3,'Summary sales'!$A$7:$CA$7,0))</f>
        <v>0</v>
      </c>
      <c r="DV39" s="551">
        <f t="shared" si="1048"/>
        <v>-1000</v>
      </c>
      <c r="DW39" s="552">
        <f t="shared" si="1049"/>
        <v>0</v>
      </c>
      <c r="DX39" s="551">
        <f>INDEX('SO Oktober 2026 Rev3'!$B$6:$BI$50,MATCH(B39,'SO Oktober 2026 Rev3'!$B$6:$B$50,0),MATCH($DX$3,'SO Oktober 2026 Rev3'!$B$5:$XI$5,0))</f>
        <v>10000</v>
      </c>
      <c r="DY39" s="551">
        <f>INDEX('Summary sales'!$A$6:$CA$50,MATCH($B39,'Summary sales'!$A$6:$A$50,0),MATCH($DX$3,'Summary sales'!$A$7:$CA$7,0))</f>
        <v>0</v>
      </c>
      <c r="DZ39" s="551">
        <f t="shared" si="1050"/>
        <v>-10000</v>
      </c>
      <c r="EA39" s="552">
        <f t="shared" si="1051"/>
        <v>0</v>
      </c>
      <c r="EB39" s="551">
        <f>INDEX('SO Oktober 2026 Rev3'!$B$6:$BI$50,MATCH(B39,'SO Oktober 2026 Rev3'!$B$6:$B$50,0),MATCH($EB$3,'SO Oktober 2026 Rev3'!$B$5:$XI$5,0))</f>
        <v>2000</v>
      </c>
      <c r="EC39" s="551">
        <f>INDEX('Summary sales'!$A$6:$CA$50,MATCH($B39,'Summary sales'!$A$6:$A$50,0),MATCH($EB$3,'Summary sales'!$A$7:$CA$7,0))</f>
        <v>0</v>
      </c>
      <c r="ED39" s="551">
        <f t="shared" si="1052"/>
        <v>-2000</v>
      </c>
      <c r="EE39" s="552">
        <f t="shared" si="1053"/>
        <v>0</v>
      </c>
      <c r="EF39" s="551">
        <v>6000</v>
      </c>
      <c r="EG39" s="551">
        <f>INDEX('Summary sales'!$A$6:$CA$50,MATCH($B39,'Summary sales'!$A$6:$A$50,0),MATCH($EF$3,'Summary sales'!$A$7:$CA$7,0))</f>
        <v>0</v>
      </c>
      <c r="EH39" s="551">
        <f t="shared" si="1054"/>
        <v>-6000</v>
      </c>
      <c r="EI39" s="552">
        <f t="shared" si="1055"/>
        <v>0</v>
      </c>
      <c r="EJ39" s="551">
        <v>12000</v>
      </c>
      <c r="EK39" s="551">
        <f>INDEX('Summary sales'!$A$6:$CA$50,MATCH(B39,'Summary sales'!$A$6:$A$50,0),MATCH($EJ$3,'Summary sales'!$A$7:$CA$7,0))</f>
        <v>0</v>
      </c>
      <c r="EL39" s="551">
        <f t="shared" si="1056"/>
        <v>-12000</v>
      </c>
      <c r="EM39" s="552">
        <f t="shared" si="1057"/>
        <v>0</v>
      </c>
      <c r="EN39" s="551">
        <f>INDEX('SO Oktober 2026 Rev3'!$B$6:$BI$50,MATCH(B39,'SO Oktober 2026 Rev3'!$B$6:$B$50,0),MATCH($EN$3,'SO Oktober 2026 Rev3'!$B$5:$XI$5,0))</f>
        <v>5000</v>
      </c>
      <c r="EO39" s="551">
        <f>INDEX('Summary sales'!$A$6:$CA$50,MATCH($B39,'Summary sales'!$A$6:$A$50,0),MATCH($EN$3,'Summary sales'!$A$7:$CA$7,0))</f>
        <v>0</v>
      </c>
      <c r="EP39" s="551">
        <f t="shared" si="1058"/>
        <v>-5000</v>
      </c>
      <c r="EQ39" s="552">
        <f t="shared" si="1059"/>
        <v>0</v>
      </c>
      <c r="ER39" s="551">
        <v>17000</v>
      </c>
      <c r="ES39" s="551">
        <f>INDEX('Summary sales'!$A$6:$CA$50,MATCH($B39,'Summary sales'!$A$6:$A$50,0),MATCH($ER$3,'Summary sales'!$A$7:$CA$7,0))</f>
        <v>0</v>
      </c>
      <c r="ET39" s="551">
        <f t="shared" si="1060"/>
        <v>-17000</v>
      </c>
      <c r="EU39" s="552">
        <f t="shared" si="1061"/>
        <v>0</v>
      </c>
      <c r="EV39" s="551">
        <v>7000</v>
      </c>
      <c r="EW39" s="551">
        <f>INDEX('Summary sales'!$A$6:$CA$50,MATCH(B39,'Summary sales'!$A$6:$A$50,0),MATCH($EV$3,'Summary sales'!$A$7:$CA$7,0))</f>
        <v>0</v>
      </c>
      <c r="EX39" s="551">
        <f t="shared" si="1062"/>
        <v>-7000</v>
      </c>
      <c r="EY39" s="552">
        <f t="shared" si="1063"/>
        <v>0</v>
      </c>
      <c r="EZ39" s="551">
        <f>INDEX('SO Oktober 2026 Rev3'!$B$6:$BI$50,MATCH(B39,'SO Oktober 2026 Rev3'!$B$6:$B$50,0),MATCH($EZ$3,'SO Oktober 2026 Rev3'!$B$5:$XI$5,0))</f>
        <v>3500</v>
      </c>
      <c r="FA39" s="551">
        <f>INDEX('Summary sales'!$A$6:$CA$50,MATCH(B39,'Summary sales'!$A$6:$A$50,0),MATCH($EZ$3,'Summary sales'!$A$7:$CA$7,0))</f>
        <v>0</v>
      </c>
      <c r="FB39" s="551">
        <f t="shared" si="1064"/>
        <v>-3500</v>
      </c>
      <c r="FC39" s="552">
        <f t="shared" si="1065"/>
        <v>0</v>
      </c>
      <c r="FD39" s="551">
        <v>7000</v>
      </c>
      <c r="FE39" s="551">
        <f>INDEX('Summary sales'!$A$6:$CA$50,MATCH(B39,'Summary sales'!$A$6:$A$50,0),MATCH($FD$3,'Summary sales'!$A$7:$CA$7,0))</f>
        <v>0</v>
      </c>
      <c r="FF39" s="554">
        <f t="shared" si="1066"/>
        <v>-7000</v>
      </c>
      <c r="FG39" s="552">
        <f t="shared" si="1067"/>
        <v>0</v>
      </c>
      <c r="FH39" s="551">
        <f>INDEX('SO Oktober 2026 Rev3'!$B$6:$BI$50,MATCH(B39,'SO Oktober 2026 Rev3'!$B$6:$B$50,0),MATCH($FH$3,'SO Oktober 2026 Rev3'!$B$5:$XI$5,0))</f>
        <v>20000</v>
      </c>
      <c r="FI39" s="554">
        <f>INDEX('Summary sales'!$A$6:$CA$50,MATCH(B39,'Summary sales'!$A$6:$A$50,0),MATCH($FH$3,'Summary sales'!$A$7:$CA$7,0))</f>
        <v>0</v>
      </c>
      <c r="FJ39" s="551">
        <f t="shared" si="1068"/>
        <v>-20000</v>
      </c>
      <c r="FK39" s="552">
        <f t="shared" si="1069"/>
        <v>0</v>
      </c>
      <c r="FL39" s="551">
        <f>INDEX('SO Oktober 2026 Rev3'!$B$6:$BI$50,MATCH(B39,'SO Oktober 2026 Rev3'!$B$6:$B$50,0),MATCH($FL$3,'SO Oktober 2026 Rev3'!$B$5:$XI$5,0))</f>
        <v>500</v>
      </c>
      <c r="FM39" s="551">
        <f>INDEX('Summary sales'!$A$6:$CA$50,MATCH(B39,'Summary sales'!$A$6:$A$50,0),MATCH($FL$3,'Summary sales'!$A$7:$CA$7,0))</f>
        <v>0</v>
      </c>
      <c r="FN39" s="551">
        <f t="shared" si="1070"/>
        <v>-500</v>
      </c>
      <c r="FO39" s="552">
        <f t="shared" si="1071"/>
        <v>0</v>
      </c>
      <c r="FP39" s="551">
        <v>6500</v>
      </c>
      <c r="FQ39" s="551">
        <f>INDEX('Summary sales'!$A$6:$CA$50,MATCH(B39,'Summary sales'!$A$6:$A$50,0),MATCH($FP$3,'Summary sales'!$A$7:$CA$7,0))</f>
        <v>0</v>
      </c>
      <c r="FR39" s="551">
        <f t="shared" si="1072"/>
        <v>-6500</v>
      </c>
      <c r="FS39" s="552">
        <f t="shared" si="1073"/>
        <v>0</v>
      </c>
      <c r="FT39" s="551">
        <f>INDEX('SO Oktober 2026 Rev3'!$B$6:$BI$50,MATCH(B39,'SO Oktober 2026 Rev3'!$B$6:$B$50,0),MATCH($FT$3,'SO Oktober 2026 Rev3'!$B$5:$XI$5,0))</f>
        <v>3500</v>
      </c>
      <c r="FU39" s="551">
        <f>INDEX('Summary sales'!$A$6:$CA$50,MATCH(B39,'Summary sales'!$A$6:$A$50,0),MATCH($FT$3,'Summary sales'!$A$7:$CA$7,0))</f>
        <v>0</v>
      </c>
      <c r="FV39" s="551">
        <f t="shared" si="1074"/>
        <v>-3500</v>
      </c>
      <c r="FW39" s="552">
        <f t="shared" si="1075"/>
        <v>0</v>
      </c>
      <c r="FX39" s="551">
        <f>INDEX('SO Oktober 2026 Rev3'!$B$6:$BI$50,MATCH(B39,'SO Oktober 2026 Rev3'!$B$6:$B$50,0),MATCH($FX$3,'SO Oktober 2026 Rev3'!$B$5:$XI$5,0))</f>
        <v>2000</v>
      </c>
      <c r="FY39" s="551">
        <f>INDEX('Summary sales'!$A$6:$CA$50,MATCH(B39,'Summary sales'!$A$6:$A$50,0),MATCH($FX$3,'Summary sales'!$A$7:$CA$7,0))</f>
        <v>0</v>
      </c>
      <c r="FZ39" s="551">
        <f t="shared" si="1076"/>
        <v>-2000</v>
      </c>
      <c r="GA39" s="552">
        <f t="shared" si="1077"/>
        <v>0</v>
      </c>
      <c r="GB39" s="551">
        <v>369.61070967741654</v>
      </c>
      <c r="GC39" s="551">
        <f>INDEX('Summary sales'!$A$6:$CA$50,MATCH(B39,'Summary sales'!$A$6:$A$50,0),MATCH($GB$3,'Summary sales'!$A$7:$CA$7,0))</f>
        <v>0</v>
      </c>
      <c r="GD39" s="551">
        <f t="shared" si="1078"/>
        <v>-369.61070967741654</v>
      </c>
      <c r="GE39" s="552">
        <f t="shared" si="1079"/>
        <v>0</v>
      </c>
      <c r="GF39" s="551">
        <v>9000</v>
      </c>
      <c r="GG39" s="551">
        <f>INDEX('Summary sales'!$A$6:$CA$50,MATCH(B39,'Summary sales'!$A$6:$A$50,0),MATCH($GF$3,'Summary sales'!$A$7:$CA$7,0))</f>
        <v>0</v>
      </c>
      <c r="GH39" s="551">
        <f t="shared" si="1080"/>
        <v>-9000</v>
      </c>
      <c r="GI39" s="552">
        <f t="shared" si="1081"/>
        <v>0</v>
      </c>
      <c r="GJ39" s="551">
        <f>INDEX('SO Oktober 2026 Rev3'!$B$6:$BI$50,MATCH(B39,'SO Oktober 2026 Rev3'!$B$6:$B$50,0),MATCH($GJ$3,'SO Oktober 2026 Rev3'!$B$5:$XI$5,0))</f>
        <v>1121.900322580635</v>
      </c>
      <c r="GK39" s="551">
        <f>INDEX('Summary sales'!$A$6:$CA$50,MATCH($B39,'Summary sales'!$A$6:$A$50,0),MATCH($GJ$3,'Summary sales'!$A$7:$CA$7,0))</f>
        <v>0</v>
      </c>
      <c r="GL39" s="551">
        <f t="shared" si="1082"/>
        <v>-1121.900322580635</v>
      </c>
      <c r="GM39" s="552">
        <f t="shared" si="1083"/>
        <v>0</v>
      </c>
      <c r="GN39" s="551">
        <f>INDEX('SO Oktober 2026 Rev3'!$B$6:$BI$50,MATCH(B39,'SO Oktober 2026 Rev3'!$B$6:$B$50,0),MATCH($GN$3,'SO Oktober 2026 Rev3'!$B$5:$XI$5,0))</f>
        <v>2499.7025806451697</v>
      </c>
      <c r="GO39" s="551">
        <f>INDEX('Summary sales'!$A$6:$CA$50,MATCH(B39,'Summary sales'!$A$6:$A$50,0),MATCH($GN$3,'Summary sales'!$A$7:$CA$7,0))</f>
        <v>0</v>
      </c>
      <c r="GP39" s="551">
        <f t="shared" si="1084"/>
        <v>-2499.7025806451697</v>
      </c>
      <c r="GQ39" s="552">
        <f t="shared" si="1085"/>
        <v>0</v>
      </c>
      <c r="GR39" s="551">
        <v>5000</v>
      </c>
      <c r="GS39" s="551">
        <f>INDEX('Summary sales'!$A$6:$CA$50,MATCH(B39,'Summary sales'!$A$6:$A$50,0),MATCH($GR$3,'Summary sales'!$A$7:$CA$7,0))</f>
        <v>0</v>
      </c>
      <c r="GT39" s="551">
        <f t="shared" si="1086"/>
        <v>-5000</v>
      </c>
      <c r="GU39" s="552">
        <f t="shared" si="1087"/>
        <v>0</v>
      </c>
      <c r="GV39" s="551">
        <f>INDEX('SO Oktober 2026 Rev3'!$B$6:$BI$50,MATCH(B39,'SO Oktober 2026 Rev3'!$B$6:$B$50,0),MATCH($GV$3,'SO Oktober 2026 Rev3'!$B$5:$XI$5,0))</f>
        <v>2499.7025806451697</v>
      </c>
      <c r="GW39" s="551">
        <f>INDEX('Summary sales'!$A$6:$CA$50,MATCH(B39,'Summary sales'!$A$6:$A$50,0),MATCH($GV$3,'Summary sales'!$A$7:$CA$7,0))</f>
        <v>0</v>
      </c>
      <c r="GX39" s="551">
        <f t="shared" si="1088"/>
        <v>-2499.7025806451697</v>
      </c>
      <c r="GY39" s="552">
        <f t="shared" si="1089"/>
        <v>0</v>
      </c>
      <c r="GZ39" s="551">
        <f>INDEX('SO Oktober 2026 Rev3'!$B$6:$BI$50,MATCH(B39,'SO Oktober 2026 Rev3'!$B$6:$B$50,0),MATCH($GZ$3,'SO Oktober 2026 Rev3'!$B$5:$XI$5,0))</f>
        <v>31500</v>
      </c>
      <c r="HA39" s="551">
        <f>INDEX('Summary sales'!$A$6:$CA$50,MATCH(B39,'Summary sales'!$A$6:$A$50,0),MATCH($GZ$3,'Summary sales'!$A$7:$CA$7,0))</f>
        <v>0</v>
      </c>
      <c r="HB39" s="551">
        <f t="shared" si="1090"/>
        <v>-31500</v>
      </c>
      <c r="HC39" s="555">
        <f t="shared" si="1091"/>
        <v>0</v>
      </c>
    </row>
    <row r="40" spans="1:211" ht="15" customHeight="1">
      <c r="A40" s="816">
        <f>WEEKNUM(B41)</f>
        <v>44</v>
      </c>
      <c r="B40" s="556">
        <f t="shared" ref="B40:B43" si="1092">+B39+1</f>
        <v>46323</v>
      </c>
      <c r="C40" s="556" t="str">
        <f t="shared" si="985"/>
        <v>Wed</v>
      </c>
      <c r="D40" s="551">
        <f t="shared" si="986"/>
        <v>257106.97941935482</v>
      </c>
      <c r="E40" s="551">
        <f t="shared" ca="1" si="987"/>
        <v>0</v>
      </c>
      <c r="F40" s="551">
        <f t="shared" ca="1" si="882"/>
        <v>-257106.97941935482</v>
      </c>
      <c r="G40" s="552">
        <f t="shared" ca="1" si="883"/>
        <v>0</v>
      </c>
      <c r="H40" s="551">
        <f>INDEX('SO Oktober 2026 Rev3'!$B$6:$BI$50,MATCH($B40,'SO Oktober 2026 Rev3'!$B$6:$B$50,0),MATCH($H$3,'SO Oktober 2026 Rev3'!$B$5:$XI$5,0))</f>
        <v>1199.5729032258068</v>
      </c>
      <c r="I40" s="551">
        <f>INDEX('Summary sales'!$A$6:$CA$50,MATCH($B40,'Summary sales'!$A$6:$A$50,0),MATCH($H$3,'Summary sales'!$A$7:$CA$7,0))</f>
        <v>0</v>
      </c>
      <c r="J40" s="551">
        <f t="shared" si="884"/>
        <v>-1199.5729032258068</v>
      </c>
      <c r="K40" s="552">
        <f t="shared" si="793"/>
        <v>0</v>
      </c>
      <c r="L40" s="551">
        <f>INDEX('SO Oktober 2026 Rev3'!$B$6:$BI$50,MATCH($B40,'SO Oktober 2026 Rev3'!$B$6:$B$50,0),MATCH($L$3,'SO Oktober 2026 Rev3'!$B$5:$XI$5,0))</f>
        <v>1200</v>
      </c>
      <c r="M40" s="551">
        <f>INDEX('Summary sales'!$A$6:$CA$50,MATCH($B40,'Summary sales'!$A$6:$A$50,0),MATCH($L$3,'Summary sales'!$A$7:$CA$7,0))</f>
        <v>0</v>
      </c>
      <c r="N40" s="551">
        <f t="shared" si="885"/>
        <v>-1200</v>
      </c>
      <c r="O40" s="553">
        <f t="shared" si="795"/>
        <v>0</v>
      </c>
      <c r="P40" s="551">
        <f>INDEX('SO Oktober 2026 Rev3'!$B$6:$BI$50,MATCH(B40,'SO Oktober 2026 Rev3'!$B$6:$B$50,0),MATCH($P$3,'SO Oktober 2026 Rev3'!$B$5:$XI$5,0))</f>
        <v>3300</v>
      </c>
      <c r="Q40" s="551">
        <f>INDEX('Summary sales'!$A$6:$CA$50,MATCH($B40,'Summary sales'!$A$6:$A$50,0),MATCH($P$3,'Summary sales'!$A$7:$CA$7,0))</f>
        <v>0</v>
      </c>
      <c r="R40" s="551">
        <f t="shared" si="886"/>
        <v>-3300</v>
      </c>
      <c r="S40" s="553">
        <f t="shared" si="797"/>
        <v>0</v>
      </c>
      <c r="T40" s="551">
        <f>INDEX('SO Oktober 2026 Rev3'!$B$6:$BI$50,MATCH(B40,'SO Oktober 2026 Rev3'!$B$6:$B$50,0),MATCH($T$3,'SO Oktober 2026 Rev3'!$B$5:$XI$5,0))</f>
        <v>800</v>
      </c>
      <c r="U40" s="551">
        <f>INDEX('Summary sales'!$A$6:$CA$50,MATCH($B40,'Summary sales'!$A$6:$A$50,0),MATCH($T$3,'Summary sales'!$A$7:$CA$7,0))</f>
        <v>0</v>
      </c>
      <c r="V40" s="551">
        <f t="shared" si="887"/>
        <v>-800</v>
      </c>
      <c r="W40" s="553">
        <f t="shared" si="799"/>
        <v>0</v>
      </c>
      <c r="X40" s="551">
        <f>INDEX('SO Oktober 2026 Rev3'!$B$6:$BI$50,MATCH(B40,'SO Oktober 2026 Rev3'!$B$6:$B$50,0),MATCH($X$3,'SO Oktober 2026 Rev3'!$B$5:$XI$5,0))</f>
        <v>150</v>
      </c>
      <c r="Y40" s="551">
        <f>INDEX('Summary sales'!$A$6:$CA$50,MATCH($B40,'Summary sales'!$A$6:$A$50,0),MATCH($X$3,'Summary sales'!$A$7:$CA$7,0))</f>
        <v>0</v>
      </c>
      <c r="Z40" s="551">
        <f t="shared" si="998"/>
        <v>-150</v>
      </c>
      <c r="AA40" s="553">
        <f t="shared" si="694"/>
        <v>0</v>
      </c>
      <c r="AB40" s="551">
        <f>INDEX('SO Oktober 2026 Rev3'!$B$6:$BI$50,MATCH(B40,'SO Oktober 2026 Rev3'!$B$6:$B$50,0),MATCH($AB$3,'SO Oktober 2026 Rev3'!$B$5:$XI$5,0))</f>
        <v>603.76322580644887</v>
      </c>
      <c r="AC40" s="551">
        <f>INDEX('Summary sales'!$A$6:$CA$50,MATCH($B40,'Summary sales'!$A$6:$A$50,0),MATCH($AB$3,'Summary sales'!$A$7:$CA$7,0))</f>
        <v>0</v>
      </c>
      <c r="AD40" s="551">
        <f t="shared" si="888"/>
        <v>-603.76322580644887</v>
      </c>
      <c r="AE40" s="552">
        <f t="shared" si="801"/>
        <v>0</v>
      </c>
      <c r="AF40" s="551">
        <f>INDEX('SO Oktober 2026 Rev3'!$B$6:$BI$50,MATCH(B40,'SO Oktober 2026 Rev3'!$B$6:$B$50,0),MATCH($AF$3,'SO Oktober 2026 Rev3'!$B$5:$XI$5,0))</f>
        <v>673.27548387096704</v>
      </c>
      <c r="AG40" s="551">
        <f>INDEX('Summary sales'!$A$6:$CA$50,MATCH($B40,'Summary sales'!$A$6:$A$50,0),MATCH($AF$3,'Summary sales'!$A$7:$CA$7,0))</f>
        <v>0</v>
      </c>
      <c r="AH40" s="551">
        <f t="shared" si="889"/>
        <v>-673.27548387096704</v>
      </c>
      <c r="AI40" s="552">
        <f t="shared" si="803"/>
        <v>0</v>
      </c>
      <c r="AJ40" s="551">
        <f>INDEX('SO Oktober 2026 Rev3'!$B$6:$BI$50,MATCH(B40,'SO Oktober 2026 Rev3'!$B$6:$B$50,0),MATCH($AJ$3,'SO Oktober 2026 Rev3'!$B$5:$XI$5,0))</f>
        <v>5500</v>
      </c>
      <c r="AK40" s="551">
        <f>INDEX('Summary sales'!$A$6:$CA$50,MATCH($B40,'Summary sales'!$A$6:$A$50,0),MATCH($AJ$3,'Summary sales'!$A$7:$CA$7,0))</f>
        <v>0</v>
      </c>
      <c r="AL40" s="551">
        <f t="shared" si="1004"/>
        <v>-5500</v>
      </c>
      <c r="AM40" s="552">
        <f t="shared" si="1005"/>
        <v>0</v>
      </c>
      <c r="AN40" s="551">
        <v>4000</v>
      </c>
      <c r="AO40" s="551">
        <f ca="1">INDEX('Summary sales'!$A$6:$CA$50,MATCH($B40,'Summary sales'!$A$6:$A$50,0),MATCH($AN$3,'Summary sales'!$A$7:$CA$7,0))</f>
        <v>0</v>
      </c>
      <c r="AP40" s="551">
        <f t="shared" ca="1" si="890"/>
        <v>-4000</v>
      </c>
      <c r="AQ40" s="552">
        <f t="shared" ca="1" si="805"/>
        <v>0</v>
      </c>
      <c r="AR40" s="551">
        <v>2500</v>
      </c>
      <c r="AS40" s="551">
        <f>INDEX('Summary sales'!$A$6:$CA$50,MATCH($B40,'Summary sales'!$A$6:$A$50,0),MATCH($AR$3,'Summary sales'!$A$7:$CA$7,0))</f>
        <v>0</v>
      </c>
      <c r="AT40" s="551">
        <f t="shared" si="891"/>
        <v>-2500</v>
      </c>
      <c r="AU40" s="552">
        <f t="shared" si="807"/>
        <v>0</v>
      </c>
      <c r="AV40" s="551">
        <f>INDEX('SO Oktober 2026 Rev3'!$B$6:$BI$50,MATCH(B40,'SO Oktober 2026 Rev3'!$B$6:$B$50,0),MATCH($AV$3,'SO Oktober 2026 Rev3'!$B$5:$XI$5,0))</f>
        <v>1000</v>
      </c>
      <c r="AW40" s="551">
        <f>INDEX('Summary sales'!$A$6:$CA$50,MATCH($B40,'Summary sales'!$A$6:$A$50,0),MATCH($AV$3,'Summary sales'!$A$7:$CA$7,0))</f>
        <v>0</v>
      </c>
      <c r="AX40" s="551">
        <f t="shared" si="892"/>
        <v>-1000</v>
      </c>
      <c r="AY40" s="552">
        <f t="shared" si="809"/>
        <v>0</v>
      </c>
      <c r="AZ40" s="551">
        <v>15600</v>
      </c>
      <c r="BA40" s="551">
        <f>INDEX('Summary sales'!$A$6:$CA$50,MATCH($B40,'Summary sales'!$A$6:$A$50,0),MATCH($AZ$3,'Summary sales'!$A$7:$CA$7,0))</f>
        <v>0</v>
      </c>
      <c r="BB40" s="551">
        <f t="shared" si="893"/>
        <v>-15600</v>
      </c>
      <c r="BC40" s="552">
        <f t="shared" si="811"/>
        <v>0</v>
      </c>
      <c r="BD40" s="551">
        <v>8000</v>
      </c>
      <c r="BE40" s="551">
        <f>INDEX('Summary sales'!$A$6:$CA$50,MATCH($B40,'Summary sales'!$A$6:$A$50,0),MATCH($BD$3,'Summary sales'!$A$7:$CA$7,0))</f>
        <v>0</v>
      </c>
      <c r="BF40" s="551">
        <f t="shared" si="894"/>
        <v>-8000</v>
      </c>
      <c r="BG40" s="552">
        <f t="shared" si="813"/>
        <v>0</v>
      </c>
      <c r="BH40" s="551">
        <f>INDEX('SO Oktober 2026 Rev3'!$B$6:$BI$50,MATCH(B40,'SO Oktober 2026 Rev3'!$B$6:$B$50,0),MATCH($BH$3,'SO Oktober 2026 Rev3'!$B$5:$XI$5,0))</f>
        <v>1000</v>
      </c>
      <c r="BI40" s="551">
        <f>INDEX('Summary sales'!$A$6:$CA$50,MATCH($B40,'Summary sales'!$A$6:$A$50,0),MATCH($BH$3,'Summary sales'!$A$7:$CA$7,0))</f>
        <v>0</v>
      </c>
      <c r="BJ40" s="551">
        <f t="shared" ref="BJ40:BJ41" si="1093">BI40-BH40</f>
        <v>-1000</v>
      </c>
      <c r="BK40" s="552">
        <f t="shared" ref="BK40:BK42" si="1094">BI40/BH40</f>
        <v>0</v>
      </c>
      <c r="BL40" s="551">
        <f>INDEX('SO Oktober 2026 Rev3'!$B$6:$BI$50,MATCH(B40,'SO Oktober 2026 Rev3'!$B$6:$B$50,0),MATCH($BL$3,'SO Oktober 2026 Rev3'!$B$5:$XI$5,0))</f>
        <v>5500</v>
      </c>
      <c r="BM40" s="551">
        <f ca="1">INDEX('Summary sales'!$A$6:$CA$50,MATCH($B40,'Summary sales'!$A$6:$A$50,0),MATCH($BL$3,'Summary sales'!$A$7:$CA$7,0))</f>
        <v>0</v>
      </c>
      <c r="BN40" s="551">
        <f t="shared" ca="1" si="895"/>
        <v>-5500</v>
      </c>
      <c r="BO40" s="552">
        <f t="shared" ca="1" si="815"/>
        <v>0</v>
      </c>
      <c r="BP40" s="551">
        <f>INDEX('SO Oktober 2026 Rev3'!$B$6:$BI$50,MATCH(B40,'SO Oktober 2026 Rev3'!$B$6:$B$50,0),MATCH($BP$3,'SO Oktober 2026 Rev3'!$B$5:$XI$5,0))</f>
        <v>8000</v>
      </c>
      <c r="BQ40" s="551">
        <f>INDEX('Summary sales'!$A$6:$CA$50,MATCH($B40,'Summary sales'!$A$6:$A$50,0),MATCH($BP$3,'Summary sales'!$A$7:$CA$7,0))</f>
        <v>0</v>
      </c>
      <c r="BR40" s="551">
        <f t="shared" si="896"/>
        <v>-8000</v>
      </c>
      <c r="BS40" s="552">
        <f t="shared" si="817"/>
        <v>0</v>
      </c>
      <c r="BT40" s="551">
        <f>INDEX('SO Oktober 2026 Rev3'!$B$6:$BI$50,MATCH(B40,'SO Oktober 2026 Rev3'!$B$6:$B$50,0),MATCH($BT$3,'SO Oktober 2026 Rev3'!$B$5:$XI$5,0))</f>
        <v>89.451612903225808</v>
      </c>
      <c r="BU40" s="551">
        <f>INDEX('Summary sales'!$A$6:$CA$50,MATCH($B40,'Summary sales'!$A$6:$A$50,0),MATCH($BT$3,'Summary sales'!$A$7:$CA$7,0))</f>
        <v>0</v>
      </c>
      <c r="BV40" s="551">
        <f t="shared" si="897"/>
        <v>-89.451612903225808</v>
      </c>
      <c r="BW40" s="552">
        <f t="shared" si="819"/>
        <v>0</v>
      </c>
      <c r="BX40" s="551">
        <v>3500</v>
      </c>
      <c r="BY40" s="551">
        <f>INDEX('Summary sales'!$A$6:$CA$50,MATCH($B40,'Summary sales'!$A$6:$A$50,0),MATCH($BX$3,'Summary sales'!$A$7:$CA$7,0))</f>
        <v>0</v>
      </c>
      <c r="BZ40" s="551">
        <f t="shared" si="898"/>
        <v>-3500</v>
      </c>
      <c r="CA40" s="552">
        <f t="shared" si="821"/>
        <v>0</v>
      </c>
      <c r="CB40" s="551">
        <f>INDEX('SO Oktober 2026 Rev3'!$B$6:$BI$50,MATCH(B40,'SO Oktober 2026 Rev3'!$B$6:$B$50,0),MATCH($CB$3,'SO Oktober 2026 Rev3'!$B$5:$XI$5,0))</f>
        <v>1000</v>
      </c>
      <c r="CC40" s="551">
        <f>INDEX('Summary sales'!$A$6:$CA$50,MATCH($B40,'Summary sales'!$A$6:$A$50,0),MATCH($CB$3,'Summary sales'!$A$7:$CA$7,0))</f>
        <v>0</v>
      </c>
      <c r="CD40" s="551">
        <f t="shared" si="899"/>
        <v>-1000</v>
      </c>
      <c r="CE40" s="552">
        <f t="shared" si="823"/>
        <v>0</v>
      </c>
      <c r="CF40" s="551">
        <f>INDEX('SO Oktober 2026 Rev3'!$B$6:$BI$50,MATCH(B40,'SO Oktober 2026 Rev3'!$B$6:$B$50,0),MATCH($CF$3,'SO Oktober 2026 Rev3'!$B$5:$XI$5,0))</f>
        <v>3000</v>
      </c>
      <c r="CG40" s="551">
        <f>INDEX('Summary sales'!$A$6:$CA$50,MATCH($B40,'Summary sales'!$A$6:$A$50,0),MATCH($CF$3,'Summary sales'!$A$7:$CA$7,0))</f>
        <v>0</v>
      </c>
      <c r="CH40" s="551">
        <f t="shared" si="900"/>
        <v>-3000</v>
      </c>
      <c r="CI40" s="552">
        <f t="shared" si="825"/>
        <v>0</v>
      </c>
      <c r="CJ40" s="551">
        <f>INDEX('SO Oktober 2026 Rev3'!$B$6:$BI$50,MATCH($B40,'SO Oktober 2026 Rev3'!$B$6:$B$50,0),MATCH($CJ$3,'SO Oktober 2026 Rev3'!$B$5:$XI$5,0))</f>
        <v>4000</v>
      </c>
      <c r="CK40" s="551">
        <f>INDEX('Summary sales'!$A$6:$CA$50,MATCH($B40,'Summary sales'!$A$6:$A$50,0),MATCH($CJ$3,'Summary sales'!$A$7:$CA$7,0))</f>
        <v>0</v>
      </c>
      <c r="CL40" s="551">
        <f t="shared" si="1030"/>
        <v>-4000</v>
      </c>
      <c r="CM40" s="552">
        <f t="shared" si="1031"/>
        <v>0</v>
      </c>
      <c r="CN40" s="551">
        <f>INDEX('SO Oktober 2026 Rev3'!$B$6:$BI$50,MATCH($B40,'SO Oktober 2026 Rev3'!$B$6:$B$50,0),MATCH(CN$3,'SO Oktober 2026 Rev3'!$B$5:$XI$5,0))</f>
        <v>0</v>
      </c>
      <c r="CO40" s="551">
        <f>INDEX('Summary sales'!$A$6:$CA$50,MATCH($B40,'Summary sales'!$A$6:$A$50,0),MATCH($CN$3,'Summary sales'!$A$7:$CA$7,0))</f>
        <v>0</v>
      </c>
      <c r="CP40" s="551">
        <f t="shared" si="901"/>
        <v>0</v>
      </c>
      <c r="CQ40" s="552" t="e">
        <f t="shared" si="827"/>
        <v>#DIV/0!</v>
      </c>
      <c r="CR40" s="551">
        <f>INDEX('SO Oktober 2026 Rev3'!$B$6:$BI$50,MATCH($B40,'SO Oktober 2026 Rev3'!$B$6:$B$50,0),MATCH(CR$3,'SO Oktober 2026 Rev3'!$B$5:$XI$5,0))</f>
        <v>2000</v>
      </c>
      <c r="CS40" s="551">
        <f>INDEX('Summary sales'!$A$6:$CA$50,MATCH($B40,'Summary sales'!$A$6:$A$50,0),MATCH($CR$3,'Summary sales'!$A$7:$CA$7,0))</f>
        <v>0</v>
      </c>
      <c r="CT40" s="551">
        <f t="shared" ref="CT40:CT42" si="1095">CS40-CR40</f>
        <v>-2000</v>
      </c>
      <c r="CU40" s="552">
        <f t="shared" si="829"/>
        <v>0</v>
      </c>
      <c r="CV40" s="551">
        <v>16000</v>
      </c>
      <c r="CW40" s="551">
        <f>INDEX('Summary sales'!$A$6:$CA$50,MATCH($B40,'Summary sales'!$A$6:$A$50,0),MATCH($CV$3,'Summary sales'!$A$7:$CA$7,0))</f>
        <v>0</v>
      </c>
      <c r="CX40" s="551">
        <f t="shared" si="902"/>
        <v>-16000</v>
      </c>
      <c r="CY40" s="552">
        <f t="shared" si="831"/>
        <v>0</v>
      </c>
      <c r="CZ40" s="551">
        <f>INDEX('SO Oktober 2026 Rev3'!$B$6:$BI$50,MATCH(B40,'SO Oktober 2026 Rev3'!$B$6:$B$50,0),MATCH($CZ$3,'SO Oktober 2026 Rev3'!$B$5:$XI$5,0))</f>
        <v>2000</v>
      </c>
      <c r="DA40" s="551">
        <f>INDEX('Summary sales'!$A$6:$CA$50,MATCH($B40,'Summary sales'!$A$6:$A$50,0),MATCH($CZ$3,'Summary sales'!$A$7:$CA$7,0))</f>
        <v>0</v>
      </c>
      <c r="DB40" s="551">
        <f t="shared" si="903"/>
        <v>-2000</v>
      </c>
      <c r="DC40" s="552">
        <f t="shared" si="833"/>
        <v>0</v>
      </c>
      <c r="DD40" s="551">
        <f>INDEX('SO Oktober 2026 Rev3'!$B$6:$BI$50,MATCH($B40,'SO Oktober 2026 Rev3'!$B$6:$B$50,0),MATCH(DD$3,'SO Oktober 2026 Rev3'!$B$5:$XI$5,0))</f>
        <v>800</v>
      </c>
      <c r="DE40" s="551">
        <f>INDEX('Summary sales'!$A$6:$CA$50,MATCH($B40,'Summary sales'!$A$6:$A$50,0),MATCH($DD$3,'Summary sales'!$A$7:$CA$7,0))</f>
        <v>0</v>
      </c>
      <c r="DF40" s="551">
        <f t="shared" si="904"/>
        <v>-800</v>
      </c>
      <c r="DG40" s="552">
        <f t="shared" si="835"/>
        <v>0</v>
      </c>
      <c r="DH40" s="551">
        <f>INDEX('SO Oktober 2026 Rev3'!$B$6:$BI$50,MATCH($B40,'SO Oktober 2026 Rev3'!$B$6:$B$50,0),MATCH(DH$3,'SO Oktober 2026 Rev3'!$B$5:$XI$5,0))</f>
        <v>7200</v>
      </c>
      <c r="DI40" s="551">
        <f>INDEX('Summary sales'!$A$6:$CA$50,MATCH($B40,'Summary sales'!$A$6:$A$50,0),MATCH($DH$3,'Summary sales'!$A$7:$CA$7,0))</f>
        <v>0</v>
      </c>
      <c r="DJ40" s="551">
        <f t="shared" si="905"/>
        <v>-7200</v>
      </c>
      <c r="DK40" s="552">
        <f t="shared" si="837"/>
        <v>0</v>
      </c>
      <c r="DL40" s="551">
        <f>INDEX('SO Oktober 2026 Rev3'!$B$6:$BI$50,MATCH(B40,'SO Oktober 2026 Rev3'!$B$6:$B$50,0),MATCH($DL$3,'SO Oktober 2026 Rev3'!$B$5:$XI$5,0))</f>
        <v>2000</v>
      </c>
      <c r="DM40" s="551">
        <f>INDEX('Summary sales'!$A$6:$CA$50,MATCH($B40,'Summary sales'!$A$6:$A$50,0),MATCH($DL$3,'Summary sales'!$A$7:$CA$7,0))</f>
        <v>0</v>
      </c>
      <c r="DN40" s="551">
        <f t="shared" si="906"/>
        <v>-2000</v>
      </c>
      <c r="DO40" s="552">
        <f t="shared" si="839"/>
        <v>0</v>
      </c>
      <c r="DP40" s="551">
        <v>1500</v>
      </c>
      <c r="DQ40" s="551">
        <f>INDEX('Summary sales'!$A$6:$CA$50,MATCH($B40,'Summary sales'!$A$6:$A$50,0),MATCH($DP$3,'Summary sales'!$A$7:$CA$7,0))</f>
        <v>0</v>
      </c>
      <c r="DR40" s="551">
        <f t="shared" si="907"/>
        <v>-1500</v>
      </c>
      <c r="DS40" s="552">
        <f t="shared" si="841"/>
        <v>0</v>
      </c>
      <c r="DT40" s="551">
        <f>INDEX('SO Oktober 2026 Rev3'!$B$6:$BI$50,MATCH(B40,'SO Oktober 2026 Rev3'!$B$6:$B$50,0),MATCH($DT$3,'SO Oktober 2026 Rev3'!$B$5:$XI$5,0))</f>
        <v>1000</v>
      </c>
      <c r="DU40" s="551">
        <f>INDEX('Summary sales'!$A$6:$CA$50,MATCH($B40,'Summary sales'!$A$6:$A$50,0),MATCH($DT$3,'Summary sales'!$A$7:$CA$7,0))</f>
        <v>0</v>
      </c>
      <c r="DV40" s="551">
        <f t="shared" si="908"/>
        <v>-1000</v>
      </c>
      <c r="DW40" s="552">
        <f t="shared" si="843"/>
        <v>0</v>
      </c>
      <c r="DX40" s="551">
        <f>INDEX('SO Oktober 2026 Rev3'!$B$6:$BI$50,MATCH(B40,'SO Oktober 2026 Rev3'!$B$6:$B$50,0),MATCH($DX$3,'SO Oktober 2026 Rev3'!$B$5:$XI$5,0))</f>
        <v>10000</v>
      </c>
      <c r="DY40" s="551">
        <f>INDEX('Summary sales'!$A$6:$CA$50,MATCH($B40,'Summary sales'!$A$6:$A$50,0),MATCH($DX$3,'Summary sales'!$A$7:$CA$7,0))</f>
        <v>0</v>
      </c>
      <c r="DZ40" s="551">
        <f t="shared" si="909"/>
        <v>-10000</v>
      </c>
      <c r="EA40" s="552">
        <f t="shared" si="845"/>
        <v>0</v>
      </c>
      <c r="EB40" s="551">
        <f>INDEX('SO Oktober 2026 Rev3'!$B$6:$BI$50,MATCH(B40,'SO Oktober 2026 Rev3'!$B$6:$B$50,0),MATCH($EB$3,'SO Oktober 2026 Rev3'!$B$5:$XI$5,0))</f>
        <v>2000</v>
      </c>
      <c r="EC40" s="551">
        <f>INDEX('Summary sales'!$A$6:$CA$50,MATCH($B40,'Summary sales'!$A$6:$A$50,0),MATCH($EB$3,'Summary sales'!$A$7:$CA$7,0))</f>
        <v>0</v>
      </c>
      <c r="ED40" s="551">
        <f t="shared" si="910"/>
        <v>-2000</v>
      </c>
      <c r="EE40" s="552">
        <f t="shared" si="847"/>
        <v>0</v>
      </c>
      <c r="EF40" s="551">
        <v>6000</v>
      </c>
      <c r="EG40" s="551">
        <f>INDEX('Summary sales'!$A$6:$CA$50,MATCH($B40,'Summary sales'!$A$6:$A$50,0),MATCH($EF$3,'Summary sales'!$A$7:$CA$7,0))</f>
        <v>0</v>
      </c>
      <c r="EH40" s="551">
        <f t="shared" si="911"/>
        <v>-6000</v>
      </c>
      <c r="EI40" s="552">
        <f t="shared" si="849"/>
        <v>0</v>
      </c>
      <c r="EJ40" s="551">
        <v>12000</v>
      </c>
      <c r="EK40" s="551">
        <f>INDEX('Summary sales'!$A$6:$CA$50,MATCH(B40,'Summary sales'!$A$6:$A$50,0),MATCH($EJ$3,'Summary sales'!$A$7:$CA$7,0))</f>
        <v>0</v>
      </c>
      <c r="EL40" s="551">
        <f t="shared" si="912"/>
        <v>-12000</v>
      </c>
      <c r="EM40" s="552">
        <f t="shared" si="851"/>
        <v>0</v>
      </c>
      <c r="EN40" s="551">
        <f>INDEX('SO Oktober 2026 Rev3'!$B$6:$BI$50,MATCH(B40,'SO Oktober 2026 Rev3'!$B$6:$B$50,0),MATCH($EN$3,'SO Oktober 2026 Rev3'!$B$5:$XI$5,0))</f>
        <v>5000</v>
      </c>
      <c r="EO40" s="551">
        <f>INDEX('Summary sales'!$A$6:$CA$50,MATCH($B40,'Summary sales'!$A$6:$A$50,0),MATCH($EN$3,'Summary sales'!$A$7:$CA$7,0))</f>
        <v>0</v>
      </c>
      <c r="EP40" s="551">
        <f t="shared" si="913"/>
        <v>-5000</v>
      </c>
      <c r="EQ40" s="552">
        <f t="shared" si="853"/>
        <v>0</v>
      </c>
      <c r="ER40" s="551">
        <v>17000</v>
      </c>
      <c r="ES40" s="551">
        <f>INDEX('Summary sales'!$A$6:$CA$50,MATCH($B40,'Summary sales'!$A$6:$A$50,0),MATCH($ER$3,'Summary sales'!$A$7:$CA$7,0))</f>
        <v>0</v>
      </c>
      <c r="ET40" s="551">
        <f t="shared" si="914"/>
        <v>-17000</v>
      </c>
      <c r="EU40" s="552">
        <f t="shared" si="855"/>
        <v>0</v>
      </c>
      <c r="EV40" s="551">
        <v>7000</v>
      </c>
      <c r="EW40" s="551">
        <f>INDEX('Summary sales'!$A$6:$CA$50,MATCH(B40,'Summary sales'!$A$6:$A$50,0),MATCH($EV$3,'Summary sales'!$A$7:$CA$7,0))</f>
        <v>0</v>
      </c>
      <c r="EX40" s="551">
        <f t="shared" si="915"/>
        <v>-7000</v>
      </c>
      <c r="EY40" s="552">
        <f t="shared" si="857"/>
        <v>0</v>
      </c>
      <c r="EZ40" s="551">
        <f>INDEX('SO Oktober 2026 Rev3'!$B$6:$BI$50,MATCH(B40,'SO Oktober 2026 Rev3'!$B$6:$B$50,0),MATCH($EZ$3,'SO Oktober 2026 Rev3'!$B$5:$XI$5,0))</f>
        <v>3500</v>
      </c>
      <c r="FA40" s="551">
        <f>INDEX('Summary sales'!$A$6:$CA$50,MATCH(B40,'Summary sales'!$A$6:$A$50,0),MATCH($EZ$3,'Summary sales'!$A$7:$CA$7,0))</f>
        <v>0</v>
      </c>
      <c r="FB40" s="551">
        <f t="shared" si="916"/>
        <v>-3500</v>
      </c>
      <c r="FC40" s="552">
        <f t="shared" si="859"/>
        <v>0</v>
      </c>
      <c r="FD40" s="551">
        <v>7000</v>
      </c>
      <c r="FE40" s="551">
        <f>INDEX('Summary sales'!$A$6:$CA$50,MATCH(B40,'Summary sales'!$A$6:$A$50,0),MATCH($FD$3,'Summary sales'!$A$7:$CA$7,0))</f>
        <v>0</v>
      </c>
      <c r="FF40" s="554">
        <f t="shared" si="1066"/>
        <v>-7000</v>
      </c>
      <c r="FG40" s="552">
        <f t="shared" si="1067"/>
        <v>0</v>
      </c>
      <c r="FH40" s="551">
        <f>INDEX('SO Oktober 2026 Rev3'!$B$6:$BI$50,MATCH(B40,'SO Oktober 2026 Rev3'!$B$6:$B$50,0),MATCH($FH$3,'SO Oktober 2026 Rev3'!$B$5:$XI$5,0))</f>
        <v>20000</v>
      </c>
      <c r="FI40" s="554">
        <f>INDEX('Summary sales'!$A$6:$CA$50,MATCH(B40,'Summary sales'!$A$6:$A$50,0),MATCH($FH$3,'Summary sales'!$A$7:$CA$7,0))</f>
        <v>0</v>
      </c>
      <c r="FJ40" s="551">
        <f t="shared" si="1068"/>
        <v>-20000</v>
      </c>
      <c r="FK40" s="552">
        <f t="shared" si="1069"/>
        <v>0</v>
      </c>
      <c r="FL40" s="551">
        <f>INDEX('SO Oktober 2026 Rev3'!$B$6:$BI$50,MATCH(B40,'SO Oktober 2026 Rev3'!$B$6:$B$50,0),MATCH($FL$3,'SO Oktober 2026 Rev3'!$B$5:$XI$5,0))</f>
        <v>500</v>
      </c>
      <c r="FM40" s="551">
        <f>INDEX('Summary sales'!$A$6:$CA$50,MATCH(B40,'Summary sales'!$A$6:$A$50,0),MATCH($FL$3,'Summary sales'!$A$7:$CA$7,0))</f>
        <v>0</v>
      </c>
      <c r="FN40" s="551">
        <f t="shared" si="917"/>
        <v>-500</v>
      </c>
      <c r="FO40" s="552">
        <f t="shared" si="861"/>
        <v>0</v>
      </c>
      <c r="FP40" s="551">
        <v>6500</v>
      </c>
      <c r="FQ40" s="551">
        <f>INDEX('Summary sales'!$A$6:$CA$50,MATCH(B40,'Summary sales'!$A$6:$A$50,0),MATCH($FP$3,'Summary sales'!$A$7:$CA$7,0))</f>
        <v>0</v>
      </c>
      <c r="FR40" s="551">
        <f t="shared" si="918"/>
        <v>-6500</v>
      </c>
      <c r="FS40" s="552">
        <f t="shared" si="863"/>
        <v>0</v>
      </c>
      <c r="FT40" s="551">
        <f>INDEX('SO Oktober 2026 Rev3'!$B$6:$BI$50,MATCH(B40,'SO Oktober 2026 Rev3'!$B$6:$B$50,0),MATCH($FT$3,'SO Oktober 2026 Rev3'!$B$5:$XI$5,0))</f>
        <v>3500</v>
      </c>
      <c r="FU40" s="551">
        <f>INDEX('Summary sales'!$A$6:$CA$50,MATCH(B40,'Summary sales'!$A$6:$A$50,0),MATCH($FT$3,'Summary sales'!$A$7:$CA$7,0))</f>
        <v>0</v>
      </c>
      <c r="FV40" s="551">
        <f t="shared" si="919"/>
        <v>-3500</v>
      </c>
      <c r="FW40" s="552">
        <f t="shared" si="865"/>
        <v>0</v>
      </c>
      <c r="FX40" s="551">
        <f>INDEX('SO Oktober 2026 Rev3'!$B$6:$BI$50,MATCH(B40,'SO Oktober 2026 Rev3'!$B$6:$B$50,0),MATCH($FX$3,'SO Oktober 2026 Rev3'!$B$5:$XI$5,0))</f>
        <v>2000</v>
      </c>
      <c r="FY40" s="551">
        <f>INDEX('Summary sales'!$A$6:$CA$50,MATCH(B40,'Summary sales'!$A$6:$A$50,0),MATCH($FX$3,'Summary sales'!$A$7:$CA$7,0))</f>
        <v>0</v>
      </c>
      <c r="FZ40" s="551">
        <f t="shared" si="920"/>
        <v>-2000</v>
      </c>
      <c r="GA40" s="552">
        <f t="shared" si="867"/>
        <v>0</v>
      </c>
      <c r="GB40" s="551">
        <v>369.61070967741654</v>
      </c>
      <c r="GC40" s="551">
        <f>INDEX('Summary sales'!$A$6:$CA$50,MATCH(B40,'Summary sales'!$A$6:$A$50,0),MATCH($GB$3,'Summary sales'!$A$7:$CA$7,0))</f>
        <v>0</v>
      </c>
      <c r="GD40" s="551">
        <f t="shared" si="921"/>
        <v>-369.61070967741654</v>
      </c>
      <c r="GE40" s="552">
        <f t="shared" si="869"/>
        <v>0</v>
      </c>
      <c r="GF40" s="551">
        <v>9000</v>
      </c>
      <c r="GG40" s="551">
        <f>INDEX('Summary sales'!$A$6:$CA$50,MATCH(B40,'Summary sales'!$A$6:$A$50,0),MATCH($GF$3,'Summary sales'!$A$7:$CA$7,0))</f>
        <v>0</v>
      </c>
      <c r="GH40" s="551">
        <f t="shared" si="922"/>
        <v>-9000</v>
      </c>
      <c r="GI40" s="552">
        <f t="shared" si="871"/>
        <v>0</v>
      </c>
      <c r="GJ40" s="551">
        <f>INDEX('SO Oktober 2026 Rev3'!$B$6:$BI$50,MATCH(B40,'SO Oktober 2026 Rev3'!$B$6:$B$50,0),MATCH($GJ$3,'SO Oktober 2026 Rev3'!$B$5:$XI$5,0))</f>
        <v>1121.900322580635</v>
      </c>
      <c r="GK40" s="551">
        <f>INDEX('Summary sales'!$A$6:$CA$50,MATCH($B40,'Summary sales'!$A$6:$A$50,0),MATCH($GJ$3,'Summary sales'!$A$7:$CA$7,0))</f>
        <v>0</v>
      </c>
      <c r="GL40" s="551">
        <f t="shared" si="923"/>
        <v>-1121.900322580635</v>
      </c>
      <c r="GM40" s="552">
        <f t="shared" si="873"/>
        <v>0</v>
      </c>
      <c r="GN40" s="551">
        <f>INDEX('SO Oktober 2026 Rev3'!$B$6:$BI$50,MATCH(B40,'SO Oktober 2026 Rev3'!$B$6:$B$50,0),MATCH($GN$3,'SO Oktober 2026 Rev3'!$B$5:$XI$5,0))</f>
        <v>2499.7025806451697</v>
      </c>
      <c r="GO40" s="551">
        <f>INDEX('Summary sales'!$A$6:$CA$50,MATCH(B40,'Summary sales'!$A$6:$A$50,0),MATCH($GN$3,'Summary sales'!$A$7:$CA$7,0))</f>
        <v>0</v>
      </c>
      <c r="GP40" s="551">
        <f t="shared" si="924"/>
        <v>-2499.7025806451697</v>
      </c>
      <c r="GQ40" s="552">
        <f t="shared" si="875"/>
        <v>0</v>
      </c>
      <c r="GR40" s="551">
        <v>5000</v>
      </c>
      <c r="GS40" s="551">
        <f>INDEX('Summary sales'!$A$6:$CA$50,MATCH(B40,'Summary sales'!$A$6:$A$50,0),MATCH($GR$3,'Summary sales'!$A$7:$CA$7,0))</f>
        <v>0</v>
      </c>
      <c r="GT40" s="551">
        <f t="shared" ref="GT40:GT42" si="1096">GS40-GR40</f>
        <v>-5000</v>
      </c>
      <c r="GU40" s="552">
        <f t="shared" si="877"/>
        <v>0</v>
      </c>
      <c r="GV40" s="551">
        <f>INDEX('SO Oktober 2026 Rev3'!$B$6:$BI$50,MATCH(B40,'SO Oktober 2026 Rev3'!$B$6:$B$50,0),MATCH($GV$3,'SO Oktober 2026 Rev3'!$B$5:$XI$5,0))</f>
        <v>2499.7025806451697</v>
      </c>
      <c r="GW40" s="551">
        <f>INDEX('Summary sales'!$A$6:$CA$50,MATCH(B40,'Summary sales'!$A$6:$A$50,0),MATCH($GV$3,'Summary sales'!$A$7:$CA$7,0))</f>
        <v>0</v>
      </c>
      <c r="GX40" s="551">
        <f t="shared" si="925"/>
        <v>-2499.7025806451697</v>
      </c>
      <c r="GY40" s="552">
        <f t="shared" si="879"/>
        <v>0</v>
      </c>
      <c r="GZ40" s="551">
        <f>INDEX('SO Oktober 2026 Rev3'!$B$6:$BI$50,MATCH(B40,'SO Oktober 2026 Rev3'!$B$6:$B$50,0),MATCH($GZ$3,'SO Oktober 2026 Rev3'!$B$5:$XI$5,0))</f>
        <v>31500</v>
      </c>
      <c r="HA40" s="551">
        <f>INDEX('Summary sales'!$A$6:$CA$50,MATCH(B40,'Summary sales'!$A$6:$A$50,0),MATCH($GZ$3,'Summary sales'!$A$7:$CA$7,0))</f>
        <v>0</v>
      </c>
      <c r="HB40" s="551">
        <f t="shared" si="926"/>
        <v>-31500</v>
      </c>
      <c r="HC40" s="555">
        <f t="shared" si="881"/>
        <v>0</v>
      </c>
    </row>
    <row r="41" spans="1:211" ht="15" customHeight="1">
      <c r="A41" s="816"/>
      <c r="B41" s="556">
        <f t="shared" si="1092"/>
        <v>46324</v>
      </c>
      <c r="C41" s="556" t="str">
        <f t="shared" si="985"/>
        <v>Thu</v>
      </c>
      <c r="D41" s="551">
        <f t="shared" si="986"/>
        <v>257106.97941935482</v>
      </c>
      <c r="E41" s="551">
        <f t="shared" ca="1" si="987"/>
        <v>0</v>
      </c>
      <c r="F41" s="551">
        <f t="shared" ca="1" si="882"/>
        <v>-257106.97941935482</v>
      </c>
      <c r="G41" s="552">
        <f t="shared" ca="1" si="883"/>
        <v>0</v>
      </c>
      <c r="H41" s="551">
        <f>INDEX('SO Oktober 2026 Rev3'!$B$6:$BI$50,MATCH($B41,'SO Oktober 2026 Rev3'!$B$6:$B$50,0),MATCH($H$3,'SO Oktober 2026 Rev3'!$B$5:$XI$5,0))</f>
        <v>1199.5729032258068</v>
      </c>
      <c r="I41" s="551">
        <f>INDEX('Summary sales'!$A$6:$CA$50,MATCH($B41,'Summary sales'!$A$6:$A$50,0),MATCH($H$3,'Summary sales'!$A$7:$CA$7,0))</f>
        <v>0</v>
      </c>
      <c r="J41" s="551">
        <f t="shared" si="884"/>
        <v>-1199.5729032258068</v>
      </c>
      <c r="K41" s="552">
        <f t="shared" si="793"/>
        <v>0</v>
      </c>
      <c r="L41" s="551">
        <f>INDEX('SO Oktober 2026 Rev3'!$B$6:$BI$50,MATCH($B41,'SO Oktober 2026 Rev3'!$B$6:$B$50,0),MATCH($L$3,'SO Oktober 2026 Rev3'!$B$5:$XI$5,0))</f>
        <v>1200</v>
      </c>
      <c r="M41" s="551">
        <f>INDEX('Summary sales'!$A$6:$CA$50,MATCH($B41,'Summary sales'!$A$6:$A$50,0),MATCH($L$3,'Summary sales'!$A$7:$CA$7,0))</f>
        <v>0</v>
      </c>
      <c r="N41" s="551">
        <f t="shared" si="885"/>
        <v>-1200</v>
      </c>
      <c r="O41" s="553">
        <f t="shared" si="795"/>
        <v>0</v>
      </c>
      <c r="P41" s="551">
        <f>INDEX('SO Oktober 2026 Rev3'!$B$6:$BI$50,MATCH(B41,'SO Oktober 2026 Rev3'!$B$6:$B$50,0),MATCH($P$3,'SO Oktober 2026 Rev3'!$B$5:$XI$5,0))</f>
        <v>3300</v>
      </c>
      <c r="Q41" s="551">
        <f>INDEX('Summary sales'!$A$6:$CA$50,MATCH($B41,'Summary sales'!$A$6:$A$50,0),MATCH($P$3,'Summary sales'!$A$7:$CA$7,0))</f>
        <v>0</v>
      </c>
      <c r="R41" s="551">
        <f t="shared" si="886"/>
        <v>-3300</v>
      </c>
      <c r="S41" s="553">
        <f t="shared" si="797"/>
        <v>0</v>
      </c>
      <c r="T41" s="551">
        <f>INDEX('SO Oktober 2026 Rev3'!$B$6:$BI$50,MATCH(B41,'SO Oktober 2026 Rev3'!$B$6:$B$50,0),MATCH($T$3,'SO Oktober 2026 Rev3'!$B$5:$XI$5,0))</f>
        <v>800</v>
      </c>
      <c r="U41" s="551">
        <f>INDEX('Summary sales'!$A$6:$CA$50,MATCH($B41,'Summary sales'!$A$6:$A$50,0),MATCH($T$3,'Summary sales'!$A$7:$CA$7,0))</f>
        <v>0</v>
      </c>
      <c r="V41" s="551">
        <f t="shared" si="887"/>
        <v>-800</v>
      </c>
      <c r="W41" s="553">
        <f t="shared" si="799"/>
        <v>0</v>
      </c>
      <c r="X41" s="551">
        <f>INDEX('SO Oktober 2026 Rev3'!$B$6:$BI$50,MATCH(B41,'SO Oktober 2026 Rev3'!$B$6:$B$50,0),MATCH($X$3,'SO Oktober 2026 Rev3'!$B$5:$XI$5,0))</f>
        <v>150</v>
      </c>
      <c r="Y41" s="551">
        <f>INDEX('Summary sales'!$A$6:$CA$50,MATCH($B41,'Summary sales'!$A$6:$A$50,0),MATCH($X$3,'Summary sales'!$A$7:$CA$7,0))</f>
        <v>0</v>
      </c>
      <c r="Z41" s="551">
        <f t="shared" si="998"/>
        <v>-150</v>
      </c>
      <c r="AA41" s="553">
        <f t="shared" si="694"/>
        <v>0</v>
      </c>
      <c r="AB41" s="551">
        <f>INDEX('SO Oktober 2026 Rev3'!$B$6:$BI$50,MATCH(B41,'SO Oktober 2026 Rev3'!$B$6:$B$50,0),MATCH($AB$3,'SO Oktober 2026 Rev3'!$B$5:$XI$5,0))</f>
        <v>603.76322580644887</v>
      </c>
      <c r="AC41" s="551">
        <f>INDEX('Summary sales'!$A$6:$CA$50,MATCH($B41,'Summary sales'!$A$6:$A$50,0),MATCH($AB$3,'Summary sales'!$A$7:$CA$7,0))</f>
        <v>0</v>
      </c>
      <c r="AD41" s="551">
        <f t="shared" si="888"/>
        <v>-603.76322580644887</v>
      </c>
      <c r="AE41" s="552">
        <f t="shared" si="801"/>
        <v>0</v>
      </c>
      <c r="AF41" s="551">
        <f>INDEX('SO Oktober 2026 Rev3'!$B$6:$BI$50,MATCH(B41,'SO Oktober 2026 Rev3'!$B$6:$B$50,0),MATCH($AF$3,'SO Oktober 2026 Rev3'!$B$5:$XI$5,0))</f>
        <v>673.27548387096704</v>
      </c>
      <c r="AG41" s="551">
        <f>INDEX('Summary sales'!$A$6:$CA$50,MATCH($B41,'Summary sales'!$A$6:$A$50,0),MATCH($AF$3,'Summary sales'!$A$7:$CA$7,0))</f>
        <v>0</v>
      </c>
      <c r="AH41" s="551">
        <f t="shared" si="889"/>
        <v>-673.27548387096704</v>
      </c>
      <c r="AI41" s="552">
        <f t="shared" si="803"/>
        <v>0</v>
      </c>
      <c r="AJ41" s="551">
        <f>INDEX('SO Oktober 2026 Rev3'!$B$6:$BI$50,MATCH(B41,'SO Oktober 2026 Rev3'!$B$6:$B$50,0),MATCH($AJ$3,'SO Oktober 2026 Rev3'!$B$5:$XI$5,0))</f>
        <v>5500</v>
      </c>
      <c r="AK41" s="551">
        <f>INDEX('Summary sales'!$A$6:$CA$50,MATCH($B41,'Summary sales'!$A$6:$A$50,0),MATCH($AJ$3,'Summary sales'!$A$7:$CA$7,0))</f>
        <v>0</v>
      </c>
      <c r="AL41" s="551">
        <f t="shared" si="1004"/>
        <v>-5500</v>
      </c>
      <c r="AM41" s="552">
        <f t="shared" si="1005"/>
        <v>0</v>
      </c>
      <c r="AN41" s="551">
        <v>4000</v>
      </c>
      <c r="AO41" s="551">
        <f>INDEX('Summary sales'!$A$6:$CA$50,MATCH($B41,'Summary sales'!$A$6:$A$50,0),MATCH($AN$3,'Summary sales'!$A$7:$CA$7,0))</f>
        <v>0</v>
      </c>
      <c r="AP41" s="551">
        <f t="shared" si="890"/>
        <v>-4000</v>
      </c>
      <c r="AQ41" s="552">
        <f t="shared" si="805"/>
        <v>0</v>
      </c>
      <c r="AR41" s="551">
        <v>2500</v>
      </c>
      <c r="AS41" s="551">
        <f>INDEX('Summary sales'!$A$6:$CA$50,MATCH($B41,'Summary sales'!$A$6:$A$50,0),MATCH($AR$3,'Summary sales'!$A$7:$CA$7,0))</f>
        <v>0</v>
      </c>
      <c r="AT41" s="551">
        <f t="shared" si="891"/>
        <v>-2500</v>
      </c>
      <c r="AU41" s="552">
        <f t="shared" si="807"/>
        <v>0</v>
      </c>
      <c r="AV41" s="551">
        <f>INDEX('SO Oktober 2026 Rev3'!$B$6:$BI$50,MATCH(B41,'SO Oktober 2026 Rev3'!$B$6:$B$50,0),MATCH($AV$3,'SO Oktober 2026 Rev3'!$B$5:$XI$5,0))</f>
        <v>1000</v>
      </c>
      <c r="AW41" s="551">
        <f>INDEX('Summary sales'!$A$6:$CA$50,MATCH($B41,'Summary sales'!$A$6:$A$50,0),MATCH($AV$3,'Summary sales'!$A$7:$CA$7,0))</f>
        <v>0</v>
      </c>
      <c r="AX41" s="551">
        <f t="shared" si="892"/>
        <v>-1000</v>
      </c>
      <c r="AY41" s="552">
        <f t="shared" si="809"/>
        <v>0</v>
      </c>
      <c r="AZ41" s="551">
        <v>15600</v>
      </c>
      <c r="BA41" s="551">
        <f>INDEX('Summary sales'!$A$6:$CA$50,MATCH($B41,'Summary sales'!$A$6:$A$50,0),MATCH($AZ$3,'Summary sales'!$A$7:$CA$7,0))</f>
        <v>0</v>
      </c>
      <c r="BB41" s="551">
        <f t="shared" si="893"/>
        <v>-15600</v>
      </c>
      <c r="BC41" s="552">
        <f t="shared" si="811"/>
        <v>0</v>
      </c>
      <c r="BD41" s="551">
        <v>8000</v>
      </c>
      <c r="BE41" s="551">
        <f>INDEX('Summary sales'!$A$6:$CA$50,MATCH($B41,'Summary sales'!$A$6:$A$50,0),MATCH($BD$3,'Summary sales'!$A$7:$CA$7,0))</f>
        <v>0</v>
      </c>
      <c r="BF41" s="551">
        <f t="shared" si="894"/>
        <v>-8000</v>
      </c>
      <c r="BG41" s="552">
        <f t="shared" si="813"/>
        <v>0</v>
      </c>
      <c r="BH41" s="551">
        <f>INDEX('SO Oktober 2026 Rev3'!$B$6:$BI$50,MATCH(B41,'SO Oktober 2026 Rev3'!$B$6:$B$50,0),MATCH($BH$3,'SO Oktober 2026 Rev3'!$B$5:$XI$5,0))</f>
        <v>1000</v>
      </c>
      <c r="BI41" s="551">
        <f>INDEX('Summary sales'!$A$6:$CA$50,MATCH($B41,'Summary sales'!$A$6:$A$50,0),MATCH($BH$3,'Summary sales'!$A$7:$CA$7,0))</f>
        <v>0</v>
      </c>
      <c r="BJ41" s="551">
        <f t="shared" si="1093"/>
        <v>-1000</v>
      </c>
      <c r="BK41" s="552">
        <f t="shared" si="1094"/>
        <v>0</v>
      </c>
      <c r="BL41" s="551">
        <f>INDEX('SO Oktober 2026 Rev3'!$B$6:$BI$50,MATCH(B41,'SO Oktober 2026 Rev3'!$B$6:$B$50,0),MATCH($BL$3,'SO Oktober 2026 Rev3'!$B$5:$XI$5,0))</f>
        <v>5500</v>
      </c>
      <c r="BM41" s="551">
        <f ca="1">INDEX('Summary sales'!$A$6:$CA$50,MATCH($B41,'Summary sales'!$A$6:$A$50,0),MATCH($BL$3,'Summary sales'!$A$7:$CA$7,0))</f>
        <v>0</v>
      </c>
      <c r="BN41" s="551">
        <f t="shared" ca="1" si="895"/>
        <v>-5500</v>
      </c>
      <c r="BO41" s="552">
        <f t="shared" ca="1" si="815"/>
        <v>0</v>
      </c>
      <c r="BP41" s="551">
        <f>INDEX('SO Oktober 2026 Rev3'!$B$6:$BI$50,MATCH(B41,'SO Oktober 2026 Rev3'!$B$6:$B$50,0),MATCH($BP$3,'SO Oktober 2026 Rev3'!$B$5:$XI$5,0))</f>
        <v>8000</v>
      </c>
      <c r="BQ41" s="551">
        <f>INDEX('Summary sales'!$A$6:$CA$50,MATCH($B41,'Summary sales'!$A$6:$A$50,0),MATCH($BP$3,'Summary sales'!$A$7:$CA$7,0))</f>
        <v>0</v>
      </c>
      <c r="BR41" s="551">
        <f t="shared" si="896"/>
        <v>-8000</v>
      </c>
      <c r="BS41" s="552">
        <f t="shared" si="817"/>
        <v>0</v>
      </c>
      <c r="BT41" s="551">
        <f>INDEX('SO Oktober 2026 Rev3'!$B$6:$BI$50,MATCH(B41,'SO Oktober 2026 Rev3'!$B$6:$B$50,0),MATCH($BT$3,'SO Oktober 2026 Rev3'!$B$5:$XI$5,0))</f>
        <v>89.451612903225808</v>
      </c>
      <c r="BU41" s="551">
        <f>INDEX('Summary sales'!$A$6:$CA$50,MATCH($B41,'Summary sales'!$A$6:$A$50,0),MATCH($BT$3,'Summary sales'!$A$7:$CA$7,0))</f>
        <v>0</v>
      </c>
      <c r="BV41" s="551">
        <f t="shared" si="897"/>
        <v>-89.451612903225808</v>
      </c>
      <c r="BW41" s="552">
        <f t="shared" si="819"/>
        <v>0</v>
      </c>
      <c r="BX41" s="551">
        <v>3500</v>
      </c>
      <c r="BY41" s="551">
        <f>INDEX('Summary sales'!$A$6:$CA$50,MATCH($B41,'Summary sales'!$A$6:$A$50,0),MATCH($BX$3,'Summary sales'!$A$7:$CA$7,0))</f>
        <v>0</v>
      </c>
      <c r="BZ41" s="551">
        <f t="shared" si="898"/>
        <v>-3500</v>
      </c>
      <c r="CA41" s="552">
        <f t="shared" si="821"/>
        <v>0</v>
      </c>
      <c r="CB41" s="551">
        <f>INDEX('SO Oktober 2026 Rev3'!$B$6:$BI$50,MATCH(B41,'SO Oktober 2026 Rev3'!$B$6:$B$50,0),MATCH($CB$3,'SO Oktober 2026 Rev3'!$B$5:$XI$5,0))</f>
        <v>1000</v>
      </c>
      <c r="CC41" s="551">
        <f>INDEX('Summary sales'!$A$6:$CA$50,MATCH($B41,'Summary sales'!$A$6:$A$50,0),MATCH($CB$3,'Summary sales'!$A$7:$CA$7,0))</f>
        <v>0</v>
      </c>
      <c r="CD41" s="551">
        <f t="shared" si="899"/>
        <v>-1000</v>
      </c>
      <c r="CE41" s="552">
        <f t="shared" si="823"/>
        <v>0</v>
      </c>
      <c r="CF41" s="551">
        <f>INDEX('SO Oktober 2026 Rev3'!$B$6:$BI$50,MATCH(B41,'SO Oktober 2026 Rev3'!$B$6:$B$50,0),MATCH($CF$3,'SO Oktober 2026 Rev3'!$B$5:$XI$5,0))</f>
        <v>3000</v>
      </c>
      <c r="CG41" s="551">
        <f>INDEX('Summary sales'!$A$6:$CA$50,MATCH($B41,'Summary sales'!$A$6:$A$50,0),MATCH($CF$3,'Summary sales'!$A$7:$CA$7,0))</f>
        <v>0</v>
      </c>
      <c r="CH41" s="551">
        <f t="shared" si="900"/>
        <v>-3000</v>
      </c>
      <c r="CI41" s="552">
        <f t="shared" si="825"/>
        <v>0</v>
      </c>
      <c r="CJ41" s="551">
        <f>INDEX('SO Oktober 2026 Rev3'!$B$6:$BI$50,MATCH($B41,'SO Oktober 2026 Rev3'!$B$6:$B$50,0),MATCH($CJ$3,'SO Oktober 2026 Rev3'!$B$5:$XI$5,0))</f>
        <v>4000</v>
      </c>
      <c r="CK41" s="551">
        <f>INDEX('Summary sales'!$A$6:$CA$50,MATCH($B41,'Summary sales'!$A$6:$A$50,0),MATCH($CJ$3,'Summary sales'!$A$7:$CA$7,0))</f>
        <v>0</v>
      </c>
      <c r="CL41" s="551">
        <f t="shared" si="1030"/>
        <v>-4000</v>
      </c>
      <c r="CM41" s="552">
        <f t="shared" si="1031"/>
        <v>0</v>
      </c>
      <c r="CN41" s="551">
        <f>INDEX('SO Oktober 2026 Rev3'!$B$6:$BI$50,MATCH($B41,'SO Oktober 2026 Rev3'!$B$6:$B$50,0),MATCH(CN$3,'SO Oktober 2026 Rev3'!$B$5:$XI$5,0))</f>
        <v>0</v>
      </c>
      <c r="CO41" s="551">
        <f>INDEX('Summary sales'!$A$6:$CA$50,MATCH($B41,'Summary sales'!$A$6:$A$50,0),MATCH($CN$3,'Summary sales'!$A$7:$CA$7,0))</f>
        <v>0</v>
      </c>
      <c r="CP41" s="551">
        <f t="shared" si="901"/>
        <v>0</v>
      </c>
      <c r="CQ41" s="552" t="e">
        <f t="shared" si="827"/>
        <v>#DIV/0!</v>
      </c>
      <c r="CR41" s="551">
        <f>INDEX('SO Oktober 2026 Rev3'!$B$6:$BI$50,MATCH($B41,'SO Oktober 2026 Rev3'!$B$6:$B$50,0),MATCH(CR$3,'SO Oktober 2026 Rev3'!$B$5:$XI$5,0))</f>
        <v>2000</v>
      </c>
      <c r="CS41" s="551">
        <f>INDEX('Summary sales'!$A$6:$CA$50,MATCH($B41,'Summary sales'!$A$6:$A$50,0),MATCH($CR$3,'Summary sales'!$A$7:$CA$7,0))</f>
        <v>0</v>
      </c>
      <c r="CT41" s="551">
        <f t="shared" si="1095"/>
        <v>-2000</v>
      </c>
      <c r="CU41" s="552">
        <f t="shared" si="829"/>
        <v>0</v>
      </c>
      <c r="CV41" s="551">
        <v>16000</v>
      </c>
      <c r="CW41" s="551">
        <f>INDEX('Summary sales'!$A$6:$CA$50,MATCH($B41,'Summary sales'!$A$6:$A$50,0),MATCH($CV$3,'Summary sales'!$A$7:$CA$7,0))</f>
        <v>0</v>
      </c>
      <c r="CX41" s="551">
        <f t="shared" si="902"/>
        <v>-16000</v>
      </c>
      <c r="CY41" s="552">
        <f t="shared" si="831"/>
        <v>0</v>
      </c>
      <c r="CZ41" s="551">
        <f>INDEX('SO Oktober 2026 Rev3'!$B$6:$BI$50,MATCH(B41,'SO Oktober 2026 Rev3'!$B$6:$B$50,0),MATCH($CZ$3,'SO Oktober 2026 Rev3'!$B$5:$XI$5,0))</f>
        <v>2000</v>
      </c>
      <c r="DA41" s="551">
        <f>INDEX('Summary sales'!$A$6:$CA$50,MATCH($B41,'Summary sales'!$A$6:$A$50,0),MATCH($CZ$3,'Summary sales'!$A$7:$CA$7,0))</f>
        <v>0</v>
      </c>
      <c r="DB41" s="551">
        <f t="shared" si="903"/>
        <v>-2000</v>
      </c>
      <c r="DC41" s="552">
        <f t="shared" si="833"/>
        <v>0</v>
      </c>
      <c r="DD41" s="551">
        <f>INDEX('SO Oktober 2026 Rev3'!$B$6:$BI$50,MATCH($B41,'SO Oktober 2026 Rev3'!$B$6:$B$50,0),MATCH(DD$3,'SO Oktober 2026 Rev3'!$B$5:$XI$5,0))</f>
        <v>800</v>
      </c>
      <c r="DE41" s="551">
        <f>INDEX('Summary sales'!$A$6:$CA$50,MATCH($B41,'Summary sales'!$A$6:$A$50,0),MATCH($DD$3,'Summary sales'!$A$7:$CA$7,0))</f>
        <v>0</v>
      </c>
      <c r="DF41" s="551">
        <f t="shared" si="904"/>
        <v>-800</v>
      </c>
      <c r="DG41" s="552">
        <f t="shared" si="835"/>
        <v>0</v>
      </c>
      <c r="DH41" s="551">
        <f>INDEX('SO Oktober 2026 Rev3'!$B$6:$BI$50,MATCH($B41,'SO Oktober 2026 Rev3'!$B$6:$B$50,0),MATCH(DH$3,'SO Oktober 2026 Rev3'!$B$5:$XI$5,0))</f>
        <v>7200</v>
      </c>
      <c r="DI41" s="551">
        <f>INDEX('Summary sales'!$A$6:$CA$50,MATCH($B41,'Summary sales'!$A$6:$A$50,0),MATCH($DH$3,'Summary sales'!$A$7:$CA$7,0))</f>
        <v>0</v>
      </c>
      <c r="DJ41" s="551">
        <f t="shared" si="905"/>
        <v>-7200</v>
      </c>
      <c r="DK41" s="552">
        <f t="shared" si="837"/>
        <v>0</v>
      </c>
      <c r="DL41" s="551">
        <f>INDEX('SO Oktober 2026 Rev3'!$B$6:$BI$50,MATCH(B41,'SO Oktober 2026 Rev3'!$B$6:$B$50,0),MATCH($DL$3,'SO Oktober 2026 Rev3'!$B$5:$XI$5,0))</f>
        <v>2000</v>
      </c>
      <c r="DM41" s="551">
        <f>INDEX('Summary sales'!$A$6:$CA$50,MATCH($B41,'Summary sales'!$A$6:$A$50,0),MATCH($DL$3,'Summary sales'!$A$7:$CA$7,0))</f>
        <v>0</v>
      </c>
      <c r="DN41" s="551">
        <f t="shared" si="906"/>
        <v>-2000</v>
      </c>
      <c r="DO41" s="552">
        <f t="shared" si="839"/>
        <v>0</v>
      </c>
      <c r="DP41" s="551">
        <v>1500</v>
      </c>
      <c r="DQ41" s="551">
        <f>INDEX('Summary sales'!$A$6:$CA$50,MATCH($B41,'Summary sales'!$A$6:$A$50,0),MATCH($DP$3,'Summary sales'!$A$7:$CA$7,0))</f>
        <v>0</v>
      </c>
      <c r="DR41" s="551">
        <f t="shared" si="907"/>
        <v>-1500</v>
      </c>
      <c r="DS41" s="552">
        <f t="shared" si="841"/>
        <v>0</v>
      </c>
      <c r="DT41" s="551">
        <f>INDEX('SO Oktober 2026 Rev3'!$B$6:$BI$50,MATCH(B41,'SO Oktober 2026 Rev3'!$B$6:$B$50,0),MATCH($DT$3,'SO Oktober 2026 Rev3'!$B$5:$XI$5,0))</f>
        <v>1000</v>
      </c>
      <c r="DU41" s="551">
        <f>INDEX('Summary sales'!$A$6:$CA$50,MATCH($B41,'Summary sales'!$A$6:$A$50,0),MATCH($DT$3,'Summary sales'!$A$7:$CA$7,0))</f>
        <v>0</v>
      </c>
      <c r="DV41" s="551">
        <f t="shared" si="908"/>
        <v>-1000</v>
      </c>
      <c r="DW41" s="552">
        <f t="shared" si="843"/>
        <v>0</v>
      </c>
      <c r="DX41" s="551">
        <f>INDEX('SO Oktober 2026 Rev3'!$B$6:$BI$50,MATCH(B41,'SO Oktober 2026 Rev3'!$B$6:$B$50,0),MATCH($DX$3,'SO Oktober 2026 Rev3'!$B$5:$XI$5,0))</f>
        <v>10000</v>
      </c>
      <c r="DY41" s="551">
        <f>INDEX('Summary sales'!$A$6:$CA$50,MATCH($B41,'Summary sales'!$A$6:$A$50,0),MATCH($DX$3,'Summary sales'!$A$7:$CA$7,0))</f>
        <v>0</v>
      </c>
      <c r="DZ41" s="551">
        <f t="shared" si="909"/>
        <v>-10000</v>
      </c>
      <c r="EA41" s="552">
        <f t="shared" si="845"/>
        <v>0</v>
      </c>
      <c r="EB41" s="551">
        <f>INDEX('SO Oktober 2026 Rev3'!$B$6:$BI$50,MATCH(B41,'SO Oktober 2026 Rev3'!$B$6:$B$50,0),MATCH($EB$3,'SO Oktober 2026 Rev3'!$B$5:$XI$5,0))</f>
        <v>2000</v>
      </c>
      <c r="EC41" s="551">
        <f>INDEX('Summary sales'!$A$6:$CA$50,MATCH($B41,'Summary sales'!$A$6:$A$50,0),MATCH($EB$3,'Summary sales'!$A$7:$CA$7,0))</f>
        <v>0</v>
      </c>
      <c r="ED41" s="551">
        <f t="shared" si="910"/>
        <v>-2000</v>
      </c>
      <c r="EE41" s="552">
        <f t="shared" si="847"/>
        <v>0</v>
      </c>
      <c r="EF41" s="551">
        <v>6000</v>
      </c>
      <c r="EG41" s="551">
        <f>INDEX('Summary sales'!$A$6:$CA$50,MATCH($B41,'Summary sales'!$A$6:$A$50,0),MATCH($EF$3,'Summary sales'!$A$7:$CA$7,0))</f>
        <v>0</v>
      </c>
      <c r="EH41" s="551">
        <f t="shared" si="911"/>
        <v>-6000</v>
      </c>
      <c r="EI41" s="552">
        <f t="shared" si="849"/>
        <v>0</v>
      </c>
      <c r="EJ41" s="551">
        <v>12000</v>
      </c>
      <c r="EK41" s="551">
        <f>INDEX('Summary sales'!$A$6:$CA$50,MATCH(B41,'Summary sales'!$A$6:$A$50,0),MATCH($EJ$3,'Summary sales'!$A$7:$CA$7,0))</f>
        <v>0</v>
      </c>
      <c r="EL41" s="551">
        <f t="shared" si="912"/>
        <v>-12000</v>
      </c>
      <c r="EM41" s="552">
        <f t="shared" si="851"/>
        <v>0</v>
      </c>
      <c r="EN41" s="551">
        <f>INDEX('SO Oktober 2026 Rev3'!$B$6:$BI$50,MATCH(B41,'SO Oktober 2026 Rev3'!$B$6:$B$50,0),MATCH($EN$3,'SO Oktober 2026 Rev3'!$B$5:$XI$5,0))</f>
        <v>5000</v>
      </c>
      <c r="EO41" s="551">
        <f>INDEX('Summary sales'!$A$6:$CA$50,MATCH($B41,'Summary sales'!$A$6:$A$50,0),MATCH($EN$3,'Summary sales'!$A$7:$CA$7,0))</f>
        <v>0</v>
      </c>
      <c r="EP41" s="551">
        <f t="shared" si="913"/>
        <v>-5000</v>
      </c>
      <c r="EQ41" s="552">
        <f t="shared" si="853"/>
        <v>0</v>
      </c>
      <c r="ER41" s="551">
        <v>17000</v>
      </c>
      <c r="ES41" s="551">
        <f>INDEX('Summary sales'!$A$6:$CA$50,MATCH($B41,'Summary sales'!$A$6:$A$50,0),MATCH($ER$3,'Summary sales'!$A$7:$CA$7,0))</f>
        <v>0</v>
      </c>
      <c r="ET41" s="551">
        <f t="shared" si="914"/>
        <v>-17000</v>
      </c>
      <c r="EU41" s="552">
        <f t="shared" si="855"/>
        <v>0</v>
      </c>
      <c r="EV41" s="551">
        <v>7000</v>
      </c>
      <c r="EW41" s="551">
        <f>INDEX('Summary sales'!$A$6:$CA$50,MATCH(B41,'Summary sales'!$A$6:$A$50,0),MATCH($EV$3,'Summary sales'!$A$7:$CA$7,0))</f>
        <v>0</v>
      </c>
      <c r="EX41" s="551">
        <f t="shared" si="915"/>
        <v>-7000</v>
      </c>
      <c r="EY41" s="552">
        <f t="shared" si="857"/>
        <v>0</v>
      </c>
      <c r="EZ41" s="551">
        <f>INDEX('SO Oktober 2026 Rev3'!$B$6:$BI$50,MATCH(B41,'SO Oktober 2026 Rev3'!$B$6:$B$50,0),MATCH($EZ$3,'SO Oktober 2026 Rev3'!$B$5:$XI$5,0))</f>
        <v>3500</v>
      </c>
      <c r="FA41" s="551">
        <f>INDEX('Summary sales'!$A$6:$CA$50,MATCH(B41,'Summary sales'!$A$6:$A$50,0),MATCH($EZ$3,'Summary sales'!$A$7:$CA$7,0))</f>
        <v>0</v>
      </c>
      <c r="FB41" s="551">
        <f t="shared" si="916"/>
        <v>-3500</v>
      </c>
      <c r="FC41" s="552">
        <f t="shared" si="859"/>
        <v>0</v>
      </c>
      <c r="FD41" s="551">
        <v>7000</v>
      </c>
      <c r="FE41" s="551">
        <f>INDEX('Summary sales'!$A$6:$CA$50,MATCH(B41,'Summary sales'!$A$6:$A$50,0),MATCH($FD$3,'Summary sales'!$A$7:$CA$7,0))</f>
        <v>0</v>
      </c>
      <c r="FF41" s="554">
        <f t="shared" si="1066"/>
        <v>-7000</v>
      </c>
      <c r="FG41" s="552">
        <f t="shared" si="1067"/>
        <v>0</v>
      </c>
      <c r="FH41" s="551">
        <f>INDEX('SO Oktober 2026 Rev3'!$B$6:$BI$50,MATCH(B41,'SO Oktober 2026 Rev3'!$B$6:$B$50,0),MATCH($FH$3,'SO Oktober 2026 Rev3'!$B$5:$XI$5,0))</f>
        <v>20000</v>
      </c>
      <c r="FI41" s="554">
        <f>INDEX('Summary sales'!$A$6:$CA$50,MATCH(B41,'Summary sales'!$A$6:$A$50,0),MATCH($FH$3,'Summary sales'!$A$7:$CA$7,0))</f>
        <v>0</v>
      </c>
      <c r="FJ41" s="551">
        <f t="shared" si="1068"/>
        <v>-20000</v>
      </c>
      <c r="FK41" s="552">
        <f t="shared" si="1069"/>
        <v>0</v>
      </c>
      <c r="FL41" s="551">
        <f>INDEX('SO Oktober 2026 Rev3'!$B$6:$BI$50,MATCH(B41,'SO Oktober 2026 Rev3'!$B$6:$B$50,0),MATCH($FL$3,'SO Oktober 2026 Rev3'!$B$5:$XI$5,0))</f>
        <v>500</v>
      </c>
      <c r="FM41" s="551">
        <f>INDEX('Summary sales'!$A$6:$CA$50,MATCH(B41,'Summary sales'!$A$6:$A$50,0),MATCH($FL$3,'Summary sales'!$A$7:$CA$7,0))</f>
        <v>0</v>
      </c>
      <c r="FN41" s="551">
        <f t="shared" si="917"/>
        <v>-500</v>
      </c>
      <c r="FO41" s="552">
        <f t="shared" si="861"/>
        <v>0</v>
      </c>
      <c r="FP41" s="551">
        <v>6500</v>
      </c>
      <c r="FQ41" s="551">
        <f>INDEX('Summary sales'!$A$6:$CA$50,MATCH(B41,'Summary sales'!$A$6:$A$50,0),MATCH($FP$3,'Summary sales'!$A$7:$CA$7,0))</f>
        <v>0</v>
      </c>
      <c r="FR41" s="551">
        <f t="shared" si="918"/>
        <v>-6500</v>
      </c>
      <c r="FS41" s="552">
        <f t="shared" si="863"/>
        <v>0</v>
      </c>
      <c r="FT41" s="551">
        <f>INDEX('SO Oktober 2026 Rev3'!$B$6:$BI$50,MATCH(B41,'SO Oktober 2026 Rev3'!$B$6:$B$50,0),MATCH($FT$3,'SO Oktober 2026 Rev3'!$B$5:$XI$5,0))</f>
        <v>3500</v>
      </c>
      <c r="FU41" s="551">
        <f>INDEX('Summary sales'!$A$6:$CA$50,MATCH(B41,'Summary sales'!$A$6:$A$50,0),MATCH($FT$3,'Summary sales'!$A$7:$CA$7,0))</f>
        <v>0</v>
      </c>
      <c r="FV41" s="551">
        <f t="shared" si="919"/>
        <v>-3500</v>
      </c>
      <c r="FW41" s="552">
        <f t="shared" si="865"/>
        <v>0</v>
      </c>
      <c r="FX41" s="551">
        <f>INDEX('SO Oktober 2026 Rev3'!$B$6:$BI$50,MATCH(B41,'SO Oktober 2026 Rev3'!$B$6:$B$50,0),MATCH($FX$3,'SO Oktober 2026 Rev3'!$B$5:$XI$5,0))</f>
        <v>2000</v>
      </c>
      <c r="FY41" s="551">
        <f>INDEX('Summary sales'!$A$6:$CA$50,MATCH(B41,'Summary sales'!$A$6:$A$50,0),MATCH($FX$3,'Summary sales'!$A$7:$CA$7,0))</f>
        <v>0</v>
      </c>
      <c r="FZ41" s="551">
        <f t="shared" si="920"/>
        <v>-2000</v>
      </c>
      <c r="GA41" s="552">
        <f t="shared" si="867"/>
        <v>0</v>
      </c>
      <c r="GB41" s="551">
        <v>369.61070967741654</v>
      </c>
      <c r="GC41" s="551">
        <f>INDEX('Summary sales'!$A$6:$CA$50,MATCH(B41,'Summary sales'!$A$6:$A$50,0),MATCH($GB$3,'Summary sales'!$A$7:$CA$7,0))</f>
        <v>0</v>
      </c>
      <c r="GD41" s="551">
        <f t="shared" si="921"/>
        <v>-369.61070967741654</v>
      </c>
      <c r="GE41" s="552">
        <f t="shared" si="869"/>
        <v>0</v>
      </c>
      <c r="GF41" s="551">
        <v>9000</v>
      </c>
      <c r="GG41" s="551">
        <f>INDEX('Summary sales'!$A$6:$CA$50,MATCH(B41,'Summary sales'!$A$6:$A$50,0),MATCH($GF$3,'Summary sales'!$A$7:$CA$7,0))</f>
        <v>0</v>
      </c>
      <c r="GH41" s="551">
        <f t="shared" si="922"/>
        <v>-9000</v>
      </c>
      <c r="GI41" s="552">
        <f t="shared" si="871"/>
        <v>0</v>
      </c>
      <c r="GJ41" s="551">
        <f>INDEX('SO Oktober 2026 Rev3'!$B$6:$BI$50,MATCH(B41,'SO Oktober 2026 Rev3'!$B$6:$B$50,0),MATCH($GJ$3,'SO Oktober 2026 Rev3'!$B$5:$XI$5,0))</f>
        <v>1121.900322580635</v>
      </c>
      <c r="GK41" s="551">
        <f>INDEX('Summary sales'!$A$6:$CA$50,MATCH($B41,'Summary sales'!$A$6:$A$50,0),MATCH($GJ$3,'Summary sales'!$A$7:$CA$7,0))</f>
        <v>0</v>
      </c>
      <c r="GL41" s="551">
        <f t="shared" si="923"/>
        <v>-1121.900322580635</v>
      </c>
      <c r="GM41" s="552">
        <f t="shared" si="873"/>
        <v>0</v>
      </c>
      <c r="GN41" s="551">
        <f>INDEX('SO Oktober 2026 Rev3'!$B$6:$BI$50,MATCH(B41,'SO Oktober 2026 Rev3'!$B$6:$B$50,0),MATCH($GN$3,'SO Oktober 2026 Rev3'!$B$5:$XI$5,0))</f>
        <v>2499.7025806451697</v>
      </c>
      <c r="GO41" s="551">
        <f>INDEX('Summary sales'!$A$6:$CA$50,MATCH(B41,'Summary sales'!$A$6:$A$50,0),MATCH($GN$3,'Summary sales'!$A$7:$CA$7,0))</f>
        <v>0</v>
      </c>
      <c r="GP41" s="551">
        <f t="shared" si="924"/>
        <v>-2499.7025806451697</v>
      </c>
      <c r="GQ41" s="552">
        <f t="shared" si="875"/>
        <v>0</v>
      </c>
      <c r="GR41" s="551">
        <v>5000</v>
      </c>
      <c r="GS41" s="551">
        <f>INDEX('Summary sales'!$A$6:$CA$50,MATCH(B41,'Summary sales'!$A$6:$A$50,0),MATCH($GR$3,'Summary sales'!$A$7:$CA$7,0))</f>
        <v>0</v>
      </c>
      <c r="GT41" s="551">
        <f t="shared" si="1096"/>
        <v>-5000</v>
      </c>
      <c r="GU41" s="552">
        <f t="shared" si="877"/>
        <v>0</v>
      </c>
      <c r="GV41" s="551">
        <f>INDEX('SO Oktober 2026 Rev3'!$B$6:$BI$50,MATCH(B41,'SO Oktober 2026 Rev3'!$B$6:$B$50,0),MATCH($GV$3,'SO Oktober 2026 Rev3'!$B$5:$XI$5,0))</f>
        <v>2499.7025806451697</v>
      </c>
      <c r="GW41" s="551">
        <f>INDEX('Summary sales'!$A$6:$CA$50,MATCH(B41,'Summary sales'!$A$6:$A$50,0),MATCH($GV$3,'Summary sales'!$A$7:$CA$7,0))</f>
        <v>0</v>
      </c>
      <c r="GX41" s="551">
        <f t="shared" si="925"/>
        <v>-2499.7025806451697</v>
      </c>
      <c r="GY41" s="552">
        <f t="shared" si="879"/>
        <v>0</v>
      </c>
      <c r="GZ41" s="551">
        <f>INDEX('SO Oktober 2026 Rev3'!$B$6:$BI$50,MATCH(B41,'SO Oktober 2026 Rev3'!$B$6:$B$50,0),MATCH($GZ$3,'SO Oktober 2026 Rev3'!$B$5:$XI$5,0))</f>
        <v>31500</v>
      </c>
      <c r="HA41" s="551">
        <f>INDEX('Summary sales'!$A$6:$CA$50,MATCH(B41,'Summary sales'!$A$6:$A$50,0),MATCH($GZ$3,'Summary sales'!$A$7:$CA$7,0))</f>
        <v>0</v>
      </c>
      <c r="HB41" s="551">
        <f t="shared" si="926"/>
        <v>-31500</v>
      </c>
      <c r="HC41" s="555">
        <f t="shared" si="881"/>
        <v>0</v>
      </c>
    </row>
    <row r="42" spans="1:211" ht="15" customHeight="1">
      <c r="A42" s="817"/>
      <c r="B42" s="556">
        <f t="shared" si="1092"/>
        <v>46325</v>
      </c>
      <c r="C42" s="556" t="str">
        <f t="shared" si="985"/>
        <v>Fri</v>
      </c>
      <c r="D42" s="551">
        <f t="shared" si="986"/>
        <v>257106.97941935482</v>
      </c>
      <c r="E42" s="551">
        <f t="shared" ca="1" si="987"/>
        <v>0</v>
      </c>
      <c r="F42" s="551">
        <f t="shared" ref="F42" ca="1" si="1097">E42-D42</f>
        <v>-257106.97941935482</v>
      </c>
      <c r="G42" s="552">
        <f t="shared" ref="G42" ca="1" si="1098">E42/D42</f>
        <v>0</v>
      </c>
      <c r="H42" s="551">
        <f>INDEX('SO Oktober 2026 Rev3'!$B$6:$BI$50,MATCH($B42,'SO Oktober 2026 Rev3'!$B$6:$B$50,0),MATCH($H$3,'SO Oktober 2026 Rev3'!$B$5:$XI$5,0))</f>
        <v>1199.5729032258068</v>
      </c>
      <c r="I42" s="551">
        <f>INDEX('Summary sales'!$A$6:$CA$50,MATCH($B42,'Summary sales'!$A$6:$A$50,0),MATCH($H$3,'Summary sales'!$A$7:$CA$7,0))</f>
        <v>0</v>
      </c>
      <c r="J42" s="551">
        <f t="shared" ref="J42" si="1099">I42-H42</f>
        <v>-1199.5729032258068</v>
      </c>
      <c r="K42" s="552">
        <f t="shared" si="793"/>
        <v>0</v>
      </c>
      <c r="L42" s="551">
        <f>INDEX('SO Oktober 2026 Rev3'!$B$6:$BI$50,MATCH($B42,'SO Oktober 2026 Rev3'!$B$6:$B$50,0),MATCH($L$3,'SO Oktober 2026 Rev3'!$B$5:$XI$5,0))</f>
        <v>1200</v>
      </c>
      <c r="M42" s="551">
        <f>INDEX('Summary sales'!$A$6:$CA$50,MATCH($B42,'Summary sales'!$A$6:$A$50,0),MATCH($L$3,'Summary sales'!$A$7:$CA$7,0))</f>
        <v>0</v>
      </c>
      <c r="N42" s="551">
        <f t="shared" ref="N42" si="1100">M42-L42</f>
        <v>-1200</v>
      </c>
      <c r="O42" s="553">
        <f t="shared" si="795"/>
        <v>0</v>
      </c>
      <c r="P42" s="551">
        <f>INDEX('SO Oktober 2026 Rev3'!$B$6:$BI$50,MATCH(B42,'SO Oktober 2026 Rev3'!$B$6:$B$50,0),MATCH($P$3,'SO Oktober 2026 Rev3'!$B$5:$XI$5,0))</f>
        <v>3300</v>
      </c>
      <c r="Q42" s="551">
        <f>INDEX('Summary sales'!$A$6:$CA$50,MATCH($B42,'Summary sales'!$A$6:$A$50,0),MATCH($P$3,'Summary sales'!$A$7:$CA$7,0))</f>
        <v>0</v>
      </c>
      <c r="R42" s="551">
        <f t="shared" ref="R42" si="1101">Q42-P42</f>
        <v>-3300</v>
      </c>
      <c r="S42" s="553">
        <f t="shared" si="797"/>
        <v>0</v>
      </c>
      <c r="T42" s="551">
        <f>INDEX('SO Oktober 2026 Rev3'!$B$6:$BI$50,MATCH(B42,'SO Oktober 2026 Rev3'!$B$6:$B$50,0),MATCH($T$3,'SO Oktober 2026 Rev3'!$B$5:$XI$5,0))</f>
        <v>800</v>
      </c>
      <c r="U42" s="551">
        <f>INDEX('Summary sales'!$A$6:$CA$50,MATCH($B42,'Summary sales'!$A$6:$A$50,0),MATCH($T$3,'Summary sales'!$A$7:$CA$7,0))</f>
        <v>0</v>
      </c>
      <c r="V42" s="551">
        <f t="shared" ref="V42" si="1102">U42-T42</f>
        <v>-800</v>
      </c>
      <c r="W42" s="553">
        <f t="shared" si="799"/>
        <v>0</v>
      </c>
      <c r="X42" s="551">
        <f>INDEX('SO Oktober 2026 Rev3'!$B$6:$BI$50,MATCH(B42,'SO Oktober 2026 Rev3'!$B$6:$B$50,0),MATCH($X$3,'SO Oktober 2026 Rev3'!$B$5:$XI$5,0))</f>
        <v>150</v>
      </c>
      <c r="Y42" s="551">
        <f>INDEX('Summary sales'!$A$6:$CA$50,MATCH($B42,'Summary sales'!$A$6:$A$50,0),MATCH($X$3,'Summary sales'!$A$7:$CA$7,0))</f>
        <v>0</v>
      </c>
      <c r="Z42" s="551">
        <f t="shared" si="998"/>
        <v>-150</v>
      </c>
      <c r="AA42" s="553">
        <f t="shared" si="694"/>
        <v>0</v>
      </c>
      <c r="AB42" s="551">
        <f>INDEX('SO Oktober 2026 Rev3'!$B$6:$BI$50,MATCH(B42,'SO Oktober 2026 Rev3'!$B$6:$B$50,0),MATCH($AB$3,'SO Oktober 2026 Rev3'!$B$5:$XI$5,0))</f>
        <v>603.76322580644887</v>
      </c>
      <c r="AC42" s="551">
        <f>INDEX('Summary sales'!$A$6:$CA$50,MATCH($B42,'Summary sales'!$A$6:$A$50,0),MATCH($AB$3,'Summary sales'!$A$7:$CA$7,0))</f>
        <v>0</v>
      </c>
      <c r="AD42" s="551">
        <f t="shared" ref="AD42" si="1103">AC42-AB42</f>
        <v>-603.76322580644887</v>
      </c>
      <c r="AE42" s="552">
        <f t="shared" si="801"/>
        <v>0</v>
      </c>
      <c r="AF42" s="551">
        <f>INDEX('SO Oktober 2026 Rev3'!$B$6:$BI$50,MATCH(B42,'SO Oktober 2026 Rev3'!$B$6:$B$50,0),MATCH($AF$3,'SO Oktober 2026 Rev3'!$B$5:$XI$5,0))</f>
        <v>673.27548387096704</v>
      </c>
      <c r="AG42" s="551">
        <f>INDEX('Summary sales'!$A$6:$CA$50,MATCH($B42,'Summary sales'!$A$6:$A$50,0),MATCH($AF$3,'Summary sales'!$A$7:$CA$7,0))</f>
        <v>0</v>
      </c>
      <c r="AH42" s="551">
        <f t="shared" ref="AH42" si="1104">AG42-AF42</f>
        <v>-673.27548387096704</v>
      </c>
      <c r="AI42" s="552">
        <f t="shared" si="803"/>
        <v>0</v>
      </c>
      <c r="AJ42" s="551">
        <f>INDEX('SO Oktober 2026 Rev3'!$B$6:$BI$50,MATCH(B42,'SO Oktober 2026 Rev3'!$B$6:$B$50,0),MATCH($AJ$3,'SO Oktober 2026 Rev3'!$B$5:$XI$5,0))</f>
        <v>5500</v>
      </c>
      <c r="AK42" s="551">
        <f>INDEX('Summary sales'!$A$6:$CA$50,MATCH($B42,'Summary sales'!$A$6:$A$50,0),MATCH($AJ$3,'Summary sales'!$A$7:$CA$7,0))</f>
        <v>0</v>
      </c>
      <c r="AL42" s="551">
        <f t="shared" si="1004"/>
        <v>-5500</v>
      </c>
      <c r="AM42" s="552">
        <f t="shared" si="1005"/>
        <v>0</v>
      </c>
      <c r="AN42" s="551">
        <v>4000</v>
      </c>
      <c r="AO42" s="551">
        <f>INDEX('Summary sales'!$A$6:$CA$50,MATCH($B42,'Summary sales'!$A$6:$A$50,0),MATCH($AN$3,'Summary sales'!$A$7:$CA$7,0))</f>
        <v>0</v>
      </c>
      <c r="AP42" s="551">
        <f t="shared" ref="AP42" si="1105">AO42-AN42</f>
        <v>-4000</v>
      </c>
      <c r="AQ42" s="552">
        <f t="shared" si="805"/>
        <v>0</v>
      </c>
      <c r="AR42" s="551">
        <v>2500</v>
      </c>
      <c r="AS42" s="551">
        <f>INDEX('Summary sales'!$A$6:$CA$50,MATCH($B42,'Summary sales'!$A$6:$A$50,0),MATCH($AR$3,'Summary sales'!$A$7:$CA$7,0))</f>
        <v>0</v>
      </c>
      <c r="AT42" s="551">
        <f t="shared" ref="AT42" si="1106">AS42-AR42</f>
        <v>-2500</v>
      </c>
      <c r="AU42" s="552">
        <f t="shared" si="807"/>
        <v>0</v>
      </c>
      <c r="AV42" s="551">
        <f>INDEX('SO Oktober 2026 Rev3'!$B$6:$BI$50,MATCH(B42,'SO Oktober 2026 Rev3'!$B$6:$B$50,0),MATCH($AV$3,'SO Oktober 2026 Rev3'!$B$5:$XI$5,0))</f>
        <v>1000</v>
      </c>
      <c r="AW42" s="551">
        <f>INDEX('Summary sales'!$A$6:$CA$50,MATCH($B42,'Summary sales'!$A$6:$A$50,0),MATCH($AV$3,'Summary sales'!$A$7:$CA$7,0))</f>
        <v>0</v>
      </c>
      <c r="AX42" s="551">
        <f t="shared" ref="AX42" si="1107">AW42-AV42</f>
        <v>-1000</v>
      </c>
      <c r="AY42" s="552">
        <f t="shared" si="809"/>
        <v>0</v>
      </c>
      <c r="AZ42" s="551">
        <v>15600</v>
      </c>
      <c r="BA42" s="551">
        <f>INDEX('Summary sales'!$A$6:$CA$50,MATCH($B42,'Summary sales'!$A$6:$A$50,0),MATCH($AZ$3,'Summary sales'!$A$7:$CA$7,0))</f>
        <v>0</v>
      </c>
      <c r="BB42" s="551">
        <f t="shared" ref="BB42" si="1108">BA42-AZ42</f>
        <v>-15600</v>
      </c>
      <c r="BC42" s="552">
        <f t="shared" si="811"/>
        <v>0</v>
      </c>
      <c r="BD42" s="551">
        <v>8000</v>
      </c>
      <c r="BE42" s="551">
        <f>INDEX('Summary sales'!$A$6:$CA$50,MATCH($B42,'Summary sales'!$A$6:$A$50,0),MATCH($BD$3,'Summary sales'!$A$7:$CA$7,0))</f>
        <v>0</v>
      </c>
      <c r="BF42" s="551">
        <f t="shared" ref="BF42" si="1109">BE42-BD42</f>
        <v>-8000</v>
      </c>
      <c r="BG42" s="552">
        <f t="shared" si="813"/>
        <v>0</v>
      </c>
      <c r="BH42" s="551">
        <f>INDEX('SO Oktober 2026 Rev3'!$B$6:$BI$50,MATCH(B42,'SO Oktober 2026 Rev3'!$B$6:$B$50,0),MATCH($BH$3,'SO Oktober 2026 Rev3'!$B$5:$XI$5,0))</f>
        <v>1000</v>
      </c>
      <c r="BI42" s="551">
        <f>INDEX('Summary sales'!$A$6:$CA$50,MATCH($B42,'Summary sales'!$A$6:$A$50,0),MATCH($BH$3,'Summary sales'!$A$7:$CA$7,0))</f>
        <v>0</v>
      </c>
      <c r="BJ42" s="551">
        <f t="shared" ref="BJ42" si="1110">BI42-BH42</f>
        <v>-1000</v>
      </c>
      <c r="BK42" s="552">
        <f t="shared" si="1094"/>
        <v>0</v>
      </c>
      <c r="BL42" s="551">
        <f>INDEX('SO Oktober 2026 Rev3'!$B$6:$BI$50,MATCH(B42,'SO Oktober 2026 Rev3'!$B$6:$B$50,0),MATCH($BL$3,'SO Oktober 2026 Rev3'!$B$5:$XI$5,0))</f>
        <v>5500</v>
      </c>
      <c r="BM42" s="551">
        <f ca="1">INDEX('Summary sales'!$A$6:$CA$50,MATCH($B42,'Summary sales'!$A$6:$A$50,0),MATCH($BL$3,'Summary sales'!$A$7:$CA$7,0))</f>
        <v>0</v>
      </c>
      <c r="BN42" s="551">
        <f t="shared" ref="BN42" ca="1" si="1111">BM42-BL42</f>
        <v>-5500</v>
      </c>
      <c r="BO42" s="552">
        <f t="shared" ca="1" si="815"/>
        <v>0</v>
      </c>
      <c r="BP42" s="551">
        <f>INDEX('SO Oktober 2026 Rev3'!$B$6:$BI$50,MATCH(B42,'SO Oktober 2026 Rev3'!$B$6:$B$50,0),MATCH($BP$3,'SO Oktober 2026 Rev3'!$B$5:$XI$5,0))</f>
        <v>8000</v>
      </c>
      <c r="BQ42" s="551">
        <f>INDEX('Summary sales'!$A$6:$CA$50,MATCH($B42,'Summary sales'!$A$6:$A$50,0),MATCH($BP$3,'Summary sales'!$A$7:$CA$7,0))</f>
        <v>0</v>
      </c>
      <c r="BR42" s="551">
        <f t="shared" ref="BR42" si="1112">BQ42-BP42</f>
        <v>-8000</v>
      </c>
      <c r="BS42" s="552">
        <f t="shared" si="817"/>
        <v>0</v>
      </c>
      <c r="BT42" s="551">
        <f>INDEX('SO Oktober 2026 Rev3'!$B$6:$BI$50,MATCH(B42,'SO Oktober 2026 Rev3'!$B$6:$B$50,0),MATCH($BT$3,'SO Oktober 2026 Rev3'!$B$5:$XI$5,0))</f>
        <v>89.451612903225808</v>
      </c>
      <c r="BU42" s="551">
        <f>INDEX('Summary sales'!$A$6:$CA$50,MATCH($B42,'Summary sales'!$A$6:$A$50,0),MATCH($BT$3,'Summary sales'!$A$7:$CA$7,0))</f>
        <v>0</v>
      </c>
      <c r="BV42" s="551">
        <f t="shared" ref="BV42" si="1113">BU42-BT42</f>
        <v>-89.451612903225808</v>
      </c>
      <c r="BW42" s="552">
        <f t="shared" si="819"/>
        <v>0</v>
      </c>
      <c r="BX42" s="551">
        <v>3500</v>
      </c>
      <c r="BY42" s="551">
        <f>INDEX('Summary sales'!$A$6:$CA$50,MATCH($B42,'Summary sales'!$A$6:$A$50,0),MATCH($BX$3,'Summary sales'!$A$7:$CA$7,0))</f>
        <v>0</v>
      </c>
      <c r="BZ42" s="551">
        <f t="shared" ref="BZ42" si="1114">BY42-BX42</f>
        <v>-3500</v>
      </c>
      <c r="CA42" s="552">
        <f t="shared" si="821"/>
        <v>0</v>
      </c>
      <c r="CB42" s="551">
        <f>INDEX('SO Oktober 2026 Rev3'!$B$6:$BI$50,MATCH(B42,'SO Oktober 2026 Rev3'!$B$6:$B$50,0),MATCH($CB$3,'SO Oktober 2026 Rev3'!$B$5:$XI$5,0))</f>
        <v>1000</v>
      </c>
      <c r="CC42" s="551">
        <f>INDEX('Summary sales'!$A$6:$CA$50,MATCH($B42,'Summary sales'!$A$6:$A$50,0),MATCH($CB$3,'Summary sales'!$A$7:$CA$7,0))</f>
        <v>0</v>
      </c>
      <c r="CD42" s="551">
        <f t="shared" ref="CD42" si="1115">CC42-CB42</f>
        <v>-1000</v>
      </c>
      <c r="CE42" s="552">
        <f t="shared" si="823"/>
        <v>0</v>
      </c>
      <c r="CF42" s="551">
        <f>INDEX('SO Oktober 2026 Rev3'!$B$6:$BI$50,MATCH(B42,'SO Oktober 2026 Rev3'!$B$6:$B$50,0),MATCH($CF$3,'SO Oktober 2026 Rev3'!$B$5:$XI$5,0))</f>
        <v>3000</v>
      </c>
      <c r="CG42" s="551">
        <f>INDEX('Summary sales'!$A$6:$CA$50,MATCH($B42,'Summary sales'!$A$6:$A$50,0),MATCH($CF$3,'Summary sales'!$A$7:$CA$7,0))</f>
        <v>0</v>
      </c>
      <c r="CH42" s="551">
        <f t="shared" ref="CH42" si="1116">CG42-CF42</f>
        <v>-3000</v>
      </c>
      <c r="CI42" s="552">
        <f t="shared" si="825"/>
        <v>0</v>
      </c>
      <c r="CJ42" s="551">
        <f>INDEX('SO Oktober 2026 Rev3'!$B$6:$BI$50,MATCH($B42,'SO Oktober 2026 Rev3'!$B$6:$B$50,0),MATCH($CJ$3,'SO Oktober 2026 Rev3'!$B$5:$XI$5,0))</f>
        <v>4000</v>
      </c>
      <c r="CK42" s="551">
        <f>INDEX('Summary sales'!$A$6:$CA$50,MATCH($B42,'Summary sales'!$A$6:$A$50,0),MATCH($CJ$3,'Summary sales'!$A$7:$CA$7,0))</f>
        <v>0</v>
      </c>
      <c r="CL42" s="551">
        <f t="shared" si="1030"/>
        <v>-4000</v>
      </c>
      <c r="CM42" s="552">
        <f t="shared" si="1031"/>
        <v>0</v>
      </c>
      <c r="CN42" s="551">
        <f>INDEX('SO Oktober 2026 Rev3'!$B$6:$BI$50,MATCH($B42,'SO Oktober 2026 Rev3'!$B$6:$B$50,0),MATCH(CN$3,'SO Oktober 2026 Rev3'!$B$5:$XI$5,0))</f>
        <v>0</v>
      </c>
      <c r="CO42" s="551">
        <f>INDEX('Summary sales'!$A$6:$CA$50,MATCH($B42,'Summary sales'!$A$6:$A$50,0),MATCH($CN$3,'Summary sales'!$A$7:$CA$7,0))</f>
        <v>0</v>
      </c>
      <c r="CP42" s="551">
        <f t="shared" ref="CP42" si="1117">CO42-CN42</f>
        <v>0</v>
      </c>
      <c r="CQ42" s="552" t="e">
        <f t="shared" si="827"/>
        <v>#DIV/0!</v>
      </c>
      <c r="CR42" s="551">
        <f>INDEX('SO Oktober 2026 Rev3'!$B$6:$BI$50,MATCH($B42,'SO Oktober 2026 Rev3'!$B$6:$B$50,0),MATCH(CR$3,'SO Oktober 2026 Rev3'!$B$5:$XI$5,0))</f>
        <v>2000</v>
      </c>
      <c r="CS42" s="551">
        <f>INDEX('Summary sales'!$A$6:$CA$50,MATCH($B42,'Summary sales'!$A$6:$A$50,0),MATCH($CR$3,'Summary sales'!$A$7:$CA$7,0))</f>
        <v>0</v>
      </c>
      <c r="CT42" s="551">
        <f t="shared" si="1095"/>
        <v>-2000</v>
      </c>
      <c r="CU42" s="552">
        <f t="shared" si="829"/>
        <v>0</v>
      </c>
      <c r="CV42" s="551">
        <v>16000</v>
      </c>
      <c r="CW42" s="551">
        <f>INDEX('Summary sales'!$A$6:$CA$50,MATCH($B42,'Summary sales'!$A$6:$A$50,0),MATCH($CV$3,'Summary sales'!$A$7:$CA$7,0))</f>
        <v>0</v>
      </c>
      <c r="CX42" s="551">
        <f t="shared" ref="CX42" si="1118">CW42-CV42</f>
        <v>-16000</v>
      </c>
      <c r="CY42" s="552">
        <f t="shared" si="831"/>
        <v>0</v>
      </c>
      <c r="CZ42" s="551">
        <f>INDEX('SO Oktober 2026 Rev3'!$B$6:$BI$50,MATCH(B42,'SO Oktober 2026 Rev3'!$B$6:$B$50,0),MATCH($CZ$3,'SO Oktober 2026 Rev3'!$B$5:$XI$5,0))</f>
        <v>2000</v>
      </c>
      <c r="DA42" s="551">
        <f>INDEX('Summary sales'!$A$6:$CA$50,MATCH($B42,'Summary sales'!$A$6:$A$50,0),MATCH($CZ$3,'Summary sales'!$A$7:$CA$7,0))</f>
        <v>0</v>
      </c>
      <c r="DB42" s="551">
        <f t="shared" ref="DB42" si="1119">DA42-CZ42</f>
        <v>-2000</v>
      </c>
      <c r="DC42" s="552">
        <f t="shared" si="833"/>
        <v>0</v>
      </c>
      <c r="DD42" s="551">
        <f>INDEX('SO Oktober 2026 Rev3'!$B$6:$BI$50,MATCH($B42,'SO Oktober 2026 Rev3'!$B$6:$B$50,0),MATCH(DD$3,'SO Oktober 2026 Rev3'!$B$5:$XI$5,0))</f>
        <v>800</v>
      </c>
      <c r="DE42" s="551">
        <f>INDEX('Summary sales'!$A$6:$CA$50,MATCH($B42,'Summary sales'!$A$6:$A$50,0),MATCH($DD$3,'Summary sales'!$A$7:$CA$7,0))</f>
        <v>0</v>
      </c>
      <c r="DF42" s="551">
        <f t="shared" ref="DF42" si="1120">DE42-DD42</f>
        <v>-800</v>
      </c>
      <c r="DG42" s="552">
        <f t="shared" si="835"/>
        <v>0</v>
      </c>
      <c r="DH42" s="551">
        <f>INDEX('SO Oktober 2026 Rev3'!$B$6:$BI$50,MATCH($B42,'SO Oktober 2026 Rev3'!$B$6:$B$50,0),MATCH(DH$3,'SO Oktober 2026 Rev3'!$B$5:$XI$5,0))</f>
        <v>7200</v>
      </c>
      <c r="DI42" s="551">
        <f>INDEX('Summary sales'!$A$6:$CA$50,MATCH($B42,'Summary sales'!$A$6:$A$50,0),MATCH($DH$3,'Summary sales'!$A$7:$CA$7,0))</f>
        <v>0</v>
      </c>
      <c r="DJ42" s="551">
        <f t="shared" ref="DJ42" si="1121">DI42-DH42</f>
        <v>-7200</v>
      </c>
      <c r="DK42" s="552">
        <f t="shared" si="837"/>
        <v>0</v>
      </c>
      <c r="DL42" s="551">
        <f>INDEX('SO Oktober 2026 Rev3'!$B$6:$BI$50,MATCH(B42,'SO Oktober 2026 Rev3'!$B$6:$B$50,0),MATCH($DL$3,'SO Oktober 2026 Rev3'!$B$5:$XI$5,0))</f>
        <v>2000</v>
      </c>
      <c r="DM42" s="551">
        <f>INDEX('Summary sales'!$A$6:$CA$50,MATCH($B42,'Summary sales'!$A$6:$A$50,0),MATCH($DL$3,'Summary sales'!$A$7:$CA$7,0))</f>
        <v>0</v>
      </c>
      <c r="DN42" s="551">
        <f t="shared" ref="DN42" si="1122">DM42-DL42</f>
        <v>-2000</v>
      </c>
      <c r="DO42" s="552">
        <f t="shared" si="839"/>
        <v>0</v>
      </c>
      <c r="DP42" s="551">
        <v>1500</v>
      </c>
      <c r="DQ42" s="551">
        <f>INDEX('Summary sales'!$A$6:$CA$50,MATCH($B42,'Summary sales'!$A$6:$A$50,0),MATCH($DP$3,'Summary sales'!$A$7:$CA$7,0))</f>
        <v>0</v>
      </c>
      <c r="DR42" s="551">
        <f t="shared" ref="DR42" si="1123">DQ42-DP42</f>
        <v>-1500</v>
      </c>
      <c r="DS42" s="552">
        <f t="shared" si="841"/>
        <v>0</v>
      </c>
      <c r="DT42" s="551">
        <f>INDEX('SO Oktober 2026 Rev3'!$B$6:$BI$50,MATCH(B42,'SO Oktober 2026 Rev3'!$B$6:$B$50,0),MATCH($DT$3,'SO Oktober 2026 Rev3'!$B$5:$XI$5,0))</f>
        <v>1000</v>
      </c>
      <c r="DU42" s="551">
        <f>INDEX('Summary sales'!$A$6:$CA$50,MATCH($B42,'Summary sales'!$A$6:$A$50,0),MATCH($DT$3,'Summary sales'!$A$7:$CA$7,0))</f>
        <v>0</v>
      </c>
      <c r="DV42" s="551">
        <f t="shared" ref="DV42" si="1124">DU42-DT42</f>
        <v>-1000</v>
      </c>
      <c r="DW42" s="552">
        <f t="shared" si="843"/>
        <v>0</v>
      </c>
      <c r="DX42" s="551">
        <f>INDEX('SO Oktober 2026 Rev3'!$B$6:$BI$50,MATCH(B42,'SO Oktober 2026 Rev3'!$B$6:$B$50,0),MATCH($DX$3,'SO Oktober 2026 Rev3'!$B$5:$XI$5,0))</f>
        <v>10000</v>
      </c>
      <c r="DY42" s="551">
        <f>INDEX('Summary sales'!$A$6:$CA$50,MATCH($B42,'Summary sales'!$A$6:$A$50,0),MATCH($DX$3,'Summary sales'!$A$7:$CA$7,0))</f>
        <v>0</v>
      </c>
      <c r="DZ42" s="551">
        <f t="shared" ref="DZ42" si="1125">DY42-DX42</f>
        <v>-10000</v>
      </c>
      <c r="EA42" s="552">
        <f t="shared" si="845"/>
        <v>0</v>
      </c>
      <c r="EB42" s="551">
        <f>INDEX('SO Oktober 2026 Rev3'!$B$6:$BI$50,MATCH(B42,'SO Oktober 2026 Rev3'!$B$6:$B$50,0),MATCH($EB$3,'SO Oktober 2026 Rev3'!$B$5:$XI$5,0))</f>
        <v>2000</v>
      </c>
      <c r="EC42" s="551">
        <f>INDEX('Summary sales'!$A$6:$CA$50,MATCH($B42,'Summary sales'!$A$6:$A$50,0),MATCH($EB$3,'Summary sales'!$A$7:$CA$7,0))</f>
        <v>0</v>
      </c>
      <c r="ED42" s="551">
        <f t="shared" ref="ED42" si="1126">EC42-EB42</f>
        <v>-2000</v>
      </c>
      <c r="EE42" s="552">
        <f t="shared" si="847"/>
        <v>0</v>
      </c>
      <c r="EF42" s="551">
        <v>6000</v>
      </c>
      <c r="EG42" s="551">
        <f>INDEX('Summary sales'!$A$6:$CA$50,MATCH($B42,'Summary sales'!$A$6:$A$50,0),MATCH($EF$3,'Summary sales'!$A$7:$CA$7,0))</f>
        <v>0</v>
      </c>
      <c r="EH42" s="551">
        <f t="shared" ref="EH42" si="1127">EG42-EF42</f>
        <v>-6000</v>
      </c>
      <c r="EI42" s="552">
        <f t="shared" si="849"/>
        <v>0</v>
      </c>
      <c r="EJ42" s="551">
        <v>12000</v>
      </c>
      <c r="EK42" s="551">
        <f>INDEX('Summary sales'!$A$6:$CA$50,MATCH(B42,'Summary sales'!$A$6:$A$50,0),MATCH($EJ$3,'Summary sales'!$A$7:$CA$7,0))</f>
        <v>0</v>
      </c>
      <c r="EL42" s="551">
        <f t="shared" ref="EL42" si="1128">EK42-EJ42</f>
        <v>-12000</v>
      </c>
      <c r="EM42" s="552">
        <f t="shared" si="851"/>
        <v>0</v>
      </c>
      <c r="EN42" s="551">
        <f>INDEX('SO Oktober 2026 Rev3'!$B$6:$BI$50,MATCH(B42,'SO Oktober 2026 Rev3'!$B$6:$B$50,0),MATCH($EN$3,'SO Oktober 2026 Rev3'!$B$5:$XI$5,0))</f>
        <v>5000</v>
      </c>
      <c r="EO42" s="551">
        <f>INDEX('Summary sales'!$A$6:$CA$50,MATCH($B42,'Summary sales'!$A$6:$A$50,0),MATCH($EN$3,'Summary sales'!$A$7:$CA$7,0))</f>
        <v>0</v>
      </c>
      <c r="EP42" s="551">
        <f t="shared" ref="EP42" si="1129">EO42-EN42</f>
        <v>-5000</v>
      </c>
      <c r="EQ42" s="552">
        <f t="shared" si="853"/>
        <v>0</v>
      </c>
      <c r="ER42" s="519">
        <v>17000</v>
      </c>
      <c r="ES42" s="551">
        <f>INDEX('Summary sales'!$A$6:$CA$50,MATCH($B42,'Summary sales'!$A$6:$A$50,0),MATCH($ER$3,'Summary sales'!$A$7:$CA$7,0))</f>
        <v>0</v>
      </c>
      <c r="ET42" s="551">
        <f t="shared" ref="ET42" si="1130">ES42-ER42</f>
        <v>-17000</v>
      </c>
      <c r="EU42" s="552">
        <f t="shared" si="855"/>
        <v>0</v>
      </c>
      <c r="EV42" s="551">
        <v>7000</v>
      </c>
      <c r="EW42" s="551">
        <f>INDEX('Summary sales'!$A$6:$CA$50,MATCH(B42,'Summary sales'!$A$6:$A$50,0),MATCH($EV$3,'Summary sales'!$A$7:$CA$7,0))</f>
        <v>0</v>
      </c>
      <c r="EX42" s="551">
        <f t="shared" ref="EX42" si="1131">EW42-EV42</f>
        <v>-7000</v>
      </c>
      <c r="EY42" s="552">
        <f t="shared" si="857"/>
        <v>0</v>
      </c>
      <c r="EZ42" s="551">
        <f>INDEX('SO Oktober 2026 Rev3'!$B$6:$BI$50,MATCH(B42,'SO Oktober 2026 Rev3'!$B$6:$B$50,0),MATCH($EZ$3,'SO Oktober 2026 Rev3'!$B$5:$XI$5,0))</f>
        <v>3500</v>
      </c>
      <c r="FA42" s="551">
        <f>INDEX('Summary sales'!$A$6:$CA$50,MATCH(B42,'Summary sales'!$A$6:$A$50,0),MATCH($EZ$3,'Summary sales'!$A$7:$CA$7,0))</f>
        <v>0</v>
      </c>
      <c r="FB42" s="551">
        <f t="shared" ref="FB42" si="1132">FA42-EZ42</f>
        <v>-3500</v>
      </c>
      <c r="FC42" s="552">
        <f t="shared" si="859"/>
        <v>0</v>
      </c>
      <c r="FD42" s="551">
        <v>7000</v>
      </c>
      <c r="FE42" s="551">
        <f>INDEX('Summary sales'!$A$6:$CA$50,MATCH(B42,'Summary sales'!$A$6:$A$50,0),MATCH($FD$3,'Summary sales'!$A$7:$CA$7,0))</f>
        <v>0</v>
      </c>
      <c r="FF42" s="554">
        <f t="shared" si="1066"/>
        <v>-7000</v>
      </c>
      <c r="FG42" s="552">
        <f t="shared" si="1067"/>
        <v>0</v>
      </c>
      <c r="FH42" s="551">
        <f>INDEX('SO Oktober 2026 Rev3'!$B$6:$BI$50,MATCH(B42,'SO Oktober 2026 Rev3'!$B$6:$B$50,0),MATCH($FH$3,'SO Oktober 2026 Rev3'!$B$5:$XI$5,0))</f>
        <v>20000</v>
      </c>
      <c r="FI42" s="554">
        <f>INDEX('Summary sales'!$A$6:$CA$50,MATCH(B42,'Summary sales'!$A$6:$A$50,0),MATCH($FH$3,'Summary sales'!$A$7:$CA$7,0))</f>
        <v>0</v>
      </c>
      <c r="FJ42" s="551">
        <f t="shared" si="1068"/>
        <v>-20000</v>
      </c>
      <c r="FK42" s="552">
        <f t="shared" si="1069"/>
        <v>0</v>
      </c>
      <c r="FL42" s="551">
        <f>INDEX('SO Oktober 2026 Rev3'!$B$6:$BI$50,MATCH(B42,'SO Oktober 2026 Rev3'!$B$6:$B$50,0),MATCH($FL$3,'SO Oktober 2026 Rev3'!$B$5:$XI$5,0))</f>
        <v>500</v>
      </c>
      <c r="FM42" s="551">
        <f>INDEX('Summary sales'!$A$6:$CA$50,MATCH(B42,'Summary sales'!$A$6:$A$50,0),MATCH($FL$3,'Summary sales'!$A$7:$CA$7,0))</f>
        <v>0</v>
      </c>
      <c r="FN42" s="551">
        <f t="shared" ref="FN42" si="1133">FM42-FL42</f>
        <v>-500</v>
      </c>
      <c r="FO42" s="552">
        <f t="shared" si="861"/>
        <v>0</v>
      </c>
      <c r="FP42" s="519">
        <v>6500</v>
      </c>
      <c r="FQ42" s="551">
        <f>INDEX('Summary sales'!$A$6:$CA$50,MATCH(B42,'Summary sales'!$A$6:$A$50,0),MATCH($FP$3,'Summary sales'!$A$7:$CA$7,0))</f>
        <v>0</v>
      </c>
      <c r="FR42" s="551">
        <f t="shared" ref="FR42" si="1134">FQ42-FP42</f>
        <v>-6500</v>
      </c>
      <c r="FS42" s="552">
        <f t="shared" si="863"/>
        <v>0</v>
      </c>
      <c r="FT42" s="551">
        <f>INDEX('SO Oktober 2026 Rev3'!$B$6:$BI$50,MATCH(B42,'SO Oktober 2026 Rev3'!$B$6:$B$50,0),MATCH($FT$3,'SO Oktober 2026 Rev3'!$B$5:$XI$5,0))</f>
        <v>3500</v>
      </c>
      <c r="FU42" s="551">
        <f>INDEX('Summary sales'!$A$6:$CA$50,MATCH(B42,'Summary sales'!$A$6:$A$50,0),MATCH($FT$3,'Summary sales'!$A$7:$CA$7,0))</f>
        <v>0</v>
      </c>
      <c r="FV42" s="551">
        <f t="shared" ref="FV42" si="1135">FU42-FT42</f>
        <v>-3500</v>
      </c>
      <c r="FW42" s="552">
        <f t="shared" si="865"/>
        <v>0</v>
      </c>
      <c r="FX42" s="551">
        <f>INDEX('SO Oktober 2026 Rev3'!$B$6:$BI$50,MATCH(B42,'SO Oktober 2026 Rev3'!$B$6:$B$50,0),MATCH($FX$3,'SO Oktober 2026 Rev3'!$B$5:$XI$5,0))</f>
        <v>2000</v>
      </c>
      <c r="FY42" s="551">
        <f>INDEX('Summary sales'!$A$6:$CA$50,MATCH(B42,'Summary sales'!$A$6:$A$50,0),MATCH($FX$3,'Summary sales'!$A$7:$CA$7,0))</f>
        <v>0</v>
      </c>
      <c r="FZ42" s="551">
        <f t="shared" ref="FZ42" si="1136">FY42-FX42</f>
        <v>-2000</v>
      </c>
      <c r="GA42" s="552">
        <f t="shared" si="867"/>
        <v>0</v>
      </c>
      <c r="GB42" s="551">
        <v>369.61070967741654</v>
      </c>
      <c r="GC42" s="551">
        <f>INDEX('Summary sales'!$A$6:$CA$50,MATCH(B42,'Summary sales'!$A$6:$A$50,0),MATCH($GB$3,'Summary sales'!$A$7:$CA$7,0))</f>
        <v>0</v>
      </c>
      <c r="GD42" s="551">
        <f t="shared" ref="GD42" si="1137">GC42-GB42</f>
        <v>-369.61070967741654</v>
      </c>
      <c r="GE42" s="552">
        <f t="shared" si="869"/>
        <v>0</v>
      </c>
      <c r="GF42" s="551">
        <v>9000</v>
      </c>
      <c r="GG42" s="551">
        <f>INDEX('Summary sales'!$A$6:$CA$50,MATCH(B42,'Summary sales'!$A$6:$A$50,0),MATCH($GF$3,'Summary sales'!$A$7:$CA$7,0))</f>
        <v>0</v>
      </c>
      <c r="GH42" s="551">
        <f t="shared" ref="GH42" si="1138">GG42-GF42</f>
        <v>-9000</v>
      </c>
      <c r="GI42" s="552">
        <f t="shared" si="871"/>
        <v>0</v>
      </c>
      <c r="GJ42" s="551">
        <f>INDEX('SO Oktober 2026 Rev3'!$B$6:$BI$50,MATCH(B42,'SO Oktober 2026 Rev3'!$B$6:$B$50,0),MATCH($GJ$3,'SO Oktober 2026 Rev3'!$B$5:$XI$5,0))</f>
        <v>1121.900322580635</v>
      </c>
      <c r="GK42" s="551">
        <f>INDEX('Summary sales'!$A$6:$CA$50,MATCH($B42,'Summary sales'!$A$6:$A$50,0),MATCH($GJ$3,'Summary sales'!$A$7:$CA$7,0))</f>
        <v>0</v>
      </c>
      <c r="GL42" s="551">
        <f t="shared" ref="GL42" si="1139">GK42-GJ42</f>
        <v>-1121.900322580635</v>
      </c>
      <c r="GM42" s="552">
        <f t="shared" si="873"/>
        <v>0</v>
      </c>
      <c r="GN42" s="551">
        <f>INDEX('SO Oktober 2026 Rev3'!$B$6:$BI$50,MATCH(B42,'SO Oktober 2026 Rev3'!$B$6:$B$50,0),MATCH($GN$3,'SO Oktober 2026 Rev3'!$B$5:$XI$5,0))</f>
        <v>2499.7025806451697</v>
      </c>
      <c r="GO42" s="551">
        <f>INDEX('Summary sales'!$A$6:$CA$50,MATCH(B42,'Summary sales'!$A$6:$A$50,0),MATCH($GN$3,'Summary sales'!$A$7:$CA$7,0))</f>
        <v>0</v>
      </c>
      <c r="GP42" s="551">
        <f t="shared" ref="GP42" si="1140">GO42-GN42</f>
        <v>-2499.7025806451697</v>
      </c>
      <c r="GQ42" s="552">
        <f t="shared" si="875"/>
        <v>0</v>
      </c>
      <c r="GR42" s="551">
        <v>5000</v>
      </c>
      <c r="GS42" s="551">
        <f>INDEX('Summary sales'!$A$6:$CA$50,MATCH(B42,'Summary sales'!$A$6:$A$50,0),MATCH($GR$3,'Summary sales'!$A$7:$CA$7,0))</f>
        <v>0</v>
      </c>
      <c r="GT42" s="551">
        <f t="shared" si="1096"/>
        <v>-5000</v>
      </c>
      <c r="GU42" s="552">
        <f t="shared" si="877"/>
        <v>0</v>
      </c>
      <c r="GV42" s="551">
        <f>INDEX('SO Oktober 2026 Rev3'!$B$6:$BI$50,MATCH(B42,'SO Oktober 2026 Rev3'!$B$6:$B$50,0),MATCH($GV$3,'SO Oktober 2026 Rev3'!$B$5:$XI$5,0))</f>
        <v>2499.7025806451697</v>
      </c>
      <c r="GW42" s="551">
        <f>INDEX('Summary sales'!$A$6:$CA$50,MATCH(B42,'Summary sales'!$A$6:$A$50,0),MATCH($GV$3,'Summary sales'!$A$7:$CA$7,0))</f>
        <v>0</v>
      </c>
      <c r="GX42" s="551">
        <f t="shared" ref="GX42" si="1141">GW42-GV42</f>
        <v>-2499.7025806451697</v>
      </c>
      <c r="GY42" s="552">
        <f t="shared" si="879"/>
        <v>0</v>
      </c>
      <c r="GZ42" s="551">
        <f>INDEX('SO Oktober 2026 Rev3'!$B$6:$BI$50,MATCH(B42,'SO Oktober 2026 Rev3'!$B$6:$B$50,0),MATCH($GZ$3,'SO Oktober 2026 Rev3'!$B$5:$XI$5,0))</f>
        <v>31500</v>
      </c>
      <c r="HA42" s="551">
        <f>INDEX('Summary sales'!$A$6:$CA$50,MATCH(B42,'Summary sales'!$A$6:$A$50,0),MATCH($GZ$3,'Summary sales'!$A$7:$CA$7,0))</f>
        <v>0</v>
      </c>
      <c r="HB42" s="551">
        <f t="shared" ref="HB42" si="1142">HA42-GZ42</f>
        <v>-31500</v>
      </c>
      <c r="HC42" s="555">
        <f t="shared" si="881"/>
        <v>0</v>
      </c>
    </row>
    <row r="43" spans="1:211" ht="15" customHeight="1">
      <c r="A43" s="507"/>
      <c r="B43" s="557">
        <f t="shared" si="1092"/>
        <v>46326</v>
      </c>
      <c r="C43" s="557" t="str">
        <f t="shared" si="985"/>
        <v>Sat</v>
      </c>
      <c r="D43" s="551">
        <f t="shared" si="986"/>
        <v>256707.40651612901</v>
      </c>
      <c r="E43" s="551">
        <f t="shared" ca="1" si="987"/>
        <v>0</v>
      </c>
      <c r="F43" s="551">
        <f t="shared" ref="F43" ca="1" si="1143">E43-D43</f>
        <v>-256707.40651612901</v>
      </c>
      <c r="G43" s="552">
        <f t="shared" ref="G43" ca="1" si="1144">E43/D43</f>
        <v>0</v>
      </c>
      <c r="H43" s="551">
        <f>INDEX('SO Oktober 2026 Rev3'!$B$6:$BI$50,MATCH($B43,'SO Oktober 2026 Rev3'!$B$6:$B$50,0),MATCH($H$3,'SO Oktober 2026 Rev3'!$B$5:$XI$5,0))</f>
        <v>700</v>
      </c>
      <c r="I43" s="551">
        <f>INDEX('Summary sales'!$A$6:$CA$50,MATCH($B43,'Summary sales'!$A$6:$A$50,0),MATCH($H$3,'Summary sales'!$A$7:$CA$7,0))</f>
        <v>0</v>
      </c>
      <c r="J43" s="551">
        <f t="shared" ref="J43" si="1145">I43-H43</f>
        <v>-700</v>
      </c>
      <c r="K43" s="552">
        <f t="shared" ref="K43" si="1146">I43/H43</f>
        <v>0</v>
      </c>
      <c r="L43" s="551">
        <f>INDEX('SO Oktober 2026 Rev3'!$B$6:$BI$50,MATCH($B43,'SO Oktober 2026 Rev3'!$B$6:$B$50,0),MATCH($L$3,'SO Oktober 2026 Rev3'!$B$5:$XI$5,0))</f>
        <v>1000</v>
      </c>
      <c r="M43" s="551">
        <f>INDEX('Summary sales'!$A$6:$CA$50,MATCH($B43,'Summary sales'!$A$6:$A$50,0),MATCH($L$3,'Summary sales'!$A$7:$CA$7,0))</f>
        <v>0</v>
      </c>
      <c r="N43" s="551">
        <f t="shared" ref="N43" si="1147">M43-L43</f>
        <v>-1000</v>
      </c>
      <c r="O43" s="553">
        <f t="shared" ref="O43" si="1148">M43/L43</f>
        <v>0</v>
      </c>
      <c r="P43" s="551">
        <f>INDEX('SO Oktober 2026 Rev3'!$B$6:$BI$50,MATCH(B43,'SO Oktober 2026 Rev3'!$B$6:$B$50,0),MATCH($P$3,'SO Oktober 2026 Rev3'!$B$5:$XI$5,0))</f>
        <v>3300</v>
      </c>
      <c r="Q43" s="551">
        <f>INDEX('Summary sales'!$A$6:$CA$50,MATCH($B43,'Summary sales'!$A$6:$A$50,0),MATCH($P$3,'Summary sales'!$A$7:$CA$7,0))</f>
        <v>0</v>
      </c>
      <c r="R43" s="551">
        <f t="shared" ref="R43" si="1149">Q43-P43</f>
        <v>-3300</v>
      </c>
      <c r="S43" s="553">
        <f t="shared" ref="S43" si="1150">Q43/P43</f>
        <v>0</v>
      </c>
      <c r="T43" s="551">
        <f>INDEX('SO Oktober 2026 Rev3'!$B$6:$BI$50,MATCH(B43,'SO Oktober 2026 Rev3'!$B$6:$B$50,0),MATCH($T$3,'SO Oktober 2026 Rev3'!$B$5:$XI$5,0))</f>
        <v>500</v>
      </c>
      <c r="U43" s="551">
        <f>INDEX('Summary sales'!$A$6:$CA$50,MATCH($B43,'Summary sales'!$A$6:$A$50,0),MATCH($T$3,'Summary sales'!$A$7:$CA$7,0))</f>
        <v>0</v>
      </c>
      <c r="V43" s="551">
        <f t="shared" ref="V43" si="1151">U43-T43</f>
        <v>-500</v>
      </c>
      <c r="W43" s="553">
        <f t="shared" ref="W43" si="1152">U43/T43</f>
        <v>0</v>
      </c>
      <c r="X43" s="551">
        <f>INDEX('SO Oktober 2026 Rev3'!$B$6:$BI$50,MATCH(B43,'SO Oktober 2026 Rev3'!$B$6:$B$50,0),MATCH($X$3,'SO Oktober 2026 Rev3'!$B$5:$XI$5,0))</f>
        <v>150</v>
      </c>
      <c r="Y43" s="551">
        <f>INDEX('Summary sales'!$A$6:$CA$50,MATCH($B43,'Summary sales'!$A$6:$A$50,0),MATCH($X$3,'Summary sales'!$A$7:$CA$7,0))</f>
        <v>0</v>
      </c>
      <c r="Z43" s="551">
        <f t="shared" si="998"/>
        <v>-150</v>
      </c>
      <c r="AA43" s="553">
        <f t="shared" si="694"/>
        <v>0</v>
      </c>
      <c r="AB43" s="551">
        <f>INDEX('SO Oktober 2026 Rev3'!$B$6:$BI$50,MATCH(B43,'SO Oktober 2026 Rev3'!$B$6:$B$50,0),MATCH($AB$3,'SO Oktober 2026 Rev3'!$B$5:$XI$5,0))</f>
        <v>603.76322580644887</v>
      </c>
      <c r="AC43" s="551">
        <f>INDEX('Summary sales'!$A$6:$CA$50,MATCH($B43,'Summary sales'!$A$6:$A$50,0),MATCH($AB$3,'Summary sales'!$A$7:$CA$7,0))</f>
        <v>0</v>
      </c>
      <c r="AD43" s="551">
        <f t="shared" ref="AD43" si="1153">AC43-AB43</f>
        <v>-603.76322580644887</v>
      </c>
      <c r="AE43" s="552">
        <f t="shared" ref="AE43" si="1154">AC43/AB43</f>
        <v>0</v>
      </c>
      <c r="AF43" s="551">
        <f>INDEX('SO Oktober 2026 Rev3'!$B$6:$BI$50,MATCH(B43,'SO Oktober 2026 Rev3'!$B$6:$B$50,0),MATCH($AF$3,'SO Oktober 2026 Rev3'!$B$5:$XI$5,0))</f>
        <v>673.27548387096704</v>
      </c>
      <c r="AG43" s="551">
        <f>INDEX('Summary sales'!$A$6:$CA$50,MATCH($B43,'Summary sales'!$A$6:$A$50,0),MATCH($AF$3,'Summary sales'!$A$7:$CA$7,0))</f>
        <v>0</v>
      </c>
      <c r="AH43" s="551">
        <f t="shared" ref="AH43" si="1155">AG43-AF43</f>
        <v>-673.27548387096704</v>
      </c>
      <c r="AI43" s="552">
        <f t="shared" ref="AI43" si="1156">AG43/AF43</f>
        <v>0</v>
      </c>
      <c r="AJ43" s="551">
        <f>INDEX('SO Oktober 2026 Rev3'!$B$6:$BI$50,MATCH(B43,'SO Oktober 2026 Rev3'!$B$6:$B$50,0),MATCH($AJ$3,'SO Oktober 2026 Rev3'!$B$5:$XI$5,0))</f>
        <v>4500</v>
      </c>
      <c r="AK43" s="551">
        <f>INDEX('Summary sales'!$A$6:$CA$50,MATCH($B43,'Summary sales'!$A$6:$A$50,0),MATCH($AJ$3,'Summary sales'!$A$7:$CA$7,0))</f>
        <v>0</v>
      </c>
      <c r="AL43" s="551">
        <f t="shared" si="1004"/>
        <v>-4500</v>
      </c>
      <c r="AM43" s="552">
        <f t="shared" si="1005"/>
        <v>0</v>
      </c>
      <c r="AN43" s="551">
        <v>4000</v>
      </c>
      <c r="AO43" s="551">
        <f>INDEX('Summary sales'!$A$6:$CA$50,MATCH($B43,'Summary sales'!$A$6:$A$50,0),MATCH($AN$3,'Summary sales'!$A$7:$CA$7,0))</f>
        <v>0</v>
      </c>
      <c r="AP43" s="551">
        <f t="shared" ref="AP43" si="1157">AO43-AN43</f>
        <v>-4000</v>
      </c>
      <c r="AQ43" s="552">
        <f t="shared" ref="AQ43" si="1158">AO43/AN43</f>
        <v>0</v>
      </c>
      <c r="AR43" s="551">
        <v>1000</v>
      </c>
      <c r="AS43" s="551">
        <f>INDEX('Summary sales'!$A$6:$CA$50,MATCH($B43,'Summary sales'!$A$6:$A$50,0),MATCH($AR$3,'Summary sales'!$A$7:$CA$7,0))</f>
        <v>0</v>
      </c>
      <c r="AT43" s="551">
        <f t="shared" ref="AT43" si="1159">AS43-AR43</f>
        <v>-1000</v>
      </c>
      <c r="AU43" s="552">
        <f t="shared" ref="AU43" si="1160">AS43/AR43</f>
        <v>0</v>
      </c>
      <c r="AV43" s="551">
        <f>INDEX('SO Oktober 2026 Rev3'!$B$6:$BI$50,MATCH(B43,'SO Oktober 2026 Rev3'!$B$6:$B$50,0),MATCH($AV$3,'SO Oktober 2026 Rev3'!$B$5:$XI$5,0))</f>
        <v>1000</v>
      </c>
      <c r="AW43" s="551">
        <f>INDEX('Summary sales'!$A$6:$CA$50,MATCH($B43,'Summary sales'!$A$6:$A$50,0),MATCH($AV$3,'Summary sales'!$A$7:$CA$7,0))</f>
        <v>0</v>
      </c>
      <c r="AX43" s="551">
        <f t="shared" ref="AX43" si="1161">AW43-AV43</f>
        <v>-1000</v>
      </c>
      <c r="AY43" s="552">
        <f t="shared" ref="AY43" si="1162">AW43/AV43</f>
        <v>0</v>
      </c>
      <c r="AZ43" s="551">
        <v>15600</v>
      </c>
      <c r="BA43" s="551">
        <f>INDEX('Summary sales'!$A$6:$CA$50,MATCH($B43,'Summary sales'!$A$6:$A$50,0),MATCH($AZ$3,'Summary sales'!$A$7:$CA$7,0))</f>
        <v>0</v>
      </c>
      <c r="BB43" s="551">
        <f t="shared" ref="BB43" si="1163">BA43-AZ43</f>
        <v>-15600</v>
      </c>
      <c r="BC43" s="552">
        <f t="shared" ref="BC43" si="1164">BA43/AZ43</f>
        <v>0</v>
      </c>
      <c r="BD43" s="551">
        <v>8000</v>
      </c>
      <c r="BE43" s="551">
        <f>INDEX('Summary sales'!$A$6:$CA$50,MATCH($B43,'Summary sales'!$A$6:$A$50,0),MATCH($BD$3,'Summary sales'!$A$7:$CA$7,0))</f>
        <v>0</v>
      </c>
      <c r="BF43" s="551">
        <f t="shared" ref="BF43" si="1165">BE43-BD43</f>
        <v>-8000</v>
      </c>
      <c r="BG43" s="552">
        <f t="shared" ref="BG43" si="1166">BE43/BD43</f>
        <v>0</v>
      </c>
      <c r="BH43" s="551">
        <f>INDEX('SO Oktober 2026 Rev3'!$B$6:$BI$50,MATCH(B43,'SO Oktober 2026 Rev3'!$B$6:$B$50,0),MATCH($BH$3,'SO Oktober 2026 Rev3'!$B$5:$XI$5,0))</f>
        <v>1000</v>
      </c>
      <c r="BI43" s="551">
        <f>INDEX('Summary sales'!$A$6:$CA$50,MATCH($B43,'Summary sales'!$A$6:$A$50,0),MATCH($BH$3,'Summary sales'!$A$7:$CA$7,0))</f>
        <v>0</v>
      </c>
      <c r="BJ43" s="551">
        <f t="shared" ref="BJ43" si="1167">BI43-BH43</f>
        <v>-1000</v>
      </c>
      <c r="BK43" s="552">
        <f t="shared" ref="BK43" si="1168">BI43/BH43</f>
        <v>0</v>
      </c>
      <c r="BL43" s="551">
        <f>INDEX('SO Oktober 2026 Rev3'!$B$6:$BI$50,MATCH(B43,'SO Oktober 2026 Rev3'!$B$6:$B$50,0),MATCH($BL$3,'SO Oktober 2026 Rev3'!$B$5:$XI$5,0))</f>
        <v>5500</v>
      </c>
      <c r="BM43" s="551">
        <f ca="1">INDEX('Summary sales'!$A$6:$CA$50,MATCH($B43,'Summary sales'!$A$6:$A$50,0),MATCH($BL$3,'Summary sales'!$A$7:$CA$7,0))</f>
        <v>0</v>
      </c>
      <c r="BN43" s="551">
        <f t="shared" ref="BN43" ca="1" si="1169">BM43-BL43</f>
        <v>-5500</v>
      </c>
      <c r="BO43" s="552">
        <f t="shared" ref="BO43" ca="1" si="1170">BM43/BL43</f>
        <v>0</v>
      </c>
      <c r="BP43" s="551">
        <f>INDEX('SO Oktober 2026 Rev3'!$B$6:$BI$50,MATCH(B43,'SO Oktober 2026 Rev3'!$B$6:$B$50,0),MATCH($BP$3,'SO Oktober 2026 Rev3'!$B$5:$XI$5,0))</f>
        <v>8000</v>
      </c>
      <c r="BQ43" s="551">
        <f>INDEX('Summary sales'!$A$6:$CA$50,MATCH($B43,'Summary sales'!$A$6:$A$50,0),MATCH($BP$3,'Summary sales'!$A$7:$CA$7,0))</f>
        <v>0</v>
      </c>
      <c r="BR43" s="551">
        <f t="shared" ref="BR43" si="1171">BQ43-BP43</f>
        <v>-8000</v>
      </c>
      <c r="BS43" s="552">
        <f t="shared" ref="BS43" si="1172">BQ43/BP43</f>
        <v>0</v>
      </c>
      <c r="BT43" s="551">
        <f>INDEX('SO Oktober 2026 Rev3'!$B$6:$BI$50,MATCH(B43,'SO Oktober 2026 Rev3'!$B$6:$B$50,0),MATCH($BT$3,'SO Oktober 2026 Rev3'!$B$5:$XI$5,0))</f>
        <v>89.451612903225808</v>
      </c>
      <c r="BU43" s="551">
        <f>INDEX('Summary sales'!$A$6:$CA$50,MATCH($B43,'Summary sales'!$A$6:$A$50,0),MATCH($BT$3,'Summary sales'!$A$7:$CA$7,0))</f>
        <v>0</v>
      </c>
      <c r="BV43" s="551">
        <f t="shared" ref="BV43" si="1173">BU43-BT43</f>
        <v>-89.451612903225808</v>
      </c>
      <c r="BW43" s="552">
        <f t="shared" ref="BW43" si="1174">BU43/BT43</f>
        <v>0</v>
      </c>
      <c r="BX43" s="551">
        <v>3100</v>
      </c>
      <c r="BY43" s="551">
        <f>INDEX('Summary sales'!$A$6:$CA$50,MATCH($B43,'Summary sales'!$A$6:$A$50,0),MATCH($BX$3,'Summary sales'!$A$7:$CA$7,0))</f>
        <v>0</v>
      </c>
      <c r="BZ43" s="551">
        <f t="shared" ref="BZ43" si="1175">BY43-BX43</f>
        <v>-3100</v>
      </c>
      <c r="CA43" s="552">
        <f t="shared" ref="CA43" si="1176">BY43/BX43</f>
        <v>0</v>
      </c>
      <c r="CB43" s="551">
        <f>INDEX('SO Oktober 2026 Rev3'!$B$6:$BI$50,MATCH(B43,'SO Oktober 2026 Rev3'!$B$6:$B$50,0),MATCH($CB$3,'SO Oktober 2026 Rev3'!$B$5:$XI$5,0))</f>
        <v>1000</v>
      </c>
      <c r="CC43" s="551">
        <f>INDEX('Summary sales'!$A$6:$CA$50,MATCH($B43,'Summary sales'!$A$6:$A$50,0),MATCH($CB$3,'Summary sales'!$A$7:$CA$7,0))</f>
        <v>0</v>
      </c>
      <c r="CD43" s="551">
        <f t="shared" ref="CD43" si="1177">CC43-CB43</f>
        <v>-1000</v>
      </c>
      <c r="CE43" s="552">
        <f t="shared" ref="CE43" si="1178">CC43/CB43</f>
        <v>0</v>
      </c>
      <c r="CF43" s="551">
        <f>INDEX('SO Oktober 2026 Rev3'!$B$6:$BI$50,MATCH(B43,'SO Oktober 2026 Rev3'!$B$6:$B$50,0),MATCH($CF$3,'SO Oktober 2026 Rev3'!$B$5:$XI$5,0))</f>
        <v>0</v>
      </c>
      <c r="CG43" s="551">
        <f>INDEX('Summary sales'!$A$6:$CA$50,MATCH($B43,'Summary sales'!$A$6:$A$50,0),MATCH($CF$3,'Summary sales'!$A$7:$CA$7,0))</f>
        <v>0</v>
      </c>
      <c r="CH43" s="551">
        <f t="shared" ref="CH43" si="1179">CG43-CF43</f>
        <v>0</v>
      </c>
      <c r="CI43" s="552" t="e">
        <f t="shared" ref="CI43" si="1180">CG43/CF43</f>
        <v>#DIV/0!</v>
      </c>
      <c r="CJ43" s="551">
        <f>INDEX('SO Oktober 2026 Rev3'!$B$6:$BI$50,MATCH($B43,'SO Oktober 2026 Rev3'!$B$6:$B$50,0),MATCH($CJ$3,'SO Oktober 2026 Rev3'!$B$5:$XI$5,0))</f>
        <v>4000</v>
      </c>
      <c r="CK43" s="551">
        <f>INDEX('Summary sales'!$A$6:$CA$50,MATCH($B43,'Summary sales'!$A$6:$A$50,0),MATCH($CJ$3,'Summary sales'!$A$7:$CA$7,0))</f>
        <v>0</v>
      </c>
      <c r="CL43" s="551">
        <f t="shared" si="1030"/>
        <v>-4000</v>
      </c>
      <c r="CM43" s="552">
        <f t="shared" si="1031"/>
        <v>0</v>
      </c>
      <c r="CN43" s="551">
        <f>INDEX('SO Oktober 2026 Rev3'!$B$6:$BI$50,MATCH($B43,'SO Oktober 2026 Rev3'!$B$6:$B$50,0),MATCH(CN$3,'SO Oktober 2026 Rev3'!$B$5:$XI$5,0))</f>
        <v>0</v>
      </c>
      <c r="CO43" s="551">
        <f>INDEX('Summary sales'!$A$6:$CA$50,MATCH($B43,'Summary sales'!$A$6:$A$50,0),MATCH($CN$3,'Summary sales'!$A$7:$CA$7,0))</f>
        <v>0</v>
      </c>
      <c r="CP43" s="551">
        <f t="shared" ref="CP43" si="1181">CO43-CN43</f>
        <v>0</v>
      </c>
      <c r="CQ43" s="552" t="e">
        <f t="shared" ref="CQ43" si="1182">CO43/CN43</f>
        <v>#DIV/0!</v>
      </c>
      <c r="CR43" s="551">
        <f>INDEX('SO Oktober 2026 Rev3'!$B$6:$BI$50,MATCH($B43,'SO Oktober 2026 Rev3'!$B$6:$B$50,0),MATCH(CR$3,'SO Oktober 2026 Rev3'!$B$5:$XI$5,0))</f>
        <v>0</v>
      </c>
      <c r="CS43" s="551">
        <f>INDEX('Summary sales'!$A$6:$CA$50,MATCH($B43,'Summary sales'!$A$6:$A$50,0),MATCH($CR$3,'Summary sales'!$A$7:$CA$7,0))</f>
        <v>0</v>
      </c>
      <c r="CT43" s="551">
        <f t="shared" ref="CT43" si="1183">CS43-CR43</f>
        <v>0</v>
      </c>
      <c r="CU43" s="552" t="e">
        <f t="shared" ref="CU43" si="1184">CS43/CR43</f>
        <v>#DIV/0!</v>
      </c>
      <c r="CV43" s="551">
        <v>16000</v>
      </c>
      <c r="CW43" s="551">
        <f>INDEX('Summary sales'!$A$6:$CA$50,MATCH($B43,'Summary sales'!$A$6:$A$50,0),MATCH($CV$3,'Summary sales'!$A$7:$CA$7,0))</f>
        <v>0</v>
      </c>
      <c r="CX43" s="551">
        <f t="shared" ref="CX43" si="1185">CW43-CV43</f>
        <v>-16000</v>
      </c>
      <c r="CY43" s="552">
        <f t="shared" ref="CY43" si="1186">CW43/CV43</f>
        <v>0</v>
      </c>
      <c r="CZ43" s="551">
        <f>INDEX('SO Oktober 2026 Rev3'!$B$6:$BI$50,MATCH(B43,'SO Oktober 2026 Rev3'!$B$6:$B$50,0),MATCH($CZ$3,'SO Oktober 2026 Rev3'!$B$5:$XI$5,0))</f>
        <v>2000</v>
      </c>
      <c r="DA43" s="551">
        <f>INDEX('Summary sales'!$A$6:$CA$50,MATCH($B43,'Summary sales'!$A$6:$A$50,0),MATCH($CZ$3,'Summary sales'!$A$7:$CA$7,0))</f>
        <v>0</v>
      </c>
      <c r="DB43" s="551">
        <f t="shared" ref="DB43" si="1187">DA43-CZ43</f>
        <v>-2000</v>
      </c>
      <c r="DC43" s="552">
        <f t="shared" ref="DC43" si="1188">DA43/CZ43</f>
        <v>0</v>
      </c>
      <c r="DD43" s="551">
        <f>INDEX('SO Oktober 2026 Rev3'!$B$6:$BI$50,MATCH($B43,'SO Oktober 2026 Rev3'!$B$6:$B$50,0),MATCH(DD$3,'SO Oktober 2026 Rev3'!$B$5:$XI$5,0))</f>
        <v>800</v>
      </c>
      <c r="DE43" s="551">
        <f>INDEX('Summary sales'!$A$6:$CA$50,MATCH($B43,'Summary sales'!$A$6:$A$50,0),MATCH($DD$3,'Summary sales'!$A$7:$CA$7,0))</f>
        <v>0</v>
      </c>
      <c r="DF43" s="551">
        <f t="shared" ref="DF43" si="1189">DE43-DD43</f>
        <v>-800</v>
      </c>
      <c r="DG43" s="552">
        <f t="shared" ref="DG43" si="1190">DE43/DD43</f>
        <v>0</v>
      </c>
      <c r="DH43" s="551">
        <f>INDEX('SO Oktober 2026 Rev3'!$B$6:$BI$50,MATCH($B43,'SO Oktober 2026 Rev3'!$B$6:$B$50,0),MATCH(DH$3,'SO Oktober 2026 Rev3'!$B$5:$XI$5,0))</f>
        <v>7200</v>
      </c>
      <c r="DI43" s="551">
        <f>INDEX('Summary sales'!$A$6:$CA$50,MATCH($B43,'Summary sales'!$A$6:$A$50,0),MATCH($DH$3,'Summary sales'!$A$7:$CA$7,0))</f>
        <v>0</v>
      </c>
      <c r="DJ43" s="551">
        <f t="shared" ref="DJ43" si="1191">DI43-DH43</f>
        <v>-7200</v>
      </c>
      <c r="DK43" s="552">
        <f t="shared" ref="DK43" si="1192">DI43/DH43</f>
        <v>0</v>
      </c>
      <c r="DL43" s="551">
        <f>INDEX('SO Oktober 2026 Rev3'!$B$6:$BI$50,MATCH(B43,'SO Oktober 2026 Rev3'!$B$6:$B$50,0),MATCH($DL$3,'SO Oktober 2026 Rev3'!$B$5:$XI$5,0))</f>
        <v>2000</v>
      </c>
      <c r="DM43" s="551">
        <f>INDEX('Summary sales'!$A$6:$CA$50,MATCH($B43,'Summary sales'!$A$6:$A$50,0),MATCH($DL$3,'Summary sales'!$A$7:$CA$7,0))</f>
        <v>0</v>
      </c>
      <c r="DN43" s="551">
        <f t="shared" ref="DN43" si="1193">DM43-DL43</f>
        <v>-2000</v>
      </c>
      <c r="DO43" s="552">
        <f t="shared" ref="DO43" si="1194">DM43/DL43</f>
        <v>0</v>
      </c>
      <c r="DP43" s="551">
        <v>1500</v>
      </c>
      <c r="DQ43" s="551">
        <f>INDEX('Summary sales'!$A$6:$CA$50,MATCH($B43,'Summary sales'!$A$6:$A$50,0),MATCH($DP$3,'Summary sales'!$A$7:$CA$7,0))</f>
        <v>0</v>
      </c>
      <c r="DR43" s="551">
        <f t="shared" ref="DR43" si="1195">DQ43-DP43</f>
        <v>-1500</v>
      </c>
      <c r="DS43" s="552">
        <f t="shared" ref="DS43" si="1196">DQ43/DP43</f>
        <v>0</v>
      </c>
      <c r="DT43" s="551">
        <f>INDEX('SO Oktober 2026 Rev3'!$B$6:$BI$50,MATCH(B43,'SO Oktober 2026 Rev3'!$B$6:$B$50,0),MATCH($DT$3,'SO Oktober 2026 Rev3'!$B$5:$XI$5,0))</f>
        <v>1000</v>
      </c>
      <c r="DU43" s="551">
        <f>INDEX('Summary sales'!$A$6:$CA$50,MATCH($B43,'Summary sales'!$A$6:$A$50,0),MATCH($DT$3,'Summary sales'!$A$7:$CA$7,0))</f>
        <v>0</v>
      </c>
      <c r="DV43" s="551">
        <f t="shared" ref="DV43" si="1197">DU43-DT43</f>
        <v>-1000</v>
      </c>
      <c r="DW43" s="552">
        <f t="shared" ref="DW43" si="1198">DU43/DT43</f>
        <v>0</v>
      </c>
      <c r="DX43" s="551">
        <f>INDEX('SO Oktober 2026 Rev3'!$B$6:$BI$50,MATCH(B43,'SO Oktober 2026 Rev3'!$B$6:$B$50,0),MATCH($DX$3,'SO Oktober 2026 Rev3'!$B$5:$XI$5,0))</f>
        <v>10000</v>
      </c>
      <c r="DY43" s="551">
        <f>INDEX('Summary sales'!$A$6:$CA$50,MATCH($B43,'Summary sales'!$A$6:$A$50,0),MATCH($DX$3,'Summary sales'!$A$7:$CA$7,0))</f>
        <v>0</v>
      </c>
      <c r="DZ43" s="551">
        <f t="shared" ref="DZ43" si="1199">DY43-DX43</f>
        <v>-10000</v>
      </c>
      <c r="EA43" s="552">
        <f t="shared" ref="EA43" si="1200">DY43/DX43</f>
        <v>0</v>
      </c>
      <c r="EB43" s="551">
        <f>INDEX('SO Oktober 2026 Rev3'!$B$6:$BI$50,MATCH(B43,'SO Oktober 2026 Rev3'!$B$6:$B$50,0),MATCH($EB$3,'SO Oktober 2026 Rev3'!$B$5:$XI$5,0))</f>
        <v>2000</v>
      </c>
      <c r="EC43" s="551">
        <f>INDEX('Summary sales'!$A$6:$CA$50,MATCH($B43,'Summary sales'!$A$6:$A$50,0),MATCH($EB$3,'Summary sales'!$A$7:$CA$7,0))</f>
        <v>0</v>
      </c>
      <c r="ED43" s="551">
        <f t="shared" ref="ED43" si="1201">EC43-EB43</f>
        <v>-2000</v>
      </c>
      <c r="EE43" s="552">
        <f t="shared" ref="EE43" si="1202">EC43/EB43</f>
        <v>0</v>
      </c>
      <c r="EF43" s="551">
        <v>6000</v>
      </c>
      <c r="EG43" s="551">
        <f>INDEX('Summary sales'!$A$6:$CA$50,MATCH($B43,'Summary sales'!$A$6:$A$50,0),MATCH($EF$3,'Summary sales'!$A$7:$CA$7,0))</f>
        <v>0</v>
      </c>
      <c r="EH43" s="551">
        <f t="shared" ref="EH43" si="1203">EG43-EF43</f>
        <v>-6000</v>
      </c>
      <c r="EI43" s="552">
        <f t="shared" ref="EI43" si="1204">EG43/EF43</f>
        <v>0</v>
      </c>
      <c r="EJ43" s="551">
        <v>12000</v>
      </c>
      <c r="EK43" s="551">
        <f>INDEX('Summary sales'!$A$6:$CA$50,MATCH(B43,'Summary sales'!$A$6:$A$50,0),MATCH($EJ$3,'Summary sales'!$A$7:$CA$7,0))</f>
        <v>0</v>
      </c>
      <c r="EL43" s="551">
        <f t="shared" ref="EL43" si="1205">EK43-EJ43</f>
        <v>-12000</v>
      </c>
      <c r="EM43" s="552">
        <f t="shared" ref="EM43" si="1206">EK43/EJ43</f>
        <v>0</v>
      </c>
      <c r="EN43" s="551">
        <f>INDEX('SO Oktober 2026 Rev3'!$B$6:$BI$50,MATCH(B43,'SO Oktober 2026 Rev3'!$B$6:$B$50,0),MATCH($EN$3,'SO Oktober 2026 Rev3'!$B$5:$XI$5,0))</f>
        <v>5000</v>
      </c>
      <c r="EO43" s="551">
        <f>INDEX('Summary sales'!$A$6:$CA$50,MATCH($B43,'Summary sales'!$A$6:$A$50,0),MATCH($EN$3,'Summary sales'!$A$7:$CA$7,0))</f>
        <v>0</v>
      </c>
      <c r="EP43" s="551">
        <f t="shared" ref="EP43" si="1207">EO43-EN43</f>
        <v>-5000</v>
      </c>
      <c r="EQ43" s="552">
        <f t="shared" ref="EQ43" si="1208">EO43/EN43</f>
        <v>0</v>
      </c>
      <c r="ER43" s="519">
        <v>29500</v>
      </c>
      <c r="ES43" s="551">
        <f>INDEX('Summary sales'!$A$6:$CA$50,MATCH($B43,'Summary sales'!$A$6:$A$50,0),MATCH($ER$3,'Summary sales'!$A$7:$CA$7,0))</f>
        <v>0</v>
      </c>
      <c r="ET43" s="551">
        <f t="shared" ref="ET43" si="1209">ES43-ER43</f>
        <v>-29500</v>
      </c>
      <c r="EU43" s="552">
        <f t="shared" ref="EU43" si="1210">ES43/ER43</f>
        <v>0</v>
      </c>
      <c r="EV43" s="551">
        <v>7000</v>
      </c>
      <c r="EW43" s="551">
        <f>INDEX('Summary sales'!$A$6:$CA$50,MATCH(B43,'Summary sales'!$A$6:$A$50,0),MATCH($EV$3,'Summary sales'!$A$7:$CA$7,0))</f>
        <v>0</v>
      </c>
      <c r="EX43" s="551">
        <f t="shared" ref="EX43" si="1211">EW43-EV43</f>
        <v>-7000</v>
      </c>
      <c r="EY43" s="552">
        <f t="shared" ref="EY43" si="1212">EW43/EV43</f>
        <v>0</v>
      </c>
      <c r="EZ43" s="551">
        <f>INDEX('SO Oktober 2026 Rev3'!$B$6:$BI$50,MATCH(B43,'SO Oktober 2026 Rev3'!$B$6:$B$50,0),MATCH($EZ$3,'SO Oktober 2026 Rev3'!$B$5:$XI$5,0))</f>
        <v>3500</v>
      </c>
      <c r="FA43" s="551">
        <f>INDEX('Summary sales'!$A$6:$CA$50,MATCH(B43,'Summary sales'!$A$6:$A$50,0),MATCH($EZ$3,'Summary sales'!$A$7:$CA$7,0))</f>
        <v>0</v>
      </c>
      <c r="FB43" s="551">
        <f t="shared" ref="FB43" si="1213">FA43-EZ43</f>
        <v>-3500</v>
      </c>
      <c r="FC43" s="552">
        <f t="shared" ref="FC43" si="1214">FA43/EZ43</f>
        <v>0</v>
      </c>
      <c r="FD43" s="551">
        <v>7000</v>
      </c>
      <c r="FE43" s="551">
        <f>INDEX('Summary sales'!$A$6:$CA$50,MATCH(B43,'Summary sales'!$A$6:$A$50,0),MATCH($FD$3,'Summary sales'!$A$7:$CA$7,0))</f>
        <v>0</v>
      </c>
      <c r="FF43" s="554">
        <f t="shared" si="1066"/>
        <v>-7000</v>
      </c>
      <c r="FG43" s="552">
        <f t="shared" si="1067"/>
        <v>0</v>
      </c>
      <c r="FH43" s="551">
        <f>INDEX('SO Oktober 2026 Rev3'!$B$6:$BI$50,MATCH(B43,'SO Oktober 2026 Rev3'!$B$6:$B$50,0),MATCH($FH$3,'SO Oktober 2026 Rev3'!$B$5:$XI$5,0))</f>
        <v>20000</v>
      </c>
      <c r="FI43" s="554">
        <f>INDEX('Summary sales'!$A$6:$CA$50,MATCH(B43,'Summary sales'!$A$6:$A$50,0),MATCH($FH$3,'Summary sales'!$A$7:$CA$7,0))</f>
        <v>0</v>
      </c>
      <c r="FJ43" s="551">
        <f t="shared" si="1068"/>
        <v>-20000</v>
      </c>
      <c r="FK43" s="552">
        <f t="shared" si="1069"/>
        <v>0</v>
      </c>
      <c r="FL43" s="551">
        <f>INDEX('SO Oktober 2026 Rev3'!$B$6:$BI$50,MATCH(B43,'SO Oktober 2026 Rev3'!$B$6:$B$50,0),MATCH($FL$3,'SO Oktober 2026 Rev3'!$B$5:$XI$5,0))</f>
        <v>500</v>
      </c>
      <c r="FM43" s="551">
        <f>INDEX('Summary sales'!$A$6:$CA$50,MATCH(B43,'Summary sales'!$A$6:$A$50,0),MATCH($FL$3,'Summary sales'!$A$7:$CA$7,0))</f>
        <v>0</v>
      </c>
      <c r="FN43" s="551">
        <f t="shared" ref="FN43" si="1215">FM43-FL43</f>
        <v>-500</v>
      </c>
      <c r="FO43" s="552">
        <f t="shared" ref="FO43" si="1216">FM43/FL43</f>
        <v>0</v>
      </c>
      <c r="FP43" s="519">
        <v>6500</v>
      </c>
      <c r="FQ43" s="551">
        <f>INDEX('Summary sales'!$A$6:$CA$50,MATCH(B43,'Summary sales'!$A$6:$A$50,0),MATCH($FP$3,'Summary sales'!$A$7:$CA$7,0))</f>
        <v>0</v>
      </c>
      <c r="FR43" s="551">
        <f t="shared" ref="FR43" si="1217">FQ43-FP43</f>
        <v>-6500</v>
      </c>
      <c r="FS43" s="552">
        <f t="shared" ref="FS43" si="1218">FQ43/FP43</f>
        <v>0</v>
      </c>
      <c r="FT43" s="551">
        <f>INDEX('SO Oktober 2026 Rev3'!$B$6:$BI$50,MATCH(B43,'SO Oktober 2026 Rev3'!$B$6:$B$50,0),MATCH($FT$3,'SO Oktober 2026 Rev3'!$B$5:$XI$5,0))</f>
        <v>3500</v>
      </c>
      <c r="FU43" s="551">
        <f>INDEX('Summary sales'!$A$6:$CA$50,MATCH(B43,'Summary sales'!$A$6:$A$50,0),MATCH($FT$3,'Summary sales'!$A$7:$CA$7,0))</f>
        <v>0</v>
      </c>
      <c r="FV43" s="551">
        <f t="shared" ref="FV43" si="1219">FU43-FT43</f>
        <v>-3500</v>
      </c>
      <c r="FW43" s="552">
        <f t="shared" ref="FW43" si="1220">FU43/FT43</f>
        <v>0</v>
      </c>
      <c r="FX43" s="551">
        <f>INDEX('SO Oktober 2026 Rev3'!$B$6:$BI$50,MATCH(B43,'SO Oktober 2026 Rev3'!$B$6:$B$50,0),MATCH($FX$3,'SO Oktober 2026 Rev3'!$B$5:$XI$5,0))</f>
        <v>2000</v>
      </c>
      <c r="FY43" s="551">
        <f>INDEX('Summary sales'!$A$6:$CA$50,MATCH(B43,'Summary sales'!$A$6:$A$50,0),MATCH($FX$3,'Summary sales'!$A$7:$CA$7,0))</f>
        <v>0</v>
      </c>
      <c r="FZ43" s="551">
        <f t="shared" ref="FZ43" si="1221">FY43-FX43</f>
        <v>-2000</v>
      </c>
      <c r="GA43" s="552">
        <f t="shared" ref="GA43" si="1222">FY43/FX43</f>
        <v>0</v>
      </c>
      <c r="GB43" s="551">
        <v>369.61070967741654</v>
      </c>
      <c r="GC43" s="551">
        <f>INDEX('Summary sales'!$A$6:$CA$50,MATCH(B43,'Summary sales'!$A$6:$A$50,0),MATCH($GB$3,'Summary sales'!$A$7:$CA$7,0))</f>
        <v>0</v>
      </c>
      <c r="GD43" s="551">
        <f t="shared" ref="GD43" si="1223">GC43-GB43</f>
        <v>-369.61070967741654</v>
      </c>
      <c r="GE43" s="552">
        <f t="shared" ref="GE43" si="1224">GC43/GB43</f>
        <v>0</v>
      </c>
      <c r="GF43" s="551">
        <v>9000</v>
      </c>
      <c r="GG43" s="551">
        <f>INDEX('Summary sales'!$A$6:$CA$50,MATCH(B43,'Summary sales'!$A$6:$A$50,0),MATCH($GF$3,'Summary sales'!$A$7:$CA$7,0))</f>
        <v>0</v>
      </c>
      <c r="GH43" s="551">
        <f t="shared" ref="GH43" si="1225">GG43-GF43</f>
        <v>-9000</v>
      </c>
      <c r="GI43" s="552">
        <f t="shared" ref="GI43" si="1226">GG43/GF43</f>
        <v>0</v>
      </c>
      <c r="GJ43" s="551">
        <f>INDEX('SO Oktober 2026 Rev3'!$B$6:$BI$50,MATCH(B43,'SO Oktober 2026 Rev3'!$B$6:$B$50,0),MATCH($GJ$3,'SO Oktober 2026 Rev3'!$B$5:$XI$5,0))</f>
        <v>1121.900322580635</v>
      </c>
      <c r="GK43" s="551">
        <f>INDEX('Summary sales'!$A$6:$CA$50,MATCH($B43,'Summary sales'!$A$6:$A$50,0),MATCH($GJ$3,'Summary sales'!$A$7:$CA$7,0))</f>
        <v>0</v>
      </c>
      <c r="GL43" s="551">
        <f t="shared" ref="GL43" si="1227">GK43-GJ43</f>
        <v>-1121.900322580635</v>
      </c>
      <c r="GM43" s="552">
        <f t="shared" ref="GM43" si="1228">GK43/GJ43</f>
        <v>0</v>
      </c>
      <c r="GN43" s="551">
        <f>INDEX('SO Oktober 2026 Rev3'!$B$6:$BI$50,MATCH(B43,'SO Oktober 2026 Rev3'!$B$6:$B$50,0),MATCH($GN$3,'SO Oktober 2026 Rev3'!$B$5:$XI$5,0))</f>
        <v>2499.7025806451697</v>
      </c>
      <c r="GO43" s="551">
        <f>INDEX('Summary sales'!$A$6:$CA$50,MATCH(B43,'Summary sales'!$A$6:$A$50,0),MATCH($GN$3,'Summary sales'!$A$7:$CA$7,0))</f>
        <v>0</v>
      </c>
      <c r="GP43" s="551">
        <f t="shared" ref="GP43" si="1229">GO43-GN43</f>
        <v>-2499.7025806451697</v>
      </c>
      <c r="GQ43" s="552">
        <f t="shared" ref="GQ43" si="1230">GO43/GN43</f>
        <v>0</v>
      </c>
      <c r="GR43" s="551">
        <v>1000</v>
      </c>
      <c r="GS43" s="551">
        <f>INDEX('Summary sales'!$A$6:$CA$50,MATCH(B43,'Summary sales'!$A$6:$A$50,0),MATCH($GR$3,'Summary sales'!$A$7:$CA$7,0))</f>
        <v>0</v>
      </c>
      <c r="GT43" s="551">
        <f t="shared" ref="GT43" si="1231">GS43-GR43</f>
        <v>-1000</v>
      </c>
      <c r="GU43" s="552">
        <f t="shared" ref="GU43" si="1232">GS43/GR43</f>
        <v>0</v>
      </c>
      <c r="GV43" s="551">
        <f>INDEX('SO Oktober 2026 Rev3'!$B$6:$BI$50,MATCH(B43,'SO Oktober 2026 Rev3'!$B$6:$B$50,0),MATCH($GV$3,'SO Oktober 2026 Rev3'!$B$5:$XI$5,0))</f>
        <v>2499.7025806451697</v>
      </c>
      <c r="GW43" s="551">
        <f>INDEX('Summary sales'!$A$6:$CA$50,MATCH(B43,'Summary sales'!$A$6:$A$50,0),MATCH($GV$3,'Summary sales'!$A$7:$CA$7,0))</f>
        <v>0</v>
      </c>
      <c r="GX43" s="551">
        <f t="shared" ref="GX43" si="1233">GW43-GV43</f>
        <v>-2499.7025806451697</v>
      </c>
      <c r="GY43" s="552">
        <f t="shared" ref="GY43" si="1234">GW43/GV43</f>
        <v>0</v>
      </c>
      <c r="GZ43" s="551">
        <f>INDEX('SO Oktober 2026 Rev3'!$B$6:$BI$50,MATCH(B43,'SO Oktober 2026 Rev3'!$B$6:$B$50,0),MATCH($GZ$3,'SO Oktober 2026 Rev3'!$B$5:$XI$5,0))</f>
        <v>31500</v>
      </c>
      <c r="HA43" s="551">
        <f>INDEX('Summary sales'!$A$6:$CA$50,MATCH(B43,'Summary sales'!$A$6:$A$50,0),MATCH($GZ$3,'Summary sales'!$A$7:$CA$7,0))</f>
        <v>0</v>
      </c>
      <c r="HB43" s="551">
        <f t="shared" ref="HB43" si="1235">HA43-GZ43</f>
        <v>-31500</v>
      </c>
      <c r="HC43" s="555">
        <f t="shared" ref="HC43" si="1236">HA43/GZ43</f>
        <v>0</v>
      </c>
    </row>
    <row r="44" spans="1:211" ht="15" customHeight="1">
      <c r="A44" s="570"/>
      <c r="B44" s="556" t="s">
        <v>19</v>
      </c>
      <c r="C44" s="565"/>
      <c r="D44" s="562">
        <f>SUM(D38:D43)</f>
        <v>1542242.303612903</v>
      </c>
      <c r="E44" s="562">
        <f t="shared" ref="E44:BP44" ca="1" si="1237">SUM(E38:E43)</f>
        <v>0</v>
      </c>
      <c r="F44" s="562">
        <f t="shared" ca="1" si="1237"/>
        <v>-1542242.303612903</v>
      </c>
      <c r="G44" s="563">
        <f t="shared" ca="1" si="1237"/>
        <v>0</v>
      </c>
      <c r="H44" s="562">
        <f t="shared" si="1237"/>
        <v>6697.8645161290342</v>
      </c>
      <c r="I44" s="562">
        <f t="shared" si="1237"/>
        <v>0</v>
      </c>
      <c r="J44" s="562">
        <f t="shared" si="1237"/>
        <v>-6697.8645161290342</v>
      </c>
      <c r="K44" s="563">
        <f t="shared" si="1237"/>
        <v>0</v>
      </c>
      <c r="L44" s="562">
        <f t="shared" si="1237"/>
        <v>7000</v>
      </c>
      <c r="M44" s="562">
        <f t="shared" si="1237"/>
        <v>0</v>
      </c>
      <c r="N44" s="562">
        <f t="shared" si="1237"/>
        <v>-7000</v>
      </c>
      <c r="O44" s="563">
        <f t="shared" si="1237"/>
        <v>0</v>
      </c>
      <c r="P44" s="562">
        <f t="shared" si="1237"/>
        <v>19800</v>
      </c>
      <c r="Q44" s="562">
        <f t="shared" si="1237"/>
        <v>0</v>
      </c>
      <c r="R44" s="562">
        <f t="shared" si="1237"/>
        <v>-19800</v>
      </c>
      <c r="S44" s="563">
        <f t="shared" si="1237"/>
        <v>0</v>
      </c>
      <c r="T44" s="562">
        <f t="shared" si="1237"/>
        <v>4500</v>
      </c>
      <c r="U44" s="562">
        <f t="shared" si="1237"/>
        <v>0</v>
      </c>
      <c r="V44" s="562">
        <f t="shared" si="1237"/>
        <v>-4500</v>
      </c>
      <c r="W44" s="563">
        <f t="shared" si="1237"/>
        <v>0</v>
      </c>
      <c r="X44" s="562">
        <f t="shared" si="1237"/>
        <v>900</v>
      </c>
      <c r="Y44" s="562">
        <f t="shared" si="1237"/>
        <v>0</v>
      </c>
      <c r="Z44" s="562">
        <f t="shared" ref="Z44:AA44" si="1238">SUM(Z38:Z43)</f>
        <v>-900</v>
      </c>
      <c r="AA44" s="563">
        <f t="shared" si="1238"/>
        <v>0</v>
      </c>
      <c r="AB44" s="562">
        <f t="shared" si="1237"/>
        <v>3622.5793548386928</v>
      </c>
      <c r="AC44" s="562">
        <f t="shared" si="1237"/>
        <v>0</v>
      </c>
      <c r="AD44" s="562">
        <f t="shared" si="1237"/>
        <v>-3622.5793548386928</v>
      </c>
      <c r="AE44" s="562">
        <f t="shared" si="1237"/>
        <v>0</v>
      </c>
      <c r="AF44" s="562">
        <f t="shared" si="1237"/>
        <v>4039.6529032258022</v>
      </c>
      <c r="AG44" s="562">
        <f t="shared" si="1237"/>
        <v>0</v>
      </c>
      <c r="AH44" s="562">
        <f t="shared" si="1237"/>
        <v>-4039.6529032258022</v>
      </c>
      <c r="AI44" s="562">
        <f t="shared" si="1237"/>
        <v>0</v>
      </c>
      <c r="AJ44" s="562">
        <f t="shared" si="1237"/>
        <v>32000</v>
      </c>
      <c r="AK44" s="562">
        <f t="shared" si="1237"/>
        <v>0</v>
      </c>
      <c r="AL44" s="562">
        <f t="shared" ref="AL44:AM44" si="1239">SUM(AL38:AL43)</f>
        <v>-32000</v>
      </c>
      <c r="AM44" s="562">
        <f t="shared" si="1239"/>
        <v>0</v>
      </c>
      <c r="AN44" s="562">
        <f t="shared" si="1237"/>
        <v>24000</v>
      </c>
      <c r="AO44" s="562">
        <f t="shared" ca="1" si="1237"/>
        <v>0</v>
      </c>
      <c r="AP44" s="562">
        <f t="shared" ca="1" si="1237"/>
        <v>-24000</v>
      </c>
      <c r="AQ44" s="562">
        <f t="shared" ca="1" si="1237"/>
        <v>0</v>
      </c>
      <c r="AR44" s="562">
        <f t="shared" si="1237"/>
        <v>13500</v>
      </c>
      <c r="AS44" s="562">
        <f t="shared" si="1237"/>
        <v>0</v>
      </c>
      <c r="AT44" s="562">
        <f t="shared" si="1237"/>
        <v>-13500</v>
      </c>
      <c r="AU44" s="562">
        <f t="shared" si="1237"/>
        <v>0</v>
      </c>
      <c r="AV44" s="562">
        <f t="shared" si="1237"/>
        <v>6000</v>
      </c>
      <c r="AW44" s="562">
        <f t="shared" si="1237"/>
        <v>0</v>
      </c>
      <c r="AX44" s="562">
        <f t="shared" si="1237"/>
        <v>-6000</v>
      </c>
      <c r="AY44" s="562">
        <f t="shared" si="1237"/>
        <v>0</v>
      </c>
      <c r="AZ44" s="562">
        <f t="shared" si="1237"/>
        <v>93600</v>
      </c>
      <c r="BA44" s="562">
        <f t="shared" si="1237"/>
        <v>0</v>
      </c>
      <c r="BB44" s="562">
        <f t="shared" si="1237"/>
        <v>-93600</v>
      </c>
      <c r="BC44" s="562">
        <f t="shared" si="1237"/>
        <v>0</v>
      </c>
      <c r="BD44" s="562">
        <f t="shared" si="1237"/>
        <v>48000</v>
      </c>
      <c r="BE44" s="562">
        <f t="shared" si="1237"/>
        <v>0</v>
      </c>
      <c r="BF44" s="562">
        <f t="shared" si="1237"/>
        <v>-48000</v>
      </c>
      <c r="BG44" s="562">
        <f t="shared" si="1237"/>
        <v>0</v>
      </c>
      <c r="BH44" s="562">
        <f t="shared" si="1237"/>
        <v>6000</v>
      </c>
      <c r="BI44" s="562">
        <f t="shared" si="1237"/>
        <v>0</v>
      </c>
      <c r="BJ44" s="562">
        <f t="shared" si="1237"/>
        <v>-6000</v>
      </c>
      <c r="BK44" s="562">
        <f t="shared" si="1237"/>
        <v>0</v>
      </c>
      <c r="BL44" s="562">
        <f t="shared" si="1237"/>
        <v>33000</v>
      </c>
      <c r="BM44" s="562">
        <f t="shared" ca="1" si="1237"/>
        <v>0</v>
      </c>
      <c r="BN44" s="562">
        <f t="shared" ca="1" si="1237"/>
        <v>-33000</v>
      </c>
      <c r="BO44" s="562">
        <f t="shared" ca="1" si="1237"/>
        <v>0</v>
      </c>
      <c r="BP44" s="562">
        <f t="shared" si="1237"/>
        <v>48000</v>
      </c>
      <c r="BQ44" s="562">
        <f t="shared" ref="BQ44:EB44" si="1240">SUM(BQ38:BQ43)</f>
        <v>0</v>
      </c>
      <c r="BR44" s="562">
        <f t="shared" si="1240"/>
        <v>-48000</v>
      </c>
      <c r="BS44" s="562">
        <f t="shared" si="1240"/>
        <v>0</v>
      </c>
      <c r="BT44" s="562">
        <f t="shared" si="1240"/>
        <v>536.70967741935488</v>
      </c>
      <c r="BU44" s="562">
        <f t="shared" si="1240"/>
        <v>0</v>
      </c>
      <c r="BV44" s="562">
        <f t="shared" si="1240"/>
        <v>-536.70967741935488</v>
      </c>
      <c r="BW44" s="562">
        <f t="shared" si="1240"/>
        <v>0</v>
      </c>
      <c r="BX44" s="562">
        <f t="shared" ref="BX44" si="1241">SUM(BX37:BX43)</f>
        <v>20600</v>
      </c>
      <c r="BY44" s="562">
        <f t="shared" si="1240"/>
        <v>0</v>
      </c>
      <c r="BZ44" s="562">
        <f t="shared" si="1240"/>
        <v>-20600</v>
      </c>
      <c r="CA44" s="562">
        <f t="shared" si="1240"/>
        <v>0</v>
      </c>
      <c r="CB44" s="562">
        <f t="shared" si="1240"/>
        <v>6000</v>
      </c>
      <c r="CC44" s="562">
        <f t="shared" si="1240"/>
        <v>0</v>
      </c>
      <c r="CD44" s="562">
        <f t="shared" si="1240"/>
        <v>-6000</v>
      </c>
      <c r="CE44" s="562">
        <f t="shared" si="1240"/>
        <v>0</v>
      </c>
      <c r="CF44" s="562">
        <f t="shared" si="1240"/>
        <v>15000</v>
      </c>
      <c r="CG44" s="562">
        <f t="shared" si="1240"/>
        <v>0</v>
      </c>
      <c r="CH44" s="562">
        <f t="shared" si="1240"/>
        <v>-15000</v>
      </c>
      <c r="CI44" s="562" t="e">
        <f t="shared" si="1240"/>
        <v>#DIV/0!</v>
      </c>
      <c r="CJ44" s="562">
        <f t="shared" si="1240"/>
        <v>24000</v>
      </c>
      <c r="CK44" s="562">
        <f t="shared" si="1240"/>
        <v>0</v>
      </c>
      <c r="CL44" s="562">
        <f t="shared" ref="CL44:CM44" si="1242">SUM(CL38:CL43)</f>
        <v>-24000</v>
      </c>
      <c r="CM44" s="562">
        <f t="shared" si="1242"/>
        <v>0</v>
      </c>
      <c r="CN44" s="562">
        <f t="shared" si="1240"/>
        <v>0</v>
      </c>
      <c r="CO44" s="562">
        <f t="shared" si="1240"/>
        <v>0</v>
      </c>
      <c r="CP44" s="562">
        <f t="shared" si="1240"/>
        <v>0</v>
      </c>
      <c r="CQ44" s="562" t="e">
        <f t="shared" si="1240"/>
        <v>#DIV/0!</v>
      </c>
      <c r="CR44" s="562">
        <f t="shared" si="1240"/>
        <v>10000</v>
      </c>
      <c r="CS44" s="562">
        <f t="shared" si="1240"/>
        <v>0</v>
      </c>
      <c r="CT44" s="562">
        <f t="shared" si="1240"/>
        <v>-10000</v>
      </c>
      <c r="CU44" s="562" t="e">
        <f t="shared" si="1240"/>
        <v>#DIV/0!</v>
      </c>
      <c r="CV44" s="562">
        <f t="shared" ref="CV44" si="1243">SUM(CV37:CV43)</f>
        <v>96000</v>
      </c>
      <c r="CW44" s="562">
        <f t="shared" si="1240"/>
        <v>0</v>
      </c>
      <c r="CX44" s="562">
        <f t="shared" si="1240"/>
        <v>-96000</v>
      </c>
      <c r="CY44" s="562">
        <f t="shared" si="1240"/>
        <v>0</v>
      </c>
      <c r="CZ44" s="562">
        <f t="shared" si="1240"/>
        <v>12000</v>
      </c>
      <c r="DA44" s="562">
        <f t="shared" si="1240"/>
        <v>0</v>
      </c>
      <c r="DB44" s="562">
        <f t="shared" si="1240"/>
        <v>-12000</v>
      </c>
      <c r="DC44" s="562">
        <f t="shared" si="1240"/>
        <v>0</v>
      </c>
      <c r="DD44" s="562">
        <f t="shared" si="1240"/>
        <v>4800</v>
      </c>
      <c r="DE44" s="562">
        <f t="shared" si="1240"/>
        <v>0</v>
      </c>
      <c r="DF44" s="562">
        <f t="shared" si="1240"/>
        <v>-4800</v>
      </c>
      <c r="DG44" s="562">
        <f t="shared" si="1240"/>
        <v>0</v>
      </c>
      <c r="DH44" s="562">
        <f t="shared" si="1240"/>
        <v>43200</v>
      </c>
      <c r="DI44" s="562">
        <f t="shared" si="1240"/>
        <v>0</v>
      </c>
      <c r="DJ44" s="562">
        <f t="shared" si="1240"/>
        <v>-43200</v>
      </c>
      <c r="DK44" s="562">
        <f t="shared" si="1240"/>
        <v>0</v>
      </c>
      <c r="DL44" s="562">
        <f t="shared" si="1240"/>
        <v>12000</v>
      </c>
      <c r="DM44" s="562">
        <f t="shared" si="1240"/>
        <v>0</v>
      </c>
      <c r="DN44" s="562">
        <f t="shared" si="1240"/>
        <v>-12000</v>
      </c>
      <c r="DO44" s="562">
        <f t="shared" si="1240"/>
        <v>0</v>
      </c>
      <c r="DP44" s="562">
        <f t="shared" si="1240"/>
        <v>9000</v>
      </c>
      <c r="DQ44" s="562">
        <f t="shared" si="1240"/>
        <v>0</v>
      </c>
      <c r="DR44" s="562">
        <f t="shared" si="1240"/>
        <v>-9000</v>
      </c>
      <c r="DS44" s="562">
        <f t="shared" si="1240"/>
        <v>0</v>
      </c>
      <c r="DT44" s="562">
        <f t="shared" si="1240"/>
        <v>6000</v>
      </c>
      <c r="DU44" s="562">
        <f t="shared" si="1240"/>
        <v>0</v>
      </c>
      <c r="DV44" s="562">
        <f t="shared" si="1240"/>
        <v>-6000</v>
      </c>
      <c r="DW44" s="562">
        <f t="shared" si="1240"/>
        <v>0</v>
      </c>
      <c r="DX44" s="562">
        <f t="shared" si="1240"/>
        <v>60000</v>
      </c>
      <c r="DY44" s="562">
        <f t="shared" si="1240"/>
        <v>0</v>
      </c>
      <c r="DZ44" s="562">
        <f t="shared" si="1240"/>
        <v>-60000</v>
      </c>
      <c r="EA44" s="562">
        <f t="shared" si="1240"/>
        <v>0</v>
      </c>
      <c r="EB44" s="562">
        <f t="shared" si="1240"/>
        <v>12000</v>
      </c>
      <c r="EC44" s="562">
        <f t="shared" ref="EC44:GN44" si="1244">SUM(EC38:EC43)</f>
        <v>0</v>
      </c>
      <c r="ED44" s="562">
        <f t="shared" si="1244"/>
        <v>-12000</v>
      </c>
      <c r="EE44" s="562">
        <f t="shared" si="1244"/>
        <v>0</v>
      </c>
      <c r="EF44" s="562">
        <f t="shared" si="1244"/>
        <v>36000</v>
      </c>
      <c r="EG44" s="562">
        <f t="shared" si="1244"/>
        <v>0</v>
      </c>
      <c r="EH44" s="562">
        <f t="shared" si="1244"/>
        <v>-36000</v>
      </c>
      <c r="EI44" s="562">
        <f t="shared" si="1244"/>
        <v>0</v>
      </c>
      <c r="EJ44" s="562">
        <f t="shared" si="1244"/>
        <v>72000</v>
      </c>
      <c r="EK44" s="562">
        <f t="shared" si="1244"/>
        <v>0</v>
      </c>
      <c r="EL44" s="562">
        <f t="shared" si="1244"/>
        <v>-72000</v>
      </c>
      <c r="EM44" s="562">
        <f t="shared" si="1244"/>
        <v>0</v>
      </c>
      <c r="EN44" s="562">
        <f t="shared" si="1244"/>
        <v>30000</v>
      </c>
      <c r="EO44" s="562">
        <f t="shared" si="1244"/>
        <v>0</v>
      </c>
      <c r="EP44" s="562">
        <f t="shared" si="1244"/>
        <v>-30000</v>
      </c>
      <c r="EQ44" s="562">
        <f t="shared" si="1244"/>
        <v>0</v>
      </c>
      <c r="ER44" s="562">
        <f t="shared" ref="ER44" si="1245">SUM(ER37:ER43)</f>
        <v>114500</v>
      </c>
      <c r="ES44" s="562">
        <f t="shared" si="1244"/>
        <v>0</v>
      </c>
      <c r="ET44" s="562">
        <f t="shared" si="1244"/>
        <v>-114500</v>
      </c>
      <c r="EU44" s="562">
        <f t="shared" si="1244"/>
        <v>0</v>
      </c>
      <c r="EV44" s="562">
        <f t="shared" si="1244"/>
        <v>42000</v>
      </c>
      <c r="EW44" s="562">
        <f t="shared" si="1244"/>
        <v>0</v>
      </c>
      <c r="EX44" s="562">
        <f t="shared" si="1244"/>
        <v>-42000</v>
      </c>
      <c r="EY44" s="562">
        <f t="shared" si="1244"/>
        <v>0</v>
      </c>
      <c r="EZ44" s="562">
        <f t="shared" si="1244"/>
        <v>21000</v>
      </c>
      <c r="FA44" s="562">
        <f t="shared" si="1244"/>
        <v>0</v>
      </c>
      <c r="FB44" s="562">
        <f t="shared" si="1244"/>
        <v>-21000</v>
      </c>
      <c r="FC44" s="562">
        <f t="shared" si="1244"/>
        <v>0</v>
      </c>
      <c r="FD44" s="562">
        <f t="shared" si="1244"/>
        <v>42000</v>
      </c>
      <c r="FE44" s="562">
        <f t="shared" si="1244"/>
        <v>0</v>
      </c>
      <c r="FF44" s="562">
        <f t="shared" ref="FF44:FG44" si="1246">SUM(FF38:FF43)</f>
        <v>-42000</v>
      </c>
      <c r="FG44" s="562">
        <f t="shared" si="1246"/>
        <v>0</v>
      </c>
      <c r="FH44" s="562">
        <f t="shared" si="1244"/>
        <v>120000</v>
      </c>
      <c r="FI44" s="562">
        <f t="shared" si="1244"/>
        <v>0</v>
      </c>
      <c r="FJ44" s="562">
        <f t="shared" ref="FJ44:FK44" si="1247">SUM(FJ38:FJ43)</f>
        <v>-120000</v>
      </c>
      <c r="FK44" s="562">
        <f t="shared" si="1247"/>
        <v>0</v>
      </c>
      <c r="FL44" s="562">
        <f t="shared" si="1244"/>
        <v>3000</v>
      </c>
      <c r="FM44" s="562">
        <f t="shared" si="1244"/>
        <v>0</v>
      </c>
      <c r="FN44" s="562">
        <f t="shared" si="1244"/>
        <v>-3000</v>
      </c>
      <c r="FO44" s="562">
        <f t="shared" si="1244"/>
        <v>0</v>
      </c>
      <c r="FP44" s="562">
        <f t="shared" ref="FP44" si="1248">SUM(FP37:FP43)</f>
        <v>39000</v>
      </c>
      <c r="FQ44" s="562">
        <f t="shared" si="1244"/>
        <v>0</v>
      </c>
      <c r="FR44" s="562">
        <f t="shared" si="1244"/>
        <v>-39000</v>
      </c>
      <c r="FS44" s="562">
        <f t="shared" si="1244"/>
        <v>0</v>
      </c>
      <c r="FT44" s="562">
        <f t="shared" si="1244"/>
        <v>21000</v>
      </c>
      <c r="FU44" s="562">
        <f t="shared" si="1244"/>
        <v>0</v>
      </c>
      <c r="FV44" s="562">
        <f t="shared" si="1244"/>
        <v>-21000</v>
      </c>
      <c r="FW44" s="562">
        <f t="shared" si="1244"/>
        <v>0</v>
      </c>
      <c r="FX44" s="562">
        <f t="shared" si="1244"/>
        <v>12000</v>
      </c>
      <c r="FY44" s="562">
        <f t="shared" si="1244"/>
        <v>0</v>
      </c>
      <c r="FZ44" s="562">
        <f t="shared" si="1244"/>
        <v>-12000</v>
      </c>
      <c r="GA44" s="562">
        <f t="shared" si="1244"/>
        <v>0</v>
      </c>
      <c r="GB44" s="562">
        <f t="shared" si="1244"/>
        <v>2217.6642580644993</v>
      </c>
      <c r="GC44" s="562">
        <f t="shared" si="1244"/>
        <v>0</v>
      </c>
      <c r="GD44" s="562">
        <f t="shared" si="1244"/>
        <v>-2217.6642580644993</v>
      </c>
      <c r="GE44" s="562">
        <f t="shared" si="1244"/>
        <v>0</v>
      </c>
      <c r="GF44" s="562">
        <f t="shared" si="1244"/>
        <v>54000</v>
      </c>
      <c r="GG44" s="562">
        <f t="shared" si="1244"/>
        <v>0</v>
      </c>
      <c r="GH44" s="562">
        <f t="shared" si="1244"/>
        <v>-54000</v>
      </c>
      <c r="GI44" s="562">
        <f t="shared" si="1244"/>
        <v>0</v>
      </c>
      <c r="GJ44" s="562">
        <f t="shared" si="1244"/>
        <v>6731.401935483811</v>
      </c>
      <c r="GK44" s="562">
        <f t="shared" si="1244"/>
        <v>0</v>
      </c>
      <c r="GL44" s="562">
        <f t="shared" si="1244"/>
        <v>-6731.401935483811</v>
      </c>
      <c r="GM44" s="562">
        <f t="shared" si="1244"/>
        <v>0</v>
      </c>
      <c r="GN44" s="562">
        <f t="shared" si="1244"/>
        <v>14998.215483871018</v>
      </c>
      <c r="GO44" s="562">
        <f t="shared" ref="GO44:HC44" si="1249">SUM(GO38:GO43)</f>
        <v>0</v>
      </c>
      <c r="GP44" s="562">
        <f t="shared" si="1249"/>
        <v>-14998.215483871018</v>
      </c>
      <c r="GQ44" s="562">
        <f t="shared" si="1249"/>
        <v>0</v>
      </c>
      <c r="GR44" s="562">
        <f t="shared" si="1249"/>
        <v>26000</v>
      </c>
      <c r="GS44" s="562">
        <f t="shared" si="1249"/>
        <v>0</v>
      </c>
      <c r="GT44" s="562">
        <f t="shared" si="1249"/>
        <v>-26000</v>
      </c>
      <c r="GU44" s="562">
        <f t="shared" si="1249"/>
        <v>0</v>
      </c>
      <c r="GV44" s="562">
        <f t="shared" si="1249"/>
        <v>14998.215483871018</v>
      </c>
      <c r="GW44" s="562">
        <f t="shared" si="1249"/>
        <v>0</v>
      </c>
      <c r="GX44" s="562">
        <f t="shared" si="1249"/>
        <v>-14998.215483871018</v>
      </c>
      <c r="GY44" s="562">
        <f t="shared" si="1249"/>
        <v>0</v>
      </c>
      <c r="GZ44" s="562">
        <f t="shared" si="1249"/>
        <v>189000</v>
      </c>
      <c r="HA44" s="562">
        <f t="shared" si="1249"/>
        <v>0</v>
      </c>
      <c r="HB44" s="562">
        <f t="shared" si="1249"/>
        <v>-189000</v>
      </c>
      <c r="HC44" s="562">
        <f t="shared" si="1249"/>
        <v>0</v>
      </c>
    </row>
    <row r="45" spans="1:211" ht="15" customHeight="1">
      <c r="A45" s="517"/>
      <c r="B45" s="556"/>
      <c r="C45" s="565"/>
      <c r="D45" s="571"/>
      <c r="E45" s="571"/>
      <c r="F45" s="571"/>
      <c r="G45" s="572"/>
      <c r="H45" s="571"/>
      <c r="I45" s="571"/>
      <c r="J45" s="571"/>
      <c r="K45" s="572"/>
      <c r="L45" s="571"/>
      <c r="M45" s="571"/>
      <c r="N45" s="571"/>
      <c r="O45" s="573"/>
      <c r="P45" s="571"/>
      <c r="Q45" s="571"/>
      <c r="R45" s="571"/>
      <c r="S45" s="573"/>
      <c r="T45" s="571"/>
      <c r="U45" s="571"/>
      <c r="V45" s="571"/>
      <c r="W45" s="573"/>
      <c r="X45" s="571"/>
      <c r="Y45" s="571"/>
      <c r="Z45" s="571"/>
      <c r="AA45" s="573"/>
      <c r="AB45" s="571"/>
      <c r="AC45" s="571"/>
      <c r="AD45" s="571"/>
      <c r="AE45" s="572"/>
      <c r="AF45" s="571"/>
      <c r="AG45" s="571"/>
      <c r="AH45" s="571"/>
      <c r="AI45" s="572"/>
      <c r="AJ45" s="571"/>
      <c r="AK45" s="571"/>
      <c r="AL45" s="571"/>
      <c r="AM45" s="572"/>
      <c r="AN45" s="571"/>
      <c r="AO45" s="571"/>
      <c r="AP45" s="571"/>
      <c r="AQ45" s="572"/>
      <c r="AR45" s="571"/>
      <c r="AS45" s="571"/>
      <c r="AT45" s="571"/>
      <c r="AU45" s="572"/>
      <c r="AV45" s="571"/>
      <c r="AW45" s="571"/>
      <c r="AX45" s="571"/>
      <c r="AY45" s="572"/>
      <c r="AZ45" s="571"/>
      <c r="BA45" s="571"/>
      <c r="BB45" s="571"/>
      <c r="BC45" s="572"/>
      <c r="BD45" s="571"/>
      <c r="BE45" s="571"/>
      <c r="BF45" s="571"/>
      <c r="BG45" s="572"/>
      <c r="BH45" s="571"/>
      <c r="BI45" s="571"/>
      <c r="BJ45" s="571"/>
      <c r="BK45" s="572"/>
      <c r="BL45" s="571"/>
      <c r="BM45" s="571"/>
      <c r="BN45" s="571"/>
      <c r="BO45" s="572"/>
      <c r="BP45" s="571"/>
      <c r="BQ45" s="571"/>
      <c r="BR45" s="571"/>
      <c r="BS45" s="572"/>
      <c r="BT45" s="571"/>
      <c r="BU45" s="571"/>
      <c r="BV45" s="571"/>
      <c r="BW45" s="572"/>
      <c r="BX45" s="571"/>
      <c r="BY45" s="571"/>
      <c r="BZ45" s="571"/>
      <c r="CA45" s="572"/>
      <c r="CB45" s="571"/>
      <c r="CC45" s="571"/>
      <c r="CD45" s="571"/>
      <c r="CE45" s="572"/>
      <c r="CF45" s="571"/>
      <c r="CG45" s="571"/>
      <c r="CH45" s="571"/>
      <c r="CI45" s="572"/>
      <c r="CJ45" s="571"/>
      <c r="CK45" s="571"/>
      <c r="CL45" s="571"/>
      <c r="CM45" s="572"/>
      <c r="CN45" s="571"/>
      <c r="CO45" s="571"/>
      <c r="CP45" s="571"/>
      <c r="CQ45" s="572"/>
      <c r="CR45" s="572"/>
      <c r="CS45" s="572"/>
      <c r="CT45" s="572"/>
      <c r="CU45" s="572"/>
      <c r="CV45" s="571"/>
      <c r="CW45" s="571"/>
      <c r="CX45" s="571"/>
      <c r="CY45" s="572"/>
      <c r="CZ45" s="571"/>
      <c r="DA45" s="571"/>
      <c r="DB45" s="571"/>
      <c r="DC45" s="572"/>
      <c r="DD45" s="571"/>
      <c r="DE45" s="571"/>
      <c r="DF45" s="571"/>
      <c r="DG45" s="572"/>
      <c r="DH45" s="571"/>
      <c r="DI45" s="571"/>
      <c r="DJ45" s="571"/>
      <c r="DK45" s="572"/>
      <c r="DL45" s="571"/>
      <c r="DM45" s="571"/>
      <c r="DN45" s="571"/>
      <c r="DO45" s="572"/>
      <c r="DP45" s="571"/>
      <c r="DQ45" s="571"/>
      <c r="DR45" s="571"/>
      <c r="DS45" s="572"/>
      <c r="DT45" s="571"/>
      <c r="DU45" s="571"/>
      <c r="DV45" s="571"/>
      <c r="DW45" s="572"/>
      <c r="DX45" s="571"/>
      <c r="DY45" s="571"/>
      <c r="DZ45" s="571"/>
      <c r="EA45" s="572"/>
      <c r="EB45" s="571"/>
      <c r="EC45" s="571"/>
      <c r="ED45" s="571"/>
      <c r="EE45" s="572"/>
      <c r="EF45" s="571"/>
      <c r="EG45" s="571"/>
      <c r="EH45" s="571"/>
      <c r="EI45" s="572"/>
      <c r="EJ45" s="571"/>
      <c r="EK45" s="571"/>
      <c r="EL45" s="571"/>
      <c r="EM45" s="572"/>
      <c r="EN45" s="571"/>
      <c r="EO45" s="571"/>
      <c r="EP45" s="571"/>
      <c r="EQ45" s="572"/>
      <c r="ER45" s="571"/>
      <c r="ES45" s="571"/>
      <c r="ET45" s="571"/>
      <c r="EU45" s="572"/>
      <c r="EV45" s="571"/>
      <c r="EW45" s="571"/>
      <c r="EX45" s="571"/>
      <c r="EY45" s="572"/>
      <c r="EZ45" s="571"/>
      <c r="FA45" s="571"/>
      <c r="FB45" s="571"/>
      <c r="FC45" s="572"/>
      <c r="FD45" s="571"/>
      <c r="FE45" s="571"/>
      <c r="FF45" s="574"/>
      <c r="FG45" s="571"/>
      <c r="FH45" s="571"/>
      <c r="FI45" s="574"/>
      <c r="FJ45" s="571"/>
      <c r="FK45" s="572"/>
      <c r="FL45" s="571"/>
      <c r="FM45" s="571"/>
      <c r="FN45" s="571"/>
      <c r="FO45" s="572"/>
      <c r="FP45" s="571"/>
      <c r="FQ45" s="571"/>
      <c r="FR45" s="571"/>
      <c r="FS45" s="572"/>
      <c r="FT45" s="571"/>
      <c r="FU45" s="571"/>
      <c r="FV45" s="571"/>
      <c r="FW45" s="572"/>
      <c r="FX45" s="571"/>
      <c r="FY45" s="571"/>
      <c r="FZ45" s="571"/>
      <c r="GA45" s="572"/>
      <c r="GB45" s="571"/>
      <c r="GC45" s="571"/>
      <c r="GD45" s="571"/>
      <c r="GE45" s="572"/>
      <c r="GF45" s="571"/>
      <c r="GG45" s="571"/>
      <c r="GH45" s="571"/>
      <c r="GI45" s="572"/>
      <c r="GJ45" s="571"/>
      <c r="GK45" s="571"/>
      <c r="GL45" s="571"/>
      <c r="GM45" s="572"/>
      <c r="GN45" s="571"/>
      <c r="GO45" s="571"/>
      <c r="GP45" s="571"/>
      <c r="GQ45" s="572"/>
      <c r="GR45" s="571"/>
      <c r="GS45" s="571"/>
      <c r="GT45" s="571"/>
      <c r="GU45" s="572"/>
      <c r="GV45" s="571"/>
      <c r="GW45" s="571"/>
      <c r="GX45" s="571"/>
      <c r="GY45" s="572"/>
      <c r="GZ45" s="571"/>
      <c r="HA45" s="571"/>
      <c r="HB45" s="571"/>
      <c r="HC45" s="575"/>
    </row>
    <row r="46" spans="1:211" ht="15" customHeight="1">
      <c r="A46" s="576"/>
      <c r="B46" s="577" t="s">
        <v>19</v>
      </c>
      <c r="C46" s="578"/>
      <c r="D46" s="579">
        <f>SUM(D9+D18+D27+D36+D44)</f>
        <v>6995181.1779354829</v>
      </c>
      <c r="E46" s="579">
        <f t="shared" ref="E46:BP46" ca="1" si="1250">SUM(E9+E18+E27+E36+E44)</f>
        <v>2382505.0763625675</v>
      </c>
      <c r="F46" s="579">
        <f t="shared" ca="1" si="1250"/>
        <v>-4612676.1015729159</v>
      </c>
      <c r="G46" s="580">
        <f t="shared" ca="1" si="1250"/>
        <v>11.58413642041377</v>
      </c>
      <c r="H46" s="579">
        <f t="shared" si="1250"/>
        <v>32291.030967741943</v>
      </c>
      <c r="I46" s="579">
        <f t="shared" si="1250"/>
        <v>8494.5700000000652</v>
      </c>
      <c r="J46" s="579">
        <f t="shared" si="1250"/>
        <v>-23796.460967741878</v>
      </c>
      <c r="K46" s="580">
        <f t="shared" ref="K46" si="1251">SUM(K9+K18+K27+K36+K44)</f>
        <v>8.9299241609206845</v>
      </c>
      <c r="L46" s="579">
        <f t="shared" si="1250"/>
        <v>35400</v>
      </c>
      <c r="M46" s="579">
        <f t="shared" si="1250"/>
        <v>14878.200000000186</v>
      </c>
      <c r="N46" s="579">
        <f t="shared" si="1250"/>
        <v>-20521.799999999814</v>
      </c>
      <c r="O46" s="581">
        <f t="shared" ref="O46" si="1252">SUM(O9+O18+O27+O36+O44)</f>
        <v>12.792525000000062</v>
      </c>
      <c r="P46" s="579">
        <f t="shared" si="1250"/>
        <v>93098.064516129059</v>
      </c>
      <c r="Q46" s="579">
        <f t="shared" si="1250"/>
        <v>35532.419999999925</v>
      </c>
      <c r="R46" s="579">
        <f t="shared" si="1250"/>
        <v>-57565.644516129134</v>
      </c>
      <c r="S46" s="581">
        <f t="shared" ref="S46" si="1253">SUM(S9+S18+S27+S36+S44)</f>
        <v>11.148035412541068</v>
      </c>
      <c r="T46" s="579">
        <f t="shared" si="1250"/>
        <v>22100</v>
      </c>
      <c r="U46" s="579">
        <f t="shared" si="1250"/>
        <v>12797.429999999935</v>
      </c>
      <c r="V46" s="579">
        <f t="shared" si="1250"/>
        <v>-9302.5700000000652</v>
      </c>
      <c r="W46" s="581">
        <f t="shared" ref="W46" si="1254">SUM(W9+W18+W27+W36+W44)</f>
        <v>18.07852499999985</v>
      </c>
      <c r="X46" s="579">
        <f t="shared" si="1250"/>
        <v>4050</v>
      </c>
      <c r="Y46" s="579">
        <f t="shared" si="1250"/>
        <v>1283.5899999999965</v>
      </c>
      <c r="Z46" s="579">
        <f t="shared" si="1250"/>
        <v>-2766.4100000000035</v>
      </c>
      <c r="AA46" s="581" t="e">
        <f t="shared" ref="AA46" si="1255">SUM(AA9+AA18+AA27+AA36+AA44)</f>
        <v>#DIV/0!</v>
      </c>
      <c r="AB46" s="579">
        <f t="shared" si="1250"/>
        <v>18716.659999999913</v>
      </c>
      <c r="AC46" s="579">
        <f t="shared" si="1250"/>
        <v>10681.359999999986</v>
      </c>
      <c r="AD46" s="579">
        <f t="shared" si="1250"/>
        <v>-8035.2999999999274</v>
      </c>
      <c r="AE46" s="580">
        <f t="shared" ref="AE46" si="1256">SUM(AE9+AE18+AE27+AE36+AE44)</f>
        <v>17.691306034303185</v>
      </c>
      <c r="AF46" s="579">
        <f t="shared" si="1250"/>
        <v>20871.539999999979</v>
      </c>
      <c r="AG46" s="579">
        <f t="shared" si="1250"/>
        <v>6887.3399999999674</v>
      </c>
      <c r="AH46" s="579">
        <f t="shared" si="1250"/>
        <v>-13984.20000000001</v>
      </c>
      <c r="AI46" s="580">
        <f t="shared" ref="AI46" si="1257">SUM(AI9+AI18+AI27+AI36+AI44)</f>
        <v>10.22960164894393</v>
      </c>
      <c r="AJ46" s="579">
        <f t="shared" si="1250"/>
        <v>143500</v>
      </c>
      <c r="AK46" s="579">
        <f t="shared" si="1250"/>
        <v>58703.129999998957</v>
      </c>
      <c r="AL46" s="579">
        <f t="shared" si="1250"/>
        <v>-84796.870000001043</v>
      </c>
      <c r="AM46" s="580" t="e">
        <f t="shared" ref="AM46" si="1258">SUM(AM9+AM18+AM27+AM36+AM44)</f>
        <v>#DIV/0!</v>
      </c>
      <c r="AN46" s="579">
        <f t="shared" si="1250"/>
        <v>125000</v>
      </c>
      <c r="AO46" s="579">
        <f t="shared" ca="1" si="1250"/>
        <v>51354.25</v>
      </c>
      <c r="AP46" s="579">
        <f t="shared" ca="1" si="1250"/>
        <v>-73645.75</v>
      </c>
      <c r="AQ46" s="580">
        <f t="shared" ref="AQ46" ca="1" si="1259">SUM(AQ9+AQ18+AQ27+AQ36+AQ44)</f>
        <v>13.384519499999797</v>
      </c>
      <c r="AR46" s="579">
        <f t="shared" si="1250"/>
        <v>50200</v>
      </c>
      <c r="AS46" s="579">
        <f t="shared" si="1250"/>
        <v>16196.389999999898</v>
      </c>
      <c r="AT46" s="579">
        <f t="shared" si="1250"/>
        <v>-34003.610000000102</v>
      </c>
      <c r="AU46" s="580">
        <f t="shared" ref="AU46" si="1260">SUM(AU9+AU18+AU27+AU36+AU44)</f>
        <v>11.371001666666709</v>
      </c>
      <c r="AV46" s="579">
        <f t="shared" si="1250"/>
        <v>31700</v>
      </c>
      <c r="AW46" s="579">
        <f t="shared" si="1250"/>
        <v>9093.5</v>
      </c>
      <c r="AX46" s="579">
        <f t="shared" si="1250"/>
        <v>-22606.5</v>
      </c>
      <c r="AY46" s="580">
        <f t="shared" ref="AY46" si="1261">SUM(AY9+AY18+AY27+AY36+AY44)</f>
        <v>12.121609230769218</v>
      </c>
      <c r="AZ46" s="579">
        <f t="shared" si="1250"/>
        <v>402000</v>
      </c>
      <c r="BA46" s="579">
        <f t="shared" si="1250"/>
        <v>136415.79999999981</v>
      </c>
      <c r="BB46" s="579">
        <f t="shared" si="1250"/>
        <v>-265584.20000000019</v>
      </c>
      <c r="BC46" s="580">
        <f t="shared" ref="BC46" si="1262">SUM(BC9+BC18+BC27+BC36+BC44)</f>
        <v>11.731239675925906</v>
      </c>
      <c r="BD46" s="579">
        <f t="shared" si="1250"/>
        <v>229000.0570967742</v>
      </c>
      <c r="BE46" s="579">
        <f t="shared" si="1250"/>
        <v>118858.95000000019</v>
      </c>
      <c r="BF46" s="579">
        <f t="shared" si="1250"/>
        <v>-110141.10709677401</v>
      </c>
      <c r="BG46" s="580">
        <f t="shared" ref="BG46" si="1263">SUM(BG9+BG18+BG27+BG36+BG44)</f>
        <v>15.92715036520036</v>
      </c>
      <c r="BH46" s="579">
        <f t="shared" si="1250"/>
        <v>27000</v>
      </c>
      <c r="BI46" s="579">
        <f t="shared" si="1250"/>
        <v>16955.283999999985</v>
      </c>
      <c r="BJ46" s="579">
        <f t="shared" si="1250"/>
        <v>-10044.716000000015</v>
      </c>
      <c r="BK46" s="580" t="e">
        <f t="shared" ref="BK46" si="1264">SUM(BK9+BK18+BK27+BK36+BK44)</f>
        <v>#DIV/0!</v>
      </c>
      <c r="BL46" s="579">
        <f t="shared" si="1250"/>
        <v>133500</v>
      </c>
      <c r="BM46" s="579">
        <f t="shared" ca="1" si="1250"/>
        <v>68003.149362567812</v>
      </c>
      <c r="BN46" s="579">
        <f t="shared" ca="1" si="1250"/>
        <v>-65496.850637432188</v>
      </c>
      <c r="BO46" s="580">
        <f t="shared" ref="BO46" ca="1" si="1265">SUM(BO9+BO18+BO27+BO36+BO44)</f>
        <v>20.892222817825651</v>
      </c>
      <c r="BP46" s="579">
        <f t="shared" si="1250"/>
        <v>116000</v>
      </c>
      <c r="BQ46" s="579">
        <f t="shared" ref="BQ46:EB46" si="1266">SUM(BQ9+BQ18+BQ27+BQ36+BQ44)</f>
        <v>2402.339999999851</v>
      </c>
      <c r="BR46" s="579">
        <f t="shared" si="1266"/>
        <v>-113597.66000000015</v>
      </c>
      <c r="BS46" s="580" t="e">
        <f t="shared" si="1266"/>
        <v>#DIV/0!</v>
      </c>
      <c r="BT46" s="579">
        <f t="shared" si="1266"/>
        <v>2773</v>
      </c>
      <c r="BU46" s="579">
        <f t="shared" si="1266"/>
        <v>1054.0409999999974</v>
      </c>
      <c r="BV46" s="579">
        <f t="shared" si="1266"/>
        <v>-1718.9590000000028</v>
      </c>
      <c r="BW46" s="580">
        <f t="shared" si="1266"/>
        <v>11.783364947710032</v>
      </c>
      <c r="BX46" s="579">
        <f t="shared" si="1266"/>
        <v>97100</v>
      </c>
      <c r="BY46" s="579">
        <f t="shared" si="1266"/>
        <v>34978.099999999627</v>
      </c>
      <c r="BZ46" s="579">
        <f t="shared" si="1266"/>
        <v>-62121.900000000373</v>
      </c>
      <c r="CA46" s="580">
        <f t="shared" si="1266"/>
        <v>11.38193809523797</v>
      </c>
      <c r="CB46" s="579">
        <f t="shared" si="1266"/>
        <v>31000</v>
      </c>
      <c r="CC46" s="579">
        <f t="shared" si="1266"/>
        <v>14913.890000000014</v>
      </c>
      <c r="CD46" s="579">
        <f t="shared" si="1266"/>
        <v>-16086.109999999986</v>
      </c>
      <c r="CE46" s="580">
        <f t="shared" si="1266"/>
        <v>14.913890000000015</v>
      </c>
      <c r="CF46" s="579">
        <f t="shared" si="1266"/>
        <v>66000</v>
      </c>
      <c r="CG46" s="579">
        <f t="shared" si="1266"/>
        <v>29026.599999999627</v>
      </c>
      <c r="CH46" s="579">
        <f t="shared" si="1266"/>
        <v>-36973.400000000373</v>
      </c>
      <c r="CI46" s="580" t="e">
        <f t="shared" ref="CI46" si="1267">SUM(CI9+CI18+CI27+CI36+CI44)</f>
        <v>#DIV/0!</v>
      </c>
      <c r="CJ46" s="579">
        <f t="shared" si="1266"/>
        <v>76000</v>
      </c>
      <c r="CK46" s="579">
        <f t="shared" si="1266"/>
        <v>34065.310000000056</v>
      </c>
      <c r="CL46" s="579">
        <f t="shared" si="1266"/>
        <v>-41934.689999999944</v>
      </c>
      <c r="CM46" s="580" t="e">
        <f t="shared" ref="CM46" si="1268">SUM(CM9+CM18+CM27+CM36+CM44)</f>
        <v>#DIV/0!</v>
      </c>
      <c r="CN46" s="579">
        <f t="shared" si="1266"/>
        <v>0</v>
      </c>
      <c r="CO46" s="579">
        <f t="shared" si="1266"/>
        <v>0</v>
      </c>
      <c r="CP46" s="579">
        <f t="shared" si="1266"/>
        <v>0</v>
      </c>
      <c r="CQ46" s="580" t="e">
        <f t="shared" ref="CQ46" si="1269">SUM(CQ9+CQ18+CQ27+CQ36+CQ44)</f>
        <v>#DIV/0!</v>
      </c>
      <c r="CR46" s="579">
        <f t="shared" si="1266"/>
        <v>45000</v>
      </c>
      <c r="CS46" s="579">
        <f t="shared" si="1266"/>
        <v>10491.720000000001</v>
      </c>
      <c r="CT46" s="579">
        <f t="shared" si="1266"/>
        <v>-34508.28</v>
      </c>
      <c r="CU46" s="580" t="e">
        <f t="shared" ref="CU46" si="1270">SUM(CU9+CU18+CU27+CU36+CU44)</f>
        <v>#DIV/0!</v>
      </c>
      <c r="CV46" s="579">
        <f t="shared" si="1266"/>
        <v>374638.21819354832</v>
      </c>
      <c r="CW46" s="579">
        <f t="shared" si="1266"/>
        <v>127656.79500000179</v>
      </c>
      <c r="CX46" s="579">
        <f t="shared" si="1266"/>
        <v>-246981.42319354654</v>
      </c>
      <c r="CY46" s="580">
        <f t="shared" si="1266"/>
        <v>11.812738098513822</v>
      </c>
      <c r="CZ46" s="579">
        <f t="shared" si="1266"/>
        <v>57500</v>
      </c>
      <c r="DA46" s="579">
        <f t="shared" si="1266"/>
        <v>27012.850000000559</v>
      </c>
      <c r="DB46" s="579">
        <f t="shared" si="1266"/>
        <v>-30487.149999999441</v>
      </c>
      <c r="DC46" s="580">
        <f t="shared" si="1266"/>
        <v>14.089295000000391</v>
      </c>
      <c r="DD46" s="579">
        <f t="shared" si="1266"/>
        <v>21600</v>
      </c>
      <c r="DE46" s="579">
        <f t="shared" si="1266"/>
        <v>5166.109999999986</v>
      </c>
      <c r="DF46" s="579">
        <f t="shared" si="1266"/>
        <v>-16433.890000000014</v>
      </c>
      <c r="DG46" s="580" t="e">
        <f t="shared" ref="DG46" si="1271">SUM(DG9+DG18+DG27+DG36+DG44)</f>
        <v>#DIV/0!</v>
      </c>
      <c r="DH46" s="579">
        <f t="shared" si="1266"/>
        <v>206399.40774193549</v>
      </c>
      <c r="DI46" s="579">
        <f t="shared" si="1266"/>
        <v>95617.969999998808</v>
      </c>
      <c r="DJ46" s="579">
        <f t="shared" si="1266"/>
        <v>-110781.43774193668</v>
      </c>
      <c r="DK46" s="580">
        <f t="shared" si="1266"/>
        <v>13.691126704798448</v>
      </c>
      <c r="DL46" s="579">
        <f t="shared" si="1266"/>
        <v>47000</v>
      </c>
      <c r="DM46" s="579">
        <f t="shared" si="1266"/>
        <v>22621.410000000033</v>
      </c>
      <c r="DN46" s="579">
        <f t="shared" si="1266"/>
        <v>-24378.589999999967</v>
      </c>
      <c r="DO46" s="580" t="e">
        <f t="shared" si="1266"/>
        <v>#DIV/0!</v>
      </c>
      <c r="DP46" s="579">
        <f t="shared" si="1266"/>
        <v>53000</v>
      </c>
      <c r="DQ46" s="579">
        <f t="shared" si="1266"/>
        <v>18854.409999999916</v>
      </c>
      <c r="DR46" s="579">
        <f t="shared" si="1266"/>
        <v>-34145.590000000084</v>
      </c>
      <c r="DS46" s="580">
        <f t="shared" si="1266"/>
        <v>9.6297516666665928</v>
      </c>
      <c r="DT46" s="579">
        <f t="shared" si="1266"/>
        <v>27000</v>
      </c>
      <c r="DU46" s="579">
        <f t="shared" si="1266"/>
        <v>7217.2700000000186</v>
      </c>
      <c r="DV46" s="579">
        <f t="shared" si="1266"/>
        <v>-19782.729999999981</v>
      </c>
      <c r="DW46" s="580" t="e">
        <f t="shared" si="1266"/>
        <v>#DIV/0!</v>
      </c>
      <c r="DX46" s="579">
        <f t="shared" si="1266"/>
        <v>311000</v>
      </c>
      <c r="DY46" s="579">
        <f t="shared" si="1266"/>
        <v>129595.75</v>
      </c>
      <c r="DZ46" s="579">
        <f t="shared" si="1266"/>
        <v>-181404.25</v>
      </c>
      <c r="EA46" s="580">
        <f t="shared" si="1266"/>
        <v>12.854767272727274</v>
      </c>
      <c r="EB46" s="579">
        <f t="shared" si="1266"/>
        <v>62000</v>
      </c>
      <c r="EC46" s="579">
        <f t="shared" ref="EC46:GN46" si="1272">SUM(EC9+EC18+EC27+EC36+EC44)</f>
        <v>36278.300000000047</v>
      </c>
      <c r="ED46" s="579">
        <f t="shared" si="1272"/>
        <v>-25721.699999999953</v>
      </c>
      <c r="EE46" s="580">
        <f t="shared" si="1272"/>
        <v>18.139150000000026</v>
      </c>
      <c r="EF46" s="579">
        <f t="shared" si="1272"/>
        <v>184500</v>
      </c>
      <c r="EG46" s="579">
        <f t="shared" si="1272"/>
        <v>85587.80999999959</v>
      </c>
      <c r="EH46" s="579">
        <f t="shared" si="1272"/>
        <v>-98912.19000000041</v>
      </c>
      <c r="EI46" s="580">
        <f t="shared" si="1272"/>
        <v>14.538645555555458</v>
      </c>
      <c r="EJ46" s="579">
        <f t="shared" si="1272"/>
        <v>272000</v>
      </c>
      <c r="EK46" s="579">
        <f t="shared" si="1272"/>
        <v>108692.25</v>
      </c>
      <c r="EL46" s="579">
        <f t="shared" si="1272"/>
        <v>-163307.75</v>
      </c>
      <c r="EM46" s="580" t="e">
        <f t="shared" si="1272"/>
        <v>#DIV/0!</v>
      </c>
      <c r="EN46" s="579">
        <f t="shared" si="1272"/>
        <v>131000</v>
      </c>
      <c r="EO46" s="579">
        <f t="shared" si="1272"/>
        <v>62405.600000000093</v>
      </c>
      <c r="EP46" s="579">
        <f t="shared" si="1272"/>
        <v>-68594.399999999907</v>
      </c>
      <c r="EQ46" s="580">
        <f t="shared" si="1272"/>
        <v>19.684460000000055</v>
      </c>
      <c r="ER46" s="579">
        <f t="shared" si="1272"/>
        <v>641500</v>
      </c>
      <c r="ES46" s="579">
        <f t="shared" si="1272"/>
        <v>217463.33999999985</v>
      </c>
      <c r="ET46" s="579">
        <f t="shared" si="1272"/>
        <v>-424036.66000000015</v>
      </c>
      <c r="EU46" s="580">
        <f t="shared" si="1272"/>
        <v>13.110126892156961</v>
      </c>
      <c r="EV46" s="579">
        <f t="shared" si="1272"/>
        <v>178000</v>
      </c>
      <c r="EW46" s="579">
        <f t="shared" si="1272"/>
        <v>54026.069999999832</v>
      </c>
      <c r="EX46" s="579">
        <f t="shared" si="1272"/>
        <v>-123973.93000000017</v>
      </c>
      <c r="EY46" s="580">
        <f t="shared" si="1272"/>
        <v>13.413966999999969</v>
      </c>
      <c r="EZ46" s="579">
        <f t="shared" si="1272"/>
        <v>108500</v>
      </c>
      <c r="FA46" s="579">
        <f t="shared" si="1272"/>
        <v>51101.800000000745</v>
      </c>
      <c r="FB46" s="579">
        <f t="shared" si="1272"/>
        <v>-57398.199999999255</v>
      </c>
      <c r="FC46" s="580">
        <f t="shared" si="1272"/>
        <v>14.600514285714498</v>
      </c>
      <c r="FD46" s="579">
        <f t="shared" si="1272"/>
        <v>133000</v>
      </c>
      <c r="FE46" s="579">
        <f t="shared" si="1272"/>
        <v>1002.8799999999974</v>
      </c>
      <c r="FF46" s="579">
        <f t="shared" si="1272"/>
        <v>-131997.12</v>
      </c>
      <c r="FG46" s="580" t="e">
        <f t="shared" si="1272"/>
        <v>#DIV/0!</v>
      </c>
      <c r="FH46" s="579">
        <f t="shared" si="1272"/>
        <v>430000</v>
      </c>
      <c r="FI46" s="579">
        <f t="shared" si="1272"/>
        <v>186186.49</v>
      </c>
      <c r="FJ46" s="579">
        <f t="shared" si="1272"/>
        <v>-243813.51</v>
      </c>
      <c r="FK46" s="580">
        <f t="shared" si="1272"/>
        <v>18.618648999999998</v>
      </c>
      <c r="FL46" s="579">
        <f t="shared" si="1272"/>
        <v>15500</v>
      </c>
      <c r="FM46" s="579">
        <f t="shared" si="1272"/>
        <v>4975.4600000000792</v>
      </c>
      <c r="FN46" s="579">
        <f t="shared" si="1272"/>
        <v>-10524.539999999921</v>
      </c>
      <c r="FO46" s="580">
        <f t="shared" si="1272"/>
        <v>9.9509200000001581</v>
      </c>
      <c r="FP46" s="579">
        <f t="shared" si="1272"/>
        <v>201500</v>
      </c>
      <c r="FQ46" s="579">
        <f t="shared" si="1272"/>
        <v>77228.489999999991</v>
      </c>
      <c r="FR46" s="579">
        <f t="shared" si="1272"/>
        <v>-124271.51000000001</v>
      </c>
      <c r="FS46" s="580">
        <f t="shared" si="1272"/>
        <v>11.881306153846154</v>
      </c>
      <c r="FT46" s="579">
        <f t="shared" si="1272"/>
        <v>108500</v>
      </c>
      <c r="FU46" s="579">
        <f t="shared" si="1272"/>
        <v>8579.2700000004843</v>
      </c>
      <c r="FV46" s="579">
        <f t="shared" si="1272"/>
        <v>-99920.729999999516</v>
      </c>
      <c r="FW46" s="580">
        <f t="shared" si="1272"/>
        <v>2.4512200000001383</v>
      </c>
      <c r="FX46" s="579">
        <f t="shared" si="1272"/>
        <v>62000</v>
      </c>
      <c r="FY46" s="579">
        <f t="shared" si="1272"/>
        <v>30171.660000000149</v>
      </c>
      <c r="FZ46" s="579">
        <f t="shared" si="1272"/>
        <v>-31828.339999999851</v>
      </c>
      <c r="GA46" s="580">
        <f t="shared" si="1272"/>
        <v>15.085830000000074</v>
      </c>
      <c r="GB46" s="579">
        <f t="shared" si="1272"/>
        <v>11457.931999999913</v>
      </c>
      <c r="GC46" s="579">
        <f t="shared" si="1272"/>
        <v>13877.739999999991</v>
      </c>
      <c r="GD46" s="579">
        <f t="shared" si="1272"/>
        <v>2419.8080000000764</v>
      </c>
      <c r="GE46" s="580">
        <f t="shared" si="1272"/>
        <v>37.546909861221287</v>
      </c>
      <c r="GF46" s="579">
        <f t="shared" si="1272"/>
        <v>279000</v>
      </c>
      <c r="GG46" s="579">
        <f t="shared" si="1272"/>
        <v>87916.203999999998</v>
      </c>
      <c r="GH46" s="579">
        <f t="shared" si="1272"/>
        <v>-191083.796</v>
      </c>
      <c r="GI46" s="580">
        <f t="shared" si="1272"/>
        <v>9.7684671111111108</v>
      </c>
      <c r="GJ46" s="579">
        <f t="shared" si="1272"/>
        <v>25803.707419354607</v>
      </c>
      <c r="GK46" s="579">
        <f t="shared" si="1272"/>
        <v>8815.6199999996461</v>
      </c>
      <c r="GL46" s="579">
        <f t="shared" si="1272"/>
        <v>-16988.087419354961</v>
      </c>
      <c r="GM46" s="580" t="e">
        <f t="shared" si="1272"/>
        <v>#DIV/0!</v>
      </c>
      <c r="GN46" s="579">
        <f t="shared" si="1272"/>
        <v>77490.780000000246</v>
      </c>
      <c r="GO46" s="579">
        <f t="shared" ref="GO46:HC46" si="1273">SUM(GO9+GO18+GO27+GO36+GO44)</f>
        <v>37319.050000000047</v>
      </c>
      <c r="GP46" s="579">
        <f t="shared" si="1273"/>
        <v>-40171.730000000214</v>
      </c>
      <c r="GQ46" s="580">
        <f t="shared" si="1273"/>
        <v>14.929396116544414</v>
      </c>
      <c r="GR46" s="579">
        <f t="shared" si="1273"/>
        <v>119000</v>
      </c>
      <c r="GS46" s="579">
        <f t="shared" si="1273"/>
        <v>65405.660000000033</v>
      </c>
      <c r="GT46" s="579">
        <f t="shared" si="1273"/>
        <v>-53594.339999999967</v>
      </c>
      <c r="GU46" s="580">
        <f t="shared" si="1273"/>
        <v>14.745819999999995</v>
      </c>
      <c r="GV46" s="579">
        <f t="shared" si="1273"/>
        <v>77490.780000000246</v>
      </c>
      <c r="GW46" s="579">
        <f t="shared" si="1273"/>
        <v>33578.330000000075</v>
      </c>
      <c r="GX46" s="579">
        <f t="shared" si="1273"/>
        <v>-43912.450000000186</v>
      </c>
      <c r="GY46" s="580">
        <f t="shared" si="1273"/>
        <v>13.432930085359816</v>
      </c>
      <c r="GZ46" s="579">
        <f t="shared" si="1273"/>
        <v>976500</v>
      </c>
      <c r="HA46" s="579">
        <f t="shared" si="1273"/>
        <v>85083.122999999905</v>
      </c>
      <c r="HB46" s="579">
        <f t="shared" si="1273"/>
        <v>-891416.87700000009</v>
      </c>
      <c r="HC46" s="580">
        <f t="shared" si="1273"/>
        <v>2.7010515238095207</v>
      </c>
    </row>
    <row r="47" spans="1:211" ht="17.25" customHeight="1">
      <c r="A47" s="582"/>
      <c r="B47" s="583" t="s">
        <v>26</v>
      </c>
      <c r="C47" s="583"/>
      <c r="D47" s="584">
        <f>SUM(D5:D8,D11:D17,D20:D26,D29:D35,D38:D43)</f>
        <v>6995181.1779354811</v>
      </c>
      <c r="E47" s="584">
        <f t="shared" ref="E47:BP47" ca="1" si="1274">SUM(E5:E8,E11:E17,E20:E26,E29:E35,E38:E43)</f>
        <v>2382505.0763625675</v>
      </c>
      <c r="F47" s="584">
        <f t="shared" ca="1" si="1274"/>
        <v>-4612676.1015729159</v>
      </c>
      <c r="G47" s="585">
        <f t="shared" ca="1" si="1274"/>
        <v>11.58413642041377</v>
      </c>
      <c r="H47" s="584">
        <f t="shared" si="1274"/>
        <v>32291.030967741928</v>
      </c>
      <c r="I47" s="584">
        <f t="shared" si="1274"/>
        <v>8494.5700000000652</v>
      </c>
      <c r="J47" s="584">
        <f t="shared" si="1274"/>
        <v>-23796.46096774187</v>
      </c>
      <c r="K47" s="585">
        <f t="shared" ref="K47" si="1275">SUM(K5:K8,K11:K17,K20:K26,K29:K35,K38:K43)</f>
        <v>8.9299241609206845</v>
      </c>
      <c r="L47" s="584">
        <f t="shared" si="1274"/>
        <v>35400</v>
      </c>
      <c r="M47" s="584">
        <f t="shared" si="1274"/>
        <v>14878.200000000186</v>
      </c>
      <c r="N47" s="584">
        <f t="shared" si="1274"/>
        <v>-20521.799999999814</v>
      </c>
      <c r="O47" s="586">
        <f t="shared" ref="O47" si="1276">SUM(O5:O8,O11:O17,O20:O26,O29:O35,O38:O43)</f>
        <v>12.792525000000062</v>
      </c>
      <c r="P47" s="584">
        <f t="shared" si="1274"/>
        <v>93098.064516129059</v>
      </c>
      <c r="Q47" s="584">
        <f t="shared" si="1274"/>
        <v>35532.419999999925</v>
      </c>
      <c r="R47" s="584">
        <f t="shared" si="1274"/>
        <v>-57565.644516129141</v>
      </c>
      <c r="S47" s="586">
        <f t="shared" ref="S47" si="1277">SUM(S5:S8,S11:S17,S20:S26,S29:S35,S38:S43)</f>
        <v>11.148035412541068</v>
      </c>
      <c r="T47" s="584">
        <f t="shared" si="1274"/>
        <v>22100</v>
      </c>
      <c r="U47" s="584">
        <f t="shared" si="1274"/>
        <v>12797.429999999935</v>
      </c>
      <c r="V47" s="584">
        <f t="shared" si="1274"/>
        <v>-9302.5700000000652</v>
      </c>
      <c r="W47" s="586">
        <f t="shared" ref="W47" si="1278">SUM(W5:W8,W11:W17,W20:W26,W29:W35,W38:W43)</f>
        <v>18.07852499999985</v>
      </c>
      <c r="X47" s="584">
        <f t="shared" si="1274"/>
        <v>4050</v>
      </c>
      <c r="Y47" s="584">
        <f t="shared" si="1274"/>
        <v>1283.5899999999965</v>
      </c>
      <c r="Z47" s="584">
        <f t="shared" si="1274"/>
        <v>-2766.4100000000035</v>
      </c>
      <c r="AA47" s="586" t="e">
        <f t="shared" ref="AA47" si="1279">SUM(AA5:AA8,AA11:AA17,AA20:AA26,AA29:AA35,AA38:AA43)</f>
        <v>#DIV/0!</v>
      </c>
      <c r="AB47" s="584">
        <f t="shared" si="1274"/>
        <v>18716.65999999992</v>
      </c>
      <c r="AC47" s="584">
        <f t="shared" si="1274"/>
        <v>10681.359999999986</v>
      </c>
      <c r="AD47" s="584">
        <f t="shared" si="1274"/>
        <v>-8035.2999999999265</v>
      </c>
      <c r="AE47" s="585">
        <f t="shared" ref="AE47" si="1280">SUM(AE5:AE8,AE11:AE17,AE20:AE26,AE29:AE35,AE38:AE43)</f>
        <v>17.691306034303185</v>
      </c>
      <c r="AF47" s="584">
        <f t="shared" si="1274"/>
        <v>20871.539999999961</v>
      </c>
      <c r="AG47" s="584">
        <f t="shared" si="1274"/>
        <v>6887.3399999999674</v>
      </c>
      <c r="AH47" s="584">
        <f t="shared" si="1274"/>
        <v>-13984.200000000004</v>
      </c>
      <c r="AI47" s="585">
        <f t="shared" ref="AI47" si="1281">SUM(AI5:AI8,AI11:AI17,AI20:AI26,AI29:AI35,AI38:AI43)</f>
        <v>10.229601648943932</v>
      </c>
      <c r="AJ47" s="584">
        <f t="shared" si="1274"/>
        <v>143500</v>
      </c>
      <c r="AK47" s="584">
        <f t="shared" si="1274"/>
        <v>58703.129999998957</v>
      </c>
      <c r="AL47" s="584">
        <f t="shared" si="1274"/>
        <v>-84796.870000001043</v>
      </c>
      <c r="AM47" s="585" t="e">
        <f t="shared" ref="AM47" si="1282">SUM(AM5:AM8,AM11:AM17,AM20:AM26,AM29:AM35,AM38:AM43)</f>
        <v>#DIV/0!</v>
      </c>
      <c r="AN47" s="584">
        <f t="shared" si="1274"/>
        <v>125000</v>
      </c>
      <c r="AO47" s="584">
        <f t="shared" ca="1" si="1274"/>
        <v>51354.25</v>
      </c>
      <c r="AP47" s="584">
        <f t="shared" ca="1" si="1274"/>
        <v>-73645.75</v>
      </c>
      <c r="AQ47" s="585">
        <f t="shared" ref="AQ47" ca="1" si="1283">SUM(AQ5:AQ8,AQ11:AQ17,AQ20:AQ26,AQ29:AQ35,AQ38:AQ43)</f>
        <v>13.384519499999797</v>
      </c>
      <c r="AR47" s="584">
        <f t="shared" si="1274"/>
        <v>50200</v>
      </c>
      <c r="AS47" s="584">
        <f t="shared" si="1274"/>
        <v>16196.389999999898</v>
      </c>
      <c r="AT47" s="584">
        <f t="shared" si="1274"/>
        <v>-34003.610000000102</v>
      </c>
      <c r="AU47" s="585">
        <f t="shared" ref="AU47" si="1284">SUM(AU5:AU8,AU11:AU17,AU20:AU26,AU29:AU35,AU38:AU43)</f>
        <v>11.371001666666709</v>
      </c>
      <c r="AV47" s="584">
        <f t="shared" si="1274"/>
        <v>31700</v>
      </c>
      <c r="AW47" s="584">
        <f t="shared" si="1274"/>
        <v>9093.5</v>
      </c>
      <c r="AX47" s="584">
        <f t="shared" si="1274"/>
        <v>-22606.5</v>
      </c>
      <c r="AY47" s="585">
        <f t="shared" ref="AY47" si="1285">SUM(AY5:AY8,AY11:AY17,AY20:AY26,AY29:AY35,AY38:AY43)</f>
        <v>12.121609230769218</v>
      </c>
      <c r="AZ47" s="584">
        <f t="shared" si="1274"/>
        <v>402000</v>
      </c>
      <c r="BA47" s="584">
        <f t="shared" si="1274"/>
        <v>136415.79999999981</v>
      </c>
      <c r="BB47" s="584">
        <f t="shared" si="1274"/>
        <v>-265584.20000000019</v>
      </c>
      <c r="BC47" s="585">
        <f t="shared" ref="BC47" si="1286">SUM(BC5:BC8,BC11:BC17,BC20:BC26,BC29:BC35,BC38:BC43)</f>
        <v>11.731239675925906</v>
      </c>
      <c r="BD47" s="584">
        <f t="shared" si="1274"/>
        <v>229000.0570967742</v>
      </c>
      <c r="BE47" s="584">
        <f t="shared" si="1274"/>
        <v>118858.95000000019</v>
      </c>
      <c r="BF47" s="584">
        <f t="shared" si="1274"/>
        <v>-110141.10709677401</v>
      </c>
      <c r="BG47" s="585">
        <f t="shared" ref="BG47" si="1287">SUM(BG5:BG8,BG11:BG17,BG20:BG26,BG29:BG35,BG38:BG43)</f>
        <v>15.92715036520036</v>
      </c>
      <c r="BH47" s="584">
        <f t="shared" si="1274"/>
        <v>27000</v>
      </c>
      <c r="BI47" s="584">
        <f t="shared" si="1274"/>
        <v>16955.283999999985</v>
      </c>
      <c r="BJ47" s="584">
        <f t="shared" si="1274"/>
        <v>-10044.716000000015</v>
      </c>
      <c r="BK47" s="585" t="e">
        <f t="shared" ref="BK47" si="1288">SUM(BK5:BK8,BK11:BK17,BK20:BK26,BK29:BK35,BK38:BK43)</f>
        <v>#DIV/0!</v>
      </c>
      <c r="BL47" s="584">
        <f t="shared" si="1274"/>
        <v>133500</v>
      </c>
      <c r="BM47" s="584">
        <f t="shared" ca="1" si="1274"/>
        <v>68003.149362567812</v>
      </c>
      <c r="BN47" s="584">
        <f t="shared" ca="1" si="1274"/>
        <v>-65496.850637432188</v>
      </c>
      <c r="BO47" s="585">
        <f t="shared" ref="BO47" ca="1" si="1289">SUM(BO5:BO8,BO11:BO17,BO20:BO26,BO29:BO35,BO38:BO43)</f>
        <v>20.892222817825651</v>
      </c>
      <c r="BP47" s="584">
        <f t="shared" si="1274"/>
        <v>116000</v>
      </c>
      <c r="BQ47" s="584">
        <f t="shared" ref="BQ47:EB47" si="1290">SUM(BQ5:BQ8,BQ11:BQ17,BQ20:BQ26,BQ29:BQ35,BQ38:BQ43)</f>
        <v>2402.339999999851</v>
      </c>
      <c r="BR47" s="584">
        <f t="shared" si="1290"/>
        <v>-113597.66000000015</v>
      </c>
      <c r="BS47" s="585" t="e">
        <f t="shared" si="1290"/>
        <v>#DIV/0!</v>
      </c>
      <c r="BT47" s="584">
        <f t="shared" si="1290"/>
        <v>2773.0000000000009</v>
      </c>
      <c r="BU47" s="584">
        <f t="shared" si="1290"/>
        <v>1054.0409999999974</v>
      </c>
      <c r="BV47" s="584">
        <f t="shared" si="1290"/>
        <v>-1718.959000000003</v>
      </c>
      <c r="BW47" s="585">
        <f t="shared" si="1290"/>
        <v>11.783364947710032</v>
      </c>
      <c r="BX47" s="584">
        <f t="shared" si="1290"/>
        <v>97100</v>
      </c>
      <c r="BY47" s="584">
        <f t="shared" si="1290"/>
        <v>34978.099999999627</v>
      </c>
      <c r="BZ47" s="584">
        <f t="shared" si="1290"/>
        <v>-62121.900000000373</v>
      </c>
      <c r="CA47" s="585">
        <f t="shared" si="1290"/>
        <v>11.38193809523797</v>
      </c>
      <c r="CB47" s="584">
        <f t="shared" si="1290"/>
        <v>31000</v>
      </c>
      <c r="CC47" s="584">
        <f t="shared" si="1290"/>
        <v>14913.890000000014</v>
      </c>
      <c r="CD47" s="584">
        <f t="shared" si="1290"/>
        <v>-16086.109999999986</v>
      </c>
      <c r="CE47" s="585">
        <f t="shared" si="1290"/>
        <v>14.913890000000013</v>
      </c>
      <c r="CF47" s="584">
        <f t="shared" si="1290"/>
        <v>66000</v>
      </c>
      <c r="CG47" s="584">
        <f t="shared" si="1290"/>
        <v>29026.599999999627</v>
      </c>
      <c r="CH47" s="584">
        <f t="shared" si="1290"/>
        <v>-36973.400000000373</v>
      </c>
      <c r="CI47" s="585" t="e">
        <f t="shared" ref="CI47" si="1291">SUM(CI5:CI8,CI11:CI17,CI20:CI26,CI29:CI35,CI38:CI43)</f>
        <v>#DIV/0!</v>
      </c>
      <c r="CJ47" s="584">
        <f t="shared" si="1290"/>
        <v>76000</v>
      </c>
      <c r="CK47" s="584">
        <f t="shared" si="1290"/>
        <v>34065.310000000056</v>
      </c>
      <c r="CL47" s="584">
        <f t="shared" si="1290"/>
        <v>-41934.689999999944</v>
      </c>
      <c r="CM47" s="585" t="e">
        <f t="shared" ref="CM47" si="1292">SUM(CM5:CM8,CM11:CM17,CM20:CM26,CM29:CM35,CM38:CM43)</f>
        <v>#DIV/0!</v>
      </c>
      <c r="CN47" s="584">
        <f t="shared" si="1290"/>
        <v>0</v>
      </c>
      <c r="CO47" s="584">
        <f t="shared" si="1290"/>
        <v>0</v>
      </c>
      <c r="CP47" s="584">
        <f t="shared" si="1290"/>
        <v>0</v>
      </c>
      <c r="CQ47" s="585" t="e">
        <f t="shared" ref="CQ47" si="1293">SUM(CQ5:CQ8,CQ11:CQ17,CQ20:CQ26,CQ29:CQ35,CQ38:CQ43)</f>
        <v>#DIV/0!</v>
      </c>
      <c r="CR47" s="584">
        <f t="shared" si="1290"/>
        <v>45000</v>
      </c>
      <c r="CS47" s="584">
        <f t="shared" si="1290"/>
        <v>10491.720000000001</v>
      </c>
      <c r="CT47" s="584">
        <f t="shared" si="1290"/>
        <v>-34508.28</v>
      </c>
      <c r="CU47" s="585" t="e">
        <f t="shared" ref="CU47" si="1294">SUM(CU5:CU8,CU11:CU17,CU20:CU26,CU29:CU35,CU38:CU43)</f>
        <v>#DIV/0!</v>
      </c>
      <c r="CV47" s="584">
        <f t="shared" si="1290"/>
        <v>374638.21819354832</v>
      </c>
      <c r="CW47" s="584">
        <f t="shared" si="1290"/>
        <v>127656.79500000179</v>
      </c>
      <c r="CX47" s="584">
        <f t="shared" si="1290"/>
        <v>-246981.42319354657</v>
      </c>
      <c r="CY47" s="585">
        <f t="shared" si="1290"/>
        <v>11.812738098513826</v>
      </c>
      <c r="CZ47" s="584">
        <f t="shared" si="1290"/>
        <v>57500</v>
      </c>
      <c r="DA47" s="584">
        <f t="shared" si="1290"/>
        <v>27012.850000000559</v>
      </c>
      <c r="DB47" s="584">
        <f t="shared" si="1290"/>
        <v>-30487.149999999441</v>
      </c>
      <c r="DC47" s="585">
        <f t="shared" si="1290"/>
        <v>14.089295000000392</v>
      </c>
      <c r="DD47" s="584">
        <f t="shared" si="1290"/>
        <v>21600</v>
      </c>
      <c r="DE47" s="584">
        <f t="shared" si="1290"/>
        <v>5166.109999999986</v>
      </c>
      <c r="DF47" s="584">
        <f t="shared" si="1290"/>
        <v>-16433.890000000014</v>
      </c>
      <c r="DG47" s="585" t="e">
        <f t="shared" ref="DG47" si="1295">SUM(DG5:DG8,DG11:DG17,DG20:DG26,DG29:DG35,DG38:DG43)</f>
        <v>#DIV/0!</v>
      </c>
      <c r="DH47" s="584">
        <f t="shared" si="1290"/>
        <v>206399.40774193552</v>
      </c>
      <c r="DI47" s="584">
        <f t="shared" si="1290"/>
        <v>95617.969999998808</v>
      </c>
      <c r="DJ47" s="584">
        <f t="shared" si="1290"/>
        <v>-110781.43774193669</v>
      </c>
      <c r="DK47" s="585">
        <f t="shared" si="1290"/>
        <v>13.691126704798448</v>
      </c>
      <c r="DL47" s="584">
        <f t="shared" si="1290"/>
        <v>47000</v>
      </c>
      <c r="DM47" s="584">
        <f t="shared" si="1290"/>
        <v>22621.410000000033</v>
      </c>
      <c r="DN47" s="584">
        <f t="shared" si="1290"/>
        <v>-24378.589999999967</v>
      </c>
      <c r="DO47" s="585" t="e">
        <f t="shared" si="1290"/>
        <v>#DIV/0!</v>
      </c>
      <c r="DP47" s="584">
        <f t="shared" si="1290"/>
        <v>53000</v>
      </c>
      <c r="DQ47" s="584">
        <f t="shared" si="1290"/>
        <v>18854.409999999916</v>
      </c>
      <c r="DR47" s="584">
        <f t="shared" si="1290"/>
        <v>-34145.590000000084</v>
      </c>
      <c r="DS47" s="585">
        <f t="shared" si="1290"/>
        <v>9.629751666666591</v>
      </c>
      <c r="DT47" s="584">
        <f t="shared" si="1290"/>
        <v>27000</v>
      </c>
      <c r="DU47" s="584">
        <f t="shared" si="1290"/>
        <v>7217.2700000000186</v>
      </c>
      <c r="DV47" s="584">
        <f t="shared" si="1290"/>
        <v>-19782.729999999981</v>
      </c>
      <c r="DW47" s="585" t="e">
        <f t="shared" si="1290"/>
        <v>#DIV/0!</v>
      </c>
      <c r="DX47" s="584">
        <f t="shared" si="1290"/>
        <v>311000</v>
      </c>
      <c r="DY47" s="584">
        <f t="shared" si="1290"/>
        <v>129595.75</v>
      </c>
      <c r="DZ47" s="584">
        <f t="shared" si="1290"/>
        <v>-181404.25</v>
      </c>
      <c r="EA47" s="585">
        <f t="shared" si="1290"/>
        <v>12.854767272727276</v>
      </c>
      <c r="EB47" s="584">
        <f t="shared" si="1290"/>
        <v>62000</v>
      </c>
      <c r="EC47" s="584">
        <f t="shared" ref="EC47:GN47" si="1296">SUM(EC5:EC8,EC11:EC17,EC20:EC26,EC29:EC35,EC38:EC43)</f>
        <v>36278.300000000047</v>
      </c>
      <c r="ED47" s="584">
        <f t="shared" si="1296"/>
        <v>-25721.699999999953</v>
      </c>
      <c r="EE47" s="585">
        <f t="shared" si="1296"/>
        <v>18.139150000000022</v>
      </c>
      <c r="EF47" s="584">
        <f t="shared" si="1296"/>
        <v>184500</v>
      </c>
      <c r="EG47" s="584">
        <f t="shared" si="1296"/>
        <v>85587.80999999959</v>
      </c>
      <c r="EH47" s="584">
        <f t="shared" si="1296"/>
        <v>-98912.19000000041</v>
      </c>
      <c r="EI47" s="585">
        <f t="shared" si="1296"/>
        <v>14.538645555555457</v>
      </c>
      <c r="EJ47" s="584">
        <f t="shared" si="1296"/>
        <v>272000</v>
      </c>
      <c r="EK47" s="584">
        <f t="shared" si="1296"/>
        <v>108692.25</v>
      </c>
      <c r="EL47" s="584">
        <f t="shared" si="1296"/>
        <v>-163307.75</v>
      </c>
      <c r="EM47" s="585" t="e">
        <f t="shared" si="1296"/>
        <v>#DIV/0!</v>
      </c>
      <c r="EN47" s="584">
        <f t="shared" si="1296"/>
        <v>131000</v>
      </c>
      <c r="EO47" s="584">
        <f t="shared" si="1296"/>
        <v>62405.600000000093</v>
      </c>
      <c r="EP47" s="584">
        <f t="shared" si="1296"/>
        <v>-68594.399999999907</v>
      </c>
      <c r="EQ47" s="585">
        <f t="shared" si="1296"/>
        <v>19.684460000000055</v>
      </c>
      <c r="ER47" s="584">
        <f t="shared" si="1296"/>
        <v>641500</v>
      </c>
      <c r="ES47" s="584">
        <f t="shared" si="1296"/>
        <v>217463.33999999985</v>
      </c>
      <c r="ET47" s="584">
        <f t="shared" si="1296"/>
        <v>-424036.66000000015</v>
      </c>
      <c r="EU47" s="585">
        <f t="shared" si="1296"/>
        <v>13.110126892156961</v>
      </c>
      <c r="EV47" s="584">
        <f t="shared" si="1296"/>
        <v>178000</v>
      </c>
      <c r="EW47" s="584">
        <f t="shared" si="1296"/>
        <v>54026.069999999832</v>
      </c>
      <c r="EX47" s="584">
        <f t="shared" si="1296"/>
        <v>-123973.93000000017</v>
      </c>
      <c r="EY47" s="585">
        <f t="shared" si="1296"/>
        <v>13.413966999999968</v>
      </c>
      <c r="EZ47" s="584">
        <f t="shared" si="1296"/>
        <v>108500</v>
      </c>
      <c r="FA47" s="584">
        <f t="shared" si="1296"/>
        <v>51101.800000000745</v>
      </c>
      <c r="FB47" s="584">
        <f t="shared" si="1296"/>
        <v>-57398.199999999255</v>
      </c>
      <c r="FC47" s="585">
        <f t="shared" si="1296"/>
        <v>14.600514285714498</v>
      </c>
      <c r="FD47" s="584">
        <f t="shared" si="1296"/>
        <v>133000</v>
      </c>
      <c r="FE47" s="584">
        <f t="shared" si="1296"/>
        <v>1002.8799999999974</v>
      </c>
      <c r="FF47" s="584">
        <f t="shared" si="1296"/>
        <v>-131997.12</v>
      </c>
      <c r="FG47" s="585" t="e">
        <f t="shared" si="1296"/>
        <v>#DIV/0!</v>
      </c>
      <c r="FH47" s="584">
        <f t="shared" si="1296"/>
        <v>430000</v>
      </c>
      <c r="FI47" s="584">
        <f t="shared" si="1296"/>
        <v>186186.49</v>
      </c>
      <c r="FJ47" s="584">
        <f t="shared" si="1296"/>
        <v>-243813.51</v>
      </c>
      <c r="FK47" s="585">
        <f t="shared" si="1296"/>
        <v>18.618648999999998</v>
      </c>
      <c r="FL47" s="584">
        <f t="shared" si="1296"/>
        <v>15500</v>
      </c>
      <c r="FM47" s="584">
        <f t="shared" si="1296"/>
        <v>4975.4600000000792</v>
      </c>
      <c r="FN47" s="584">
        <f t="shared" si="1296"/>
        <v>-10524.539999999921</v>
      </c>
      <c r="FO47" s="585">
        <f t="shared" si="1296"/>
        <v>9.9509200000001581</v>
      </c>
      <c r="FP47" s="584">
        <f t="shared" si="1296"/>
        <v>201500</v>
      </c>
      <c r="FQ47" s="584">
        <f t="shared" si="1296"/>
        <v>77228.489999999991</v>
      </c>
      <c r="FR47" s="584">
        <f t="shared" si="1296"/>
        <v>-124271.51000000001</v>
      </c>
      <c r="FS47" s="585">
        <f t="shared" si="1296"/>
        <v>11.88130615384615</v>
      </c>
      <c r="FT47" s="584">
        <f t="shared" si="1296"/>
        <v>108500</v>
      </c>
      <c r="FU47" s="584">
        <f t="shared" si="1296"/>
        <v>8579.2700000004843</v>
      </c>
      <c r="FV47" s="584">
        <f t="shared" si="1296"/>
        <v>-99920.729999999516</v>
      </c>
      <c r="FW47" s="585">
        <f t="shared" si="1296"/>
        <v>2.4512200000001383</v>
      </c>
      <c r="FX47" s="584">
        <f t="shared" si="1296"/>
        <v>62000</v>
      </c>
      <c r="FY47" s="584">
        <f t="shared" si="1296"/>
        <v>30171.660000000149</v>
      </c>
      <c r="FZ47" s="584">
        <f t="shared" si="1296"/>
        <v>-31828.339999999851</v>
      </c>
      <c r="GA47" s="585">
        <f t="shared" si="1296"/>
        <v>15.085830000000074</v>
      </c>
      <c r="GB47" s="584">
        <f t="shared" si="1296"/>
        <v>11457.93199999991</v>
      </c>
      <c r="GC47" s="584">
        <f t="shared" si="1296"/>
        <v>13877.739999999991</v>
      </c>
      <c r="GD47" s="584">
        <f t="shared" si="1296"/>
        <v>2419.8080000000755</v>
      </c>
      <c r="GE47" s="585">
        <f t="shared" si="1296"/>
        <v>37.546909861221295</v>
      </c>
      <c r="GF47" s="584">
        <f t="shared" si="1296"/>
        <v>279000</v>
      </c>
      <c r="GG47" s="584">
        <f t="shared" si="1296"/>
        <v>87916.203999999998</v>
      </c>
      <c r="GH47" s="584">
        <f t="shared" si="1296"/>
        <v>-191083.796</v>
      </c>
      <c r="GI47" s="585">
        <f t="shared" si="1296"/>
        <v>9.7684671111111108</v>
      </c>
      <c r="GJ47" s="584">
        <f t="shared" si="1296"/>
        <v>25803.7074193546</v>
      </c>
      <c r="GK47" s="584">
        <f t="shared" si="1296"/>
        <v>8815.6199999996461</v>
      </c>
      <c r="GL47" s="584">
        <f t="shared" si="1296"/>
        <v>-16988.087419354964</v>
      </c>
      <c r="GM47" s="585" t="e">
        <f t="shared" si="1296"/>
        <v>#DIV/0!</v>
      </c>
      <c r="GN47" s="584">
        <f t="shared" si="1296"/>
        <v>77490.78000000029</v>
      </c>
      <c r="GO47" s="584">
        <f t="shared" ref="GO47:HC47" si="1297">SUM(GO5:GO8,GO11:GO17,GO20:GO26,GO29:GO35,GO38:GO43)</f>
        <v>37319.050000000047</v>
      </c>
      <c r="GP47" s="584">
        <f t="shared" si="1297"/>
        <v>-40171.730000000221</v>
      </c>
      <c r="GQ47" s="585">
        <f t="shared" si="1297"/>
        <v>14.929396116544416</v>
      </c>
      <c r="GR47" s="584">
        <f t="shared" si="1297"/>
        <v>119000</v>
      </c>
      <c r="GS47" s="584">
        <f t="shared" si="1297"/>
        <v>65405.660000000033</v>
      </c>
      <c r="GT47" s="584">
        <f t="shared" si="1297"/>
        <v>-53594.339999999967</v>
      </c>
      <c r="GU47" s="585">
        <f t="shared" si="1297"/>
        <v>14.745819999999995</v>
      </c>
      <c r="GV47" s="584">
        <f t="shared" si="1297"/>
        <v>77490.78000000029</v>
      </c>
      <c r="GW47" s="584">
        <f t="shared" si="1297"/>
        <v>33578.330000000075</v>
      </c>
      <c r="GX47" s="584">
        <f t="shared" si="1297"/>
        <v>-43912.450000000201</v>
      </c>
      <c r="GY47" s="585">
        <f t="shared" si="1297"/>
        <v>13.432930085359819</v>
      </c>
      <c r="GZ47" s="584">
        <f t="shared" si="1297"/>
        <v>976500</v>
      </c>
      <c r="HA47" s="584">
        <f t="shared" si="1297"/>
        <v>85083.122999999905</v>
      </c>
      <c r="HB47" s="584">
        <f t="shared" si="1297"/>
        <v>-891416.87700000009</v>
      </c>
      <c r="HC47" s="585">
        <f t="shared" si="1297"/>
        <v>2.7010515238095212</v>
      </c>
    </row>
    <row r="50" spans="3:211" hidden="1"/>
    <row r="51" spans="3:211" ht="18" hidden="1" customHeight="1">
      <c r="C51" s="857" t="s">
        <v>1</v>
      </c>
      <c r="D51" s="854" t="s">
        <v>106</v>
      </c>
      <c r="E51" s="855"/>
      <c r="F51" s="855"/>
      <c r="G51" s="855"/>
      <c r="H51" s="851" t="s">
        <v>107</v>
      </c>
      <c r="I51" s="851"/>
      <c r="J51" s="851"/>
      <c r="K51" s="856"/>
      <c r="O51" s="587"/>
      <c r="S51" s="587"/>
      <c r="W51" s="587"/>
      <c r="AA51" s="587"/>
      <c r="AE51" s="536"/>
      <c r="AI51" s="536"/>
      <c r="AM51" s="536"/>
      <c r="AQ51" s="536"/>
      <c r="AU51" s="536"/>
      <c r="AY51" s="536"/>
      <c r="BC51" s="536"/>
      <c r="BG51" s="536"/>
      <c r="BK51" s="536"/>
      <c r="BO51" s="536"/>
      <c r="BS51" s="536"/>
      <c r="BW51" s="536"/>
      <c r="CA51" s="536"/>
      <c r="CE51" s="536"/>
      <c r="CI51" s="536"/>
      <c r="CM51" s="536"/>
      <c r="CQ51" s="536"/>
      <c r="CR51" s="536"/>
      <c r="CS51" s="536"/>
      <c r="CT51" s="536"/>
      <c r="CU51" s="536"/>
      <c r="CY51" s="536"/>
      <c r="DC51" s="536"/>
      <c r="DG51" s="536"/>
      <c r="DK51" s="536"/>
      <c r="DO51" s="536"/>
      <c r="DS51" s="536"/>
      <c r="DW51" s="536"/>
      <c r="EA51" s="536"/>
      <c r="EE51" s="536"/>
      <c r="EI51" s="536"/>
      <c r="EM51" s="536"/>
      <c r="EQ51" s="536"/>
      <c r="EU51" s="536"/>
      <c r="EY51" s="536"/>
      <c r="FC51" s="536"/>
      <c r="FK51" s="588"/>
      <c r="FO51" s="536"/>
      <c r="FS51" s="536"/>
      <c r="FW51" s="536"/>
      <c r="GA51" s="536"/>
      <c r="GE51" s="536"/>
      <c r="GI51" s="536"/>
      <c r="GM51" s="536"/>
      <c r="GQ51" s="536"/>
      <c r="GR51" s="536"/>
      <c r="GS51" s="536"/>
      <c r="GT51" s="536"/>
      <c r="GU51" s="536"/>
      <c r="GY51" s="536"/>
      <c r="HC51" s="536"/>
    </row>
    <row r="52" spans="3:211" ht="18" hidden="1" customHeight="1">
      <c r="C52" s="858"/>
      <c r="D52" s="589" t="s">
        <v>108</v>
      </c>
      <c r="E52" s="589" t="s">
        <v>109</v>
      </c>
      <c r="F52" s="589" t="s">
        <v>110</v>
      </c>
      <c r="G52" s="589" t="s">
        <v>111</v>
      </c>
      <c r="H52" s="590" t="s">
        <v>108</v>
      </c>
      <c r="I52" s="590" t="s">
        <v>109</v>
      </c>
      <c r="J52" s="590" t="s">
        <v>110</v>
      </c>
      <c r="K52" s="591" t="s">
        <v>111</v>
      </c>
      <c r="O52" s="587"/>
      <c r="S52" s="587"/>
      <c r="W52" s="587"/>
      <c r="AA52" s="587"/>
      <c r="AE52" s="536"/>
      <c r="AI52" s="536"/>
      <c r="AM52" s="536"/>
      <c r="AQ52" s="536"/>
      <c r="AU52" s="536"/>
      <c r="AY52" s="536"/>
      <c r="BC52" s="536"/>
      <c r="BG52" s="536"/>
      <c r="BK52" s="536"/>
      <c r="BO52" s="536"/>
      <c r="BS52" s="536"/>
      <c r="BW52" s="536"/>
      <c r="CA52" s="536"/>
      <c r="CE52" s="536"/>
      <c r="CI52" s="536"/>
      <c r="CM52" s="536"/>
      <c r="CQ52" s="536"/>
      <c r="CR52" s="536"/>
      <c r="CS52" s="536"/>
      <c r="CT52" s="536"/>
      <c r="CU52" s="536"/>
      <c r="CY52" s="536"/>
      <c r="DC52" s="536"/>
      <c r="DG52" s="536"/>
      <c r="DK52" s="536"/>
      <c r="DO52" s="536"/>
      <c r="DS52" s="536"/>
      <c r="DW52" s="536"/>
      <c r="EA52" s="536"/>
      <c r="EB52" s="536"/>
      <c r="EC52" s="536"/>
      <c r="ED52" s="536"/>
      <c r="EE52" s="536"/>
      <c r="EF52" s="536"/>
      <c r="EG52" s="536"/>
      <c r="EH52" s="536"/>
      <c r="EI52" s="536"/>
      <c r="EJ52" s="536"/>
      <c r="EK52" s="536"/>
      <c r="EL52" s="536"/>
      <c r="EM52" s="536"/>
      <c r="EN52" s="536"/>
      <c r="EO52" s="536"/>
      <c r="EP52" s="536"/>
      <c r="EQ52" s="536"/>
      <c r="ER52" s="536"/>
      <c r="ES52" s="536"/>
      <c r="ET52" s="536"/>
      <c r="EU52" s="536"/>
      <c r="EV52" s="536"/>
      <c r="EW52" s="536"/>
      <c r="EX52" s="536"/>
      <c r="EY52" s="536"/>
      <c r="EZ52" s="536"/>
      <c r="FA52" s="536"/>
      <c r="FB52" s="536"/>
      <c r="FC52" s="536"/>
      <c r="FD52" s="536"/>
      <c r="FE52" s="536"/>
      <c r="FF52" s="592"/>
      <c r="FG52" s="536"/>
      <c r="FH52" s="536"/>
      <c r="FI52" s="592"/>
      <c r="FJ52" s="536"/>
      <c r="FK52" s="588"/>
      <c r="FL52" s="536"/>
      <c r="FM52" s="536"/>
      <c r="FN52" s="536"/>
      <c r="FO52" s="536"/>
      <c r="FP52" s="536"/>
      <c r="FQ52" s="536"/>
      <c r="FR52" s="536"/>
      <c r="FS52" s="536"/>
      <c r="FT52" s="536"/>
      <c r="FU52" s="536"/>
      <c r="FV52" s="536"/>
      <c r="FW52" s="536"/>
      <c r="FX52" s="536"/>
      <c r="FY52" s="536"/>
      <c r="FZ52" s="536"/>
      <c r="GA52" s="536"/>
      <c r="GB52" s="536"/>
      <c r="GC52" s="536"/>
      <c r="GD52" s="536"/>
      <c r="GE52" s="536"/>
      <c r="GF52" s="536"/>
      <c r="GG52" s="536"/>
      <c r="GH52" s="536"/>
      <c r="GI52" s="536"/>
      <c r="GJ52" s="536"/>
      <c r="GK52" s="536"/>
      <c r="GL52" s="536"/>
      <c r="GM52" s="536"/>
      <c r="GN52" s="536"/>
      <c r="GO52" s="536"/>
      <c r="GP52" s="536"/>
      <c r="GQ52" s="536"/>
      <c r="GR52" s="536"/>
      <c r="GS52" s="536"/>
      <c r="GT52" s="536"/>
      <c r="GU52" s="536"/>
      <c r="GV52" s="536"/>
      <c r="GW52" s="536"/>
      <c r="GX52" s="536"/>
      <c r="GY52" s="536"/>
      <c r="GZ52" s="536"/>
      <c r="HA52" s="536"/>
      <c r="HB52" s="536"/>
      <c r="HC52" s="536"/>
    </row>
    <row r="53" spans="3:211" hidden="1">
      <c r="C53" s="593">
        <f>A5</f>
        <v>40</v>
      </c>
      <c r="D53" s="594">
        <f>D9</f>
        <v>798794.37803225801</v>
      </c>
      <c r="E53" s="594">
        <f ca="1">E7</f>
        <v>167552.38399999859</v>
      </c>
      <c r="F53" s="594">
        <f ca="1">E53-D53</f>
        <v>-631241.99403225945</v>
      </c>
      <c r="G53" s="595">
        <f t="shared" ref="G53:G57" ca="1" si="1298">E53/D53</f>
        <v>0.20975658893937818</v>
      </c>
      <c r="H53" s="596">
        <f>D5+D6+D7+D8</f>
        <v>798794.37803225801</v>
      </c>
      <c r="I53" s="596">
        <f ca="1">E9</f>
        <v>710136.90835755644</v>
      </c>
      <c r="J53" s="596">
        <f t="shared" ref="J53:J54" ca="1" si="1299">I53-H53</f>
        <v>-88657.46967470157</v>
      </c>
      <c r="K53" s="597">
        <f t="shared" ref="K53:K54" ca="1" si="1300">I53/H53</f>
        <v>0.88901089928411925</v>
      </c>
      <c r="O53" s="587"/>
      <c r="S53" s="587"/>
      <c r="W53" s="587"/>
      <c r="AA53" s="587"/>
      <c r="AE53" s="536"/>
      <c r="AI53" s="536"/>
      <c r="AM53" s="536"/>
      <c r="AQ53" s="536"/>
      <c r="AU53" s="536"/>
      <c r="AY53" s="536"/>
      <c r="BC53" s="536"/>
      <c r="BG53" s="536"/>
      <c r="BK53" s="536"/>
      <c r="BO53" s="536"/>
      <c r="BS53" s="536"/>
      <c r="BW53" s="536"/>
      <c r="CA53" s="536"/>
      <c r="CE53" s="536"/>
      <c r="CI53" s="536"/>
      <c r="CM53" s="536"/>
      <c r="CQ53" s="536"/>
      <c r="CR53" s="536"/>
      <c r="CS53" s="536"/>
      <c r="CT53" s="536"/>
      <c r="CU53" s="536"/>
      <c r="CY53" s="536"/>
      <c r="DC53" s="536"/>
      <c r="DG53" s="536"/>
      <c r="DK53" s="536"/>
      <c r="DO53" s="536"/>
      <c r="DS53" s="536"/>
      <c r="DW53" s="536"/>
      <c r="EA53" s="536"/>
      <c r="EB53" s="536"/>
      <c r="EC53" s="536"/>
      <c r="ED53" s="536"/>
      <c r="EE53" s="536"/>
      <c r="EF53" s="536"/>
      <c r="EG53" s="536"/>
      <c r="EH53" s="536"/>
      <c r="EI53" s="536"/>
      <c r="EJ53" s="536"/>
      <c r="EK53" s="536"/>
      <c r="EL53" s="536"/>
      <c r="EM53" s="536"/>
      <c r="EN53" s="536"/>
      <c r="EO53" s="536"/>
      <c r="EP53" s="536"/>
      <c r="EQ53" s="536"/>
      <c r="ER53" s="536"/>
      <c r="ES53" s="536"/>
      <c r="ET53" s="536"/>
      <c r="EU53" s="536"/>
      <c r="EV53" s="536"/>
      <c r="EW53" s="536"/>
      <c r="EX53" s="536"/>
      <c r="EY53" s="536"/>
      <c r="EZ53" s="536"/>
      <c r="FA53" s="536"/>
      <c r="FB53" s="536"/>
      <c r="FC53" s="536"/>
      <c r="FD53" s="536"/>
      <c r="FE53" s="536"/>
      <c r="FF53" s="592"/>
      <c r="FG53" s="536"/>
      <c r="FH53" s="536"/>
      <c r="FI53" s="592"/>
      <c r="FJ53" s="536"/>
      <c r="FK53" s="588"/>
      <c r="FL53" s="536"/>
      <c r="FM53" s="536"/>
      <c r="FN53" s="536"/>
      <c r="FO53" s="536"/>
      <c r="FP53" s="536"/>
      <c r="FQ53" s="536"/>
      <c r="FR53" s="536"/>
      <c r="FS53" s="536"/>
      <c r="FT53" s="536"/>
      <c r="FU53" s="536"/>
      <c r="FV53" s="536"/>
      <c r="FW53" s="536"/>
      <c r="FX53" s="536"/>
      <c r="FY53" s="536"/>
      <c r="FZ53" s="536"/>
      <c r="GA53" s="536"/>
      <c r="GB53" s="536"/>
      <c r="GC53" s="536"/>
      <c r="GD53" s="536"/>
      <c r="GE53" s="536"/>
      <c r="GF53" s="536"/>
      <c r="GG53" s="536"/>
      <c r="GH53" s="536"/>
      <c r="GI53" s="536"/>
      <c r="GJ53" s="536"/>
      <c r="GK53" s="536"/>
      <c r="GL53" s="536"/>
      <c r="GM53" s="536"/>
      <c r="GN53" s="536"/>
      <c r="GO53" s="536"/>
      <c r="GP53" s="536"/>
      <c r="GQ53" s="536"/>
      <c r="GR53" s="536"/>
      <c r="GS53" s="536"/>
      <c r="GT53" s="536"/>
      <c r="GU53" s="536"/>
      <c r="GV53" s="536"/>
      <c r="GW53" s="536"/>
      <c r="GX53" s="536"/>
      <c r="GY53" s="536"/>
      <c r="GZ53" s="536"/>
      <c r="HA53" s="536"/>
      <c r="HB53" s="536"/>
      <c r="HC53" s="536"/>
    </row>
    <row r="54" spans="3:211" hidden="1">
      <c r="C54" s="598">
        <f>C53+1</f>
        <v>41</v>
      </c>
      <c r="D54" s="599">
        <f>D53+D18</f>
        <v>2216009.2101290319</v>
      </c>
      <c r="E54" s="599">
        <f ca="1">E53+E16</f>
        <v>301071.24399999925</v>
      </c>
      <c r="F54" s="599">
        <f ca="1">E54-D54</f>
        <v>-1914937.9661290327</v>
      </c>
      <c r="G54" s="600">
        <f t="shared" ca="1" si="1298"/>
        <v>0.13586191006059434</v>
      </c>
      <c r="H54" s="811">
        <f>H53+D11+D12+D13+D14+D15+D16+D17</f>
        <v>2216009.2101290319</v>
      </c>
      <c r="I54" s="811">
        <f ca="1">I53+E18</f>
        <v>1863684.5733625728</v>
      </c>
      <c r="J54" s="811">
        <f t="shared" ca="1" si="1299"/>
        <v>-352324.63676645909</v>
      </c>
      <c r="K54" s="812">
        <f t="shared" ca="1" si="1300"/>
        <v>0.84100939871728053</v>
      </c>
      <c r="O54" s="587"/>
      <c r="S54" s="587"/>
      <c r="W54" s="587"/>
      <c r="AA54" s="587"/>
      <c r="AE54" s="536"/>
      <c r="AI54" s="536"/>
      <c r="AM54" s="536"/>
      <c r="AQ54" s="536"/>
      <c r="AU54" s="536"/>
      <c r="AY54" s="536"/>
      <c r="BC54" s="536"/>
      <c r="BG54" s="536"/>
      <c r="BK54" s="536"/>
      <c r="BO54" s="536"/>
      <c r="BS54" s="536"/>
      <c r="BW54" s="536"/>
      <c r="CA54" s="536"/>
      <c r="CE54" s="536"/>
      <c r="CI54" s="536"/>
      <c r="CM54" s="536"/>
      <c r="CQ54" s="536"/>
      <c r="CR54" s="536"/>
      <c r="CS54" s="536"/>
      <c r="CT54" s="536"/>
      <c r="CU54" s="536"/>
      <c r="CY54" s="536"/>
      <c r="DC54" s="536"/>
      <c r="DG54" s="536"/>
      <c r="DK54" s="536"/>
      <c r="DO54" s="536"/>
      <c r="DS54" s="536"/>
      <c r="DW54" s="536"/>
      <c r="EA54" s="536"/>
      <c r="EB54" s="536"/>
      <c r="EC54" s="536"/>
      <c r="ED54" s="536"/>
      <c r="EE54" s="536"/>
      <c r="EF54" s="536"/>
      <c r="EG54" s="536"/>
      <c r="EH54" s="536"/>
      <c r="EI54" s="536"/>
      <c r="EJ54" s="536"/>
      <c r="EK54" s="536"/>
      <c r="EL54" s="536"/>
      <c r="EM54" s="536"/>
      <c r="EN54" s="536"/>
      <c r="EO54" s="536"/>
      <c r="EP54" s="536"/>
      <c r="EQ54" s="536"/>
      <c r="ER54" s="536"/>
      <c r="ES54" s="536"/>
      <c r="ET54" s="536"/>
      <c r="EU54" s="536"/>
      <c r="EV54" s="536"/>
      <c r="EW54" s="536"/>
      <c r="EX54" s="536"/>
      <c r="EY54" s="536"/>
      <c r="EZ54" s="536"/>
      <c r="FA54" s="536"/>
      <c r="FB54" s="536"/>
      <c r="FC54" s="536"/>
      <c r="FD54" s="536"/>
      <c r="FE54" s="536"/>
      <c r="FF54" s="592"/>
      <c r="FG54" s="536"/>
      <c r="FH54" s="536"/>
      <c r="FI54" s="592"/>
      <c r="FJ54" s="536"/>
      <c r="FK54" s="588"/>
      <c r="FL54" s="536"/>
      <c r="FM54" s="536"/>
      <c r="FN54" s="536"/>
      <c r="FO54" s="536"/>
      <c r="FP54" s="536"/>
      <c r="FQ54" s="536"/>
      <c r="FR54" s="536"/>
      <c r="FS54" s="536"/>
      <c r="FT54" s="536"/>
      <c r="FU54" s="536"/>
      <c r="FV54" s="536"/>
      <c r="FW54" s="536"/>
      <c r="FX54" s="536"/>
      <c r="FY54" s="536"/>
      <c r="FZ54" s="536"/>
      <c r="GA54" s="536"/>
      <c r="GB54" s="536"/>
      <c r="GC54" s="536"/>
      <c r="GD54" s="536"/>
      <c r="GE54" s="536"/>
      <c r="GF54" s="536"/>
      <c r="GG54" s="536"/>
      <c r="GH54" s="536"/>
      <c r="GI54" s="536"/>
      <c r="GJ54" s="536"/>
      <c r="GK54" s="536"/>
      <c r="GL54" s="536"/>
      <c r="GM54" s="536"/>
      <c r="GN54" s="536"/>
      <c r="GO54" s="536"/>
      <c r="GP54" s="536"/>
      <c r="GQ54" s="536"/>
      <c r="GR54" s="536"/>
      <c r="GS54" s="536"/>
      <c r="GT54" s="536"/>
      <c r="GU54" s="536"/>
      <c r="GV54" s="536"/>
      <c r="GW54" s="536"/>
      <c r="GX54" s="536"/>
      <c r="GY54" s="536"/>
      <c r="GZ54" s="536"/>
      <c r="HA54" s="536"/>
      <c r="HB54" s="536"/>
      <c r="HC54" s="536"/>
    </row>
    <row r="55" spans="3:211" hidden="1">
      <c r="C55" s="598">
        <f t="shared" ref="C55:C57" si="1301">C54+1</f>
        <v>42</v>
      </c>
      <c r="D55" s="599">
        <f>D54+D25</f>
        <v>2431694.7163225804</v>
      </c>
      <c r="E55" s="599">
        <f ca="1">E54+E25</f>
        <v>301071.24399999925</v>
      </c>
      <c r="F55" s="599">
        <f ca="1">E55-D55</f>
        <v>-2130623.4723225813</v>
      </c>
      <c r="G55" s="600">
        <f t="shared" ca="1" si="1298"/>
        <v>0.12381128353780581</v>
      </c>
      <c r="H55" s="601">
        <f>H54+D20+D21+D22</f>
        <v>2879030.1483870964</v>
      </c>
      <c r="I55" s="601">
        <f ca="1">I54+E27</f>
        <v>2382505.0763625675</v>
      </c>
      <c r="J55" s="601">
        <f ca="1">I55-H55</f>
        <v>-496525.07202452887</v>
      </c>
      <c r="K55" s="602">
        <f ca="1">I55/H55</f>
        <v>0.82753738362111473</v>
      </c>
      <c r="O55" s="587"/>
      <c r="S55" s="587"/>
      <c r="W55" s="587"/>
      <c r="AA55" s="587"/>
      <c r="AE55" s="536"/>
      <c r="AI55" s="536"/>
      <c r="AM55" s="536"/>
      <c r="AQ55" s="536"/>
      <c r="AU55" s="536"/>
      <c r="AY55" s="536"/>
      <c r="BC55" s="536"/>
      <c r="BG55" s="536"/>
      <c r="BK55" s="536"/>
      <c r="BO55" s="536"/>
      <c r="BS55" s="536"/>
      <c r="BW55" s="536"/>
      <c r="CA55" s="536"/>
      <c r="CE55" s="536"/>
      <c r="CI55" s="536"/>
      <c r="CM55" s="536"/>
      <c r="CQ55" s="536"/>
      <c r="CR55" s="536"/>
      <c r="CS55" s="536"/>
      <c r="CT55" s="536"/>
      <c r="CU55" s="536"/>
      <c r="CY55" s="536"/>
      <c r="DC55" s="536"/>
      <c r="DG55" s="536"/>
      <c r="DK55" s="536"/>
      <c r="DO55" s="536"/>
      <c r="DS55" s="536"/>
      <c r="DW55" s="536"/>
      <c r="EA55" s="536"/>
      <c r="EB55" s="536"/>
      <c r="EC55" s="536"/>
      <c r="ED55" s="536"/>
      <c r="EE55" s="536"/>
      <c r="EF55" s="536"/>
      <c r="EG55" s="536"/>
      <c r="EH55" s="536"/>
      <c r="EI55" s="536"/>
      <c r="EJ55" s="536"/>
      <c r="EK55" s="536"/>
      <c r="EL55" s="536"/>
      <c r="EM55" s="536"/>
      <c r="EN55" s="536"/>
      <c r="EO55" s="536"/>
      <c r="EP55" s="536"/>
      <c r="EQ55" s="536"/>
      <c r="ER55" s="536"/>
      <c r="ES55" s="536"/>
      <c r="ET55" s="536"/>
      <c r="EU55" s="536"/>
      <c r="EV55" s="536"/>
      <c r="EW55" s="536"/>
      <c r="EX55" s="536"/>
      <c r="EY55" s="536"/>
      <c r="EZ55" s="536"/>
      <c r="FA55" s="536"/>
      <c r="FB55" s="536"/>
      <c r="FC55" s="536"/>
      <c r="FD55" s="536"/>
      <c r="FE55" s="536"/>
      <c r="FF55" s="592"/>
      <c r="FG55" s="536"/>
      <c r="FH55" s="536"/>
      <c r="FI55" s="592"/>
      <c r="FJ55" s="536"/>
      <c r="FK55" s="588"/>
      <c r="FL55" s="536"/>
      <c r="FM55" s="536"/>
      <c r="FN55" s="536"/>
      <c r="FO55" s="536"/>
      <c r="FP55" s="536"/>
      <c r="FQ55" s="536"/>
      <c r="FR55" s="536"/>
      <c r="FS55" s="536"/>
      <c r="FT55" s="536"/>
      <c r="FU55" s="536"/>
      <c r="FV55" s="536"/>
      <c r="FW55" s="536"/>
      <c r="FX55" s="536"/>
      <c r="FY55" s="536"/>
      <c r="FZ55" s="536"/>
      <c r="GA55" s="536"/>
      <c r="GB55" s="536"/>
      <c r="GC55" s="536"/>
      <c r="GD55" s="536"/>
      <c r="GE55" s="536"/>
      <c r="GF55" s="536"/>
      <c r="GG55" s="536"/>
      <c r="GH55" s="536"/>
      <c r="GI55" s="536"/>
      <c r="GJ55" s="536"/>
      <c r="GK55" s="536"/>
      <c r="GL55" s="536"/>
      <c r="GM55" s="536"/>
      <c r="GN55" s="536"/>
      <c r="GO55" s="536"/>
      <c r="GP55" s="536"/>
      <c r="GQ55" s="536"/>
      <c r="GR55" s="536"/>
      <c r="GS55" s="536"/>
      <c r="GT55" s="536"/>
      <c r="GU55" s="536"/>
      <c r="GV55" s="536"/>
      <c r="GW55" s="536"/>
      <c r="GX55" s="536"/>
      <c r="GY55" s="536"/>
      <c r="GZ55" s="536"/>
      <c r="HA55" s="536"/>
      <c r="HB55" s="536"/>
      <c r="HC55" s="536"/>
    </row>
    <row r="56" spans="3:211" hidden="1">
      <c r="C56" s="598">
        <f t="shared" si="1301"/>
        <v>43</v>
      </c>
      <c r="D56" s="599">
        <f>D55+D34</f>
        <v>2687180.2225161288</v>
      </c>
      <c r="E56" s="599">
        <f ca="1">E55+E34</f>
        <v>301071.24399999925</v>
      </c>
      <c r="F56" s="599">
        <f t="shared" ref="F56" ca="1" si="1302">E56-D56</f>
        <v>-2386108.9785161298</v>
      </c>
      <c r="G56" s="600">
        <f t="shared" ca="1" si="1298"/>
        <v>0.11203984067659317</v>
      </c>
      <c r="H56" s="603"/>
      <c r="I56" s="603"/>
      <c r="J56" s="603"/>
      <c r="K56" s="604"/>
      <c r="O56" s="587"/>
      <c r="S56" s="587"/>
      <c r="W56" s="587"/>
      <c r="AA56" s="587"/>
      <c r="AE56" s="536"/>
      <c r="AI56" s="536"/>
      <c r="AM56" s="536"/>
      <c r="AQ56" s="536"/>
      <c r="AU56" s="536"/>
      <c r="AY56" s="536"/>
      <c r="BC56" s="536"/>
      <c r="BG56" s="536"/>
      <c r="BK56" s="536"/>
      <c r="BO56" s="536"/>
      <c r="BS56" s="536"/>
      <c r="BW56" s="536"/>
      <c r="CA56" s="536"/>
      <c r="CE56" s="536"/>
      <c r="CI56" s="536"/>
      <c r="CM56" s="536"/>
      <c r="CQ56" s="536"/>
      <c r="CR56" s="536"/>
      <c r="CS56" s="536"/>
      <c r="CT56" s="536"/>
      <c r="CU56" s="536"/>
      <c r="CY56" s="536"/>
      <c r="DC56" s="536"/>
      <c r="DG56" s="536"/>
      <c r="DK56" s="536"/>
      <c r="DO56" s="536"/>
      <c r="DS56" s="536"/>
      <c r="DW56" s="536"/>
      <c r="EA56" s="536"/>
      <c r="EB56" s="536"/>
      <c r="EC56" s="536"/>
      <c r="ED56" s="536"/>
      <c r="EE56" s="536"/>
      <c r="EF56" s="536"/>
      <c r="EG56" s="536"/>
      <c r="EH56" s="536"/>
      <c r="EI56" s="536"/>
      <c r="EJ56" s="536"/>
      <c r="EK56" s="536"/>
      <c r="EL56" s="536"/>
      <c r="EM56" s="536"/>
      <c r="EN56" s="536"/>
      <c r="EO56" s="536"/>
      <c r="EP56" s="536"/>
      <c r="EQ56" s="536"/>
      <c r="ER56" s="536"/>
      <c r="ES56" s="536"/>
      <c r="ET56" s="536"/>
      <c r="EU56" s="536"/>
      <c r="EV56" s="536"/>
      <c r="EW56" s="536"/>
      <c r="EX56" s="536"/>
      <c r="EY56" s="536"/>
      <c r="EZ56" s="536"/>
      <c r="FA56" s="536"/>
      <c r="FB56" s="536"/>
      <c r="FC56" s="536"/>
      <c r="FD56" s="536"/>
      <c r="FE56" s="536"/>
      <c r="FF56" s="592"/>
      <c r="FG56" s="536"/>
      <c r="FH56" s="536"/>
      <c r="FI56" s="592"/>
      <c r="FJ56" s="536"/>
      <c r="FK56" s="588"/>
      <c r="FL56" s="536"/>
      <c r="FM56" s="536"/>
      <c r="FN56" s="536"/>
      <c r="FO56" s="536"/>
      <c r="FP56" s="536"/>
      <c r="FQ56" s="536"/>
      <c r="FR56" s="536"/>
      <c r="FS56" s="536"/>
      <c r="FT56" s="536"/>
      <c r="FU56" s="536"/>
      <c r="FV56" s="536"/>
      <c r="FW56" s="536"/>
      <c r="FX56" s="536"/>
      <c r="FY56" s="536"/>
      <c r="FZ56" s="536"/>
      <c r="GA56" s="536"/>
      <c r="GB56" s="536"/>
      <c r="GC56" s="536"/>
      <c r="GD56" s="536"/>
      <c r="GE56" s="536"/>
      <c r="GF56" s="536"/>
      <c r="GG56" s="536"/>
      <c r="GH56" s="536"/>
      <c r="GI56" s="536"/>
      <c r="GJ56" s="536"/>
      <c r="GK56" s="536"/>
      <c r="GL56" s="536"/>
      <c r="GM56" s="536"/>
      <c r="GN56" s="536"/>
      <c r="GO56" s="536"/>
      <c r="GP56" s="536"/>
      <c r="GQ56" s="536"/>
      <c r="GR56" s="536"/>
      <c r="GS56" s="536"/>
      <c r="GT56" s="536"/>
      <c r="GU56" s="536"/>
      <c r="GV56" s="536"/>
      <c r="GW56" s="536"/>
      <c r="GX56" s="536"/>
      <c r="GY56" s="536"/>
      <c r="GZ56" s="536"/>
      <c r="HA56" s="536"/>
      <c r="HB56" s="536"/>
      <c r="HC56" s="536"/>
    </row>
    <row r="57" spans="3:211" hidden="1">
      <c r="C57" s="605">
        <f t="shared" si="1301"/>
        <v>44</v>
      </c>
      <c r="D57" s="606">
        <f>D56+D44</f>
        <v>4229422.5261290316</v>
      </c>
      <c r="E57" s="606">
        <f ca="1">E56+E44</f>
        <v>301071.24399999925</v>
      </c>
      <c r="F57" s="606">
        <f t="shared" ref="F57" ca="1" si="1303">E57-D57</f>
        <v>-3928351.2821290325</v>
      </c>
      <c r="G57" s="607">
        <f t="shared" ca="1" si="1298"/>
        <v>7.1184953061559905E-2</v>
      </c>
      <c r="H57" s="608"/>
      <c r="I57" s="608"/>
      <c r="J57" s="608"/>
      <c r="K57" s="609"/>
      <c r="O57" s="587"/>
      <c r="S57" s="587"/>
      <c r="W57" s="587"/>
      <c r="AA57" s="587"/>
      <c r="AE57" s="536"/>
      <c r="AI57" s="536"/>
      <c r="AM57" s="536"/>
      <c r="AQ57" s="536"/>
      <c r="AU57" s="536"/>
      <c r="AY57" s="536"/>
      <c r="BC57" s="536"/>
      <c r="BG57" s="536"/>
      <c r="BK57" s="536"/>
      <c r="BO57" s="536"/>
      <c r="BS57" s="536"/>
      <c r="BW57" s="536"/>
      <c r="CA57" s="536"/>
      <c r="CE57" s="536"/>
      <c r="CI57" s="536"/>
      <c r="CM57" s="536"/>
      <c r="CQ57" s="536"/>
      <c r="CR57" s="536"/>
      <c r="CS57" s="536"/>
      <c r="CT57" s="536"/>
      <c r="CU57" s="536"/>
      <c r="CY57" s="536"/>
      <c r="DC57" s="536"/>
      <c r="DG57" s="536"/>
      <c r="DK57" s="536"/>
      <c r="DO57" s="536"/>
      <c r="DS57" s="536"/>
      <c r="DW57" s="536"/>
      <c r="EA57" s="536"/>
      <c r="EB57" s="536"/>
      <c r="EC57" s="536"/>
      <c r="ED57" s="536"/>
      <c r="EE57" s="536"/>
      <c r="EF57" s="536"/>
      <c r="EG57" s="536"/>
      <c r="EH57" s="536"/>
      <c r="EI57" s="536"/>
      <c r="EJ57" s="536"/>
      <c r="EK57" s="536"/>
      <c r="EL57" s="536"/>
      <c r="EM57" s="536"/>
      <c r="EN57" s="536"/>
      <c r="EO57" s="536"/>
      <c r="EP57" s="536"/>
      <c r="EQ57" s="536"/>
      <c r="ER57" s="536"/>
      <c r="ES57" s="536"/>
      <c r="ET57" s="536"/>
      <c r="EU57" s="536"/>
      <c r="EV57" s="536"/>
      <c r="EW57" s="536"/>
      <c r="EX57" s="536"/>
      <c r="EY57" s="536"/>
      <c r="EZ57" s="536"/>
      <c r="FA57" s="536"/>
      <c r="FB57" s="536"/>
      <c r="FC57" s="536"/>
      <c r="FD57" s="536"/>
      <c r="FE57" s="536"/>
      <c r="FF57" s="592"/>
      <c r="FG57" s="536"/>
      <c r="FH57" s="536"/>
      <c r="FI57" s="592"/>
      <c r="FJ57" s="536"/>
      <c r="FK57" s="588"/>
      <c r="FL57" s="536"/>
      <c r="FM57" s="536"/>
      <c r="FN57" s="536"/>
      <c r="FO57" s="536"/>
      <c r="FP57" s="536"/>
      <c r="FQ57" s="536"/>
      <c r="FR57" s="536"/>
      <c r="FS57" s="536"/>
      <c r="FT57" s="536"/>
      <c r="FU57" s="536"/>
      <c r="FV57" s="536"/>
      <c r="FW57" s="536"/>
      <c r="FX57" s="536"/>
      <c r="FY57" s="536"/>
      <c r="FZ57" s="536"/>
      <c r="GA57" s="536"/>
      <c r="GB57" s="536"/>
      <c r="GC57" s="536"/>
      <c r="GD57" s="536"/>
      <c r="GE57" s="536"/>
      <c r="GF57" s="536"/>
      <c r="GG57" s="536"/>
      <c r="GH57" s="536"/>
      <c r="GI57" s="536"/>
      <c r="GJ57" s="536"/>
      <c r="GK57" s="536"/>
      <c r="GL57" s="536"/>
      <c r="GM57" s="536"/>
      <c r="GN57" s="536"/>
      <c r="GO57" s="536"/>
      <c r="GP57" s="536"/>
      <c r="GQ57" s="536"/>
      <c r="GR57" s="536"/>
      <c r="GS57" s="536"/>
      <c r="GT57" s="536"/>
      <c r="GU57" s="536"/>
      <c r="GV57" s="536"/>
      <c r="GW57" s="536"/>
      <c r="GX57" s="536"/>
      <c r="GY57" s="536"/>
      <c r="GZ57" s="536"/>
      <c r="HA57" s="536"/>
      <c r="HB57" s="536"/>
      <c r="HC57" s="536"/>
    </row>
    <row r="58" spans="3:211" hidden="1">
      <c r="O58" s="587"/>
      <c r="S58" s="587"/>
      <c r="W58" s="587"/>
      <c r="AA58" s="587"/>
      <c r="AE58" s="536"/>
      <c r="AI58" s="536"/>
      <c r="AM58" s="536"/>
      <c r="AQ58" s="536"/>
      <c r="AU58" s="536"/>
      <c r="AY58" s="536"/>
      <c r="BC58" s="536"/>
      <c r="BG58" s="536"/>
      <c r="BK58" s="536"/>
      <c r="BO58" s="536"/>
      <c r="BS58" s="536"/>
      <c r="BW58" s="536"/>
      <c r="CA58" s="536"/>
      <c r="CE58" s="536"/>
      <c r="CI58" s="536"/>
      <c r="CM58" s="536"/>
      <c r="CQ58" s="536"/>
      <c r="CR58" s="536"/>
      <c r="CS58" s="536"/>
      <c r="CT58" s="536"/>
      <c r="CU58" s="536"/>
      <c r="CY58" s="536"/>
      <c r="DC58" s="536"/>
      <c r="DG58" s="536"/>
      <c r="DK58" s="536"/>
      <c r="DO58" s="536"/>
      <c r="DS58" s="536"/>
      <c r="DW58" s="536"/>
      <c r="EA58" s="536"/>
      <c r="EB58" s="536"/>
      <c r="EC58" s="536"/>
      <c r="ED58" s="536"/>
      <c r="EE58" s="536"/>
      <c r="EF58" s="536"/>
      <c r="EG58" s="536"/>
      <c r="EH58" s="536"/>
      <c r="EI58" s="536"/>
      <c r="EJ58" s="536"/>
      <c r="EK58" s="536"/>
      <c r="EL58" s="536"/>
      <c r="EM58" s="536"/>
      <c r="EN58" s="536"/>
      <c r="EO58" s="536"/>
      <c r="EP58" s="536"/>
      <c r="EQ58" s="536"/>
      <c r="ER58" s="536"/>
      <c r="ES58" s="536"/>
      <c r="ET58" s="536"/>
      <c r="EU58" s="536"/>
      <c r="EV58" s="536"/>
      <c r="EW58" s="536"/>
      <c r="EX58" s="536"/>
      <c r="EY58" s="536"/>
      <c r="EZ58" s="536"/>
      <c r="FA58" s="536"/>
      <c r="FB58" s="536"/>
      <c r="FC58" s="536"/>
      <c r="FD58" s="536"/>
      <c r="FE58" s="536"/>
      <c r="FF58" s="592"/>
      <c r="FG58" s="536"/>
      <c r="FH58" s="536"/>
      <c r="FI58" s="592"/>
      <c r="FJ58" s="536"/>
      <c r="FK58" s="588"/>
      <c r="FL58" s="536"/>
      <c r="FM58" s="536"/>
      <c r="FN58" s="536"/>
      <c r="FO58" s="536"/>
      <c r="FP58" s="536"/>
      <c r="FQ58" s="536"/>
      <c r="FR58" s="536"/>
      <c r="FS58" s="536"/>
      <c r="FT58" s="536"/>
      <c r="FU58" s="536"/>
      <c r="FV58" s="536"/>
      <c r="FW58" s="536"/>
      <c r="FX58" s="536"/>
      <c r="FY58" s="536"/>
      <c r="FZ58" s="536"/>
      <c r="GA58" s="536"/>
      <c r="GB58" s="536"/>
      <c r="GC58" s="536"/>
      <c r="GD58" s="536"/>
      <c r="GE58" s="536"/>
      <c r="GF58" s="536"/>
      <c r="GG58" s="536"/>
      <c r="GH58" s="536"/>
      <c r="GI58" s="536"/>
      <c r="GJ58" s="536"/>
      <c r="GK58" s="536"/>
      <c r="GL58" s="536"/>
      <c r="GM58" s="536"/>
      <c r="GN58" s="536"/>
      <c r="GO58" s="536"/>
      <c r="GP58" s="536"/>
      <c r="GQ58" s="536"/>
      <c r="GR58" s="536"/>
      <c r="GS58" s="536"/>
      <c r="GT58" s="536"/>
      <c r="GU58" s="536"/>
      <c r="GV58" s="536"/>
      <c r="GW58" s="536"/>
      <c r="GX58" s="536"/>
      <c r="GY58" s="536"/>
      <c r="GZ58" s="536"/>
      <c r="HA58" s="536"/>
      <c r="HB58" s="536"/>
      <c r="HC58" s="536"/>
    </row>
    <row r="59" spans="3:211" hidden="1">
      <c r="H59" s="610"/>
      <c r="P59" s="610"/>
      <c r="T59" s="610"/>
      <c r="X59" s="610"/>
      <c r="AB59" s="610"/>
      <c r="AF59" s="610"/>
      <c r="AJ59" s="610"/>
      <c r="AN59" s="610"/>
      <c r="AR59" s="610"/>
      <c r="AV59" s="610"/>
      <c r="AZ59" s="610"/>
      <c r="BD59" s="610"/>
      <c r="BH59" s="610"/>
      <c r="BL59" s="610"/>
      <c r="BT59" s="610"/>
      <c r="BX59" s="610"/>
      <c r="CB59" s="610"/>
      <c r="CF59" s="610"/>
      <c r="CJ59" s="610"/>
      <c r="CN59" s="610"/>
      <c r="CV59" s="610"/>
      <c r="CZ59" s="610"/>
      <c r="DD59" s="610"/>
      <c r="DH59" s="610"/>
      <c r="DL59" s="610"/>
      <c r="DP59" s="610"/>
      <c r="DT59" s="610"/>
      <c r="DX59" s="610"/>
      <c r="EB59" s="611"/>
      <c r="EF59" s="611"/>
      <c r="EJ59" s="611"/>
      <c r="EN59" s="611"/>
      <c r="ER59" s="610"/>
      <c r="EV59" s="611"/>
      <c r="EZ59" s="611"/>
      <c r="FD59" s="611"/>
      <c r="FL59" s="611"/>
      <c r="FP59" s="611"/>
      <c r="FT59" s="611"/>
      <c r="FX59" s="611"/>
      <c r="GB59" s="611"/>
      <c r="GF59" s="611"/>
      <c r="GJ59" s="611"/>
      <c r="GN59" s="611"/>
      <c r="GR59" s="611"/>
      <c r="GV59" s="611"/>
      <c r="GZ59" s="611"/>
    </row>
    <row r="60" spans="3:211">
      <c r="D60" s="611"/>
      <c r="H60" s="610"/>
      <c r="I60" s="610"/>
      <c r="J60" s="610"/>
      <c r="K60" s="611"/>
      <c r="M60" s="611"/>
      <c r="N60" s="610"/>
      <c r="O60" s="587"/>
      <c r="P60" s="610"/>
      <c r="Q60" s="610"/>
      <c r="R60" s="610"/>
      <c r="S60" s="587"/>
      <c r="T60" s="610"/>
      <c r="U60" s="610"/>
      <c r="V60" s="610"/>
      <c r="W60" s="587"/>
      <c r="X60" s="610"/>
      <c r="Y60" s="610"/>
      <c r="Z60" s="610"/>
      <c r="AA60" s="587"/>
      <c r="AB60" s="610"/>
      <c r="AC60" s="610"/>
      <c r="AD60" s="610"/>
      <c r="AE60" s="610"/>
      <c r="AF60" s="610"/>
      <c r="AG60" s="610"/>
      <c r="AH60" s="610"/>
      <c r="AI60" s="610"/>
      <c r="AJ60" s="610"/>
      <c r="AK60" s="610"/>
      <c r="AL60" s="610"/>
      <c r="AM60" s="610"/>
      <c r="AN60" s="610"/>
      <c r="AO60" s="610"/>
      <c r="AP60" s="610"/>
      <c r="AQ60" s="610"/>
      <c r="AR60" s="610"/>
      <c r="AS60" s="610"/>
      <c r="AT60" s="610"/>
      <c r="AU60" s="610"/>
      <c r="AV60" s="610"/>
      <c r="AW60" s="610"/>
      <c r="AX60" s="610"/>
      <c r="AY60" s="610"/>
      <c r="AZ60" s="610"/>
      <c r="BA60" s="610"/>
      <c r="BB60" s="610"/>
      <c r="BC60" s="610"/>
      <c r="BD60" s="610"/>
      <c r="BE60" s="610"/>
      <c r="BF60" s="610"/>
      <c r="BG60" s="610"/>
      <c r="BH60" s="610"/>
      <c r="BI60" s="610"/>
      <c r="BJ60" s="610"/>
      <c r="BK60" s="610"/>
      <c r="BL60" s="610"/>
      <c r="BM60" s="610"/>
      <c r="BP60" s="610"/>
      <c r="BT60" s="610"/>
      <c r="BX60" s="610"/>
      <c r="CB60" s="610"/>
      <c r="CF60" s="610"/>
      <c r="CJ60" s="610"/>
      <c r="CN60" s="610"/>
      <c r="CV60" s="610"/>
      <c r="CZ60" s="610"/>
      <c r="DD60" s="610"/>
      <c r="DH60" s="610"/>
      <c r="DL60" s="610"/>
      <c r="DP60" s="610"/>
      <c r="DT60" s="610"/>
      <c r="DX60" s="610"/>
      <c r="EB60" s="610"/>
      <c r="EF60" s="610"/>
      <c r="EJ60" s="610"/>
      <c r="EN60" s="610"/>
      <c r="ER60" s="610"/>
      <c r="EV60" s="610"/>
      <c r="EZ60" s="610"/>
      <c r="FD60" s="610"/>
      <c r="FL60" s="610"/>
      <c r="FP60" s="610"/>
      <c r="FT60" s="610"/>
      <c r="FX60" s="610"/>
      <c r="GB60" s="610"/>
      <c r="GF60" s="610"/>
      <c r="GJ60" s="610"/>
      <c r="GN60" s="610"/>
      <c r="GR60" s="610"/>
      <c r="GV60" s="610"/>
      <c r="GZ60" s="610"/>
    </row>
    <row r="61" spans="3:211">
      <c r="D61" s="612"/>
    </row>
    <row r="62" spans="3:211">
      <c r="H62" s="610"/>
      <c r="I62" s="610"/>
      <c r="J62" s="610"/>
      <c r="K62" s="611"/>
      <c r="L62" s="610"/>
      <c r="M62" s="610"/>
      <c r="N62" s="610"/>
      <c r="P62" s="610"/>
      <c r="Q62" s="610"/>
      <c r="R62" s="610"/>
      <c r="T62" s="610"/>
      <c r="U62" s="610"/>
      <c r="V62" s="610"/>
      <c r="X62" s="610"/>
      <c r="Y62" s="610"/>
      <c r="Z62" s="610"/>
      <c r="AB62" s="610"/>
      <c r="AC62" s="610"/>
      <c r="AD62" s="610"/>
      <c r="AE62" s="611"/>
      <c r="AF62" s="610"/>
      <c r="AG62" s="610"/>
      <c r="AH62" s="610"/>
      <c r="AI62" s="611"/>
    </row>
    <row r="63" spans="3:211">
      <c r="K63" s="536"/>
      <c r="W63" s="587"/>
      <c r="AA63" s="587"/>
      <c r="AE63" s="536"/>
      <c r="AI63" s="536"/>
    </row>
    <row r="64" spans="3:211">
      <c r="D64" s="613"/>
    </row>
    <row r="65" spans="1:211">
      <c r="H65" s="614"/>
      <c r="I65" s="614"/>
      <c r="J65" s="614"/>
      <c r="K65" s="533"/>
      <c r="L65" s="614"/>
      <c r="M65" s="614"/>
      <c r="N65" s="614"/>
      <c r="P65" s="614"/>
      <c r="Q65" s="614"/>
      <c r="R65" s="614"/>
      <c r="T65" s="614"/>
      <c r="U65" s="614"/>
      <c r="V65" s="614"/>
      <c r="X65" s="614"/>
      <c r="Y65" s="614"/>
      <c r="Z65" s="614"/>
      <c r="AB65" s="614"/>
      <c r="AC65" s="614"/>
      <c r="AD65" s="614"/>
      <c r="AE65" s="533"/>
      <c r="AF65" s="614"/>
      <c r="AG65" s="614"/>
      <c r="AH65" s="614"/>
      <c r="AI65" s="533"/>
    </row>
    <row r="66" spans="1:211" s="532" customFormat="1">
      <c r="A66" s="533"/>
      <c r="B66" s="533"/>
      <c r="C66" s="533"/>
      <c r="D66" s="534"/>
      <c r="E66" s="534"/>
      <c r="F66" s="534"/>
      <c r="G66" s="535"/>
      <c r="H66" s="536"/>
      <c r="I66" s="536"/>
      <c r="J66" s="536"/>
      <c r="K66" s="535"/>
      <c r="L66" s="536"/>
      <c r="M66" s="536"/>
      <c r="N66" s="536"/>
      <c r="O66" s="537"/>
      <c r="P66" s="536"/>
      <c r="Q66" s="536"/>
      <c r="R66" s="536"/>
      <c r="S66" s="537"/>
      <c r="T66" s="536"/>
      <c r="U66" s="536"/>
      <c r="V66" s="536"/>
      <c r="W66" s="537"/>
      <c r="X66" s="536"/>
      <c r="Y66" s="536"/>
      <c r="Z66" s="536"/>
      <c r="AA66" s="537"/>
      <c r="AB66" s="536"/>
      <c r="AC66" s="536"/>
      <c r="AD66" s="536"/>
      <c r="AE66" s="535"/>
      <c r="AF66" s="536"/>
      <c r="AG66" s="536"/>
      <c r="AH66" s="536"/>
      <c r="AI66" s="535"/>
      <c r="AJ66" s="536"/>
      <c r="AK66" s="536"/>
      <c r="AL66" s="536"/>
      <c r="AM66" s="535"/>
      <c r="AN66" s="536"/>
      <c r="AO66" s="536"/>
      <c r="AP66" s="536"/>
      <c r="AQ66" s="535"/>
      <c r="AR66" s="536"/>
      <c r="AS66" s="536"/>
      <c r="AT66" s="536"/>
      <c r="AU66" s="535"/>
      <c r="AV66" s="536"/>
      <c r="AW66" s="536"/>
      <c r="AX66" s="536"/>
      <c r="AY66" s="535"/>
      <c r="AZ66" s="536"/>
      <c r="BA66" s="536"/>
      <c r="BB66" s="536"/>
      <c r="BC66" s="535"/>
      <c r="BD66" s="536"/>
      <c r="BE66" s="536"/>
      <c r="BF66" s="536"/>
      <c r="BG66" s="535"/>
      <c r="BH66" s="536"/>
      <c r="BI66" s="536"/>
      <c r="BJ66" s="536"/>
      <c r="BK66" s="535"/>
      <c r="BL66" s="536"/>
      <c r="BM66" s="536"/>
      <c r="BN66" s="536"/>
      <c r="BO66" s="535"/>
      <c r="BP66" s="536"/>
      <c r="BQ66" s="536"/>
      <c r="BR66" s="536"/>
      <c r="BS66" s="535"/>
      <c r="BT66" s="536"/>
      <c r="BU66" s="536"/>
      <c r="BV66" s="536"/>
      <c r="BW66" s="535"/>
      <c r="BX66" s="536"/>
      <c r="BY66" s="536"/>
      <c r="BZ66" s="536"/>
      <c r="CA66" s="535"/>
      <c r="CB66" s="536"/>
      <c r="CC66" s="536"/>
      <c r="CD66" s="536"/>
      <c r="CE66" s="535"/>
      <c r="CF66" s="536"/>
      <c r="CG66" s="536"/>
      <c r="CH66" s="536"/>
      <c r="CI66" s="535"/>
      <c r="CJ66" s="536"/>
      <c r="CK66" s="536"/>
      <c r="CL66" s="536"/>
      <c r="CM66" s="535"/>
      <c r="CN66" s="536"/>
      <c r="CO66" s="536"/>
      <c r="CP66" s="536"/>
      <c r="CQ66" s="535"/>
      <c r="CR66" s="535"/>
      <c r="CS66" s="535"/>
      <c r="CT66" s="535"/>
      <c r="CU66" s="535"/>
      <c r="CV66" s="536"/>
      <c r="CW66" s="536"/>
      <c r="CX66" s="536"/>
      <c r="CY66" s="535"/>
      <c r="CZ66" s="536"/>
      <c r="DA66" s="536"/>
      <c r="DB66" s="536"/>
      <c r="DC66" s="535"/>
      <c r="DD66" s="536"/>
      <c r="DE66" s="536"/>
      <c r="DF66" s="536"/>
      <c r="DG66" s="535"/>
      <c r="DH66" s="536"/>
      <c r="DI66" s="536"/>
      <c r="DJ66" s="536"/>
      <c r="DK66" s="535"/>
      <c r="DL66" s="536"/>
      <c r="DM66" s="536"/>
      <c r="DN66" s="536"/>
      <c r="DO66" s="535"/>
      <c r="DP66" s="536"/>
      <c r="DQ66" s="536"/>
      <c r="DR66" s="536"/>
      <c r="DS66" s="535"/>
      <c r="DT66" s="536"/>
      <c r="DU66" s="536"/>
      <c r="DV66" s="536"/>
      <c r="DW66" s="535"/>
      <c r="DX66" s="536"/>
      <c r="DY66" s="536"/>
      <c r="DZ66" s="536"/>
      <c r="EA66" s="535"/>
      <c r="EB66" s="534"/>
      <c r="EC66" s="534"/>
      <c r="ED66" s="534"/>
      <c r="EE66" s="535"/>
      <c r="EF66" s="534"/>
      <c r="EG66" s="534"/>
      <c r="EH66" s="534"/>
      <c r="EI66" s="535"/>
      <c r="EJ66" s="534"/>
      <c r="EK66" s="534"/>
      <c r="EL66" s="534"/>
      <c r="EM66" s="535"/>
      <c r="EN66" s="534"/>
      <c r="EO66" s="534"/>
      <c r="EP66" s="534"/>
      <c r="EQ66" s="535"/>
      <c r="ER66" s="534"/>
      <c r="ES66" s="534"/>
      <c r="ET66" s="534"/>
      <c r="EU66" s="535"/>
      <c r="EV66" s="534"/>
      <c r="EW66" s="534"/>
      <c r="EX66" s="534"/>
      <c r="EY66" s="535"/>
      <c r="EZ66" s="534"/>
      <c r="FA66" s="534"/>
      <c r="FB66" s="534"/>
      <c r="FC66" s="535"/>
      <c r="FD66" s="534"/>
      <c r="FE66" s="534"/>
      <c r="FF66" s="538"/>
      <c r="FG66" s="534"/>
      <c r="FH66" s="534"/>
      <c r="FI66" s="538"/>
      <c r="FJ66" s="534"/>
      <c r="FK66" s="535"/>
      <c r="FL66" s="534"/>
      <c r="FM66" s="534"/>
      <c r="FN66" s="534"/>
      <c r="FO66" s="535"/>
      <c r="FP66" s="534"/>
      <c r="FQ66" s="534"/>
      <c r="FR66" s="534"/>
      <c r="FS66" s="535"/>
      <c r="FT66" s="534"/>
      <c r="FU66" s="534"/>
      <c r="FV66" s="534"/>
      <c r="FW66" s="535"/>
      <c r="FX66" s="534"/>
      <c r="FY66" s="534"/>
      <c r="FZ66" s="534"/>
      <c r="GA66" s="535"/>
      <c r="GB66" s="534"/>
      <c r="GC66" s="534"/>
      <c r="GD66" s="534"/>
      <c r="GE66" s="535"/>
      <c r="GF66" s="534"/>
      <c r="GG66" s="534"/>
      <c r="GH66" s="534"/>
      <c r="GI66" s="535"/>
      <c r="GJ66" s="534"/>
      <c r="GK66" s="534"/>
      <c r="GL66" s="534"/>
      <c r="GM66" s="535"/>
      <c r="GN66" s="534"/>
      <c r="GO66" s="534"/>
      <c r="GP66" s="534"/>
      <c r="GQ66" s="535"/>
      <c r="GR66" s="535"/>
      <c r="GS66" s="535"/>
      <c r="GT66" s="535"/>
      <c r="GU66" s="535"/>
      <c r="GV66" s="534"/>
      <c r="GW66" s="534"/>
      <c r="GX66" s="534"/>
      <c r="GY66" s="535"/>
      <c r="GZ66" s="534"/>
      <c r="HA66" s="534"/>
      <c r="HB66" s="534"/>
      <c r="HC66" s="535"/>
    </row>
    <row r="67" spans="1:211" s="532" customFormat="1">
      <c r="A67" s="533"/>
      <c r="B67" s="533"/>
      <c r="C67" s="533"/>
      <c r="D67" s="534"/>
      <c r="E67" s="534"/>
      <c r="F67" s="534"/>
      <c r="G67" s="535"/>
      <c r="H67" s="536"/>
      <c r="I67" s="536"/>
      <c r="J67" s="536"/>
      <c r="K67" s="535"/>
      <c r="L67" s="536"/>
      <c r="M67" s="536"/>
      <c r="N67" s="536"/>
      <c r="O67" s="537"/>
      <c r="P67" s="536"/>
      <c r="Q67" s="536"/>
      <c r="R67" s="536"/>
      <c r="S67" s="537"/>
      <c r="T67" s="536"/>
      <c r="U67" s="536"/>
      <c r="V67" s="536"/>
      <c r="W67" s="537"/>
      <c r="X67" s="536"/>
      <c r="Y67" s="536"/>
      <c r="Z67" s="536"/>
      <c r="AA67" s="537"/>
      <c r="AB67" s="536"/>
      <c r="AC67" s="536"/>
      <c r="AD67" s="536"/>
      <c r="AE67" s="535"/>
      <c r="AF67" s="536"/>
      <c r="AG67" s="536"/>
      <c r="AH67" s="536"/>
      <c r="AI67" s="535"/>
      <c r="AJ67" s="536"/>
      <c r="AK67" s="536"/>
      <c r="AL67" s="536"/>
      <c r="AM67" s="535"/>
      <c r="AN67" s="536"/>
      <c r="AO67" s="536"/>
      <c r="AP67" s="536"/>
      <c r="AQ67" s="535"/>
      <c r="AR67" s="536"/>
      <c r="AS67" s="536"/>
      <c r="AT67" s="536"/>
      <c r="AU67" s="535"/>
      <c r="AV67" s="536"/>
      <c r="AW67" s="536"/>
      <c r="AX67" s="536"/>
      <c r="AY67" s="535"/>
      <c r="AZ67" s="536"/>
      <c r="BA67" s="536"/>
      <c r="BB67" s="536"/>
      <c r="BC67" s="535"/>
      <c r="BD67" s="536"/>
      <c r="BE67" s="536"/>
      <c r="BF67" s="536"/>
      <c r="BG67" s="535"/>
      <c r="BH67" s="536"/>
      <c r="BI67" s="536"/>
      <c r="BJ67" s="536"/>
      <c r="BK67" s="535"/>
      <c r="BL67" s="536"/>
      <c r="BM67" s="536"/>
      <c r="BN67" s="536"/>
      <c r="BO67" s="535"/>
      <c r="BP67" s="536"/>
      <c r="BQ67" s="536"/>
      <c r="BR67" s="536"/>
      <c r="BS67" s="535"/>
      <c r="BT67" s="536"/>
      <c r="BU67" s="536"/>
      <c r="BV67" s="536"/>
      <c r="BW67" s="535"/>
      <c r="BX67" s="536"/>
      <c r="BY67" s="536"/>
      <c r="BZ67" s="536"/>
      <c r="CA67" s="535"/>
      <c r="CB67" s="536"/>
      <c r="CC67" s="536"/>
      <c r="CD67" s="536"/>
      <c r="CE67" s="535"/>
      <c r="CF67" s="536"/>
      <c r="CG67" s="536"/>
      <c r="CH67" s="536"/>
      <c r="CI67" s="535"/>
      <c r="CJ67" s="536"/>
      <c r="CK67" s="536"/>
      <c r="CL67" s="536"/>
      <c r="CM67" s="535"/>
      <c r="CN67" s="536"/>
      <c r="CO67" s="536"/>
      <c r="CP67" s="536"/>
      <c r="CQ67" s="535"/>
      <c r="CR67" s="535"/>
      <c r="CS67" s="535"/>
      <c r="CT67" s="535"/>
      <c r="CU67" s="535"/>
      <c r="CV67" s="536"/>
      <c r="CW67" s="536"/>
      <c r="CX67" s="536"/>
      <c r="CY67" s="535"/>
      <c r="CZ67" s="536"/>
      <c r="DA67" s="536"/>
      <c r="DB67" s="536"/>
      <c r="DC67" s="535"/>
      <c r="DD67" s="536"/>
      <c r="DE67" s="536"/>
      <c r="DF67" s="536"/>
      <c r="DG67" s="535"/>
      <c r="DH67" s="536"/>
      <c r="DI67" s="536"/>
      <c r="DJ67" s="536"/>
      <c r="DK67" s="535"/>
      <c r="DL67" s="536"/>
      <c r="DM67" s="536"/>
      <c r="DN67" s="536"/>
      <c r="DO67" s="535"/>
      <c r="DP67" s="536"/>
      <c r="DQ67" s="536"/>
      <c r="DR67" s="536"/>
      <c r="DS67" s="535"/>
      <c r="DT67" s="536"/>
      <c r="DU67" s="536"/>
      <c r="DV67" s="536"/>
      <c r="DW67" s="535"/>
      <c r="DX67" s="536"/>
      <c r="DY67" s="536"/>
      <c r="DZ67" s="536"/>
      <c r="EA67" s="535"/>
      <c r="EB67" s="534"/>
      <c r="EC67" s="534"/>
      <c r="ED67" s="534"/>
      <c r="EE67" s="535"/>
      <c r="EF67" s="534"/>
      <c r="EG67" s="534"/>
      <c r="EH67" s="534"/>
      <c r="EI67" s="535"/>
      <c r="EJ67" s="534"/>
      <c r="EK67" s="534"/>
      <c r="EL67" s="534"/>
      <c r="EM67" s="535"/>
      <c r="EN67" s="534"/>
      <c r="EO67" s="534"/>
      <c r="EP67" s="534"/>
      <c r="EQ67" s="535"/>
      <c r="ER67" s="534"/>
      <c r="ES67" s="534"/>
      <c r="ET67" s="534"/>
      <c r="EU67" s="535"/>
      <c r="EV67" s="534"/>
      <c r="EW67" s="534"/>
      <c r="EX67" s="534"/>
      <c r="EY67" s="535"/>
      <c r="EZ67" s="534"/>
      <c r="FA67" s="534"/>
      <c r="FB67" s="534"/>
      <c r="FC67" s="535"/>
      <c r="FD67" s="534"/>
      <c r="FE67" s="534"/>
      <c r="FF67" s="538"/>
      <c r="FG67" s="534"/>
      <c r="FH67" s="534"/>
      <c r="FI67" s="538"/>
      <c r="FJ67" s="534"/>
      <c r="FK67" s="535"/>
      <c r="FL67" s="534"/>
      <c r="FM67" s="534"/>
      <c r="FN67" s="534"/>
      <c r="FO67" s="535"/>
      <c r="FP67" s="534"/>
      <c r="FQ67" s="534"/>
      <c r="FR67" s="534"/>
      <c r="FS67" s="535"/>
      <c r="FT67" s="534"/>
      <c r="FU67" s="534"/>
      <c r="FV67" s="534"/>
      <c r="FW67" s="535"/>
      <c r="FX67" s="534"/>
      <c r="FY67" s="534"/>
      <c r="FZ67" s="534"/>
      <c r="GA67" s="535"/>
      <c r="GB67" s="534"/>
      <c r="GC67" s="534"/>
      <c r="GD67" s="534"/>
      <c r="GE67" s="535"/>
      <c r="GF67" s="534"/>
      <c r="GG67" s="534"/>
      <c r="GH67" s="534"/>
      <c r="GI67" s="535"/>
      <c r="GJ67" s="534"/>
      <c r="GK67" s="534"/>
      <c r="GL67" s="534"/>
      <c r="GM67" s="535"/>
      <c r="GN67" s="534"/>
      <c r="GO67" s="534"/>
      <c r="GP67" s="534"/>
      <c r="GQ67" s="535"/>
      <c r="GR67" s="535"/>
      <c r="GS67" s="535"/>
      <c r="GT67" s="535"/>
      <c r="GU67" s="535"/>
      <c r="GV67" s="534"/>
      <c r="GW67" s="534"/>
      <c r="GX67" s="534"/>
      <c r="GY67" s="535"/>
      <c r="GZ67" s="534"/>
      <c r="HA67" s="534"/>
      <c r="HB67" s="534"/>
      <c r="HC67" s="535"/>
    </row>
    <row r="68" spans="1:211">
      <c r="G68" s="615"/>
      <c r="H68" s="610"/>
      <c r="I68" s="610"/>
      <c r="J68" s="610"/>
      <c r="K68" s="611"/>
      <c r="L68" s="610"/>
      <c r="M68" s="610"/>
      <c r="N68" s="610"/>
      <c r="P68" s="610"/>
      <c r="Q68" s="610"/>
      <c r="R68" s="610"/>
      <c r="T68" s="610"/>
      <c r="U68" s="610"/>
      <c r="V68" s="610"/>
      <c r="X68" s="610"/>
      <c r="Y68" s="610"/>
      <c r="Z68" s="610"/>
      <c r="AB68" s="610"/>
    </row>
    <row r="69" spans="1:211">
      <c r="G69" s="615"/>
      <c r="K69" s="536"/>
      <c r="O69" s="587"/>
      <c r="S69" s="587"/>
    </row>
    <row r="70" spans="1:211">
      <c r="G70" s="615"/>
    </row>
    <row r="71" spans="1:211">
      <c r="G71" s="615"/>
      <c r="H71" s="614"/>
      <c r="I71" s="614"/>
      <c r="J71" s="614"/>
      <c r="K71" s="533"/>
      <c r="L71" s="614"/>
      <c r="M71" s="614"/>
      <c r="N71" s="614"/>
      <c r="P71" s="614"/>
      <c r="Q71" s="614"/>
      <c r="R71" s="614"/>
    </row>
    <row r="72" spans="1:211">
      <c r="G72" s="615"/>
    </row>
    <row r="73" spans="1:211">
      <c r="G73" s="615"/>
      <c r="H73" s="610"/>
      <c r="I73" s="610"/>
      <c r="J73" s="610"/>
      <c r="K73" s="611"/>
      <c r="L73" s="610"/>
      <c r="M73" s="610"/>
      <c r="N73" s="610"/>
    </row>
    <row r="74" spans="1:211">
      <c r="K74" s="536"/>
      <c r="O74" s="587"/>
    </row>
    <row r="76" spans="1:211" ht="15.75" customHeight="1">
      <c r="H76" s="614"/>
      <c r="I76" s="614"/>
      <c r="J76" s="614"/>
      <c r="K76" s="533"/>
      <c r="L76" s="614"/>
      <c r="M76" s="614"/>
      <c r="N76" s="614"/>
    </row>
    <row r="77" spans="1:211" ht="15.75" customHeight="1"/>
    <row r="78" spans="1:211" ht="15.75" customHeight="1">
      <c r="H78" s="610"/>
      <c r="I78" s="610"/>
      <c r="J78" s="610"/>
    </row>
    <row r="79" spans="1:211" ht="15.75" customHeight="1"/>
    <row r="80" spans="1:211" ht="15.75" customHeight="1"/>
    <row r="81" spans="8:10" ht="15.75" customHeight="1">
      <c r="H81" s="614"/>
      <c r="I81" s="614"/>
      <c r="J81" s="614"/>
    </row>
    <row r="82" spans="8:10" ht="15.75" customHeight="1"/>
    <row r="83" spans="8:10" ht="15.75" customHeight="1"/>
    <row r="89" spans="8:10" ht="15.75" customHeight="1"/>
  </sheetData>
  <mergeCells count="64">
    <mergeCell ref="C51:C52"/>
    <mergeCell ref="A5:A10"/>
    <mergeCell ref="A13:A19"/>
    <mergeCell ref="A22:A28"/>
    <mergeCell ref="A31:A37"/>
    <mergeCell ref="A40:A42"/>
    <mergeCell ref="GR3:GT3"/>
    <mergeCell ref="GV3:GX3"/>
    <mergeCell ref="GZ3:HC3"/>
    <mergeCell ref="D51:G51"/>
    <mergeCell ref="H51:K51"/>
    <mergeCell ref="FX3:FZ3"/>
    <mergeCell ref="GB3:GD3"/>
    <mergeCell ref="GF3:GH3"/>
    <mergeCell ref="GJ3:GL3"/>
    <mergeCell ref="GN3:GP3"/>
    <mergeCell ref="FD3:FF3"/>
    <mergeCell ref="FH3:FJ3"/>
    <mergeCell ref="FL3:FN3"/>
    <mergeCell ref="FP3:FR3"/>
    <mergeCell ref="FT3:FV3"/>
    <mergeCell ref="EJ3:EL3"/>
    <mergeCell ref="EN3:EP3"/>
    <mergeCell ref="ER3:ET3"/>
    <mergeCell ref="EV3:EX3"/>
    <mergeCell ref="EZ3:FB3"/>
    <mergeCell ref="DP3:DR3"/>
    <mergeCell ref="DT3:DV3"/>
    <mergeCell ref="DX3:DZ3"/>
    <mergeCell ref="EB3:ED3"/>
    <mergeCell ref="EF3:EH3"/>
    <mergeCell ref="CV3:CX3"/>
    <mergeCell ref="CZ3:DB3"/>
    <mergeCell ref="DD3:DF3"/>
    <mergeCell ref="DH3:DJ3"/>
    <mergeCell ref="DL3:DN3"/>
    <mergeCell ref="CB3:CD3"/>
    <mergeCell ref="CF3:CH3"/>
    <mergeCell ref="CJ3:CL3"/>
    <mergeCell ref="CN3:CP3"/>
    <mergeCell ref="CR3:CT3"/>
    <mergeCell ref="BH3:BJ3"/>
    <mergeCell ref="BL3:BN3"/>
    <mergeCell ref="BP3:BR3"/>
    <mergeCell ref="BT3:BV3"/>
    <mergeCell ref="BX3:BZ3"/>
    <mergeCell ref="AN3:AP3"/>
    <mergeCell ref="AR3:AT3"/>
    <mergeCell ref="AV3:AX3"/>
    <mergeCell ref="AZ3:BB3"/>
    <mergeCell ref="BD3:BF3"/>
    <mergeCell ref="T3:V3"/>
    <mergeCell ref="X3:Z3"/>
    <mergeCell ref="AB3:AD3"/>
    <mergeCell ref="AF3:AH3"/>
    <mergeCell ref="AJ3:AL3"/>
    <mergeCell ref="A2:C2"/>
    <mergeCell ref="D3:G3"/>
    <mergeCell ref="H3:J3"/>
    <mergeCell ref="L3:N3"/>
    <mergeCell ref="P3:R3"/>
    <mergeCell ref="A3:A4"/>
    <mergeCell ref="B3:B4"/>
    <mergeCell ref="C3:C4"/>
  </mergeCells>
  <conditionalFormatting sqref="P2">
    <cfRule type="cellIs" dxfId="60" priority="16633" operator="lessThan">
      <formula>0</formula>
    </cfRule>
  </conditionalFormatting>
  <conditionalFormatting sqref="T2">
    <cfRule type="cellIs" dxfId="59" priority="16632" operator="lessThan">
      <formula>0</formula>
    </cfRule>
  </conditionalFormatting>
  <conditionalFormatting sqref="X2">
    <cfRule type="cellIs" dxfId="58" priority="16630" operator="lessThan">
      <formula>0</formula>
    </cfRule>
  </conditionalFormatting>
  <conditionalFormatting sqref="AB2">
    <cfRule type="cellIs" dxfId="57" priority="16629" operator="lessThan">
      <formula>0</formula>
    </cfRule>
  </conditionalFormatting>
  <conditionalFormatting sqref="AF2">
    <cfRule type="cellIs" dxfId="56" priority="16628" operator="lessThan">
      <formula>0</formula>
    </cfRule>
  </conditionalFormatting>
  <conditionalFormatting sqref="AJ2">
    <cfRule type="cellIs" dxfId="55" priority="16626" operator="lessThan">
      <formula>0</formula>
    </cfRule>
  </conditionalFormatting>
  <conditionalFormatting sqref="AN2">
    <cfRule type="cellIs" dxfId="54" priority="16624" operator="lessThan">
      <formula>0</formula>
    </cfRule>
  </conditionalFormatting>
  <conditionalFormatting sqref="AR2">
    <cfRule type="cellIs" dxfId="53" priority="16622" operator="lessThan">
      <formula>0</formula>
    </cfRule>
  </conditionalFormatting>
  <conditionalFormatting sqref="AV2">
    <cfRule type="cellIs" dxfId="52" priority="16619" operator="lessThan">
      <formula>0</formula>
    </cfRule>
  </conditionalFormatting>
  <conditionalFormatting sqref="AZ2">
    <cfRule type="cellIs" dxfId="51" priority="16616" operator="lessThan">
      <formula>0</formula>
    </cfRule>
  </conditionalFormatting>
  <conditionalFormatting sqref="BD2">
    <cfRule type="cellIs" dxfId="50" priority="16613" operator="lessThan">
      <formula>0</formula>
    </cfRule>
  </conditionalFormatting>
  <conditionalFormatting sqref="BH2">
    <cfRule type="cellIs" dxfId="49" priority="16610" operator="lessThan">
      <formula>0</formula>
    </cfRule>
  </conditionalFormatting>
  <conditionalFormatting sqref="BL2">
    <cfRule type="cellIs" dxfId="48" priority="16607" operator="lessThan">
      <formula>0</formula>
    </cfRule>
  </conditionalFormatting>
  <conditionalFormatting sqref="BP2">
    <cfRule type="cellIs" dxfId="47" priority="16604" operator="lessThan">
      <formula>0</formula>
    </cfRule>
  </conditionalFormatting>
  <conditionalFormatting sqref="BX2">
    <cfRule type="cellIs" dxfId="46" priority="16601" operator="lessThan">
      <formula>0</formula>
    </cfRule>
  </conditionalFormatting>
  <conditionalFormatting sqref="CB2">
    <cfRule type="cellIs" dxfId="45" priority="16598" operator="lessThan">
      <formula>0</formula>
    </cfRule>
  </conditionalFormatting>
  <conditionalFormatting sqref="CF2">
    <cfRule type="cellIs" dxfId="44" priority="16595" operator="lessThan">
      <formula>0</formula>
    </cfRule>
  </conditionalFormatting>
  <conditionalFormatting sqref="CJ2">
    <cfRule type="cellIs" dxfId="43" priority="16592" operator="lessThan">
      <formula>0</formula>
    </cfRule>
  </conditionalFormatting>
  <conditionalFormatting sqref="CN2">
    <cfRule type="cellIs" dxfId="42" priority="381" operator="lessThan">
      <formula>0</formula>
    </cfRule>
  </conditionalFormatting>
  <conditionalFormatting sqref="CR2">
    <cfRule type="cellIs" dxfId="41" priority="143" operator="lessThan">
      <formula>0</formula>
    </cfRule>
  </conditionalFormatting>
  <conditionalFormatting sqref="CV2">
    <cfRule type="cellIs" dxfId="40" priority="16589" operator="lessThan">
      <formula>0</formula>
    </cfRule>
  </conditionalFormatting>
  <conditionalFormatting sqref="CZ2">
    <cfRule type="cellIs" dxfId="39" priority="16586" operator="lessThan">
      <formula>0</formula>
    </cfRule>
  </conditionalFormatting>
  <conditionalFormatting sqref="DD2">
    <cfRule type="cellIs" dxfId="38" priority="16583" operator="lessThan">
      <formula>0</formula>
    </cfRule>
  </conditionalFormatting>
  <conditionalFormatting sqref="DH2">
    <cfRule type="cellIs" dxfId="37" priority="16580" operator="lessThan">
      <formula>0</formula>
    </cfRule>
  </conditionalFormatting>
  <conditionalFormatting sqref="DL2">
    <cfRule type="cellIs" dxfId="36" priority="16577" operator="lessThan">
      <formula>0</formula>
    </cfRule>
  </conditionalFormatting>
  <conditionalFormatting sqref="DP2">
    <cfRule type="cellIs" dxfId="35" priority="16574" operator="lessThan">
      <formula>0</formula>
    </cfRule>
  </conditionalFormatting>
  <conditionalFormatting sqref="B19">
    <cfRule type="cellIs" dxfId="34" priority="103" operator="lessThan">
      <formula>0</formula>
    </cfRule>
  </conditionalFormatting>
  <conditionalFormatting sqref="EG19:FO19">
    <cfRule type="cellIs" dxfId="33" priority="101" operator="lessThan">
      <formula>0</formula>
    </cfRule>
  </conditionalFormatting>
  <conditionalFormatting sqref="BY27:EQ27">
    <cfRule type="cellIs" dxfId="32" priority="50" operator="lessThan">
      <formula>0</formula>
    </cfRule>
  </conditionalFormatting>
  <conditionalFormatting sqref="B28">
    <cfRule type="cellIs" dxfId="31" priority="200" operator="lessThan">
      <formula>0</formula>
    </cfRule>
  </conditionalFormatting>
  <conditionalFormatting sqref="L59">
    <cfRule type="cellIs" dxfId="30" priority="257" operator="lessThan">
      <formula>0</formula>
    </cfRule>
  </conditionalFormatting>
  <conditionalFormatting sqref="B21:B26">
    <cfRule type="cellIs" dxfId="29" priority="95" operator="lessThan">
      <formula>0</formula>
    </cfRule>
  </conditionalFormatting>
  <conditionalFormatting sqref="C22:C26">
    <cfRule type="cellIs" dxfId="28" priority="126" operator="lessThan">
      <formula>0</formula>
    </cfRule>
  </conditionalFormatting>
  <conditionalFormatting sqref="C44:C45">
    <cfRule type="cellIs" dxfId="27" priority="345" operator="lessThan">
      <formula>0</formula>
    </cfRule>
  </conditionalFormatting>
  <conditionalFormatting sqref="CV29:CV36">
    <cfRule type="cellIs" dxfId="26" priority="35" operator="lessThan">
      <formula>0</formula>
    </cfRule>
  </conditionalFormatting>
  <conditionalFormatting sqref="CV38:CV44">
    <cfRule type="cellIs" dxfId="25" priority="31" operator="lessThan">
      <formula>0</formula>
    </cfRule>
  </conditionalFormatting>
  <conditionalFormatting sqref="D5:BX44">
    <cfRule type="cellIs" dxfId="24" priority="15" operator="lessThan">
      <formula>0</formula>
    </cfRule>
  </conditionalFormatting>
  <conditionalFormatting sqref="BY5:FO18">
    <cfRule type="cellIs" dxfId="23" priority="51" operator="lessThan">
      <formula>0</formula>
    </cfRule>
  </conditionalFormatting>
  <conditionalFormatting sqref="FP5:HC44">
    <cfRule type="cellIs" dxfId="22" priority="1" operator="lessThan">
      <formula>0</formula>
    </cfRule>
  </conditionalFormatting>
  <conditionalFormatting sqref="B6:C21">
    <cfRule type="cellIs" dxfId="21" priority="102" operator="lessThan">
      <formula>0</formula>
    </cfRule>
  </conditionalFormatting>
  <conditionalFormatting sqref="BY19:EF26">
    <cfRule type="cellIs" dxfId="20" priority="79" operator="lessThan">
      <formula>0</formula>
    </cfRule>
  </conditionalFormatting>
  <conditionalFormatting sqref="EG20:EQ26">
    <cfRule type="cellIs" dxfId="19" priority="83" operator="lessThan">
      <formula>0</formula>
    </cfRule>
  </conditionalFormatting>
  <conditionalFormatting sqref="ER20:FO27">
    <cfRule type="cellIs" dxfId="18" priority="45" operator="lessThan">
      <formula>0</formula>
    </cfRule>
  </conditionalFormatting>
  <conditionalFormatting sqref="B27:C43">
    <cfRule type="cellIs" dxfId="17" priority="78" operator="lessThan">
      <formula>0</formula>
    </cfRule>
  </conditionalFormatting>
  <conditionalFormatting sqref="BY28:CR35">
    <cfRule type="cellIs" dxfId="16" priority="71" operator="lessThan">
      <formula>0</formula>
    </cfRule>
  </conditionalFormatting>
  <conditionalFormatting sqref="DD28:EF35">
    <cfRule type="cellIs" dxfId="15" priority="68" operator="lessThan">
      <formula>0</formula>
    </cfRule>
  </conditionalFormatting>
  <conditionalFormatting sqref="ER29:FO36">
    <cfRule type="cellIs" dxfId="14" priority="42" operator="lessThan">
      <formula>0</formula>
    </cfRule>
  </conditionalFormatting>
  <conditionalFormatting sqref="BY37:CR43">
    <cfRule type="cellIs" dxfId="13" priority="61" operator="lessThan">
      <formula>0</formula>
    </cfRule>
  </conditionalFormatting>
  <conditionalFormatting sqref="DD37:EF43">
    <cfRule type="cellIs" dxfId="12" priority="58" operator="lessThan">
      <formula>0</formula>
    </cfRule>
  </conditionalFormatting>
  <conditionalFormatting sqref="ER38:FO44">
    <cfRule type="cellIs" dxfId="11" priority="39" operator="lessThan">
      <formula>0</formula>
    </cfRule>
  </conditionalFormatting>
  <pageMargins left="0.7" right="0.7" top="0.75" bottom="0.75" header="0.3" footer="0.3"/>
  <pageSetup orientation="portrait" horizontalDpi="360" verticalDpi="36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5"/>
  <sheetViews>
    <sheetView zoomScale="70" zoomScaleNormal="70" workbookViewId="0">
      <pane xSplit="6" ySplit="9" topLeftCell="R15" activePane="bottomRight" state="frozen"/>
      <selection pane="topRight"/>
      <selection pane="bottomLeft"/>
      <selection pane="bottomRight" activeCell="Y53" sqref="Y53"/>
    </sheetView>
  </sheetViews>
  <sheetFormatPr defaultColWidth="28.28515625" defaultRowHeight="15"/>
  <cols>
    <col min="1" max="1" width="14" customWidth="1"/>
  </cols>
  <sheetData>
    <row r="1" spans="1:39" ht="15.75" customHeight="1">
      <c r="A1" s="876" t="s">
        <v>112</v>
      </c>
      <c r="B1" s="876"/>
      <c r="C1" s="876"/>
      <c r="D1" s="488"/>
      <c r="E1" s="488"/>
      <c r="F1" s="488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</row>
    <row r="2" spans="1:39" ht="15.75" customHeight="1">
      <c r="A2" s="876"/>
      <c r="B2" s="876"/>
      <c r="C2" s="876"/>
      <c r="D2" s="488"/>
      <c r="E2" s="488"/>
      <c r="F2" s="488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489"/>
      <c r="AL2" s="489"/>
      <c r="AM2" s="489"/>
    </row>
    <row r="3" spans="1:39" ht="15.75" customHeight="1">
      <c r="A3" s="876"/>
      <c r="B3" s="876"/>
      <c r="C3" s="876"/>
      <c r="D3" s="488"/>
      <c r="E3" s="488"/>
      <c r="F3" s="488"/>
      <c r="G3" s="489"/>
      <c r="H3" s="489"/>
      <c r="I3" s="489"/>
      <c r="J3" s="489"/>
      <c r="K3" s="489"/>
      <c r="L3" s="490" t="s">
        <v>113</v>
      </c>
      <c r="M3" s="490"/>
      <c r="N3" s="490"/>
      <c r="O3" s="490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91" t="s">
        <v>114</v>
      </c>
      <c r="AJ3" s="489"/>
      <c r="AK3" s="491" t="s">
        <v>115</v>
      </c>
      <c r="AL3" s="489"/>
      <c r="AM3" s="489"/>
    </row>
    <row r="4" spans="1:39" ht="15.75" customHeight="1">
      <c r="A4" s="876"/>
      <c r="B4" s="876"/>
      <c r="C4" s="876"/>
      <c r="D4" s="488"/>
      <c r="E4" s="488"/>
      <c r="F4" s="488"/>
      <c r="G4" s="489"/>
      <c r="H4" s="489"/>
      <c r="I4" s="489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89"/>
      <c r="U4" s="489"/>
      <c r="V4" s="489"/>
      <c r="W4" s="489"/>
      <c r="X4" s="489"/>
      <c r="Y4" s="489"/>
      <c r="Z4" s="489"/>
      <c r="AA4" s="489"/>
      <c r="AB4" s="489"/>
      <c r="AC4" s="489"/>
      <c r="AD4" s="489"/>
      <c r="AE4" s="489"/>
      <c r="AF4" s="489"/>
      <c r="AG4" s="489"/>
      <c r="AH4" s="489"/>
      <c r="AI4" s="489"/>
      <c r="AJ4" s="489"/>
      <c r="AK4" s="489"/>
      <c r="AL4" s="489"/>
      <c r="AM4" s="489"/>
    </row>
    <row r="5" spans="1:39" ht="15.75" customHeight="1">
      <c r="A5" s="876"/>
      <c r="B5" s="876"/>
      <c r="C5" s="876"/>
      <c r="D5" s="488"/>
      <c r="E5" s="488"/>
      <c r="F5" s="488"/>
      <c r="G5" s="489"/>
      <c r="H5" s="489"/>
      <c r="I5" s="489"/>
      <c r="J5" s="489"/>
      <c r="K5" s="489"/>
      <c r="L5" s="489"/>
      <c r="M5" s="489"/>
      <c r="N5" s="489"/>
      <c r="O5" s="489"/>
      <c r="P5" s="489"/>
      <c r="Q5" s="489"/>
      <c r="R5" s="489"/>
      <c r="S5" s="489"/>
      <c r="T5" s="489"/>
      <c r="U5" s="489"/>
      <c r="V5" s="489"/>
      <c r="W5" s="489"/>
      <c r="X5" s="489"/>
      <c r="Y5" s="489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489"/>
      <c r="AK5" s="489"/>
      <c r="AL5" s="489"/>
      <c r="AM5" s="489"/>
    </row>
    <row r="6" spans="1:39" ht="15.75" customHeight="1">
      <c r="A6" s="868">
        <f>'Daily Sales'!A2</f>
        <v>46296</v>
      </c>
      <c r="B6" s="868"/>
      <c r="C6" s="868"/>
      <c r="D6" s="492"/>
      <c r="E6" s="492"/>
      <c r="F6" s="492"/>
      <c r="G6" s="493"/>
      <c r="H6" s="493"/>
      <c r="I6" s="493"/>
      <c r="J6" s="493"/>
      <c r="K6" s="493"/>
      <c r="L6" s="493"/>
      <c r="M6" s="493"/>
      <c r="N6" s="493"/>
      <c r="O6" s="493"/>
      <c r="P6" s="493"/>
      <c r="Q6" s="493"/>
      <c r="R6" s="493"/>
      <c r="S6" s="493"/>
      <c r="T6" s="493"/>
      <c r="U6" s="493"/>
      <c r="V6" s="493"/>
      <c r="W6" s="493"/>
      <c r="X6" s="493"/>
      <c r="Y6" s="493"/>
      <c r="Z6" s="493"/>
      <c r="AA6" s="493"/>
      <c r="AB6" s="493"/>
      <c r="AC6" s="493"/>
      <c r="AD6" s="493"/>
      <c r="AE6" s="493"/>
      <c r="AF6" s="493"/>
      <c r="AG6" s="493"/>
      <c r="AH6" s="493"/>
      <c r="AI6" s="493"/>
      <c r="AJ6" s="493"/>
      <c r="AK6" s="493"/>
      <c r="AL6" s="493"/>
      <c r="AM6" s="493"/>
    </row>
    <row r="7" spans="1:39" ht="20.25">
      <c r="A7" s="869" t="s">
        <v>116</v>
      </c>
      <c r="B7" s="870"/>
      <c r="C7" s="870"/>
      <c r="D7" s="870"/>
      <c r="E7" s="870"/>
      <c r="F7" s="870"/>
      <c r="G7" s="870"/>
      <c r="H7" s="870"/>
      <c r="I7" s="870"/>
      <c r="J7" s="870"/>
      <c r="K7" s="870"/>
      <c r="L7" s="870"/>
      <c r="M7" s="870"/>
      <c r="N7" s="870"/>
      <c r="O7" s="870"/>
      <c r="P7" s="870"/>
      <c r="Q7" s="870"/>
      <c r="R7" s="870"/>
      <c r="S7" s="870"/>
      <c r="T7" s="870"/>
      <c r="U7" s="870"/>
      <c r="V7" s="870"/>
      <c r="W7" s="870"/>
      <c r="X7" s="870"/>
      <c r="Y7" s="870"/>
      <c r="Z7" s="870"/>
      <c r="AA7" s="870"/>
      <c r="AB7" s="870"/>
      <c r="AC7" s="870"/>
      <c r="AD7" s="871"/>
      <c r="AE7" s="859" t="s">
        <v>117</v>
      </c>
      <c r="AF7" s="860"/>
      <c r="AG7" s="860"/>
      <c r="AH7" s="860"/>
      <c r="AI7" s="860"/>
      <c r="AJ7" s="860"/>
      <c r="AK7" s="860"/>
      <c r="AL7" s="860"/>
      <c r="AM7" s="861"/>
    </row>
    <row r="8" spans="1:39" ht="18">
      <c r="A8" s="872" t="s">
        <v>1</v>
      </c>
      <c r="B8" s="874" t="s">
        <v>2</v>
      </c>
      <c r="C8" s="874" t="s">
        <v>99</v>
      </c>
      <c r="D8" s="862" t="s">
        <v>118</v>
      </c>
      <c r="E8" s="862"/>
      <c r="F8" s="862"/>
      <c r="G8" s="863" t="s">
        <v>89</v>
      </c>
      <c r="H8" s="863"/>
      <c r="I8" s="863"/>
      <c r="J8" s="863" t="s">
        <v>90</v>
      </c>
      <c r="K8" s="863"/>
      <c r="L8" s="863"/>
      <c r="M8" s="863" t="s">
        <v>91</v>
      </c>
      <c r="N8" s="863"/>
      <c r="O8" s="863"/>
      <c r="P8" s="863" t="s">
        <v>92</v>
      </c>
      <c r="Q8" s="863"/>
      <c r="R8" s="863"/>
      <c r="S8" s="863" t="s">
        <v>93</v>
      </c>
      <c r="T8" s="863"/>
      <c r="U8" s="863"/>
      <c r="V8" s="863" t="s">
        <v>94</v>
      </c>
      <c r="W8" s="863"/>
      <c r="X8" s="863"/>
      <c r="Y8" s="863" t="s">
        <v>96</v>
      </c>
      <c r="Z8" s="863"/>
      <c r="AA8" s="863"/>
      <c r="AB8" s="863" t="s">
        <v>119</v>
      </c>
      <c r="AC8" s="863"/>
      <c r="AD8" s="864"/>
      <c r="AE8" s="865" t="s">
        <v>120</v>
      </c>
      <c r="AF8" s="862"/>
      <c r="AG8" s="862"/>
      <c r="AH8" s="866" t="s">
        <v>121</v>
      </c>
      <c r="AI8" s="866"/>
      <c r="AJ8" s="866"/>
      <c r="AK8" s="866" t="s">
        <v>122</v>
      </c>
      <c r="AL8" s="866"/>
      <c r="AM8" s="867"/>
    </row>
    <row r="9" spans="1:39" ht="18">
      <c r="A9" s="873"/>
      <c r="B9" s="875"/>
      <c r="C9" s="875"/>
      <c r="D9" s="494" t="s">
        <v>102</v>
      </c>
      <c r="E9" s="494" t="s">
        <v>103</v>
      </c>
      <c r="F9" s="494" t="s">
        <v>104</v>
      </c>
      <c r="G9" s="495" t="s">
        <v>102</v>
      </c>
      <c r="H9" s="495" t="s">
        <v>103</v>
      </c>
      <c r="I9" s="495" t="s">
        <v>104</v>
      </c>
      <c r="J9" s="495" t="s">
        <v>102</v>
      </c>
      <c r="K9" s="495" t="s">
        <v>103</v>
      </c>
      <c r="L9" s="495" t="s">
        <v>104</v>
      </c>
      <c r="M9" s="495" t="s">
        <v>102</v>
      </c>
      <c r="N9" s="495" t="s">
        <v>103</v>
      </c>
      <c r="O9" s="495" t="s">
        <v>104</v>
      </c>
      <c r="P9" s="495" t="s">
        <v>102</v>
      </c>
      <c r="Q9" s="495" t="s">
        <v>103</v>
      </c>
      <c r="R9" s="495" t="s">
        <v>104</v>
      </c>
      <c r="S9" s="495" t="s">
        <v>102</v>
      </c>
      <c r="T9" s="495" t="s">
        <v>103</v>
      </c>
      <c r="U9" s="495" t="s">
        <v>104</v>
      </c>
      <c r="V9" s="495" t="s">
        <v>102</v>
      </c>
      <c r="W9" s="495" t="s">
        <v>103</v>
      </c>
      <c r="X9" s="495" t="s">
        <v>104</v>
      </c>
      <c r="Y9" s="495" t="s">
        <v>102</v>
      </c>
      <c r="Z9" s="495" t="s">
        <v>103</v>
      </c>
      <c r="AA9" s="495" t="s">
        <v>104</v>
      </c>
      <c r="AB9" s="495" t="s">
        <v>102</v>
      </c>
      <c r="AC9" s="495" t="s">
        <v>103</v>
      </c>
      <c r="AD9" s="496" t="s">
        <v>104</v>
      </c>
      <c r="AE9" s="497" t="s">
        <v>102</v>
      </c>
      <c r="AF9" s="494" t="s">
        <v>103</v>
      </c>
      <c r="AG9" s="494" t="s">
        <v>104</v>
      </c>
      <c r="AH9" s="498" t="s">
        <v>102</v>
      </c>
      <c r="AI9" s="498" t="s">
        <v>103</v>
      </c>
      <c r="AJ9" s="498" t="s">
        <v>104</v>
      </c>
      <c r="AK9" s="498" t="s">
        <v>102</v>
      </c>
      <c r="AL9" s="498" t="s">
        <v>103</v>
      </c>
      <c r="AM9" s="499" t="s">
        <v>104</v>
      </c>
    </row>
    <row r="10" spans="1:39" s="485" customFormat="1" ht="15.75">
      <c r="A10" s="821">
        <f>WEEKNUM(B10)</f>
        <v>40</v>
      </c>
      <c r="B10" s="500">
        <f>A6</f>
        <v>46296</v>
      </c>
      <c r="C10" s="501" t="str">
        <f t="shared" ref="C10:C11" si="0">TEXT(B10,"ddd")</f>
        <v>Thu</v>
      </c>
      <c r="D10" s="502">
        <f t="shared" ref="D10:D11" si="1">SUMIF($G$9:$AD$9,$D$9,G10:AD10)</f>
        <v>207094.59459459462</v>
      </c>
      <c r="E10" s="503">
        <f t="shared" ref="E10:E11" si="2">SUMIF($G$9:$AD$9,$E$9,G10:AD10)</f>
        <v>182600.83800000005</v>
      </c>
      <c r="F10" s="503">
        <f t="shared" ref="F10:F13" si="3">E10-D10</f>
        <v>-24493.756594594568</v>
      </c>
      <c r="G10" s="503">
        <f>VLOOKUP($B$10:$B$59,'SO MS'!$B$6:$L$48,4,TRUE)</f>
        <v>106038</v>
      </c>
      <c r="H10" s="503">
        <f>VLOOKUP($B$10:$B$59,'Summary sales'!$A$8:$L$58,4,TRUE)+VLOOKUP($B$10:$B$59,'Summary FOB'!$B$8:$K$41,6,TRUE)</f>
        <v>104623.34000000003</v>
      </c>
      <c r="I10" s="503">
        <f t="shared" ref="I10:I11" si="4">H10-G10</f>
        <v>-1414.6599999999744</v>
      </c>
      <c r="J10" s="503">
        <f>VLOOKUP($B$10:$B$59,'SO MS'!$B$6:$L$48,5,TRUE)</f>
        <v>37256.5945945946</v>
      </c>
      <c r="K10" s="503">
        <f>VLOOKUP($B$10:$B$59,'Summary sales'!$A$8:$L$58,5,TRUE)+VLOOKUP($B$10:$B$59,'Summary FOB'!$B$8:$K$41,8,TRUE)</f>
        <v>35667.199999999997</v>
      </c>
      <c r="L10" s="503">
        <f t="shared" ref="L10:L11" si="5">K10-J10</f>
        <v>-1589.3945945946034</v>
      </c>
      <c r="M10" s="503">
        <f>VLOOKUP($B$10:$B$59,'SO MS'!$B$6:$L$48,6,TRUE)</f>
        <v>10800</v>
      </c>
      <c r="N10" s="503">
        <f>VLOOKUP($B$10:$B$59,'Summary sales'!$A$8:$M$58,6,TRUE)</f>
        <v>8366.94</v>
      </c>
      <c r="O10" s="503">
        <f t="shared" ref="O10:O11" si="6">N10-M10</f>
        <v>-2433.0599999999995</v>
      </c>
      <c r="P10" s="503">
        <f>VLOOKUP($B$10:$B$59,'SO MS'!$B$6:$AS$48,7,TRUE)</f>
        <v>0</v>
      </c>
      <c r="Q10" s="503">
        <f>VLOOKUP($B$10:$B$59,'Summary sales'!$A$8:$M$58,7,TRUE)</f>
        <v>0</v>
      </c>
      <c r="R10" s="503">
        <f t="shared" ref="R10:R11" si="7">Q10-P10</f>
        <v>0</v>
      </c>
      <c r="S10" s="503">
        <f>VLOOKUP($B$10:$B$59,'SO MS'!$B$6:$AS$48,8,TRUE)</f>
        <v>9000</v>
      </c>
      <c r="T10" s="503">
        <f>VLOOKUP($B$10:$B$59,'Summary sales'!$A$8:$M$58,8,TRUE)</f>
        <v>5063.66</v>
      </c>
      <c r="U10" s="503">
        <f t="shared" ref="U10:U11" si="8">T10-S10</f>
        <v>-3936.34</v>
      </c>
      <c r="V10" s="503">
        <f>VLOOKUP($B$10:$B$59,'SO MS'!$B$6:$AS$48,9,TRUE)</f>
        <v>3500</v>
      </c>
      <c r="W10" s="503">
        <f>VLOOKUP($B$10:$B$59,'Summary sales'!$A$8:$M$58,9,TRUE)</f>
        <v>4058.52</v>
      </c>
      <c r="X10" s="503">
        <f t="shared" ref="X10:X11" si="9">W10-V10</f>
        <v>558.52</v>
      </c>
      <c r="Y10" s="503">
        <f>VLOOKUP($B$10:$B$59,'SO MS'!$B$6:$AS$48,10,TRUE)</f>
        <v>9000</v>
      </c>
      <c r="Z10" s="503">
        <f>VLOOKUP($B$10:$B$59,'Summary sales'!$A$8:$M$58,10,TRUE)</f>
        <v>20559</v>
      </c>
      <c r="AA10" s="503">
        <f t="shared" ref="AA10:AA11" si="10">Z10-Y10</f>
        <v>11559</v>
      </c>
      <c r="AB10" s="503">
        <f>VLOOKUP($B$10:$B$59,'SO MS'!$B$6:$AS$48,11,TRUE)</f>
        <v>31500</v>
      </c>
      <c r="AC10" s="503">
        <f>VLOOKUP($B$10:$B$59,'Summary sales'!$A$8:$M$58,11,TRUE)</f>
        <v>4262.1779999999999</v>
      </c>
      <c r="AD10" s="504">
        <f t="shared" ref="AD10:AD11" si="11">AC10-AB10</f>
        <v>-27237.822</v>
      </c>
      <c r="AE10" s="505">
        <f t="shared" ref="AE10:AE11" si="12">SUMIF($AH$9:$AM$9,$AE$9,AH10:AM10)</f>
        <v>203407.4636129032</v>
      </c>
      <c r="AF10" s="503">
        <f t="shared" ref="AF10:AF11" ca="1" si="13">SUMIF($AH$9:$AM$9,$AF$9,AH10:AM10)</f>
        <v>191200.66466582613</v>
      </c>
      <c r="AG10" s="503">
        <f t="shared" ref="AG10:AG11" ca="1" si="14">AF10-AE10</f>
        <v>-12206.79894707707</v>
      </c>
      <c r="AH10" s="503">
        <f>VLOOKUP($B$10:$B$56,'Summary FOB'!$B$8:$K$37,2,TRUE)</f>
        <v>0</v>
      </c>
      <c r="AI10" s="503">
        <f>VLOOKUP($B$10:$B$56,'Summary FOB'!$B$8:$K$37,3,TRUE)</f>
        <v>0</v>
      </c>
      <c r="AJ10" s="503">
        <f t="shared" ref="AJ10:AJ11" si="15">AI10-AH10</f>
        <v>0</v>
      </c>
      <c r="AK10" s="503">
        <f>VLOOKUP($B$10:$B$56,'Daily Sales'!$B$5:$F$45,3,TRUE)</f>
        <v>203407.4636129032</v>
      </c>
      <c r="AL10" s="503">
        <f ca="1">VLOOKUP($B$10:$B$56,'Daily Sales'!$B$5:$F$45,4,TRUE)</f>
        <v>191200.66466582613</v>
      </c>
      <c r="AM10" s="506">
        <f t="shared" ref="AM10:AM11" ca="1" si="16">AL10-AK10</f>
        <v>-12206.79894707707</v>
      </c>
    </row>
    <row r="11" spans="1:39" s="456" customFormat="1" ht="15.75">
      <c r="A11" s="816"/>
      <c r="B11" s="500">
        <f t="shared" ref="B11:B13" si="17">B10+1</f>
        <v>46297</v>
      </c>
      <c r="C11" s="501" t="str">
        <f t="shared" si="0"/>
        <v>Fri</v>
      </c>
      <c r="D11" s="502">
        <f t="shared" si="1"/>
        <v>207094.59459459462</v>
      </c>
      <c r="E11" s="503">
        <f t="shared" si="2"/>
        <v>210037.26100000006</v>
      </c>
      <c r="F11" s="503">
        <f t="shared" si="3"/>
        <v>2942.6664054054418</v>
      </c>
      <c r="G11" s="503">
        <f>VLOOKUP($B$10:$B$59,'SO MS'!$B$6:$L$48,4,TRUE)</f>
        <v>106038</v>
      </c>
      <c r="H11" s="503">
        <f>VLOOKUP($B$10:$B$59,'Summary sales'!$A$8:$L$58,4,TRUE)+VLOOKUP($B$10:$B$59,'Summary FOB'!$B$8:$K$41,6,TRUE)</f>
        <v>115391.01</v>
      </c>
      <c r="I11" s="503">
        <f t="shared" si="4"/>
        <v>9353.0099999999948</v>
      </c>
      <c r="J11" s="503">
        <f>VLOOKUP($B$10:$B$59,'SO MS'!$B$6:$L$48,5,TRUE)</f>
        <v>37256.5945945946</v>
      </c>
      <c r="K11" s="503">
        <f>VLOOKUP($B$10:$B$59,'Summary sales'!$A$8:$L$58,5,TRUE)+VLOOKUP($B$10:$B$59,'Summary FOB'!$B$8:$K$41,8,TRUE)</f>
        <v>38167.630000000005</v>
      </c>
      <c r="L11" s="503">
        <f t="shared" si="5"/>
        <v>911.03540540540416</v>
      </c>
      <c r="M11" s="503">
        <f>VLOOKUP($B$10:$B$59,'SO MS'!$B$6:$L$48,6,TRUE)</f>
        <v>10800</v>
      </c>
      <c r="N11" s="503">
        <f>VLOOKUP($B$10:$B$59,'Summary sales'!$A$8:$M$58,6,TRUE)</f>
        <v>5244.2000000000007</v>
      </c>
      <c r="O11" s="503">
        <f t="shared" si="6"/>
        <v>-5555.7999999999993</v>
      </c>
      <c r="P11" s="503">
        <f>VLOOKUP($B$10:$B$59,'SO MS'!$B$6:$AS$48,7,TRUE)</f>
        <v>0</v>
      </c>
      <c r="Q11" s="503">
        <f>VLOOKUP($B$10:$B$59,'Summary sales'!$A$8:$M$58,7,TRUE)</f>
        <v>0</v>
      </c>
      <c r="R11" s="503">
        <f t="shared" si="7"/>
        <v>0</v>
      </c>
      <c r="S11" s="503">
        <f>VLOOKUP($B$10:$B$59,'SO MS'!$B$6:$AS$48,8,TRUE)</f>
        <v>9000</v>
      </c>
      <c r="T11" s="503">
        <f>VLOOKUP($B$10:$B$59,'Summary sales'!$A$8:$M$58,8,TRUE)</f>
        <v>9867.2900000000009</v>
      </c>
      <c r="U11" s="503">
        <f t="shared" si="8"/>
        <v>867.29000000000087</v>
      </c>
      <c r="V11" s="503">
        <f>VLOOKUP($B$10:$B$59,'SO MS'!$B$6:$AS$48,9,TRUE)</f>
        <v>3500</v>
      </c>
      <c r="W11" s="503">
        <f>VLOOKUP($B$10:$B$59,'Summary sales'!$A$8:$M$58,9,TRUE)</f>
        <v>4083.63</v>
      </c>
      <c r="X11" s="503">
        <f t="shared" si="9"/>
        <v>583.63000000000011</v>
      </c>
      <c r="Y11" s="503">
        <f>VLOOKUP($B$10:$B$59,'SO MS'!$B$6:$AS$48,10,TRUE)</f>
        <v>9000</v>
      </c>
      <c r="Z11" s="503">
        <f>VLOOKUP($B$10:$B$59,'Summary sales'!$A$8:$M$58,10,TRUE)</f>
        <v>25208.91</v>
      </c>
      <c r="AA11" s="503">
        <f t="shared" si="10"/>
        <v>16208.91</v>
      </c>
      <c r="AB11" s="503">
        <f>VLOOKUP($B$10:$B$59,'SO MS'!$B$6:$AS$48,11,TRUE)</f>
        <v>31500</v>
      </c>
      <c r="AC11" s="503">
        <f>VLOOKUP($B$10:$B$59,'Summary sales'!$A$8:$M$58,11,TRUE)</f>
        <v>12074.591</v>
      </c>
      <c r="AD11" s="504">
        <f t="shared" si="11"/>
        <v>-19425.409</v>
      </c>
      <c r="AE11" s="505">
        <f t="shared" si="12"/>
        <v>203306.97941935482</v>
      </c>
      <c r="AF11" s="503">
        <f t="shared" ca="1" si="13"/>
        <v>184508.8436917339</v>
      </c>
      <c r="AG11" s="503">
        <f t="shared" ca="1" si="14"/>
        <v>-18798.135727620916</v>
      </c>
      <c r="AH11" s="503">
        <f>VLOOKUP($B$10:$B$56,'Summary FOB'!$B$8:$K$37,2,TRUE)</f>
        <v>0</v>
      </c>
      <c r="AI11" s="503">
        <f>VLOOKUP($B$10:$B$56,'Summary FOB'!$B$8:$K$37,3,TRUE)</f>
        <v>0</v>
      </c>
      <c r="AJ11" s="503">
        <f t="shared" si="15"/>
        <v>0</v>
      </c>
      <c r="AK11" s="503">
        <f>VLOOKUP($B$10:$B$56,'Daily Sales'!$B$5:$F$45,3,TRUE)</f>
        <v>203306.97941935482</v>
      </c>
      <c r="AL11" s="503">
        <f ca="1">VLOOKUP($B$10:$B$56,'Daily Sales'!$B$5:$F$45,4,TRUE)</f>
        <v>184508.8436917339</v>
      </c>
      <c r="AM11" s="504">
        <f t="shared" ca="1" si="16"/>
        <v>-18798.135727620916</v>
      </c>
    </row>
    <row r="12" spans="1:39" s="486" customFormat="1" ht="15.75">
      <c r="A12" s="816"/>
      <c r="B12" s="508">
        <f t="shared" si="17"/>
        <v>46298</v>
      </c>
      <c r="C12" s="509" t="str">
        <f t="shared" ref="C12:C22" si="18">TEXT(B12,"ddd")</f>
        <v>Sat</v>
      </c>
      <c r="D12" s="502">
        <f t="shared" ref="D12:D13" si="19">SUMIF($G$9:$AD$9,$D$9,G12:AD12)</f>
        <v>207094.59459459462</v>
      </c>
      <c r="E12" s="503">
        <f t="shared" ref="E12:E13" si="20">SUMIF($G$9:$AD$9,$E$9,G12:AD12)</f>
        <v>187002.853</v>
      </c>
      <c r="F12" s="503">
        <f t="shared" si="3"/>
        <v>-20091.741594594612</v>
      </c>
      <c r="G12" s="503">
        <f>VLOOKUP($B$10:$B$59,'SO MS'!$B$6:$L$48,4,TRUE)</f>
        <v>106038</v>
      </c>
      <c r="H12" s="503">
        <f>VLOOKUP($B$10:$B$59,'Summary sales'!$A$8:$L$58,4,TRUE)+VLOOKUP($B$10:$B$59,'Summary FOB'!$B$8:$K$41,6,TRUE)</f>
        <v>96460.989999999991</v>
      </c>
      <c r="I12" s="503">
        <f t="shared" ref="I12:I13" si="21">H12-G12</f>
        <v>-9577.0100000000093</v>
      </c>
      <c r="J12" s="503">
        <f>VLOOKUP($B$10:$B$59,'SO MS'!$B$6:$L$48,5,TRUE)</f>
        <v>37256.5945945946</v>
      </c>
      <c r="K12" s="503">
        <f>VLOOKUP($B$10:$B$59,'Summary sales'!$A$8:$L$58,5,TRUE)+VLOOKUP($B$10:$B$59,'Summary FOB'!$B$8:$K$41,8,TRUE)</f>
        <v>41397.89</v>
      </c>
      <c r="L12" s="503">
        <f t="shared" ref="L12:L13" si="22">K12-J12</f>
        <v>4141.2954054053989</v>
      </c>
      <c r="M12" s="503">
        <f>VLOOKUP($B$10:$B$59,'SO MS'!$B$6:$L$48,6,TRUE)</f>
        <v>10800</v>
      </c>
      <c r="N12" s="503">
        <f>VLOOKUP($B$10:$B$59,'Summary sales'!$A$8:$M$58,6,TRUE)</f>
        <v>16060.14</v>
      </c>
      <c r="O12" s="503">
        <f t="shared" ref="O12:O13" si="23">N12-M12</f>
        <v>5260.1399999999994</v>
      </c>
      <c r="P12" s="503">
        <f>VLOOKUP($B$10:$B$59,'SO MS'!$B$6:$AS$48,7,TRUE)</f>
        <v>0</v>
      </c>
      <c r="Q12" s="503">
        <f>VLOOKUP($B$10:$B$59,'Summary sales'!$A$8:$M$58,7,TRUE)</f>
        <v>0</v>
      </c>
      <c r="R12" s="503">
        <f t="shared" ref="R12:R13" si="24">Q12-P12</f>
        <v>0</v>
      </c>
      <c r="S12" s="503">
        <f>VLOOKUP($B$10:$B$59,'SO MS'!$B$6:$AS$48,8,TRUE)</f>
        <v>9000</v>
      </c>
      <c r="T12" s="503">
        <f>VLOOKUP($B$10:$B$59,'Summary sales'!$A$8:$M$58,8,TRUE)</f>
        <v>4815.4799999999996</v>
      </c>
      <c r="U12" s="503">
        <f t="shared" ref="U12:U13" si="25">T12-S12</f>
        <v>-4184.5200000000004</v>
      </c>
      <c r="V12" s="503">
        <f>VLOOKUP($B$10:$B$59,'SO MS'!$B$6:$AS$48,9,TRUE)</f>
        <v>3500</v>
      </c>
      <c r="W12" s="503">
        <f>VLOOKUP($B$10:$B$59,'Summary sales'!$A$8:$M$58,9,TRUE)</f>
        <v>3259.37</v>
      </c>
      <c r="X12" s="503">
        <f t="shared" ref="X12:X13" si="26">W12-V12</f>
        <v>-240.63000000000011</v>
      </c>
      <c r="Y12" s="503">
        <f>VLOOKUP($B$10:$B$59,'SO MS'!$B$6:$AS$48,10,TRUE)</f>
        <v>9000</v>
      </c>
      <c r="Z12" s="503">
        <f>VLOOKUP($B$10:$B$59,'Summary sales'!$A$8:$M$58,10,TRUE)</f>
        <v>20751.55</v>
      </c>
      <c r="AA12" s="503">
        <f t="shared" ref="AA12:AA13" si="27">Z12-Y12</f>
        <v>11751.55</v>
      </c>
      <c r="AB12" s="503">
        <f>VLOOKUP($B$10:$B$59,'SO MS'!$B$6:$AS$48,11,TRUE)</f>
        <v>31500</v>
      </c>
      <c r="AC12" s="503">
        <f>VLOOKUP($B$10:$B$59,'Summary sales'!$A$8:$M$58,11,TRUE)</f>
        <v>4257.433</v>
      </c>
      <c r="AD12" s="504">
        <f t="shared" ref="AD12:AD13" si="28">AC12-AB12</f>
        <v>-27242.566999999999</v>
      </c>
      <c r="AE12" s="505">
        <f t="shared" ref="AE12:AE13" si="29">SUMIF($AH$9:$AM$9,$AE$9,AH12:AM12)</f>
        <v>199685.50619354838</v>
      </c>
      <c r="AF12" s="503">
        <f t="shared" ref="AF12:AF13" ca="1" si="30">SUMIF($AH$9:$AM$9,$AF$9,AH12:AM12)</f>
        <v>167552.38399999859</v>
      </c>
      <c r="AG12" s="503">
        <f t="shared" ref="AG12:AG13" ca="1" si="31">AF12-AE12</f>
        <v>-32133.122193549789</v>
      </c>
      <c r="AH12" s="503">
        <f>VLOOKUP($B$10:$B$56,'Summary FOB'!$B$8:$K$37,2,TRUE)</f>
        <v>0</v>
      </c>
      <c r="AI12" s="503">
        <f>VLOOKUP($B$10:$B$56,'Summary FOB'!$B$8:$K$37,3,TRUE)</f>
        <v>0</v>
      </c>
      <c r="AJ12" s="503">
        <f t="shared" ref="AJ12:AJ13" si="32">AI12-AH12</f>
        <v>0</v>
      </c>
      <c r="AK12" s="503">
        <f>VLOOKUP($B$10:$B$56,'Daily Sales'!$B$5:$F$45,3,TRUE)</f>
        <v>199685.50619354838</v>
      </c>
      <c r="AL12" s="503">
        <f ca="1">VLOOKUP($B$10:$B$56,'Daily Sales'!$B$5:$F$45,4,TRUE)</f>
        <v>167552.38399999859</v>
      </c>
      <c r="AM12" s="504">
        <f t="shared" ref="AM12:AM13" ca="1" si="33">AL12-AK12</f>
        <v>-32133.122193549789</v>
      </c>
    </row>
    <row r="13" spans="1:39" s="456" customFormat="1" ht="15.75">
      <c r="A13" s="816"/>
      <c r="B13" s="508">
        <f t="shared" si="17"/>
        <v>46299</v>
      </c>
      <c r="C13" s="509" t="str">
        <f t="shared" si="18"/>
        <v>Sun</v>
      </c>
      <c r="D13" s="502">
        <f t="shared" si="19"/>
        <v>207094.59459459462</v>
      </c>
      <c r="E13" s="503">
        <f t="shared" si="20"/>
        <v>163417.81200000003</v>
      </c>
      <c r="F13" s="503">
        <f t="shared" si="3"/>
        <v>-43676.782594594581</v>
      </c>
      <c r="G13" s="503">
        <f>VLOOKUP($B$10:$B$59,'SO MS'!$B$6:$L$48,4,TRUE)</f>
        <v>106038</v>
      </c>
      <c r="H13" s="503">
        <f>VLOOKUP($B$10:$B$59,'Summary sales'!$A$8:$L$58,4,TRUE)+VLOOKUP($B$10:$B$59,'Summary FOB'!$B$8:$K$41,6,TRUE)</f>
        <v>100082.34000000001</v>
      </c>
      <c r="I13" s="503">
        <f t="shared" si="21"/>
        <v>-5955.6599999999889</v>
      </c>
      <c r="J13" s="503">
        <f>VLOOKUP($B$10:$B$59,'SO MS'!$B$6:$L$48,5,TRUE)</f>
        <v>37256.5945945946</v>
      </c>
      <c r="K13" s="503">
        <f>VLOOKUP($B$10:$B$59,'Summary sales'!$A$8:$L$58,5,TRUE)+VLOOKUP($B$10:$B$59,'Summary FOB'!$B$8:$K$41,8,TRUE)</f>
        <v>36699.380000000005</v>
      </c>
      <c r="L13" s="503">
        <f t="shared" si="22"/>
        <v>-557.21459459459584</v>
      </c>
      <c r="M13" s="503">
        <f>VLOOKUP($B$10:$B$59,'SO MS'!$B$6:$L$48,6,TRUE)</f>
        <v>10800</v>
      </c>
      <c r="N13" s="503">
        <f>VLOOKUP($B$10:$B$59,'Summary sales'!$A$8:$M$58,6,TRUE)</f>
        <v>8710.2200000000012</v>
      </c>
      <c r="O13" s="503">
        <f t="shared" si="23"/>
        <v>-2089.7799999999988</v>
      </c>
      <c r="P13" s="503">
        <f>VLOOKUP($B$10:$B$59,'SO MS'!$B$6:$AS$48,7,TRUE)</f>
        <v>0</v>
      </c>
      <c r="Q13" s="503">
        <f>VLOOKUP($B$10:$B$59,'Summary sales'!$A$8:$M$58,7,TRUE)</f>
        <v>0</v>
      </c>
      <c r="R13" s="503">
        <f t="shared" si="24"/>
        <v>0</v>
      </c>
      <c r="S13" s="503">
        <f>VLOOKUP($B$10:$B$59,'SO MS'!$B$6:$AS$48,8,TRUE)</f>
        <v>9000</v>
      </c>
      <c r="T13" s="503">
        <f>VLOOKUP($B$10:$B$59,'Summary sales'!$A$8:$M$58,8,TRUE)</f>
        <v>4940.37</v>
      </c>
      <c r="U13" s="503">
        <f t="shared" si="25"/>
        <v>-4059.63</v>
      </c>
      <c r="V13" s="503">
        <f>VLOOKUP($B$10:$B$59,'SO MS'!$B$6:$AS$48,9,TRUE)</f>
        <v>3500</v>
      </c>
      <c r="W13" s="503">
        <f>VLOOKUP($B$10:$B$59,'Summary sales'!$A$8:$M$58,9,TRUE)</f>
        <v>4467.67</v>
      </c>
      <c r="X13" s="503">
        <f t="shared" si="26"/>
        <v>967.67000000000007</v>
      </c>
      <c r="Y13" s="503">
        <f>VLOOKUP($B$10:$B$59,'SO MS'!$B$6:$AS$48,10,TRUE)</f>
        <v>9000</v>
      </c>
      <c r="Z13" s="503">
        <f>VLOOKUP($B$10:$B$59,'Summary sales'!$A$8:$M$58,10,TRUE)</f>
        <v>0</v>
      </c>
      <c r="AA13" s="503">
        <f t="shared" si="27"/>
        <v>-9000</v>
      </c>
      <c r="AB13" s="503">
        <f>VLOOKUP($B$10:$B$59,'SO MS'!$B$6:$AS$48,11,TRUE)</f>
        <v>31500</v>
      </c>
      <c r="AC13" s="503">
        <f>VLOOKUP($B$10:$B$59,'Summary sales'!$A$8:$M$58,11,TRUE)</f>
        <v>8517.8320000000003</v>
      </c>
      <c r="AD13" s="504">
        <f t="shared" si="28"/>
        <v>-22982.167999999998</v>
      </c>
      <c r="AE13" s="505">
        <f t="shared" si="29"/>
        <v>192394.42880645159</v>
      </c>
      <c r="AF13" s="503">
        <f t="shared" ca="1" si="30"/>
        <v>166875.01599999791</v>
      </c>
      <c r="AG13" s="503">
        <f t="shared" ca="1" si="31"/>
        <v>-25519.412806453678</v>
      </c>
      <c r="AH13" s="503">
        <f>VLOOKUP($B$10:$B$56,'Summary FOB'!$B$8:$K$37,2,TRUE)</f>
        <v>0</v>
      </c>
      <c r="AI13" s="503">
        <f>VLOOKUP($B$10:$B$56,'Summary FOB'!$B$8:$K$37,3,TRUE)</f>
        <v>0</v>
      </c>
      <c r="AJ13" s="503">
        <f t="shared" si="32"/>
        <v>0</v>
      </c>
      <c r="AK13" s="503">
        <f>VLOOKUP($B$10:$B$56,'Daily Sales'!$B$5:$F$45,3,TRUE)</f>
        <v>192394.42880645159</v>
      </c>
      <c r="AL13" s="503">
        <f ca="1">VLOOKUP($B$10:$B$56,'Daily Sales'!$B$5:$F$45,4,TRUE)</f>
        <v>166875.01599999791</v>
      </c>
      <c r="AM13" s="504">
        <f t="shared" ca="1" si="33"/>
        <v>-25519.412806453678</v>
      </c>
    </row>
    <row r="14" spans="1:39" s="486" customFormat="1" ht="15.75">
      <c r="A14" s="816"/>
      <c r="B14" s="510" t="s">
        <v>19</v>
      </c>
      <c r="C14" s="501"/>
      <c r="D14" s="511">
        <f>SUM(D10:D13)</f>
        <v>828378.37837837846</v>
      </c>
      <c r="E14" s="511">
        <f t="shared" ref="E14:AM14" si="34">SUM(E10:E13)</f>
        <v>743058.76400000008</v>
      </c>
      <c r="F14" s="511">
        <f t="shared" si="34"/>
        <v>-85319.614378378319</v>
      </c>
      <c r="G14" s="511">
        <f t="shared" si="34"/>
        <v>424152</v>
      </c>
      <c r="H14" s="511">
        <f t="shared" si="34"/>
        <v>416557.68000000005</v>
      </c>
      <c r="I14" s="511">
        <f t="shared" si="34"/>
        <v>-7594.3199999999779</v>
      </c>
      <c r="J14" s="511">
        <f t="shared" si="34"/>
        <v>149026.3783783784</v>
      </c>
      <c r="K14" s="511">
        <f t="shared" si="34"/>
        <v>151932.1</v>
      </c>
      <c r="L14" s="511">
        <f t="shared" si="34"/>
        <v>2905.7216216216038</v>
      </c>
      <c r="M14" s="511">
        <f t="shared" si="34"/>
        <v>43200</v>
      </c>
      <c r="N14" s="511">
        <f t="shared" si="34"/>
        <v>38381.5</v>
      </c>
      <c r="O14" s="511">
        <f t="shared" si="34"/>
        <v>-4818.4999999999982</v>
      </c>
      <c r="P14" s="511">
        <f t="shared" si="34"/>
        <v>0</v>
      </c>
      <c r="Q14" s="511">
        <f t="shared" si="34"/>
        <v>0</v>
      </c>
      <c r="R14" s="511">
        <f t="shared" si="34"/>
        <v>0</v>
      </c>
      <c r="S14" s="511">
        <f t="shared" si="34"/>
        <v>36000</v>
      </c>
      <c r="T14" s="511">
        <f t="shared" si="34"/>
        <v>24686.799999999999</v>
      </c>
      <c r="U14" s="511">
        <f t="shared" si="34"/>
        <v>-11313.2</v>
      </c>
      <c r="V14" s="511">
        <f t="shared" si="34"/>
        <v>14000</v>
      </c>
      <c r="W14" s="511">
        <f t="shared" si="34"/>
        <v>15869.19</v>
      </c>
      <c r="X14" s="511">
        <f t="shared" si="34"/>
        <v>1869.19</v>
      </c>
      <c r="Y14" s="511">
        <f t="shared" si="34"/>
        <v>36000</v>
      </c>
      <c r="Z14" s="511">
        <f t="shared" si="34"/>
        <v>66519.460000000006</v>
      </c>
      <c r="AA14" s="511">
        <f t="shared" si="34"/>
        <v>30519.46</v>
      </c>
      <c r="AB14" s="511">
        <f t="shared" si="34"/>
        <v>126000</v>
      </c>
      <c r="AC14" s="511">
        <f t="shared" si="34"/>
        <v>29112.034</v>
      </c>
      <c r="AD14" s="511">
        <f t="shared" si="34"/>
        <v>-96887.965999999986</v>
      </c>
      <c r="AE14" s="511">
        <f t="shared" si="34"/>
        <v>798794.37803225801</v>
      </c>
      <c r="AF14" s="511">
        <f t="shared" ca="1" si="34"/>
        <v>710136.90835755644</v>
      </c>
      <c r="AG14" s="511">
        <f t="shared" ca="1" si="34"/>
        <v>-88657.469674701453</v>
      </c>
      <c r="AH14" s="511">
        <f t="shared" si="34"/>
        <v>0</v>
      </c>
      <c r="AI14" s="511">
        <f t="shared" si="34"/>
        <v>0</v>
      </c>
      <c r="AJ14" s="511">
        <f t="shared" si="34"/>
        <v>0</v>
      </c>
      <c r="AK14" s="511">
        <f t="shared" si="34"/>
        <v>798794.37803225801</v>
      </c>
      <c r="AL14" s="511">
        <f t="shared" ca="1" si="34"/>
        <v>710136.90835755644</v>
      </c>
      <c r="AM14" s="512">
        <f t="shared" ca="1" si="34"/>
        <v>-88657.469674701453</v>
      </c>
    </row>
    <row r="15" spans="1:39" s="486" customFormat="1" ht="15.75">
      <c r="A15" s="816"/>
      <c r="B15" s="513"/>
      <c r="C15" s="514"/>
      <c r="D15" s="502"/>
      <c r="E15" s="503"/>
      <c r="F15" s="515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4"/>
      <c r="AE15" s="505"/>
      <c r="AF15" s="503"/>
      <c r="AG15" s="503"/>
      <c r="AH15" s="503"/>
      <c r="AI15" s="503"/>
      <c r="AJ15" s="503"/>
      <c r="AK15" s="503"/>
      <c r="AL15" s="503"/>
      <c r="AM15" s="504"/>
    </row>
    <row r="16" spans="1:39" s="486" customFormat="1" ht="15.75">
      <c r="A16" s="816"/>
      <c r="B16" s="500">
        <f>B13+1</f>
        <v>46300</v>
      </c>
      <c r="C16" s="501" t="str">
        <f t="shared" si="18"/>
        <v>Mon</v>
      </c>
      <c r="D16" s="502">
        <f t="shared" ref="D16:D17" si="35">SUMIF($G$9:$AD$9,$D$9,G16:AD16)</f>
        <v>207094.59459459462</v>
      </c>
      <c r="E16" s="503">
        <f t="shared" ref="E16:E17" si="36">SUMIF($G$9:$AD$9,$E$9,G16:AD16)</f>
        <v>157787.891</v>
      </c>
      <c r="F16" s="503">
        <f t="shared" ref="F16:F17" si="37">E16-D16</f>
        <v>-49306.703594594612</v>
      </c>
      <c r="G16" s="503">
        <f>VLOOKUP($B$10:$B$59,'SO MS'!$B$6:$L$48,4,TRUE)</f>
        <v>106038</v>
      </c>
      <c r="H16" s="503">
        <f>VLOOKUP($B$10:$B$59,'Summary sales'!$A$8:$L$58,4,TRUE)+VLOOKUP($B$10:$B$59,'Summary FOB'!$B$8:$K$41,6,TRUE)</f>
        <v>95980.559999999983</v>
      </c>
      <c r="I16" s="503">
        <f t="shared" ref="I16:I17" si="38">H16-G16</f>
        <v>-10057.440000000017</v>
      </c>
      <c r="J16" s="503">
        <f>VLOOKUP($B$10:$B$59,'SO MS'!$B$6:$L$48,5,TRUE)</f>
        <v>37256.5945945946</v>
      </c>
      <c r="K16" s="503">
        <f>VLOOKUP($B$10:$B$59,'Summary sales'!$A$8:$L$58,5,TRUE)+VLOOKUP($B$10:$B$59,'Summary FOB'!$B$8:$K$41,8,TRUE)</f>
        <v>38628.5</v>
      </c>
      <c r="L16" s="503">
        <f t="shared" ref="L16:L17" si="39">K16-J16</f>
        <v>1371.9054054053995</v>
      </c>
      <c r="M16" s="503">
        <f>VLOOKUP($B$10:$B$59,'SO MS'!$B$6:$L$48,6,TRUE)</f>
        <v>10800</v>
      </c>
      <c r="N16" s="503">
        <f>VLOOKUP($B$10:$B$59,'Summary sales'!$A$8:$M$58,6,TRUE)</f>
        <v>13904.019999999999</v>
      </c>
      <c r="O16" s="503">
        <f t="shared" ref="O16:O17" si="40">N16-M16</f>
        <v>3104.0199999999986</v>
      </c>
      <c r="P16" s="503">
        <f>VLOOKUP($B$10:$B$59,'SO MS'!$B$6:$AS$48,7,TRUE)</f>
        <v>0</v>
      </c>
      <c r="Q16" s="503">
        <f>VLOOKUP($B$10:$B$59,'Summary sales'!$A$8:$M$58,7,TRUE)</f>
        <v>0</v>
      </c>
      <c r="R16" s="503">
        <f t="shared" ref="R16:R17" si="41">Q16-P16</f>
        <v>0</v>
      </c>
      <c r="S16" s="503">
        <f>VLOOKUP($B$10:$B$59,'SO MS'!$B$6:$AS$48,8,TRUE)</f>
        <v>9000</v>
      </c>
      <c r="T16" s="503">
        <f>VLOOKUP($B$10:$B$59,'Summary sales'!$A$8:$M$58,8,TRUE)</f>
        <v>4926.92</v>
      </c>
      <c r="U16" s="503">
        <f t="shared" ref="U16:U17" si="42">T16-S16</f>
        <v>-4073.08</v>
      </c>
      <c r="V16" s="503">
        <f>VLOOKUP($B$10:$B$59,'SO MS'!$B$6:$AS$48,9,TRUE)</f>
        <v>3500</v>
      </c>
      <c r="W16" s="503">
        <f>VLOOKUP($B$10:$B$59,'Summary sales'!$A$8:$M$58,9,TRUE)</f>
        <v>0</v>
      </c>
      <c r="X16" s="503">
        <f t="shared" ref="X16:X17" si="43">W16-V16</f>
        <v>-3500</v>
      </c>
      <c r="Y16" s="503">
        <f>VLOOKUP($B$10:$B$59,'SO MS'!$B$6:$AS$48,10,TRUE)</f>
        <v>9000</v>
      </c>
      <c r="Z16" s="503">
        <f>VLOOKUP($B$10:$B$59,'Summary sales'!$A$8:$M$58,10,TRUE)</f>
        <v>0</v>
      </c>
      <c r="AA16" s="503">
        <f t="shared" ref="AA16:AA17" si="44">Z16-Y16</f>
        <v>-9000</v>
      </c>
      <c r="AB16" s="503">
        <f>VLOOKUP($B$10:$B$59,'SO MS'!$B$6:$AS$48,11,TRUE)</f>
        <v>31500</v>
      </c>
      <c r="AC16" s="503">
        <f>VLOOKUP($B$10:$B$59,'Summary sales'!$A$8:$M$58,11,TRUE)</f>
        <v>4347.8909999999996</v>
      </c>
      <c r="AD16" s="504">
        <f t="shared" ref="AD16:AD17" si="45">AC16-AB16</f>
        <v>-27152.109</v>
      </c>
      <c r="AE16" s="505">
        <f t="shared" ref="AE16:AE17" si="46">SUMIF($AH$9:$AM$9,$AE$9,AH16:AM16)</f>
        <v>203606.97941935482</v>
      </c>
      <c r="AF16" s="503">
        <f t="shared" ref="AF16:AF17" ca="1" si="47">SUMIF($AH$9:$AM$9,$AF$9,AH16:AM16)</f>
        <v>208178.90799999743</v>
      </c>
      <c r="AG16" s="503">
        <f t="shared" ref="AG16:AG17" ca="1" si="48">AF16-AE16</f>
        <v>4571.9285806426196</v>
      </c>
      <c r="AH16" s="503">
        <f>VLOOKUP($B$10:$B$56,'Summary FOB'!$B$8:$K$37,2,TRUE)</f>
        <v>0</v>
      </c>
      <c r="AI16" s="503">
        <f>VLOOKUP($B$10:$B$56,'Summary FOB'!$B$8:$K$37,3,TRUE)</f>
        <v>0</v>
      </c>
      <c r="AJ16" s="503">
        <f t="shared" ref="AJ16:AJ17" si="49">AI16-AH16</f>
        <v>0</v>
      </c>
      <c r="AK16" s="503">
        <f>VLOOKUP($B$10:$B$56,'Daily Sales'!$B$5:$F$45,3,TRUE)</f>
        <v>203606.97941935482</v>
      </c>
      <c r="AL16" s="503">
        <f ca="1">VLOOKUP($B$10:$B$56,'Daily Sales'!$B$5:$F$45,4,TRUE)</f>
        <v>208178.90799999743</v>
      </c>
      <c r="AM16" s="504">
        <f t="shared" ref="AM16:AM17" ca="1" si="50">AL16-AK16</f>
        <v>4571.9285806426196</v>
      </c>
    </row>
    <row r="17" spans="1:39" s="486" customFormat="1" ht="15.75">
      <c r="A17" s="815">
        <f>WEEKNUM(B18)</f>
        <v>41</v>
      </c>
      <c r="B17" s="500">
        <f>B16+1</f>
        <v>46301</v>
      </c>
      <c r="C17" s="501" t="str">
        <f t="shared" si="18"/>
        <v>Tue</v>
      </c>
      <c r="D17" s="502">
        <f t="shared" si="35"/>
        <v>207094.59459459462</v>
      </c>
      <c r="E17" s="503">
        <f t="shared" si="36"/>
        <v>158540.073</v>
      </c>
      <c r="F17" s="503">
        <f t="shared" si="37"/>
        <v>-48554.521594594611</v>
      </c>
      <c r="G17" s="503">
        <f>VLOOKUP($B$10:$B$59,'SO MS'!$B$6:$L$48,4,TRUE)</f>
        <v>106038</v>
      </c>
      <c r="H17" s="503">
        <f>VLOOKUP($B$10:$B$59,'Summary sales'!$A$8:$L$58,4,TRUE)+VLOOKUP($B$10:$B$59,'Summary FOB'!$B$8:$K$41,6,TRUE)</f>
        <v>100592.83</v>
      </c>
      <c r="I17" s="503">
        <f t="shared" si="38"/>
        <v>-5445.1699999999983</v>
      </c>
      <c r="J17" s="503">
        <f>VLOOKUP($B$10:$B$59,'SO MS'!$B$6:$L$48,5,TRUE)</f>
        <v>37256.5945945946</v>
      </c>
      <c r="K17" s="503">
        <f>VLOOKUP($B$10:$B$59,'Summary sales'!$A$8:$L$58,5,TRUE)+VLOOKUP($B$10:$B$59,'Summary FOB'!$B$8:$K$41,8,TRUE)</f>
        <v>35512.32</v>
      </c>
      <c r="L17" s="503">
        <f t="shared" si="39"/>
        <v>-1744.2745945946008</v>
      </c>
      <c r="M17" s="503">
        <f>VLOOKUP($B$10:$B$59,'SO MS'!$B$6:$L$48,6,TRUE)</f>
        <v>10800</v>
      </c>
      <c r="N17" s="503">
        <f>VLOOKUP($B$10:$B$59,'Summary sales'!$A$8:$M$58,6,TRUE)</f>
        <v>5920.32</v>
      </c>
      <c r="O17" s="503">
        <f t="shared" si="40"/>
        <v>-4879.68</v>
      </c>
      <c r="P17" s="503">
        <f>VLOOKUP($B$10:$B$59,'SO MS'!$B$6:$AS$48,7,TRUE)</f>
        <v>0</v>
      </c>
      <c r="Q17" s="503">
        <f>VLOOKUP($B$10:$B$59,'Summary sales'!$A$8:$M$58,7,TRUE)</f>
        <v>0</v>
      </c>
      <c r="R17" s="503">
        <f t="shared" si="41"/>
        <v>0</v>
      </c>
      <c r="S17" s="503">
        <f>VLOOKUP($B$10:$B$59,'SO MS'!$B$6:$AS$48,8,TRUE)</f>
        <v>9000</v>
      </c>
      <c r="T17" s="503">
        <f>VLOOKUP($B$10:$B$59,'Summary sales'!$A$8:$M$58,8,TRUE)</f>
        <v>5063.66</v>
      </c>
      <c r="U17" s="503">
        <f t="shared" si="42"/>
        <v>-3936.34</v>
      </c>
      <c r="V17" s="503">
        <f>VLOOKUP($B$10:$B$59,'SO MS'!$B$6:$AS$48,9,TRUE)</f>
        <v>3500</v>
      </c>
      <c r="W17" s="503">
        <f>VLOOKUP($B$10:$B$59,'Summary sales'!$A$8:$M$58,9,TRUE)</f>
        <v>7328.9</v>
      </c>
      <c r="X17" s="503">
        <f t="shared" si="43"/>
        <v>3828.8999999999996</v>
      </c>
      <c r="Y17" s="503">
        <f>VLOOKUP($B$10:$B$59,'SO MS'!$B$6:$AS$48,10,TRUE)</f>
        <v>9000</v>
      </c>
      <c r="Z17" s="503">
        <f>VLOOKUP($B$10:$B$59,'Summary sales'!$A$8:$M$58,10,TRUE)</f>
        <v>0</v>
      </c>
      <c r="AA17" s="503">
        <f t="shared" si="44"/>
        <v>-9000</v>
      </c>
      <c r="AB17" s="503">
        <f>VLOOKUP($B$10:$B$59,'SO MS'!$B$6:$AS$48,11,TRUE)</f>
        <v>31500</v>
      </c>
      <c r="AC17" s="503">
        <f>VLOOKUP($B$10:$B$59,'Summary sales'!$A$8:$M$58,11,TRUE)</f>
        <v>4122.0429999999997</v>
      </c>
      <c r="AD17" s="504">
        <f t="shared" si="45"/>
        <v>-27377.957000000002</v>
      </c>
      <c r="AE17" s="505">
        <f t="shared" si="46"/>
        <v>203606.97941935482</v>
      </c>
      <c r="AF17" s="503">
        <f t="shared" ca="1" si="47"/>
        <v>184054.67200000628</v>
      </c>
      <c r="AG17" s="503">
        <f t="shared" ca="1" si="48"/>
        <v>-19552.307419348537</v>
      </c>
      <c r="AH17" s="503">
        <f>VLOOKUP($B$10:$B$56,'Summary FOB'!$B$8:$K$37,2,TRUE)</f>
        <v>0</v>
      </c>
      <c r="AI17" s="503">
        <f>VLOOKUP($B$10:$B$56,'Summary FOB'!$B$8:$K$37,3,TRUE)</f>
        <v>0</v>
      </c>
      <c r="AJ17" s="503">
        <f t="shared" si="49"/>
        <v>0</v>
      </c>
      <c r="AK17" s="503">
        <f>VLOOKUP($B$10:$B$56,'Daily Sales'!$B$5:$F$45,3,TRUE)</f>
        <v>203606.97941935482</v>
      </c>
      <c r="AL17" s="503">
        <f ca="1">VLOOKUP($B$10:$B$56,'Daily Sales'!$B$5:$F$45,4,TRUE)</f>
        <v>184054.67200000628</v>
      </c>
      <c r="AM17" s="504">
        <f t="shared" ca="1" si="50"/>
        <v>-19552.307419348537</v>
      </c>
    </row>
    <row r="18" spans="1:39" s="485" customFormat="1" ht="15.75">
      <c r="A18" s="816"/>
      <c r="B18" s="500">
        <f t="shared" ref="B18:B22" si="51">B17+1</f>
        <v>46302</v>
      </c>
      <c r="C18" s="501" t="str">
        <f t="shared" si="18"/>
        <v>Wed</v>
      </c>
      <c r="D18" s="502">
        <f t="shared" ref="D18:D22" si="52">SUMIF($G$9:$AD$9,$D$9,G18:AD18)</f>
        <v>207094.59459459462</v>
      </c>
      <c r="E18" s="503">
        <f t="shared" ref="E18:E22" si="53">SUMIF($G$9:$AD$9,$E$9,G18:AD18)</f>
        <v>161881.25500000003</v>
      </c>
      <c r="F18" s="503">
        <f t="shared" ref="F18:F22" si="54">E18-D18</f>
        <v>-45213.339594594581</v>
      </c>
      <c r="G18" s="503">
        <f>VLOOKUP($B$10:$B$59,'SO MS'!$B$6:$L$48,4,TRUE)</f>
        <v>106038</v>
      </c>
      <c r="H18" s="503">
        <f>VLOOKUP($B$10:$B$59,'Summary sales'!$A$8:$L$58,4,TRUE)+VLOOKUP($B$10:$B$59,'Summary FOB'!$B$8:$K$41,6,TRUE)</f>
        <v>97961.19</v>
      </c>
      <c r="I18" s="503">
        <f t="shared" ref="I18:I19" si="55">H18-G18</f>
        <v>-8076.8099999999977</v>
      </c>
      <c r="J18" s="503">
        <f>VLOOKUP($B$10:$B$59,'SO MS'!$B$6:$L$48,5,TRUE)</f>
        <v>37256.5945945946</v>
      </c>
      <c r="K18" s="503">
        <f>VLOOKUP($B$10:$B$59,'Summary sales'!$A$8:$L$58,5,TRUE)+VLOOKUP($B$10:$B$59,'Summary FOB'!$B$8:$K$41,8,TRUE)</f>
        <v>39923.599999999999</v>
      </c>
      <c r="L18" s="503">
        <f t="shared" ref="L18:L19" si="56">K18-J18</f>
        <v>2667.0054054053981</v>
      </c>
      <c r="M18" s="503">
        <f>VLOOKUP($B$10:$B$59,'SO MS'!$B$6:$L$48,6,TRUE)</f>
        <v>10800</v>
      </c>
      <c r="N18" s="503">
        <f>VLOOKUP($B$10:$B$59,'Summary sales'!$A$8:$M$58,6,TRUE)</f>
        <v>10477.17</v>
      </c>
      <c r="O18" s="503">
        <f t="shared" ref="O18:O19" si="57">N18-M18</f>
        <v>-322.82999999999993</v>
      </c>
      <c r="P18" s="503">
        <f>VLOOKUP($B$10:$B$59,'SO MS'!$B$6:$AS$48,7,TRUE)</f>
        <v>0</v>
      </c>
      <c r="Q18" s="503">
        <f>VLOOKUP($B$10:$B$59,'Summary sales'!$A$8:$M$58,7,TRUE)</f>
        <v>0</v>
      </c>
      <c r="R18" s="503">
        <f t="shared" ref="R18:R19" si="58">Q18-P18</f>
        <v>0</v>
      </c>
      <c r="S18" s="503">
        <f>VLOOKUP($B$10:$B$59,'SO MS'!$B$6:$AS$48,8,TRUE)</f>
        <v>9000</v>
      </c>
      <c r="T18" s="503">
        <f>VLOOKUP($B$10:$B$59,'Summary sales'!$A$8:$M$58,8,TRUE)</f>
        <v>5063.66</v>
      </c>
      <c r="U18" s="503">
        <f t="shared" ref="U18:U19" si="59">T18-S18</f>
        <v>-3936.34</v>
      </c>
      <c r="V18" s="503">
        <f>VLOOKUP($B$10:$B$59,'SO MS'!$B$6:$AS$48,9,TRUE)</f>
        <v>3500</v>
      </c>
      <c r="W18" s="503">
        <f>VLOOKUP($B$10:$B$59,'Summary sales'!$A$8:$M$58,9,TRUE)</f>
        <v>4262.7</v>
      </c>
      <c r="X18" s="503">
        <f t="shared" ref="X18:X19" si="60">W18-V18</f>
        <v>762.69999999999982</v>
      </c>
      <c r="Y18" s="503">
        <f>VLOOKUP($B$10:$B$59,'SO MS'!$B$6:$AS$48,10,TRUE)</f>
        <v>9000</v>
      </c>
      <c r="Z18" s="503">
        <f>VLOOKUP($B$10:$B$59,'Summary sales'!$A$8:$M$58,10,TRUE)</f>
        <v>0</v>
      </c>
      <c r="AA18" s="503">
        <f t="shared" ref="AA18:AA19" si="61">Z18-Y18</f>
        <v>-9000</v>
      </c>
      <c r="AB18" s="503">
        <f>VLOOKUP($B$10:$B$59,'SO MS'!$B$6:$AS$48,11,TRUE)</f>
        <v>31500</v>
      </c>
      <c r="AC18" s="503">
        <f>VLOOKUP($B$10:$B$59,'Summary sales'!$A$8:$M$58,11,TRUE)</f>
        <v>4192.9350000000004</v>
      </c>
      <c r="AD18" s="504">
        <f t="shared" ref="AD18:AD19" si="62">AC18-AB18</f>
        <v>-27307.064999999999</v>
      </c>
      <c r="AE18" s="505">
        <f t="shared" ref="AE18:AE19" si="63">SUMIF($AH$9:$AM$9,$AE$9,AH18:AM18)</f>
        <v>203606.97941935482</v>
      </c>
      <c r="AF18" s="503">
        <f t="shared" ref="AF18:AF19" ca="1" si="64">SUMIF($AH$9:$AM$9,$AF$9,AH18:AM18)</f>
        <v>183084.22999999498</v>
      </c>
      <c r="AG18" s="503">
        <f t="shared" ref="AG18:AG19" ca="1" si="65">AF18-AE18</f>
        <v>-20522.74941935984</v>
      </c>
      <c r="AH18" s="503">
        <f>VLOOKUP($B$10:$B$56,'Summary FOB'!$B$8:$K$37,2,TRUE)</f>
        <v>0</v>
      </c>
      <c r="AI18" s="503">
        <f>VLOOKUP($B$10:$B$56,'Summary FOB'!$B$8:$K$37,3,TRUE)</f>
        <v>0</v>
      </c>
      <c r="AJ18" s="503">
        <f t="shared" ref="AJ18:AJ19" si="66">AI18-AH18</f>
        <v>0</v>
      </c>
      <c r="AK18" s="503">
        <f>VLOOKUP($B$10:$B$56,'Daily Sales'!$B$5:$F$45,3,TRUE)</f>
        <v>203606.97941935482</v>
      </c>
      <c r="AL18" s="503">
        <f ca="1">VLOOKUP($B$10:$B$56,'Daily Sales'!$B$5:$F$45,4,TRUE)</f>
        <v>183084.22999999498</v>
      </c>
      <c r="AM18" s="504">
        <f t="shared" ref="AM18:AM19" ca="1" si="67">AL18-AK18</f>
        <v>-20522.74941935984</v>
      </c>
    </row>
    <row r="19" spans="1:39" s="485" customFormat="1" ht="15.75">
      <c r="A19" s="816"/>
      <c r="B19" s="500">
        <f t="shared" si="51"/>
        <v>46303</v>
      </c>
      <c r="C19" s="501" t="str">
        <f t="shared" si="18"/>
        <v>Thu</v>
      </c>
      <c r="D19" s="502">
        <f t="shared" si="52"/>
        <v>207094.59459459462</v>
      </c>
      <c r="E19" s="503">
        <f t="shared" si="53"/>
        <v>161641.33600000001</v>
      </c>
      <c r="F19" s="503">
        <f t="shared" si="54"/>
        <v>-45453.258594594605</v>
      </c>
      <c r="G19" s="503">
        <f>VLOOKUP($B$10:$B$59,'SO MS'!$B$6:$L$48,4,TRUE)</f>
        <v>106038</v>
      </c>
      <c r="H19" s="503">
        <f>VLOOKUP($B$10:$B$59,'Summary sales'!$A$8:$L$58,4,TRUE)+VLOOKUP($B$10:$B$59,'Summary FOB'!$B$8:$K$41,6,TRUE)</f>
        <v>95016.03</v>
      </c>
      <c r="I19" s="503">
        <f t="shared" si="55"/>
        <v>-11021.970000000001</v>
      </c>
      <c r="J19" s="503">
        <f>VLOOKUP($B$10:$B$59,'SO MS'!$B$6:$L$48,5,TRUE)</f>
        <v>37256.5945945946</v>
      </c>
      <c r="K19" s="503">
        <f>VLOOKUP($B$10:$B$59,'Summary sales'!$A$8:$L$58,5,TRUE)+VLOOKUP($B$10:$B$59,'Summary FOB'!$B$8:$K$41,8,TRUE)</f>
        <v>40486.11</v>
      </c>
      <c r="L19" s="503">
        <f t="shared" si="56"/>
        <v>3229.5154054054001</v>
      </c>
      <c r="M19" s="503">
        <f>VLOOKUP($B$10:$B$59,'SO MS'!$B$6:$L$48,6,TRUE)</f>
        <v>10800</v>
      </c>
      <c r="N19" s="503">
        <f>VLOOKUP($B$10:$B$59,'Summary sales'!$A$8:$M$58,6,TRUE)</f>
        <v>8415.61</v>
      </c>
      <c r="O19" s="503">
        <f t="shared" si="57"/>
        <v>-2384.3899999999994</v>
      </c>
      <c r="P19" s="503">
        <f>VLOOKUP($B$10:$B$59,'SO MS'!$B$6:$AS$48,7,TRUE)</f>
        <v>0</v>
      </c>
      <c r="Q19" s="503">
        <f>VLOOKUP($B$10:$B$59,'Summary sales'!$A$8:$M$58,7,TRUE)</f>
        <v>0</v>
      </c>
      <c r="R19" s="503">
        <f t="shared" si="58"/>
        <v>0</v>
      </c>
      <c r="S19" s="503">
        <f>VLOOKUP($B$10:$B$59,'SO MS'!$B$6:$AS$48,8,TRUE)</f>
        <v>9000</v>
      </c>
      <c r="T19" s="503">
        <f>VLOOKUP($B$10:$B$59,'Summary sales'!$A$8:$M$58,8,TRUE)</f>
        <v>5063.66</v>
      </c>
      <c r="U19" s="503">
        <f t="shared" si="59"/>
        <v>-3936.34</v>
      </c>
      <c r="V19" s="503">
        <f>VLOOKUP($B$10:$B$59,'SO MS'!$B$6:$AS$48,9,TRUE)</f>
        <v>3500</v>
      </c>
      <c r="W19" s="503">
        <f>VLOOKUP($B$10:$B$59,'Summary sales'!$A$8:$M$58,9,TRUE)</f>
        <v>4473.97</v>
      </c>
      <c r="X19" s="503">
        <f t="shared" si="60"/>
        <v>973.97000000000025</v>
      </c>
      <c r="Y19" s="503">
        <f>VLOOKUP($B$10:$B$59,'SO MS'!$B$6:$AS$48,10,TRUE)</f>
        <v>9000</v>
      </c>
      <c r="Z19" s="503">
        <f>VLOOKUP($B$10:$B$59,'Summary sales'!$A$8:$M$58,10,TRUE)</f>
        <v>0</v>
      </c>
      <c r="AA19" s="503">
        <f t="shared" si="61"/>
        <v>-9000</v>
      </c>
      <c r="AB19" s="503">
        <f>VLOOKUP($B$10:$B$59,'SO MS'!$B$6:$AS$48,11,TRUE)</f>
        <v>31500</v>
      </c>
      <c r="AC19" s="503">
        <f>VLOOKUP($B$10:$B$59,'Summary sales'!$A$8:$M$58,11,TRUE)</f>
        <v>8185.9560000000001</v>
      </c>
      <c r="AD19" s="504">
        <f t="shared" si="62"/>
        <v>-23314.044000000002</v>
      </c>
      <c r="AE19" s="505">
        <f t="shared" si="63"/>
        <v>205606.97941935482</v>
      </c>
      <c r="AF19" s="503">
        <f t="shared" ca="1" si="64"/>
        <v>184118.77866666997</v>
      </c>
      <c r="AG19" s="503">
        <f t="shared" ca="1" si="65"/>
        <v>-21488.200752684847</v>
      </c>
      <c r="AH19" s="503">
        <f>VLOOKUP($B$10:$B$56,'Summary FOB'!$B$8:$K$37,2,TRUE)</f>
        <v>0</v>
      </c>
      <c r="AI19" s="503">
        <f>VLOOKUP($B$10:$B$56,'Summary FOB'!$B$8:$K$37,3,TRUE)</f>
        <v>0</v>
      </c>
      <c r="AJ19" s="503">
        <f t="shared" si="66"/>
        <v>0</v>
      </c>
      <c r="AK19" s="503">
        <f>VLOOKUP($B$10:$B$56,'Daily Sales'!$B$5:$F$45,3,TRUE)</f>
        <v>205606.97941935482</v>
      </c>
      <c r="AL19" s="503">
        <f ca="1">VLOOKUP($B$10:$B$56,'Daily Sales'!$B$5:$F$45,4,TRUE)</f>
        <v>184118.77866666997</v>
      </c>
      <c r="AM19" s="504">
        <f t="shared" ca="1" si="67"/>
        <v>-21488.200752684847</v>
      </c>
    </row>
    <row r="20" spans="1:39" s="456" customFormat="1" ht="15.75">
      <c r="A20" s="816"/>
      <c r="B20" s="500">
        <f t="shared" si="51"/>
        <v>46304</v>
      </c>
      <c r="C20" s="501" t="str">
        <f t="shared" si="18"/>
        <v>Fri</v>
      </c>
      <c r="D20" s="502">
        <f t="shared" si="52"/>
        <v>207094.59459459462</v>
      </c>
      <c r="E20" s="503">
        <f t="shared" si="53"/>
        <v>144361.97699999998</v>
      </c>
      <c r="F20" s="503">
        <f t="shared" si="54"/>
        <v>-62732.617594594631</v>
      </c>
      <c r="G20" s="503">
        <f>VLOOKUP($B$10:$B$59,'SO MS'!$B$6:$L$48,4,TRUE)</f>
        <v>106038</v>
      </c>
      <c r="H20" s="503">
        <f>VLOOKUP($B$10:$B$59,'Summary sales'!$A$8:$L$58,4,TRUE)+VLOOKUP($B$10:$B$59,'Summary FOB'!$B$8:$K$41,6,TRUE)</f>
        <v>87178.229999999981</v>
      </c>
      <c r="I20" s="503">
        <f t="shared" ref="I20:I22" si="68">H20-G20</f>
        <v>-18859.770000000019</v>
      </c>
      <c r="J20" s="503">
        <f>VLOOKUP($B$10:$B$59,'SO MS'!$B$6:$L$48,5,TRUE)</f>
        <v>37256.5945945946</v>
      </c>
      <c r="K20" s="503">
        <f>VLOOKUP($B$10:$B$59,'Summary sales'!$A$8:$L$58,5,TRUE)+VLOOKUP($B$10:$B$59,'Summary FOB'!$B$8:$K$41,8,TRUE)</f>
        <v>36606.1</v>
      </c>
      <c r="L20" s="503">
        <f t="shared" ref="L20:L22" si="69">K20-J20</f>
        <v>-650.49459459460195</v>
      </c>
      <c r="M20" s="503">
        <f>VLOOKUP($B$10:$B$59,'SO MS'!$B$6:$L$48,6,TRUE)</f>
        <v>10800</v>
      </c>
      <c r="N20" s="503">
        <f>VLOOKUP($B$10:$B$59,'Summary sales'!$A$8:$M$58,6,TRUE)</f>
        <v>11398.52</v>
      </c>
      <c r="O20" s="503">
        <f t="shared" ref="O20:O22" si="70">N20-M20</f>
        <v>598.52000000000044</v>
      </c>
      <c r="P20" s="503">
        <f>VLOOKUP($B$10:$B$59,'SO MS'!$B$6:$AS$48,7,TRUE)</f>
        <v>0</v>
      </c>
      <c r="Q20" s="503">
        <f>VLOOKUP($B$10:$B$59,'Summary sales'!$A$8:$M$58,7,TRUE)</f>
        <v>0</v>
      </c>
      <c r="R20" s="503">
        <f t="shared" ref="R20:R22" si="71">Q20-P20</f>
        <v>0</v>
      </c>
      <c r="S20" s="503">
        <f>VLOOKUP($B$10:$B$59,'SO MS'!$B$6:$AS$48,8,TRUE)</f>
        <v>9000</v>
      </c>
      <c r="T20" s="503">
        <f>VLOOKUP($B$10:$B$59,'Summary sales'!$A$8:$M$58,8,TRUE)</f>
        <v>4815.4799999999996</v>
      </c>
      <c r="U20" s="503">
        <f t="shared" ref="U20:U22" si="72">T20-S20</f>
        <v>-4184.5200000000004</v>
      </c>
      <c r="V20" s="503">
        <f>VLOOKUP($B$10:$B$59,'SO MS'!$B$6:$AS$48,9,TRUE)</f>
        <v>3500</v>
      </c>
      <c r="W20" s="503">
        <f>VLOOKUP($B$10:$B$59,'Summary sales'!$A$8:$M$58,9,TRUE)</f>
        <v>0</v>
      </c>
      <c r="X20" s="503">
        <f t="shared" ref="X20:X22" si="73">W20-V20</f>
        <v>-3500</v>
      </c>
      <c r="Y20" s="503">
        <f>VLOOKUP($B$10:$B$59,'SO MS'!$B$6:$AS$48,10,TRUE)</f>
        <v>9000</v>
      </c>
      <c r="Z20" s="503">
        <f>VLOOKUP($B$10:$B$59,'Summary sales'!$A$8:$M$58,10,TRUE)</f>
        <v>0</v>
      </c>
      <c r="AA20" s="503">
        <f t="shared" ref="AA20:AA22" si="74">Z20-Y20</f>
        <v>-9000</v>
      </c>
      <c r="AB20" s="503">
        <f>VLOOKUP($B$10:$B$59,'SO MS'!$B$6:$AS$48,11,TRUE)</f>
        <v>31500</v>
      </c>
      <c r="AC20" s="503">
        <f>VLOOKUP($B$10:$B$59,'Summary sales'!$A$8:$M$58,11,TRUE)</f>
        <v>4363.6469999999999</v>
      </c>
      <c r="AD20" s="504">
        <f t="shared" ref="AD20:AD22" si="75">AC20-AB20</f>
        <v>-27136.352999999999</v>
      </c>
      <c r="AE20" s="505">
        <f t="shared" ref="AE20:AE22" si="76">SUMIF($AH$9:$AM$9,$AE$9,AH20:AM20)</f>
        <v>205606.97941935482</v>
      </c>
      <c r="AF20" s="503">
        <f t="shared" ref="AF20:AF22" ca="1" si="77">SUMIF($AH$9:$AM$9,$AF$9,AH20:AM20)</f>
        <v>158013.82033834112</v>
      </c>
      <c r="AG20" s="503">
        <f t="shared" ref="AG20:AG22" ca="1" si="78">AF20-AE20</f>
        <v>-47593.159081013699</v>
      </c>
      <c r="AH20" s="503">
        <f>VLOOKUP($B$10:$B$56,'Summary FOB'!$B$8:$K$37,2,TRUE)</f>
        <v>0</v>
      </c>
      <c r="AI20" s="503">
        <f>VLOOKUP($B$10:$B$56,'Summary FOB'!$B$8:$K$37,3,TRUE)</f>
        <v>0</v>
      </c>
      <c r="AJ20" s="503">
        <f t="shared" ref="AJ20:AJ22" si="79">AI20-AH20</f>
        <v>0</v>
      </c>
      <c r="AK20" s="503">
        <f>VLOOKUP($B$10:$B$56,'Daily Sales'!$B$5:$F$45,3,TRUE)</f>
        <v>205606.97941935482</v>
      </c>
      <c r="AL20" s="503">
        <f ca="1">VLOOKUP($B$10:$B$56,'Daily Sales'!$B$5:$F$45,4,TRUE)</f>
        <v>158013.82033834112</v>
      </c>
      <c r="AM20" s="504">
        <f t="shared" ref="AM20:AM22" ca="1" si="80">AL20-AK20</f>
        <v>-47593.159081013699</v>
      </c>
    </row>
    <row r="21" spans="1:39" s="486" customFormat="1" ht="15.75">
      <c r="A21" s="816"/>
      <c r="B21" s="508">
        <f t="shared" si="51"/>
        <v>46305</v>
      </c>
      <c r="C21" s="509" t="str">
        <f t="shared" si="18"/>
        <v>Sat</v>
      </c>
      <c r="D21" s="502">
        <f t="shared" si="52"/>
        <v>207094.59459459462</v>
      </c>
      <c r="E21" s="503">
        <f t="shared" si="53"/>
        <v>162950.443</v>
      </c>
      <c r="F21" s="503">
        <f t="shared" si="54"/>
        <v>-44144.151594594616</v>
      </c>
      <c r="G21" s="503">
        <f>VLOOKUP($B$10:$B$59,'SO MS'!$B$6:$L$48,4,TRUE)</f>
        <v>106038</v>
      </c>
      <c r="H21" s="503">
        <f>VLOOKUP($B$10:$B$59,'Summary sales'!$A$8:$L$58,4,TRUE)+VLOOKUP($B$10:$B$59,'Summary FOB'!$B$8:$K$41,6,TRUE)</f>
        <v>99761.060000000027</v>
      </c>
      <c r="I21" s="503">
        <f t="shared" si="68"/>
        <v>-6276.9399999999732</v>
      </c>
      <c r="J21" s="503">
        <f>VLOOKUP($B$10:$B$59,'SO MS'!$B$6:$L$48,5,TRUE)</f>
        <v>37256.5945945946</v>
      </c>
      <c r="K21" s="503">
        <f>VLOOKUP($B$10:$B$59,'Summary sales'!$A$8:$L$58,5,TRUE)+VLOOKUP($B$10:$B$59,'Summary FOB'!$B$8:$K$41,8,TRUE)</f>
        <v>31931.55</v>
      </c>
      <c r="L21" s="503">
        <f t="shared" si="69"/>
        <v>-5325.0445945946012</v>
      </c>
      <c r="M21" s="503">
        <f>VLOOKUP($B$10:$B$59,'SO MS'!$B$6:$L$48,6,TRUE)</f>
        <v>10800</v>
      </c>
      <c r="N21" s="503">
        <f>VLOOKUP($B$10:$B$59,'Summary sales'!$A$8:$M$58,6,TRUE)</f>
        <v>12942.75</v>
      </c>
      <c r="O21" s="503">
        <f t="shared" si="70"/>
        <v>2142.75</v>
      </c>
      <c r="P21" s="503">
        <f>VLOOKUP($B$10:$B$59,'SO MS'!$B$6:$AS$48,7,TRUE)</f>
        <v>0</v>
      </c>
      <c r="Q21" s="503">
        <f>VLOOKUP($B$10:$B$59,'Summary sales'!$A$8:$M$58,7,TRUE)</f>
        <v>0</v>
      </c>
      <c r="R21" s="503">
        <f t="shared" si="71"/>
        <v>0</v>
      </c>
      <c r="S21" s="503">
        <f>VLOOKUP($B$10:$B$59,'SO MS'!$B$6:$AS$48,8,TRUE)</f>
        <v>9000</v>
      </c>
      <c r="T21" s="503">
        <f>VLOOKUP($B$10:$B$59,'Summary sales'!$A$8:$M$58,8,TRUE)</f>
        <v>4940.37</v>
      </c>
      <c r="U21" s="503">
        <f t="shared" si="72"/>
        <v>-4059.63</v>
      </c>
      <c r="V21" s="503">
        <f>VLOOKUP($B$10:$B$59,'SO MS'!$B$6:$AS$48,9,TRUE)</f>
        <v>3500</v>
      </c>
      <c r="W21" s="503">
        <f>VLOOKUP($B$10:$B$59,'Summary sales'!$A$8:$M$58,9,TRUE)</f>
        <v>0</v>
      </c>
      <c r="X21" s="503">
        <f t="shared" si="73"/>
        <v>-3500</v>
      </c>
      <c r="Y21" s="503">
        <f>VLOOKUP($B$10:$B$59,'SO MS'!$B$6:$AS$48,10,TRUE)</f>
        <v>9000</v>
      </c>
      <c r="Z21" s="503">
        <f>VLOOKUP($B$10:$B$59,'Summary sales'!$A$8:$M$58,10,TRUE)</f>
        <v>0</v>
      </c>
      <c r="AA21" s="503">
        <f t="shared" si="74"/>
        <v>-9000</v>
      </c>
      <c r="AB21" s="503">
        <f>VLOOKUP($B$10:$B$59,'SO MS'!$B$6:$AS$48,11,TRUE)</f>
        <v>31500</v>
      </c>
      <c r="AC21" s="503">
        <f>VLOOKUP($B$10:$B$59,'Summary sales'!$A$8:$M$58,11,TRUE)</f>
        <v>13374.713</v>
      </c>
      <c r="AD21" s="504">
        <f t="shared" si="75"/>
        <v>-18125.287</v>
      </c>
      <c r="AE21" s="505">
        <f t="shared" si="76"/>
        <v>202485.50619354838</v>
      </c>
      <c r="AF21" s="503">
        <f t="shared" ca="1" si="77"/>
        <v>133518.86000000068</v>
      </c>
      <c r="AG21" s="503">
        <f t="shared" ca="1" si="78"/>
        <v>-68966.646193547698</v>
      </c>
      <c r="AH21" s="503">
        <f>VLOOKUP($B$10:$B$56,'Summary FOB'!$B$8:$K$37,2,TRUE)</f>
        <v>0</v>
      </c>
      <c r="AI21" s="503">
        <f>VLOOKUP($B$10:$B$56,'Summary FOB'!$B$8:$K$37,3,TRUE)</f>
        <v>0</v>
      </c>
      <c r="AJ21" s="503">
        <f t="shared" si="79"/>
        <v>0</v>
      </c>
      <c r="AK21" s="503">
        <f>VLOOKUP($B$10:$B$56,'Daily Sales'!$B$5:$F$45,3,TRUE)</f>
        <v>202485.50619354838</v>
      </c>
      <c r="AL21" s="503">
        <f ca="1">VLOOKUP($B$10:$B$56,'Daily Sales'!$B$5:$F$45,4,TRUE)</f>
        <v>133518.86000000068</v>
      </c>
      <c r="AM21" s="504">
        <f t="shared" ca="1" si="80"/>
        <v>-68966.646193547698</v>
      </c>
    </row>
    <row r="22" spans="1:39" s="456" customFormat="1" ht="15.75">
      <c r="A22" s="816"/>
      <c r="B22" s="508">
        <f t="shared" si="51"/>
        <v>46306</v>
      </c>
      <c r="C22" s="509" t="str">
        <f t="shared" si="18"/>
        <v>Sun</v>
      </c>
      <c r="D22" s="502">
        <f t="shared" si="52"/>
        <v>207094.59459459462</v>
      </c>
      <c r="E22" s="503">
        <f t="shared" si="53"/>
        <v>133515.24100000004</v>
      </c>
      <c r="F22" s="503">
        <f t="shared" si="54"/>
        <v>-73579.353594594577</v>
      </c>
      <c r="G22" s="503">
        <f>VLOOKUP($B$10:$B$59,'SO MS'!$B$6:$L$48,4,TRUE)</f>
        <v>106038</v>
      </c>
      <c r="H22" s="503">
        <f>VLOOKUP($B$10:$B$59,'Summary sales'!$A$8:$L$58,4,TRUE)+VLOOKUP($B$10:$B$59,'Summary FOB'!$B$8:$K$41,6,TRUE)</f>
        <v>91090.620000000039</v>
      </c>
      <c r="I22" s="503">
        <f t="shared" si="68"/>
        <v>-14947.379999999961</v>
      </c>
      <c r="J22" s="503">
        <f>VLOOKUP($B$10:$B$59,'SO MS'!$B$6:$L$48,5,TRUE)</f>
        <v>37256.5945945946</v>
      </c>
      <c r="K22" s="503">
        <f>VLOOKUP($B$10:$B$59,'Summary sales'!$A$8:$L$58,5,TRUE)+VLOOKUP($B$10:$B$59,'Summary FOB'!$B$8:$K$41,8,TRUE)</f>
        <v>19656.05</v>
      </c>
      <c r="L22" s="503">
        <f t="shared" si="69"/>
        <v>-17600.544594594601</v>
      </c>
      <c r="M22" s="503">
        <f>VLOOKUP($B$10:$B$59,'SO MS'!$B$6:$L$48,6,TRUE)</f>
        <v>10800</v>
      </c>
      <c r="N22" s="503">
        <f>VLOOKUP($B$10:$B$59,'Summary sales'!$A$8:$M$58,6,TRUE)</f>
        <v>13828.890000000001</v>
      </c>
      <c r="O22" s="503">
        <f t="shared" si="70"/>
        <v>3028.8900000000012</v>
      </c>
      <c r="P22" s="503">
        <f>VLOOKUP($B$10:$B$59,'SO MS'!$B$6:$AS$48,7,TRUE)</f>
        <v>0</v>
      </c>
      <c r="Q22" s="503">
        <f>VLOOKUP($B$10:$B$59,'Summary sales'!$A$8:$M$58,7,TRUE)</f>
        <v>0</v>
      </c>
      <c r="R22" s="503">
        <f t="shared" si="71"/>
        <v>0</v>
      </c>
      <c r="S22" s="503">
        <f>VLOOKUP($B$10:$B$59,'SO MS'!$B$6:$AS$48,8,TRUE)</f>
        <v>9000</v>
      </c>
      <c r="T22" s="503">
        <f>VLOOKUP($B$10:$B$59,'Summary sales'!$A$8:$M$58,8,TRUE)</f>
        <v>4940.37</v>
      </c>
      <c r="U22" s="503">
        <f t="shared" si="72"/>
        <v>-4059.63</v>
      </c>
      <c r="V22" s="503">
        <f>VLOOKUP($B$10:$B$59,'SO MS'!$B$6:$AS$48,9,TRUE)</f>
        <v>3500</v>
      </c>
      <c r="W22" s="503">
        <f>VLOOKUP($B$10:$B$59,'Summary sales'!$A$8:$M$58,9,TRUE)</f>
        <v>0</v>
      </c>
      <c r="X22" s="503">
        <f t="shared" si="73"/>
        <v>-3500</v>
      </c>
      <c r="Y22" s="503">
        <f>VLOOKUP($B$10:$B$59,'SO MS'!$B$6:$AS$48,10,TRUE)</f>
        <v>9000</v>
      </c>
      <c r="Z22" s="503">
        <f>VLOOKUP($B$10:$B$59,'Summary sales'!$A$8:$M$58,10,TRUE)</f>
        <v>0</v>
      </c>
      <c r="AA22" s="503">
        <f t="shared" si="74"/>
        <v>-9000</v>
      </c>
      <c r="AB22" s="503">
        <f>VLOOKUP($B$10:$B$59,'SO MS'!$B$6:$AS$48,11,TRUE)</f>
        <v>31500</v>
      </c>
      <c r="AC22" s="503">
        <f>VLOOKUP($B$10:$B$59,'Summary sales'!$A$8:$M$58,11,TRUE)</f>
        <v>3999.3110000000001</v>
      </c>
      <c r="AD22" s="504">
        <f t="shared" si="75"/>
        <v>-27500.688999999998</v>
      </c>
      <c r="AE22" s="505">
        <f t="shared" si="76"/>
        <v>192694.42880645159</v>
      </c>
      <c r="AF22" s="503">
        <f t="shared" ca="1" si="77"/>
        <v>102578.39600000596</v>
      </c>
      <c r="AG22" s="503">
        <f t="shared" ca="1" si="78"/>
        <v>-90116.032806445626</v>
      </c>
      <c r="AH22" s="503">
        <f>VLOOKUP($B$10:$B$56,'Summary FOB'!$B$8:$K$37,2,TRUE)</f>
        <v>0</v>
      </c>
      <c r="AI22" s="503">
        <f>VLOOKUP($B$10:$B$56,'Summary FOB'!$B$8:$K$37,3,TRUE)</f>
        <v>0</v>
      </c>
      <c r="AJ22" s="503">
        <f t="shared" si="79"/>
        <v>0</v>
      </c>
      <c r="AK22" s="503">
        <f>VLOOKUP($B$10:$B$56,'Daily Sales'!$B$5:$F$45,3,TRUE)</f>
        <v>192694.42880645159</v>
      </c>
      <c r="AL22" s="503">
        <f ca="1">VLOOKUP($B$10:$B$56,'Daily Sales'!$B$5:$F$45,4,TRUE)</f>
        <v>102578.39600000596</v>
      </c>
      <c r="AM22" s="504">
        <f t="shared" ca="1" si="80"/>
        <v>-90116.032806445626</v>
      </c>
    </row>
    <row r="23" spans="1:39" s="486" customFormat="1" ht="15.75">
      <c r="A23" s="816"/>
      <c r="B23" s="510" t="s">
        <v>19</v>
      </c>
      <c r="C23" s="501"/>
      <c r="D23" s="511">
        <f>SUM(D16:D22)</f>
        <v>1449662.1621621621</v>
      </c>
      <c r="E23" s="511">
        <f t="shared" ref="E23:AM23" si="81">SUM(E16:E22)</f>
        <v>1080678.216</v>
      </c>
      <c r="F23" s="511">
        <f t="shared" si="81"/>
        <v>-368983.94616216223</v>
      </c>
      <c r="G23" s="511">
        <f t="shared" si="81"/>
        <v>742266</v>
      </c>
      <c r="H23" s="511">
        <f t="shared" si="81"/>
        <v>667580.52</v>
      </c>
      <c r="I23" s="511">
        <f t="shared" si="81"/>
        <v>-74685.479999999967</v>
      </c>
      <c r="J23" s="511">
        <f t="shared" si="81"/>
        <v>260796.16216216225</v>
      </c>
      <c r="K23" s="511">
        <f t="shared" si="81"/>
        <v>242744.23</v>
      </c>
      <c r="L23" s="511">
        <f t="shared" si="81"/>
        <v>-18051.932162162208</v>
      </c>
      <c r="M23" s="511">
        <f t="shared" si="81"/>
        <v>75600</v>
      </c>
      <c r="N23" s="511">
        <f t="shared" si="81"/>
        <v>76887.28</v>
      </c>
      <c r="O23" s="511">
        <f t="shared" si="81"/>
        <v>1287.2800000000007</v>
      </c>
      <c r="P23" s="511">
        <f t="shared" si="81"/>
        <v>0</v>
      </c>
      <c r="Q23" s="511">
        <f t="shared" si="81"/>
        <v>0</v>
      </c>
      <c r="R23" s="511">
        <f t="shared" si="81"/>
        <v>0</v>
      </c>
      <c r="S23" s="511">
        <f t="shared" si="81"/>
        <v>63000</v>
      </c>
      <c r="T23" s="511">
        <f t="shared" si="81"/>
        <v>34814.120000000003</v>
      </c>
      <c r="U23" s="511">
        <f t="shared" si="81"/>
        <v>-28185.880000000005</v>
      </c>
      <c r="V23" s="511">
        <f t="shared" si="81"/>
        <v>24500</v>
      </c>
      <c r="W23" s="511">
        <f t="shared" si="81"/>
        <v>16065.57</v>
      </c>
      <c r="X23" s="511">
        <f t="shared" si="81"/>
        <v>-8434.43</v>
      </c>
      <c r="Y23" s="511">
        <f t="shared" si="81"/>
        <v>63000</v>
      </c>
      <c r="Z23" s="511">
        <f t="shared" si="81"/>
        <v>0</v>
      </c>
      <c r="AA23" s="511">
        <f t="shared" si="81"/>
        <v>-63000</v>
      </c>
      <c r="AB23" s="511">
        <f t="shared" si="81"/>
        <v>220500</v>
      </c>
      <c r="AC23" s="511">
        <f t="shared" si="81"/>
        <v>42586.495999999999</v>
      </c>
      <c r="AD23" s="511">
        <f t="shared" si="81"/>
        <v>-177913.50400000002</v>
      </c>
      <c r="AE23" s="511">
        <f t="shared" si="81"/>
        <v>1417214.8320967741</v>
      </c>
      <c r="AF23" s="511">
        <f t="shared" ca="1" si="81"/>
        <v>1153547.6650050164</v>
      </c>
      <c r="AG23" s="511">
        <f t="shared" ca="1" si="81"/>
        <v>-263667.16709175764</v>
      </c>
      <c r="AH23" s="511">
        <f t="shared" si="81"/>
        <v>0</v>
      </c>
      <c r="AI23" s="511">
        <f t="shared" si="81"/>
        <v>0</v>
      </c>
      <c r="AJ23" s="511">
        <f t="shared" si="81"/>
        <v>0</v>
      </c>
      <c r="AK23" s="511">
        <f t="shared" si="81"/>
        <v>1417214.8320967741</v>
      </c>
      <c r="AL23" s="511">
        <f t="shared" ca="1" si="81"/>
        <v>1153547.6650050164</v>
      </c>
      <c r="AM23" s="512">
        <f t="shared" ca="1" si="81"/>
        <v>-263667.16709175764</v>
      </c>
    </row>
    <row r="24" spans="1:39" s="486" customFormat="1" ht="15.75">
      <c r="A24" s="816"/>
      <c r="B24" s="513"/>
      <c r="C24" s="514"/>
      <c r="D24" s="502"/>
      <c r="E24" s="503"/>
      <c r="F24" s="503"/>
      <c r="G24" s="503"/>
      <c r="H24" s="503"/>
      <c r="I24" s="503"/>
      <c r="J24" s="503"/>
      <c r="K24" s="503"/>
      <c r="L24" s="503"/>
      <c r="M24" s="503"/>
      <c r="N24" s="503"/>
      <c r="O24" s="503"/>
      <c r="P24" s="503"/>
      <c r="Q24" s="503"/>
      <c r="R24" s="503"/>
      <c r="S24" s="503"/>
      <c r="T24" s="503"/>
      <c r="U24" s="503"/>
      <c r="V24" s="503"/>
      <c r="W24" s="503"/>
      <c r="X24" s="503"/>
      <c r="Y24" s="503"/>
      <c r="Z24" s="503"/>
      <c r="AA24" s="503"/>
      <c r="AB24" s="503"/>
      <c r="AC24" s="503"/>
      <c r="AD24" s="504"/>
      <c r="AE24" s="505"/>
      <c r="AF24" s="503"/>
      <c r="AG24" s="503"/>
      <c r="AH24" s="503"/>
      <c r="AI24" s="503"/>
      <c r="AJ24" s="503"/>
      <c r="AK24" s="503"/>
      <c r="AL24" s="503"/>
      <c r="AM24" s="504"/>
    </row>
    <row r="25" spans="1:39" s="486" customFormat="1" ht="15.75">
      <c r="A25" s="816"/>
      <c r="B25" s="500">
        <f>B22+1</f>
        <v>46307</v>
      </c>
      <c r="C25" s="501" t="str">
        <f t="shared" ref="C25:C31" si="82">TEXT(B25,"ddd")</f>
        <v>Mon</v>
      </c>
      <c r="D25" s="502">
        <f t="shared" ref="D25:D26" si="83">SUMIF($G$9:$AD$9,$D$9,G25:AD25)</f>
        <v>207094.59459459462</v>
      </c>
      <c r="E25" s="503">
        <f t="shared" ref="E25:E26" si="84">SUMIF($G$9:$AD$9,$E$9,G25:AD25)</f>
        <v>158407.90699999998</v>
      </c>
      <c r="F25" s="503">
        <f t="shared" ref="F25:F26" si="85">E25-D25</f>
        <v>-48686.687594594638</v>
      </c>
      <c r="G25" s="503">
        <f>VLOOKUP($B$10:$B$59,'SO MS'!$B$6:$L$48,4,TRUE)</f>
        <v>106038</v>
      </c>
      <c r="H25" s="503">
        <f>VLOOKUP($B$10:$B$59,'Summary sales'!$A$8:$L$58,4,TRUE)+VLOOKUP($B$10:$B$59,'Summary FOB'!$B$8:$K$41,6,TRUE)</f>
        <v>99620.74</v>
      </c>
      <c r="I25" s="503">
        <f t="shared" ref="I25:I26" si="86">H25-G25</f>
        <v>-6417.2599999999948</v>
      </c>
      <c r="J25" s="503">
        <f>VLOOKUP($B$10:$B$59,'SO MS'!$B$6:$L$48,5,TRUE)</f>
        <v>37256.5945945946</v>
      </c>
      <c r="K25" s="503">
        <f>VLOOKUP($B$10:$B$59,'Summary sales'!$A$8:$L$58,5,TRUE)+VLOOKUP($B$10:$B$59,'Summary FOB'!$B$8:$K$41,8,TRUE)</f>
        <v>32821.31</v>
      </c>
      <c r="L25" s="503">
        <f t="shared" ref="L25:L26" si="87">K25-J25</f>
        <v>-4435.2845945946028</v>
      </c>
      <c r="M25" s="503">
        <f>VLOOKUP($B$10:$B$59,'SO MS'!$B$6:$L$48,6,TRUE)</f>
        <v>10800</v>
      </c>
      <c r="N25" s="503">
        <f>VLOOKUP($B$10:$B$59,'Summary sales'!$A$8:$M$58,6,TRUE)</f>
        <v>8807.43</v>
      </c>
      <c r="O25" s="503">
        <f t="shared" ref="O25:O26" si="88">N25-M25</f>
        <v>-1992.5699999999997</v>
      </c>
      <c r="P25" s="503">
        <f>VLOOKUP($B$10:$B$59,'SO MS'!$B$6:$AS$48,7,TRUE)</f>
        <v>0</v>
      </c>
      <c r="Q25" s="503">
        <f>VLOOKUP($B$10:$B$59,'Summary sales'!$A$8:$M$58,7,TRUE)</f>
        <v>0</v>
      </c>
      <c r="R25" s="503">
        <f t="shared" ref="R25:R26" si="89">Q25-P25</f>
        <v>0</v>
      </c>
      <c r="S25" s="503">
        <f>VLOOKUP($B$10:$B$59,'SO MS'!$B$6:$AS$48,8,TRUE)</f>
        <v>9000</v>
      </c>
      <c r="T25" s="503">
        <f>VLOOKUP($B$10:$B$59,'Summary sales'!$A$8:$M$58,8,TRUE)</f>
        <v>4940.37</v>
      </c>
      <c r="U25" s="503">
        <f t="shared" ref="U25:U26" si="90">T25-S25</f>
        <v>-4059.63</v>
      </c>
      <c r="V25" s="503">
        <f>VLOOKUP($B$10:$B$59,'SO MS'!$B$6:$AS$48,9,TRUE)</f>
        <v>3500</v>
      </c>
      <c r="W25" s="503">
        <f>VLOOKUP($B$10:$B$59,'Summary sales'!$A$8:$M$58,9,TRUE)</f>
        <v>8174.8700000000008</v>
      </c>
      <c r="X25" s="503">
        <f t="shared" ref="X25:X26" si="91">W25-V25</f>
        <v>4674.8700000000008</v>
      </c>
      <c r="Y25" s="503">
        <f>VLOOKUP($B$10:$B$59,'SO MS'!$B$6:$AS$48,10,TRUE)</f>
        <v>9000</v>
      </c>
      <c r="Z25" s="503">
        <f>VLOOKUP($B$10:$B$59,'Summary sales'!$A$8:$M$58,10,TRUE)</f>
        <v>0</v>
      </c>
      <c r="AA25" s="503">
        <f t="shared" ref="AA25:AA26" si="92">Z25-Y25</f>
        <v>-9000</v>
      </c>
      <c r="AB25" s="503">
        <f>VLOOKUP($B$10:$B$59,'SO MS'!$B$6:$AS$48,11,TRUE)</f>
        <v>31500</v>
      </c>
      <c r="AC25" s="503">
        <f>VLOOKUP($B$10:$B$59,'Summary sales'!$A$8:$M$58,11,TRUE)</f>
        <v>4043.1869999999999</v>
      </c>
      <c r="AD25" s="504">
        <f t="shared" ref="AD25:AD26" si="93">AC25-AB25</f>
        <v>-27456.813000000002</v>
      </c>
      <c r="AE25" s="505">
        <f t="shared" ref="AE25:AE26" si="94">SUMIF($AH$9:$AM$9,$AE$9,AH25:AM25)</f>
        <v>211606.97941935482</v>
      </c>
      <c r="AF25" s="503">
        <f t="shared" ref="AF25:AF26" ca="1" si="95">SUMIF($AH$9:$AM$9,$AF$9,AH25:AM25)</f>
        <v>167352.51100000026</v>
      </c>
      <c r="AG25" s="503">
        <f t="shared" ref="AG25:AG26" ca="1" si="96">AF25-AE25</f>
        <v>-44254.468419354554</v>
      </c>
      <c r="AH25" s="503">
        <f>VLOOKUP($B$10:$B$56,'Summary FOB'!$B$8:$K$37,2,TRUE)</f>
        <v>0</v>
      </c>
      <c r="AI25" s="503">
        <f>VLOOKUP($B$10:$B$56,'Summary FOB'!$B$8:$K$37,3,TRUE)</f>
        <v>0</v>
      </c>
      <c r="AJ25" s="503">
        <f t="shared" ref="AJ25:AJ26" si="97">AI25-AH25</f>
        <v>0</v>
      </c>
      <c r="AK25" s="503">
        <f>VLOOKUP($B$10:$B$56,'Daily Sales'!$B$5:$F$45,3,TRUE)</f>
        <v>211606.97941935482</v>
      </c>
      <c r="AL25" s="503">
        <f ca="1">VLOOKUP($B$10:$B$56,'Daily Sales'!$B$5:$F$45,4,TRUE)</f>
        <v>167352.51100000026</v>
      </c>
      <c r="AM25" s="504">
        <f t="shared" ref="AM25:AM26" ca="1" si="98">AL25-AK25</f>
        <v>-44254.468419354554</v>
      </c>
    </row>
    <row r="26" spans="1:39" s="486" customFormat="1" ht="15.75">
      <c r="A26" s="815">
        <f>WEEKNUM(B27)</f>
        <v>42</v>
      </c>
      <c r="B26" s="500">
        <f>B25+1</f>
        <v>46308</v>
      </c>
      <c r="C26" s="501" t="str">
        <f t="shared" si="82"/>
        <v>Tue</v>
      </c>
      <c r="D26" s="502">
        <f t="shared" si="83"/>
        <v>207094.59459459462</v>
      </c>
      <c r="E26" s="503">
        <f t="shared" si="84"/>
        <v>152462.12499999994</v>
      </c>
      <c r="F26" s="503">
        <f t="shared" si="85"/>
        <v>-54632.469594594673</v>
      </c>
      <c r="G26" s="503">
        <f>VLOOKUP($B$10:$B$59,'SO MS'!$B$6:$L$48,4,TRUE)</f>
        <v>106038</v>
      </c>
      <c r="H26" s="503">
        <f>VLOOKUP($B$10:$B$59,'Summary sales'!$A$8:$L$58,4,TRUE)+VLOOKUP($B$10:$B$59,'Summary FOB'!$B$8:$K$41,6,TRUE)</f>
        <v>96622.319999999949</v>
      </c>
      <c r="I26" s="503">
        <f t="shared" si="86"/>
        <v>-9415.6800000000512</v>
      </c>
      <c r="J26" s="503">
        <f>VLOOKUP($B$10:$B$59,'SO MS'!$B$6:$L$48,5,TRUE)</f>
        <v>37256.5945945946</v>
      </c>
      <c r="K26" s="503">
        <f>VLOOKUP($B$10:$B$59,'Summary sales'!$A$8:$L$58,5,TRUE)+VLOOKUP($B$10:$B$59,'Summary FOB'!$B$8:$K$41,8,TRUE)</f>
        <v>34631.75</v>
      </c>
      <c r="L26" s="503">
        <f t="shared" si="87"/>
        <v>-2624.8445945946005</v>
      </c>
      <c r="M26" s="503">
        <f>VLOOKUP($B$10:$B$59,'SO MS'!$B$6:$L$48,6,TRUE)</f>
        <v>10800</v>
      </c>
      <c r="N26" s="503">
        <f>VLOOKUP($B$10:$B$59,'Summary sales'!$A$8:$M$58,6,TRUE)</f>
        <v>8129.15</v>
      </c>
      <c r="O26" s="503">
        <f t="shared" si="88"/>
        <v>-2670.8500000000004</v>
      </c>
      <c r="P26" s="503">
        <f>VLOOKUP($B$10:$B$59,'SO MS'!$B$6:$AS$48,7,TRUE)</f>
        <v>0</v>
      </c>
      <c r="Q26" s="503">
        <f>VLOOKUP($B$10:$B$59,'Summary sales'!$A$8:$M$58,7,TRUE)</f>
        <v>0</v>
      </c>
      <c r="R26" s="503">
        <f t="shared" si="89"/>
        <v>0</v>
      </c>
      <c r="S26" s="503">
        <f>VLOOKUP($B$10:$B$59,'SO MS'!$B$6:$AS$48,8,TRUE)</f>
        <v>9000</v>
      </c>
      <c r="T26" s="503">
        <f>VLOOKUP($B$10:$B$59,'Summary sales'!$A$8:$M$58,8,TRUE)</f>
        <v>5063.66</v>
      </c>
      <c r="U26" s="503">
        <f t="shared" si="90"/>
        <v>-3936.34</v>
      </c>
      <c r="V26" s="503">
        <f>VLOOKUP($B$10:$B$59,'SO MS'!$B$6:$AS$48,9,TRUE)</f>
        <v>3500</v>
      </c>
      <c r="W26" s="503">
        <f>VLOOKUP($B$10:$B$59,'Summary sales'!$A$8:$M$58,9,TRUE)</f>
        <v>0</v>
      </c>
      <c r="X26" s="503">
        <f t="shared" si="91"/>
        <v>-3500</v>
      </c>
      <c r="Y26" s="503">
        <f>VLOOKUP($B$10:$B$59,'SO MS'!$B$6:$AS$48,10,TRUE)</f>
        <v>9000</v>
      </c>
      <c r="Z26" s="503">
        <f>VLOOKUP($B$10:$B$59,'Summary sales'!$A$8:$M$58,10,TRUE)</f>
        <v>0</v>
      </c>
      <c r="AA26" s="503">
        <f t="shared" si="92"/>
        <v>-9000</v>
      </c>
      <c r="AB26" s="503">
        <f>VLOOKUP($B$10:$B$59,'SO MS'!$B$6:$AS$48,11,TRUE)</f>
        <v>31500</v>
      </c>
      <c r="AC26" s="503">
        <f>VLOOKUP($B$10:$B$59,'Summary sales'!$A$8:$M$58,11,TRUE)</f>
        <v>8015.2449999999999</v>
      </c>
      <c r="AD26" s="504">
        <f t="shared" si="93"/>
        <v>-23484.755000000001</v>
      </c>
      <c r="AE26" s="505">
        <f t="shared" si="94"/>
        <v>228606.97941935482</v>
      </c>
      <c r="AF26" s="503">
        <f t="shared" ca="1" si="95"/>
        <v>171499.35999999807</v>
      </c>
      <c r="AG26" s="503">
        <f t="shared" ca="1" si="96"/>
        <v>-57107.61941935675</v>
      </c>
      <c r="AH26" s="503">
        <f>VLOOKUP($B$10:$B$56,'Summary FOB'!$B$8:$K$37,2,TRUE)</f>
        <v>0</v>
      </c>
      <c r="AI26" s="503">
        <f>VLOOKUP($B$10:$B$56,'Summary FOB'!$B$8:$K$37,3,TRUE)</f>
        <v>0</v>
      </c>
      <c r="AJ26" s="503">
        <f t="shared" si="97"/>
        <v>0</v>
      </c>
      <c r="AK26" s="503">
        <f>VLOOKUP($B$10:$B$56,'Daily Sales'!$B$5:$F$45,3,TRUE)</f>
        <v>228606.97941935482</v>
      </c>
      <c r="AL26" s="503">
        <f ca="1">VLOOKUP($B$10:$B$56,'Daily Sales'!$B$5:$F$45,4,TRUE)</f>
        <v>171499.35999999807</v>
      </c>
      <c r="AM26" s="504">
        <f t="shared" ca="1" si="98"/>
        <v>-57107.61941935675</v>
      </c>
    </row>
    <row r="27" spans="1:39" s="485" customFormat="1" ht="15.75">
      <c r="A27" s="816"/>
      <c r="B27" s="500">
        <f t="shared" ref="B27:B31" si="99">B26+1</f>
        <v>46309</v>
      </c>
      <c r="C27" s="501" t="str">
        <f t="shared" si="82"/>
        <v>Wed</v>
      </c>
      <c r="D27" s="502">
        <f t="shared" ref="D27" si="100">SUMIF($G$9:$AD$9,$D$9,G27:AD27)</f>
        <v>207094.59459459462</v>
      </c>
      <c r="E27" s="503">
        <f t="shared" ref="E27" si="101">SUMIF($G$9:$AD$9,$E$9,G27:AD27)</f>
        <v>172444.44200000001</v>
      </c>
      <c r="F27" s="503">
        <f t="shared" ref="F27:F31" si="102">E27-D27</f>
        <v>-34650.152594594605</v>
      </c>
      <c r="G27" s="503">
        <f>VLOOKUP($B$10:$B$59,'SO MS'!$B$6:$L$48,4,TRUE)</f>
        <v>106038</v>
      </c>
      <c r="H27" s="503">
        <f>VLOOKUP($B$10:$B$59,'Summary sales'!$A$8:$L$58,4,TRUE)+VLOOKUP($B$10:$B$59,'Summary FOB'!$B$8:$K$41,6,TRUE)</f>
        <v>99724.26999999999</v>
      </c>
      <c r="I27" s="503">
        <f t="shared" ref="I27:I29" si="103">H27-G27</f>
        <v>-6313.7300000000105</v>
      </c>
      <c r="J27" s="503">
        <f>VLOOKUP($B$10:$B$59,'SO MS'!$B$6:$L$48,5,TRUE)</f>
        <v>37256.5945945946</v>
      </c>
      <c r="K27" s="503">
        <f>VLOOKUP($B$10:$B$59,'Summary sales'!$A$8:$L$58,5,TRUE)+VLOOKUP($B$10:$B$59,'Summary FOB'!$B$8:$K$41,8,TRUE)</f>
        <v>40372.07</v>
      </c>
      <c r="L27" s="503">
        <f t="shared" ref="L27:L29" si="104">K27-J27</f>
        <v>3115.4754054053992</v>
      </c>
      <c r="M27" s="503">
        <f>VLOOKUP($B$10:$B$59,'SO MS'!$B$6:$L$48,6,TRUE)</f>
        <v>10800</v>
      </c>
      <c r="N27" s="503">
        <f>VLOOKUP($B$10:$B$59,'Summary sales'!$A$8:$M$58,6,TRUE)</f>
        <v>19301.349999999999</v>
      </c>
      <c r="O27" s="503">
        <f t="shared" ref="O27:O29" si="105">N27-M27</f>
        <v>8501.3499999999985</v>
      </c>
      <c r="P27" s="503">
        <f>VLOOKUP($B$10:$B$59,'SO MS'!$B$6:$AS$48,7,TRUE)</f>
        <v>0</v>
      </c>
      <c r="Q27" s="503">
        <f>VLOOKUP($B$10:$B$59,'Summary sales'!$A$8:$M$58,7,TRUE)</f>
        <v>0</v>
      </c>
      <c r="R27" s="503">
        <f t="shared" ref="R27:R29" si="106">Q27-P27</f>
        <v>0</v>
      </c>
      <c r="S27" s="503">
        <f>VLOOKUP($B$10:$B$59,'SO MS'!$B$6:$AS$48,8,TRUE)</f>
        <v>9000</v>
      </c>
      <c r="T27" s="503">
        <f>VLOOKUP($B$10:$B$59,'Summary sales'!$A$8:$M$58,8,TRUE)</f>
        <v>4940.37</v>
      </c>
      <c r="U27" s="503">
        <f t="shared" ref="U27:U29" si="107">T27-S27</f>
        <v>-4059.63</v>
      </c>
      <c r="V27" s="503">
        <f>VLOOKUP($B$10:$B$59,'SO MS'!$B$6:$AS$48,9,TRUE)</f>
        <v>3500</v>
      </c>
      <c r="W27" s="503">
        <f>VLOOKUP($B$10:$B$59,'Summary sales'!$A$8:$M$58,9,TRUE)</f>
        <v>3947.14</v>
      </c>
      <c r="X27" s="503">
        <f t="shared" ref="X27:X29" si="108">W27-V27</f>
        <v>447.13999999999987</v>
      </c>
      <c r="Y27" s="503">
        <f>VLOOKUP($B$10:$B$59,'SO MS'!$B$6:$AS$48,10,TRUE)</f>
        <v>9000</v>
      </c>
      <c r="Z27" s="503">
        <f>VLOOKUP($B$10:$B$59,'Summary sales'!$A$8:$M$58,10,TRUE)</f>
        <v>0</v>
      </c>
      <c r="AA27" s="503">
        <f t="shared" ref="AA27:AA29" si="109">Z27-Y27</f>
        <v>-9000</v>
      </c>
      <c r="AB27" s="503">
        <f>VLOOKUP($B$10:$B$59,'SO MS'!$B$6:$AS$48,11,TRUE)</f>
        <v>31500</v>
      </c>
      <c r="AC27" s="503">
        <f>VLOOKUP($B$10:$B$59,'Summary sales'!$A$8:$M$58,11,TRUE)</f>
        <v>4159.2420000000002</v>
      </c>
      <c r="AD27" s="504">
        <f t="shared" ref="AD27:AD29" si="110">AC27-AB27</f>
        <v>-27340.758000000002</v>
      </c>
      <c r="AE27" s="505">
        <f t="shared" ref="AE27:AE29" si="111">SUMIF($AH$9:$AM$9,$AE$9,AH27:AM27)</f>
        <v>222806.97941935482</v>
      </c>
      <c r="AF27" s="503">
        <f t="shared" ref="AF27:AF29" ca="1" si="112">SUMIF($AH$9:$AM$9,$AF$9,AH27:AM27)</f>
        <v>179968.63199999629</v>
      </c>
      <c r="AG27" s="503">
        <f t="shared" ref="AG27:AG29" ca="1" si="113">AF27-AE27</f>
        <v>-42838.347419358528</v>
      </c>
      <c r="AH27" s="503">
        <f>VLOOKUP($B$10:$B$56,'Summary FOB'!$B$8:$K$37,2,TRUE)</f>
        <v>0</v>
      </c>
      <c r="AI27" s="503">
        <f>VLOOKUP($B$10:$B$56,'Summary FOB'!$B$8:$K$37,3,TRUE)</f>
        <v>0</v>
      </c>
      <c r="AJ27" s="503">
        <f t="shared" ref="AJ27:AJ29" si="114">AI27-AH27</f>
        <v>0</v>
      </c>
      <c r="AK27" s="503">
        <f>VLOOKUP($B$10:$B$56,'Daily Sales'!$B$5:$F$45,3,TRUE)</f>
        <v>222806.97941935482</v>
      </c>
      <c r="AL27" s="503">
        <f ca="1">VLOOKUP($B$10:$B$56,'Daily Sales'!$B$5:$F$45,4,TRUE)</f>
        <v>179968.63199999629</v>
      </c>
      <c r="AM27" s="504">
        <f t="shared" ref="AM27:AM29" ca="1" si="115">AL27-AK27</f>
        <v>-42838.347419358528</v>
      </c>
    </row>
    <row r="28" spans="1:39" s="485" customFormat="1" ht="15.75">
      <c r="A28" s="816"/>
      <c r="B28" s="500">
        <f t="shared" si="99"/>
        <v>46310</v>
      </c>
      <c r="C28" s="501" t="str">
        <f t="shared" si="82"/>
        <v>Thu</v>
      </c>
      <c r="D28" s="502">
        <f t="shared" ref="D28:D31" si="116">SUMIF($G$9:$AD$9,$D$9,G28:AD28)</f>
        <v>207094.59459459462</v>
      </c>
      <c r="E28" s="503">
        <f t="shared" ref="E28:E31" si="117">SUMIF($G$9:$AD$9,$E$9,G28:AD28)</f>
        <v>0</v>
      </c>
      <c r="F28" s="503">
        <f t="shared" si="102"/>
        <v>-207094.59459459462</v>
      </c>
      <c r="G28" s="503">
        <f>VLOOKUP($B$10:$B$59,'SO MS'!$B$6:$L$48,4,TRUE)</f>
        <v>106038</v>
      </c>
      <c r="H28" s="503">
        <f>VLOOKUP($B$10:$B$59,'Summary sales'!$A$8:$L$58,4,TRUE)+VLOOKUP($B$10:$B$59,'Summary FOB'!$B$8:$K$41,6,TRUE)</f>
        <v>0</v>
      </c>
      <c r="I28" s="503">
        <f t="shared" si="103"/>
        <v>-106038</v>
      </c>
      <c r="J28" s="503">
        <f>VLOOKUP($B$10:$B$59,'SO MS'!$B$6:$L$48,5,TRUE)</f>
        <v>37256.5945945946</v>
      </c>
      <c r="K28" s="503">
        <f>VLOOKUP($B$10:$B$59,'Summary sales'!$A$8:$L$58,5,TRUE)+VLOOKUP($B$10:$B$59,'Summary FOB'!$B$8:$K$41,8,TRUE)</f>
        <v>0</v>
      </c>
      <c r="L28" s="503">
        <f t="shared" si="104"/>
        <v>-37256.5945945946</v>
      </c>
      <c r="M28" s="503">
        <f>VLOOKUP($B$10:$B$59,'SO MS'!$B$6:$L$48,6,TRUE)</f>
        <v>10800</v>
      </c>
      <c r="N28" s="503">
        <f>VLOOKUP($B$10:$B$59,'Summary sales'!$A$8:$M$58,6,TRUE)</f>
        <v>0</v>
      </c>
      <c r="O28" s="503">
        <f t="shared" si="105"/>
        <v>-10800</v>
      </c>
      <c r="P28" s="503">
        <f>VLOOKUP($B$10:$B$59,'SO MS'!$B$6:$AS$48,7,TRUE)</f>
        <v>0</v>
      </c>
      <c r="Q28" s="503">
        <f>VLOOKUP($B$10:$B$59,'Summary sales'!$A$8:$M$58,7,TRUE)</f>
        <v>0</v>
      </c>
      <c r="R28" s="503">
        <f t="shared" si="106"/>
        <v>0</v>
      </c>
      <c r="S28" s="503">
        <f>VLOOKUP($B$10:$B$59,'SO MS'!$B$6:$AS$48,8,TRUE)</f>
        <v>9000</v>
      </c>
      <c r="T28" s="503">
        <f>VLOOKUP($B$10:$B$59,'Summary sales'!$A$8:$M$58,8,TRUE)</f>
        <v>0</v>
      </c>
      <c r="U28" s="503">
        <f t="shared" si="107"/>
        <v>-9000</v>
      </c>
      <c r="V28" s="503">
        <f>VLOOKUP($B$10:$B$59,'SO MS'!$B$6:$AS$48,9,TRUE)</f>
        <v>3500</v>
      </c>
      <c r="W28" s="503">
        <f>VLOOKUP($B$10:$B$59,'Summary sales'!$A$8:$M$58,9,TRUE)</f>
        <v>0</v>
      </c>
      <c r="X28" s="503">
        <f t="shared" si="108"/>
        <v>-3500</v>
      </c>
      <c r="Y28" s="503">
        <f>VLOOKUP($B$10:$B$59,'SO MS'!$B$6:$AS$48,10,TRUE)</f>
        <v>9000</v>
      </c>
      <c r="Z28" s="503">
        <f>VLOOKUP($B$10:$B$59,'Summary sales'!$A$8:$M$58,10,TRUE)</f>
        <v>0</v>
      </c>
      <c r="AA28" s="503">
        <f t="shared" si="109"/>
        <v>-9000</v>
      </c>
      <c r="AB28" s="503">
        <f>VLOOKUP($B$10:$B$59,'SO MS'!$B$6:$AS$48,11,TRUE)</f>
        <v>31500</v>
      </c>
      <c r="AC28" s="503">
        <f>VLOOKUP($B$10:$B$59,'Summary sales'!$A$8:$M$58,11,TRUE)</f>
        <v>0</v>
      </c>
      <c r="AD28" s="504">
        <f t="shared" si="110"/>
        <v>-31500</v>
      </c>
      <c r="AE28" s="505">
        <f t="shared" si="111"/>
        <v>224806.97941935482</v>
      </c>
      <c r="AF28" s="503">
        <f t="shared" ca="1" si="112"/>
        <v>0</v>
      </c>
      <c r="AG28" s="503">
        <f t="shared" ca="1" si="113"/>
        <v>-224806.97941935482</v>
      </c>
      <c r="AH28" s="503">
        <f>VLOOKUP($B$10:$B$56,'Summary FOB'!$B$8:$K$37,2,TRUE)</f>
        <v>0</v>
      </c>
      <c r="AI28" s="503">
        <f>VLOOKUP($B$10:$B$56,'Summary FOB'!$B$8:$K$37,3,TRUE)</f>
        <v>0</v>
      </c>
      <c r="AJ28" s="503">
        <f t="shared" si="114"/>
        <v>0</v>
      </c>
      <c r="AK28" s="503">
        <f>VLOOKUP($B$10:$B$56,'Daily Sales'!$B$5:$F$45,3,TRUE)</f>
        <v>224806.97941935482</v>
      </c>
      <c r="AL28" s="503">
        <f ca="1">VLOOKUP($B$10:$B$56,'Daily Sales'!$B$5:$F$45,4,TRUE)</f>
        <v>0</v>
      </c>
      <c r="AM28" s="504">
        <f t="shared" ca="1" si="115"/>
        <v>-224806.97941935482</v>
      </c>
    </row>
    <row r="29" spans="1:39" s="456" customFormat="1" ht="15.75">
      <c r="A29" s="816"/>
      <c r="B29" s="500">
        <f t="shared" si="99"/>
        <v>46311</v>
      </c>
      <c r="C29" s="501" t="str">
        <f t="shared" si="82"/>
        <v>Fri</v>
      </c>
      <c r="D29" s="502">
        <f t="shared" si="116"/>
        <v>207094.59459459462</v>
      </c>
      <c r="E29" s="503">
        <f t="shared" si="117"/>
        <v>0</v>
      </c>
      <c r="F29" s="503">
        <f t="shared" si="102"/>
        <v>-207094.59459459462</v>
      </c>
      <c r="G29" s="503">
        <f>VLOOKUP($B$10:$B$59,'SO MS'!$B$6:$L$48,4,TRUE)</f>
        <v>106038</v>
      </c>
      <c r="H29" s="503">
        <f>VLOOKUP($B$10:$B$59,'Summary sales'!$A$8:$L$58,4,TRUE)+VLOOKUP($B$10:$B$59,'Summary FOB'!$B$8:$K$41,6,TRUE)</f>
        <v>0</v>
      </c>
      <c r="I29" s="503">
        <f t="shared" si="103"/>
        <v>-106038</v>
      </c>
      <c r="J29" s="503">
        <f>VLOOKUP($B$10:$B$59,'SO MS'!$B$6:$L$48,5,TRUE)</f>
        <v>37256.5945945946</v>
      </c>
      <c r="K29" s="503">
        <f>VLOOKUP($B$10:$B$59,'Summary sales'!$A$8:$L$58,5,TRUE)+VLOOKUP($B$10:$B$59,'Summary FOB'!$B$8:$K$41,8,TRUE)</f>
        <v>0</v>
      </c>
      <c r="L29" s="503">
        <f t="shared" si="104"/>
        <v>-37256.5945945946</v>
      </c>
      <c r="M29" s="503">
        <f>VLOOKUP($B$10:$B$59,'SO MS'!$B$6:$L$48,6,TRUE)</f>
        <v>10800</v>
      </c>
      <c r="N29" s="503">
        <f>VLOOKUP($B$10:$B$59,'Summary sales'!$A$8:$M$58,6,TRUE)</f>
        <v>0</v>
      </c>
      <c r="O29" s="503">
        <f t="shared" si="105"/>
        <v>-10800</v>
      </c>
      <c r="P29" s="503">
        <f>VLOOKUP($B$10:$B$59,'SO MS'!$B$6:$AS$48,7,TRUE)</f>
        <v>0</v>
      </c>
      <c r="Q29" s="503">
        <f>VLOOKUP($B$10:$B$59,'Summary sales'!$A$8:$M$58,7,TRUE)</f>
        <v>0</v>
      </c>
      <c r="R29" s="503">
        <f t="shared" si="106"/>
        <v>0</v>
      </c>
      <c r="S29" s="503">
        <f>VLOOKUP($B$10:$B$59,'SO MS'!$B$6:$AS$48,8,TRUE)</f>
        <v>9000</v>
      </c>
      <c r="T29" s="503">
        <f>VLOOKUP($B$10:$B$59,'Summary sales'!$A$8:$M$58,8,TRUE)</f>
        <v>0</v>
      </c>
      <c r="U29" s="503">
        <f t="shared" si="107"/>
        <v>-9000</v>
      </c>
      <c r="V29" s="503">
        <f>VLOOKUP($B$10:$B$59,'SO MS'!$B$6:$AS$48,9,TRUE)</f>
        <v>3500</v>
      </c>
      <c r="W29" s="503">
        <f>VLOOKUP($B$10:$B$59,'Summary sales'!$A$8:$M$58,9,TRUE)</f>
        <v>0</v>
      </c>
      <c r="X29" s="503">
        <f t="shared" si="108"/>
        <v>-3500</v>
      </c>
      <c r="Y29" s="503">
        <f>VLOOKUP($B$10:$B$59,'SO MS'!$B$6:$AS$48,10,TRUE)</f>
        <v>9000</v>
      </c>
      <c r="Z29" s="503">
        <f>VLOOKUP($B$10:$B$59,'Summary sales'!$A$8:$M$58,10,TRUE)</f>
        <v>0</v>
      </c>
      <c r="AA29" s="503">
        <f t="shared" si="109"/>
        <v>-9000</v>
      </c>
      <c r="AB29" s="503">
        <f>VLOOKUP($B$10:$B$59,'SO MS'!$B$6:$AS$48,11,TRUE)</f>
        <v>31500</v>
      </c>
      <c r="AC29" s="503">
        <f>VLOOKUP($B$10:$B$59,'Summary sales'!$A$8:$M$58,11,TRUE)</f>
        <v>0</v>
      </c>
      <c r="AD29" s="504">
        <f t="shared" si="110"/>
        <v>-31500</v>
      </c>
      <c r="AE29" s="505">
        <f t="shared" si="111"/>
        <v>224806.97941935482</v>
      </c>
      <c r="AF29" s="503">
        <f t="shared" ca="1" si="112"/>
        <v>0</v>
      </c>
      <c r="AG29" s="503">
        <f t="shared" ca="1" si="113"/>
        <v>-224806.97941935482</v>
      </c>
      <c r="AH29" s="503">
        <f>VLOOKUP($B$10:$B$56,'Summary FOB'!$B$8:$K$37,2,TRUE)</f>
        <v>0</v>
      </c>
      <c r="AI29" s="503">
        <f>VLOOKUP($B$10:$B$56,'Summary FOB'!$B$8:$K$37,3,TRUE)</f>
        <v>0</v>
      </c>
      <c r="AJ29" s="503">
        <f t="shared" si="114"/>
        <v>0</v>
      </c>
      <c r="AK29" s="503">
        <f>VLOOKUP($B$10:$B$56,'Daily Sales'!$B$5:$F$45,3,TRUE)</f>
        <v>224806.97941935482</v>
      </c>
      <c r="AL29" s="503">
        <f ca="1">VLOOKUP($B$10:$B$56,'Daily Sales'!$B$5:$F$45,4,TRUE)</f>
        <v>0</v>
      </c>
      <c r="AM29" s="504">
        <f t="shared" ca="1" si="115"/>
        <v>-224806.97941935482</v>
      </c>
    </row>
    <row r="30" spans="1:39" s="486" customFormat="1" ht="15.75">
      <c r="A30" s="816"/>
      <c r="B30" s="508">
        <f t="shared" si="99"/>
        <v>46312</v>
      </c>
      <c r="C30" s="509" t="str">
        <f t="shared" si="82"/>
        <v>Sat</v>
      </c>
      <c r="D30" s="502">
        <f t="shared" si="116"/>
        <v>207094.59459459462</v>
      </c>
      <c r="E30" s="503">
        <f t="shared" si="117"/>
        <v>0</v>
      </c>
      <c r="F30" s="503">
        <f t="shared" si="102"/>
        <v>-207094.59459459462</v>
      </c>
      <c r="G30" s="503">
        <f>VLOOKUP($B$10:$B$59,'SO MS'!$B$6:$L$48,4,TRUE)</f>
        <v>106038</v>
      </c>
      <c r="H30" s="503">
        <f>VLOOKUP($B$10:$B$59,'Summary sales'!$A$8:$L$58,4,TRUE)+VLOOKUP($B$10:$B$59,'Summary FOB'!$B$8:$K$41,6,TRUE)</f>
        <v>0</v>
      </c>
      <c r="I30" s="503">
        <f t="shared" ref="I30:I31" si="118">H30-G30</f>
        <v>-106038</v>
      </c>
      <c r="J30" s="503">
        <f>VLOOKUP($B$10:$B$59,'SO MS'!$B$6:$L$48,5,TRUE)</f>
        <v>37256.5945945946</v>
      </c>
      <c r="K30" s="503">
        <f>VLOOKUP($B$10:$B$59,'Summary sales'!$A$8:$L$58,5,TRUE)+VLOOKUP($B$10:$B$59,'Summary FOB'!$B$8:$K$41,8,TRUE)</f>
        <v>0</v>
      </c>
      <c r="L30" s="503">
        <f t="shared" ref="L30:L31" si="119">K30-J30</f>
        <v>-37256.5945945946</v>
      </c>
      <c r="M30" s="503">
        <f>VLOOKUP($B$10:$B$59,'SO MS'!$B$6:$L$48,6,TRUE)</f>
        <v>10800</v>
      </c>
      <c r="N30" s="503">
        <f>VLOOKUP($B$10:$B$59,'Summary sales'!$A$8:$M$58,6,TRUE)</f>
        <v>0</v>
      </c>
      <c r="O30" s="503">
        <f t="shared" ref="O30:O31" si="120">N30-M30</f>
        <v>-10800</v>
      </c>
      <c r="P30" s="503">
        <f>VLOOKUP($B$10:$B$59,'SO MS'!$B$6:$AS$48,7,TRUE)</f>
        <v>0</v>
      </c>
      <c r="Q30" s="503">
        <f>VLOOKUP($B$10:$B$59,'Summary sales'!$A$8:$M$58,7,TRUE)</f>
        <v>0</v>
      </c>
      <c r="R30" s="503">
        <f t="shared" ref="R30:R31" si="121">Q30-P30</f>
        <v>0</v>
      </c>
      <c r="S30" s="503">
        <f>VLOOKUP($B$10:$B$59,'SO MS'!$B$6:$AS$48,8,TRUE)</f>
        <v>9000</v>
      </c>
      <c r="T30" s="503">
        <f>VLOOKUP($B$10:$B$59,'Summary sales'!$A$8:$M$58,8,TRUE)</f>
        <v>0</v>
      </c>
      <c r="U30" s="503">
        <f t="shared" ref="U30:U31" si="122">T30-S30</f>
        <v>-9000</v>
      </c>
      <c r="V30" s="503">
        <f>VLOOKUP($B$10:$B$59,'SO MS'!$B$6:$AS$48,9,TRUE)</f>
        <v>3500</v>
      </c>
      <c r="W30" s="503">
        <f>VLOOKUP($B$10:$B$59,'Summary sales'!$A$8:$M$58,9,TRUE)</f>
        <v>0</v>
      </c>
      <c r="X30" s="503">
        <f t="shared" ref="X30:X31" si="123">W30-V30</f>
        <v>-3500</v>
      </c>
      <c r="Y30" s="503">
        <f>VLOOKUP($B$10:$B$59,'SO MS'!$B$6:$AS$48,10,TRUE)</f>
        <v>9000</v>
      </c>
      <c r="Z30" s="503">
        <f>VLOOKUP($B$10:$B$59,'Summary sales'!$A$8:$M$58,10,TRUE)</f>
        <v>0</v>
      </c>
      <c r="AA30" s="503">
        <f t="shared" ref="AA30:AA31" si="124">Z30-Y30</f>
        <v>-9000</v>
      </c>
      <c r="AB30" s="503">
        <f>VLOOKUP($B$10:$B$59,'SO MS'!$B$6:$AS$48,11,TRUE)</f>
        <v>31500</v>
      </c>
      <c r="AC30" s="503">
        <f>VLOOKUP($B$10:$B$59,'Summary sales'!$A$8:$M$58,11,TRUE)</f>
        <v>0</v>
      </c>
      <c r="AD30" s="504">
        <f t="shared" ref="AD30:AD31" si="125">AC30-AB30</f>
        <v>-31500</v>
      </c>
      <c r="AE30" s="505">
        <f t="shared" ref="AE30:AE31" si="126">SUMIF($AH$9:$AM$9,$AE$9,AH30:AM30)</f>
        <v>215685.50619354838</v>
      </c>
      <c r="AF30" s="503">
        <f t="shared" ref="AF30:AF31" ca="1" si="127">SUMIF($AH$9:$AM$9,$AF$9,AH30:AM30)</f>
        <v>0</v>
      </c>
      <c r="AG30" s="503">
        <f t="shared" ref="AG30:AG31" ca="1" si="128">AF30-AE30</f>
        <v>-215685.50619354838</v>
      </c>
      <c r="AH30" s="503">
        <f>VLOOKUP($B$10:$B$56,'Summary FOB'!$B$8:$K$37,2,TRUE)</f>
        <v>0</v>
      </c>
      <c r="AI30" s="503">
        <f>VLOOKUP($B$10:$B$56,'Summary FOB'!$B$8:$K$37,3,TRUE)</f>
        <v>0</v>
      </c>
      <c r="AJ30" s="503">
        <f t="shared" ref="AJ30:AJ31" si="129">AI30-AH30</f>
        <v>0</v>
      </c>
      <c r="AK30" s="503">
        <f>VLOOKUP($B$10:$B$56,'Daily Sales'!$B$5:$F$45,3,TRUE)</f>
        <v>215685.50619354838</v>
      </c>
      <c r="AL30" s="503">
        <f ca="1">VLOOKUP($B$10:$B$56,'Daily Sales'!$B$5:$F$45,4,TRUE)</f>
        <v>0</v>
      </c>
      <c r="AM30" s="504">
        <f t="shared" ref="AM30:AM31" ca="1" si="130">AL30-AK30</f>
        <v>-215685.50619354838</v>
      </c>
    </row>
    <row r="31" spans="1:39" s="456" customFormat="1" ht="15.75">
      <c r="A31" s="816"/>
      <c r="B31" s="508">
        <f t="shared" si="99"/>
        <v>46313</v>
      </c>
      <c r="C31" s="509" t="str">
        <f t="shared" si="82"/>
        <v>Sun</v>
      </c>
      <c r="D31" s="502">
        <f t="shared" si="116"/>
        <v>207094.59459459462</v>
      </c>
      <c r="E31" s="503">
        <f t="shared" si="117"/>
        <v>0</v>
      </c>
      <c r="F31" s="503">
        <f t="shared" si="102"/>
        <v>-207094.59459459462</v>
      </c>
      <c r="G31" s="503">
        <f>VLOOKUP($B$10:$B$59,'SO MS'!$B$6:$L$48,4,TRUE)</f>
        <v>106038</v>
      </c>
      <c r="H31" s="503">
        <f>VLOOKUP($B$10:$B$59,'Summary sales'!$A$8:$L$58,4,TRUE)+VLOOKUP($B$10:$B$59,'Summary FOB'!$B$8:$K$41,6,TRUE)</f>
        <v>0</v>
      </c>
      <c r="I31" s="503">
        <f t="shared" si="118"/>
        <v>-106038</v>
      </c>
      <c r="J31" s="503">
        <f>VLOOKUP($B$10:$B$59,'SO MS'!$B$6:$L$48,5,TRUE)</f>
        <v>37256.5945945946</v>
      </c>
      <c r="K31" s="503">
        <f>VLOOKUP($B$10:$B$59,'Summary sales'!$A$8:$L$58,5,TRUE)+VLOOKUP($B$10:$B$59,'Summary FOB'!$B$8:$K$41,8,TRUE)</f>
        <v>0</v>
      </c>
      <c r="L31" s="503">
        <f t="shared" si="119"/>
        <v>-37256.5945945946</v>
      </c>
      <c r="M31" s="503">
        <f>VLOOKUP($B$10:$B$59,'SO MS'!$B$6:$L$48,6,TRUE)</f>
        <v>10800</v>
      </c>
      <c r="N31" s="503">
        <f>VLOOKUP($B$10:$B$59,'Summary sales'!$A$8:$M$58,6,TRUE)</f>
        <v>0</v>
      </c>
      <c r="O31" s="503">
        <f t="shared" si="120"/>
        <v>-10800</v>
      </c>
      <c r="P31" s="503">
        <f>VLOOKUP($B$10:$B$59,'SO MS'!$B$6:$AS$48,7,TRUE)</f>
        <v>0</v>
      </c>
      <c r="Q31" s="503">
        <f>VLOOKUP($B$10:$B$59,'Summary sales'!$A$8:$M$58,7,TRUE)</f>
        <v>0</v>
      </c>
      <c r="R31" s="503">
        <f t="shared" si="121"/>
        <v>0</v>
      </c>
      <c r="S31" s="503">
        <f>VLOOKUP($B$10:$B$59,'SO MS'!$B$6:$AS$48,8,TRUE)</f>
        <v>9000</v>
      </c>
      <c r="T31" s="503">
        <f>VLOOKUP($B$10:$B$59,'Summary sales'!$A$8:$M$58,8,TRUE)</f>
        <v>0</v>
      </c>
      <c r="U31" s="503">
        <f t="shared" si="122"/>
        <v>-9000</v>
      </c>
      <c r="V31" s="503">
        <f>VLOOKUP($B$10:$B$59,'SO MS'!$B$6:$AS$48,9,TRUE)</f>
        <v>3500</v>
      </c>
      <c r="W31" s="503">
        <f>VLOOKUP($B$10:$B$59,'Summary sales'!$A$8:$M$58,9,TRUE)</f>
        <v>0</v>
      </c>
      <c r="X31" s="503">
        <f t="shared" si="123"/>
        <v>-3500</v>
      </c>
      <c r="Y31" s="503">
        <f>VLOOKUP($B$10:$B$59,'SO MS'!$B$6:$AS$48,10,TRUE)</f>
        <v>9000</v>
      </c>
      <c r="Z31" s="503">
        <f>VLOOKUP($B$10:$B$59,'Summary sales'!$A$8:$M$58,10,TRUE)</f>
        <v>0</v>
      </c>
      <c r="AA31" s="503">
        <f t="shared" si="124"/>
        <v>-9000</v>
      </c>
      <c r="AB31" s="503">
        <f>VLOOKUP($B$10:$B$59,'SO MS'!$B$6:$AS$48,11,TRUE)</f>
        <v>31500</v>
      </c>
      <c r="AC31" s="503">
        <f>VLOOKUP($B$10:$B$59,'Summary sales'!$A$8:$M$58,11,TRUE)</f>
        <v>0</v>
      </c>
      <c r="AD31" s="504">
        <f t="shared" si="125"/>
        <v>-31500</v>
      </c>
      <c r="AE31" s="505">
        <f t="shared" si="126"/>
        <v>178694.42880645159</v>
      </c>
      <c r="AF31" s="503">
        <f t="shared" ca="1" si="127"/>
        <v>0</v>
      </c>
      <c r="AG31" s="503">
        <f t="shared" ca="1" si="128"/>
        <v>-178694.42880645159</v>
      </c>
      <c r="AH31" s="503">
        <f>VLOOKUP($B$10:$B$56,'Summary FOB'!$B$8:$K$37,2,TRUE)</f>
        <v>0</v>
      </c>
      <c r="AI31" s="503">
        <f>VLOOKUP($B$10:$B$56,'Summary FOB'!$B$8:$K$37,3,TRUE)</f>
        <v>0</v>
      </c>
      <c r="AJ31" s="503">
        <f t="shared" si="129"/>
        <v>0</v>
      </c>
      <c r="AK31" s="503">
        <f>VLOOKUP($B$10:$B$56,'Daily Sales'!$B$5:$F$45,3,TRUE)</f>
        <v>178694.42880645159</v>
      </c>
      <c r="AL31" s="503">
        <f ca="1">VLOOKUP($B$10:$B$56,'Daily Sales'!$B$5:$F$45,4,TRUE)</f>
        <v>0</v>
      </c>
      <c r="AM31" s="504">
        <f t="shared" ca="1" si="130"/>
        <v>-178694.42880645159</v>
      </c>
    </row>
    <row r="32" spans="1:39" s="486" customFormat="1" ht="15.75">
      <c r="A32" s="816"/>
      <c r="B32" s="510" t="s">
        <v>19</v>
      </c>
      <c r="C32" s="501"/>
      <c r="D32" s="511">
        <f>SUM(D25:D31)</f>
        <v>1449662.1621621621</v>
      </c>
      <c r="E32" s="511">
        <f t="shared" ref="E32:AM32" si="131">SUM(E25:E31)</f>
        <v>483314.47399999993</v>
      </c>
      <c r="F32" s="511">
        <f t="shared" si="131"/>
        <v>-966347.6881621622</v>
      </c>
      <c r="G32" s="511">
        <f t="shared" si="131"/>
        <v>742266</v>
      </c>
      <c r="H32" s="511">
        <f t="shared" si="131"/>
        <v>295967.32999999996</v>
      </c>
      <c r="I32" s="511">
        <f t="shared" si="131"/>
        <v>-446298.67000000004</v>
      </c>
      <c r="J32" s="511">
        <f t="shared" si="131"/>
        <v>260796.16216216225</v>
      </c>
      <c r="K32" s="511">
        <f t="shared" si="131"/>
        <v>107825.13</v>
      </c>
      <c r="L32" s="511">
        <f t="shared" si="131"/>
        <v>-152971.03216216221</v>
      </c>
      <c r="M32" s="511">
        <f t="shared" si="131"/>
        <v>75600</v>
      </c>
      <c r="N32" s="511">
        <f t="shared" si="131"/>
        <v>36237.93</v>
      </c>
      <c r="O32" s="511">
        <f t="shared" si="131"/>
        <v>-39362.07</v>
      </c>
      <c r="P32" s="511">
        <f t="shared" si="131"/>
        <v>0</v>
      </c>
      <c r="Q32" s="511">
        <f t="shared" si="131"/>
        <v>0</v>
      </c>
      <c r="R32" s="511">
        <f t="shared" si="131"/>
        <v>0</v>
      </c>
      <c r="S32" s="511">
        <f t="shared" si="131"/>
        <v>63000</v>
      </c>
      <c r="T32" s="511">
        <f t="shared" si="131"/>
        <v>14944.399999999998</v>
      </c>
      <c r="U32" s="511">
        <f t="shared" si="131"/>
        <v>-48055.6</v>
      </c>
      <c r="V32" s="511">
        <f t="shared" si="131"/>
        <v>24500</v>
      </c>
      <c r="W32" s="511">
        <f t="shared" si="131"/>
        <v>12122.01</v>
      </c>
      <c r="X32" s="511">
        <f t="shared" si="131"/>
        <v>-12377.99</v>
      </c>
      <c r="Y32" s="511">
        <f t="shared" si="131"/>
        <v>63000</v>
      </c>
      <c r="Z32" s="511">
        <f t="shared" si="131"/>
        <v>0</v>
      </c>
      <c r="AA32" s="511">
        <f t="shared" si="131"/>
        <v>-63000</v>
      </c>
      <c r="AB32" s="511">
        <f t="shared" si="131"/>
        <v>220500</v>
      </c>
      <c r="AC32" s="511">
        <f t="shared" si="131"/>
        <v>16217.674000000001</v>
      </c>
      <c r="AD32" s="511">
        <f t="shared" si="131"/>
        <v>-204282.326</v>
      </c>
      <c r="AE32" s="511">
        <f t="shared" si="131"/>
        <v>1507014.8320967741</v>
      </c>
      <c r="AF32" s="511">
        <f t="shared" ca="1" si="131"/>
        <v>518820.50299999455</v>
      </c>
      <c r="AG32" s="511">
        <f t="shared" ca="1" si="131"/>
        <v>-988194.32909677946</v>
      </c>
      <c r="AH32" s="511">
        <f t="shared" si="131"/>
        <v>0</v>
      </c>
      <c r="AI32" s="511">
        <f t="shared" si="131"/>
        <v>0</v>
      </c>
      <c r="AJ32" s="511">
        <f t="shared" si="131"/>
        <v>0</v>
      </c>
      <c r="AK32" s="511">
        <f t="shared" si="131"/>
        <v>1507014.8320967741</v>
      </c>
      <c r="AL32" s="511">
        <f t="shared" ca="1" si="131"/>
        <v>518820.50299999455</v>
      </c>
      <c r="AM32" s="512">
        <f t="shared" ca="1" si="131"/>
        <v>-988194.32909677946</v>
      </c>
    </row>
    <row r="33" spans="1:39" s="486" customFormat="1" ht="15.75">
      <c r="A33" s="816"/>
      <c r="B33" s="500"/>
      <c r="C33" s="514"/>
      <c r="D33" s="502"/>
      <c r="E33" s="503"/>
      <c r="F33" s="515"/>
      <c r="G33" s="503"/>
      <c r="H33" s="503"/>
      <c r="I33" s="503"/>
      <c r="J33" s="503"/>
      <c r="K33" s="503"/>
      <c r="L33" s="503"/>
      <c r="M33" s="503"/>
      <c r="N33" s="503"/>
      <c r="O33" s="503"/>
      <c r="P33" s="503"/>
      <c r="Q33" s="503"/>
      <c r="R33" s="503"/>
      <c r="S33" s="503"/>
      <c r="T33" s="503"/>
      <c r="U33" s="503"/>
      <c r="V33" s="503"/>
      <c r="W33" s="503"/>
      <c r="X33" s="503"/>
      <c r="Y33" s="503"/>
      <c r="Z33" s="503"/>
      <c r="AA33" s="503"/>
      <c r="AB33" s="503"/>
      <c r="AC33" s="503"/>
      <c r="AD33" s="504"/>
      <c r="AE33" s="505"/>
      <c r="AF33" s="503"/>
      <c r="AG33" s="503"/>
      <c r="AH33" s="503"/>
      <c r="AI33" s="503"/>
      <c r="AJ33" s="503"/>
      <c r="AK33" s="503"/>
      <c r="AL33" s="503"/>
      <c r="AM33" s="504"/>
    </row>
    <row r="34" spans="1:39" s="486" customFormat="1" ht="15.75">
      <c r="A34" s="816"/>
      <c r="B34" s="500">
        <f>B31+1</f>
        <v>46314</v>
      </c>
      <c r="C34" s="501" t="str">
        <f t="shared" ref="C34:C40" si="132">TEXT(B34,"ddd")</f>
        <v>Mon</v>
      </c>
      <c r="D34" s="502">
        <f t="shared" ref="D34:D35" si="133">SUMIF($G$9:$AD$9,$D$9,G34:AD34)</f>
        <v>207094.59459459462</v>
      </c>
      <c r="E34" s="503">
        <f t="shared" ref="E34:E35" si="134">SUMIF($G$9:$AD$9,$E$9,G34:AD34)</f>
        <v>0</v>
      </c>
      <c r="F34" s="503">
        <f t="shared" ref="F34:F35" si="135">E34-D34</f>
        <v>-207094.59459459462</v>
      </c>
      <c r="G34" s="503">
        <f>VLOOKUP($B$10:$B$59,'SO MS'!$B$6:$L$48,4,TRUE)</f>
        <v>106038</v>
      </c>
      <c r="H34" s="503">
        <f>VLOOKUP($B$10:$B$59,'Summary sales'!$A$8:$L$58,4,TRUE)+VLOOKUP($B$10:$B$59,'Summary FOB'!$B$8:$K$41,6,TRUE)</f>
        <v>0</v>
      </c>
      <c r="I34" s="503">
        <f t="shared" ref="I34:I35" si="136">H34-G34</f>
        <v>-106038</v>
      </c>
      <c r="J34" s="503">
        <f>VLOOKUP($B$10:$B$59,'SO MS'!$B$6:$L$48,5,TRUE)</f>
        <v>37256.5945945946</v>
      </c>
      <c r="K34" s="503">
        <f>VLOOKUP($B$10:$B$59,'Summary sales'!$A$8:$L$58,5,TRUE)+VLOOKUP($B$10:$B$59,'Summary FOB'!$B$8:$K$41,8,TRUE)</f>
        <v>0</v>
      </c>
      <c r="L34" s="503">
        <f t="shared" ref="L34:L35" si="137">K34-J34</f>
        <v>-37256.5945945946</v>
      </c>
      <c r="M34" s="503">
        <f>VLOOKUP($B$10:$B$59,'SO MS'!$B$6:$L$48,6,TRUE)</f>
        <v>10800</v>
      </c>
      <c r="N34" s="503">
        <f>VLOOKUP($B$10:$B$59,'Summary sales'!$A$8:$M$58,6,TRUE)</f>
        <v>0</v>
      </c>
      <c r="O34" s="503">
        <f t="shared" ref="O34:O35" si="138">N34-M34</f>
        <v>-10800</v>
      </c>
      <c r="P34" s="503">
        <f>VLOOKUP($B$10:$B$59,'SO MS'!$B$6:$AS$48,7,TRUE)</f>
        <v>0</v>
      </c>
      <c r="Q34" s="503">
        <f>VLOOKUP($B$10:$B$59,'Summary sales'!$A$8:$M$58,7,TRUE)</f>
        <v>0</v>
      </c>
      <c r="R34" s="503">
        <f t="shared" ref="R34:R35" si="139">Q34-P34</f>
        <v>0</v>
      </c>
      <c r="S34" s="503">
        <f>VLOOKUP($B$10:$B$59,'SO MS'!$B$6:$AS$48,8,TRUE)</f>
        <v>9000</v>
      </c>
      <c r="T34" s="503">
        <f>VLOOKUP($B$10:$B$59,'Summary sales'!$A$8:$M$58,8,TRUE)</f>
        <v>0</v>
      </c>
      <c r="U34" s="503">
        <f t="shared" ref="U34:U35" si="140">T34-S34</f>
        <v>-9000</v>
      </c>
      <c r="V34" s="503">
        <f>VLOOKUP($B$10:$B$59,'SO MS'!$B$6:$AS$48,9,TRUE)</f>
        <v>3500</v>
      </c>
      <c r="W34" s="503">
        <f>VLOOKUP($B$10:$B$59,'Summary sales'!$A$8:$M$58,9,TRUE)</f>
        <v>0</v>
      </c>
      <c r="X34" s="503">
        <f t="shared" ref="X34:X35" si="141">W34-V34</f>
        <v>-3500</v>
      </c>
      <c r="Y34" s="503">
        <f>VLOOKUP($B$10:$B$59,'SO MS'!$B$6:$AS$48,10,TRUE)</f>
        <v>9000</v>
      </c>
      <c r="Z34" s="503">
        <f>VLOOKUP($B$10:$B$59,'Summary sales'!$A$8:$M$58,10,TRUE)</f>
        <v>0</v>
      </c>
      <c r="AA34" s="503">
        <f t="shared" ref="AA34:AA35" si="142">Z34-Y34</f>
        <v>-9000</v>
      </c>
      <c r="AB34" s="503">
        <f>VLOOKUP($B$10:$B$59,'SO MS'!$B$6:$AS$48,11,TRUE)</f>
        <v>31500</v>
      </c>
      <c r="AC34" s="503">
        <f>VLOOKUP($B$10:$B$59,'Summary sales'!$A$8:$M$58,11,TRUE)</f>
        <v>0</v>
      </c>
      <c r="AD34" s="504">
        <f t="shared" ref="AD34:AD35" si="143">AC34-AB34</f>
        <v>-31500</v>
      </c>
      <c r="AE34" s="505">
        <f t="shared" ref="AE34:AE35" si="144">SUMIF($AH$9:$AM$9,$AE$9,AH34:AM34)</f>
        <v>234806.97941935482</v>
      </c>
      <c r="AF34" s="503">
        <f t="shared" ref="AF34:AF35" ca="1" si="145">SUMIF($AH$9:$AM$9,$AF$9,AH34:AM34)</f>
        <v>0</v>
      </c>
      <c r="AG34" s="503">
        <f t="shared" ref="AG34:AG35" ca="1" si="146">AF34-AE34</f>
        <v>-234806.97941935482</v>
      </c>
      <c r="AH34" s="503">
        <f>VLOOKUP($B$10:$B$56,'Summary FOB'!$B$8:$K$37,2,TRUE)</f>
        <v>0</v>
      </c>
      <c r="AI34" s="503">
        <f>VLOOKUP($B$10:$B$56,'Summary FOB'!$B$8:$K$37,3,TRUE)</f>
        <v>0</v>
      </c>
      <c r="AJ34" s="503">
        <f t="shared" ref="AJ34:AJ35" si="147">AI34-AH34</f>
        <v>0</v>
      </c>
      <c r="AK34" s="503">
        <f>VLOOKUP($B$10:$B$56,'Daily Sales'!$B$5:$F$45,3,TRUE)</f>
        <v>234806.97941935482</v>
      </c>
      <c r="AL34" s="503">
        <f ca="1">VLOOKUP($B$10:$B$56,'Daily Sales'!$B$5:$F$45,4,TRUE)</f>
        <v>0</v>
      </c>
      <c r="AM34" s="504">
        <f t="shared" ref="AM34:AM35" ca="1" si="148">AL34-AK34</f>
        <v>-234806.97941935482</v>
      </c>
    </row>
    <row r="35" spans="1:39" s="486" customFormat="1" ht="15.75">
      <c r="A35" s="815">
        <f>WEEKNUM(B36)</f>
        <v>43</v>
      </c>
      <c r="B35" s="500">
        <f>B34+1</f>
        <v>46315</v>
      </c>
      <c r="C35" s="501" t="str">
        <f t="shared" si="132"/>
        <v>Tue</v>
      </c>
      <c r="D35" s="502">
        <f t="shared" si="133"/>
        <v>207094.59459459462</v>
      </c>
      <c r="E35" s="503">
        <f t="shared" si="134"/>
        <v>0</v>
      </c>
      <c r="F35" s="503">
        <f t="shared" si="135"/>
        <v>-207094.59459459462</v>
      </c>
      <c r="G35" s="503">
        <f>VLOOKUP($B$10:$B$59,'SO MS'!$B$6:$L$48,4,TRUE)</f>
        <v>106038</v>
      </c>
      <c r="H35" s="503">
        <f>VLOOKUP($B$10:$B$59,'Summary sales'!$A$8:$L$58,4,TRUE)+VLOOKUP($B$10:$B$59,'Summary FOB'!$B$8:$K$41,6,TRUE)</f>
        <v>0</v>
      </c>
      <c r="I35" s="503">
        <f t="shared" si="136"/>
        <v>-106038</v>
      </c>
      <c r="J35" s="503">
        <f>VLOOKUP($B$10:$B$59,'SO MS'!$B$6:$L$48,5,TRUE)</f>
        <v>37256.5945945946</v>
      </c>
      <c r="K35" s="503">
        <f>VLOOKUP($B$10:$B$59,'Summary sales'!$A$8:$L$58,5,TRUE)+VLOOKUP($B$10:$B$59,'Summary FOB'!$B$8:$K$41,8,TRUE)</f>
        <v>0</v>
      </c>
      <c r="L35" s="503">
        <f t="shared" si="137"/>
        <v>-37256.5945945946</v>
      </c>
      <c r="M35" s="503">
        <f>VLOOKUP($B$10:$B$59,'SO MS'!$B$6:$L$48,6,TRUE)</f>
        <v>10800</v>
      </c>
      <c r="N35" s="503">
        <f>VLOOKUP($B$10:$B$59,'Summary sales'!$A$8:$M$58,6,TRUE)</f>
        <v>0</v>
      </c>
      <c r="O35" s="503">
        <f t="shared" si="138"/>
        <v>-10800</v>
      </c>
      <c r="P35" s="503">
        <f>VLOOKUP($B$10:$B$59,'SO MS'!$B$6:$AS$48,7,TRUE)</f>
        <v>0</v>
      </c>
      <c r="Q35" s="503">
        <f>VLOOKUP($B$10:$B$59,'Summary sales'!$A$8:$M$58,7,TRUE)</f>
        <v>0</v>
      </c>
      <c r="R35" s="503">
        <f t="shared" si="139"/>
        <v>0</v>
      </c>
      <c r="S35" s="503">
        <f>VLOOKUP($B$10:$B$59,'SO MS'!$B$6:$AS$48,8,TRUE)</f>
        <v>9000</v>
      </c>
      <c r="T35" s="503">
        <f>VLOOKUP($B$10:$B$59,'Summary sales'!$A$8:$M$58,8,TRUE)</f>
        <v>0</v>
      </c>
      <c r="U35" s="503">
        <f t="shared" si="140"/>
        <v>-9000</v>
      </c>
      <c r="V35" s="503">
        <f>VLOOKUP($B$10:$B$59,'SO MS'!$B$6:$AS$48,9,TRUE)</f>
        <v>3500</v>
      </c>
      <c r="W35" s="503">
        <f>VLOOKUP($B$10:$B$59,'Summary sales'!$A$8:$M$58,9,TRUE)</f>
        <v>0</v>
      </c>
      <c r="X35" s="503">
        <f t="shared" si="141"/>
        <v>-3500</v>
      </c>
      <c r="Y35" s="503">
        <f>VLOOKUP($B$10:$B$59,'SO MS'!$B$6:$AS$48,10,TRUE)</f>
        <v>9000</v>
      </c>
      <c r="Z35" s="503">
        <f>VLOOKUP($B$10:$B$59,'Summary sales'!$A$8:$M$58,10,TRUE)</f>
        <v>0</v>
      </c>
      <c r="AA35" s="503">
        <f t="shared" si="142"/>
        <v>-9000</v>
      </c>
      <c r="AB35" s="503">
        <f>VLOOKUP($B$10:$B$59,'SO MS'!$B$6:$AS$48,11,TRUE)</f>
        <v>31500</v>
      </c>
      <c r="AC35" s="503">
        <f>VLOOKUP($B$10:$B$59,'Summary sales'!$A$8:$M$58,11,TRUE)</f>
        <v>0</v>
      </c>
      <c r="AD35" s="504">
        <f t="shared" si="143"/>
        <v>-31500</v>
      </c>
      <c r="AE35" s="505">
        <f t="shared" si="144"/>
        <v>244806.97941935482</v>
      </c>
      <c r="AF35" s="503">
        <f t="shared" ca="1" si="145"/>
        <v>0</v>
      </c>
      <c r="AG35" s="503">
        <f t="shared" ca="1" si="146"/>
        <v>-244806.97941935482</v>
      </c>
      <c r="AH35" s="503">
        <f>VLOOKUP($B$10:$B$56,'Summary FOB'!$B$8:$K$37,2,TRUE)</f>
        <v>0</v>
      </c>
      <c r="AI35" s="503">
        <f>VLOOKUP($B$10:$B$56,'Summary FOB'!$B$8:$K$37,3,TRUE)</f>
        <v>0</v>
      </c>
      <c r="AJ35" s="503">
        <f t="shared" si="147"/>
        <v>0</v>
      </c>
      <c r="AK35" s="503">
        <f>VLOOKUP($B$10:$B$56,'Daily Sales'!$B$5:$F$45,3,TRUE)</f>
        <v>244806.97941935482</v>
      </c>
      <c r="AL35" s="503">
        <f ca="1">VLOOKUP($B$10:$B$56,'Daily Sales'!$B$5:$F$45,4,TRUE)</f>
        <v>0</v>
      </c>
      <c r="AM35" s="504">
        <f t="shared" ca="1" si="148"/>
        <v>-244806.97941935482</v>
      </c>
    </row>
    <row r="36" spans="1:39" s="485" customFormat="1" ht="15.75">
      <c r="A36" s="816"/>
      <c r="B36" s="500">
        <f t="shared" ref="B36:B40" si="149">B35+1</f>
        <v>46316</v>
      </c>
      <c r="C36" s="501" t="str">
        <f t="shared" si="132"/>
        <v>Wed</v>
      </c>
      <c r="D36" s="502">
        <f t="shared" ref="D36" si="150">SUMIF($G$9:$AD$9,$D$9,G36:AD36)</f>
        <v>207094.59459459462</v>
      </c>
      <c r="E36" s="503">
        <f t="shared" ref="E36" si="151">SUMIF($G$9:$AD$9,$E$9,G36:AD36)</f>
        <v>0</v>
      </c>
      <c r="F36" s="503">
        <f t="shared" ref="F36" si="152">E36-D36</f>
        <v>-207094.59459459462</v>
      </c>
      <c r="G36" s="503">
        <f>VLOOKUP($B$10:$B$59,'SO MS'!$B$6:$L$48,4,TRUE)</f>
        <v>106038</v>
      </c>
      <c r="H36" s="503">
        <f>VLOOKUP($B$10:$B$59,'Summary sales'!$A$8:$L$58,4,TRUE)+VLOOKUP($B$10:$B$59,'Summary FOB'!$B$8:$K$41,6,TRUE)</f>
        <v>0</v>
      </c>
      <c r="I36" s="503">
        <f t="shared" ref="I36" si="153">H36-G36</f>
        <v>-106038</v>
      </c>
      <c r="J36" s="503">
        <f>VLOOKUP($B$10:$B$59,'SO MS'!$B$6:$L$48,5,TRUE)</f>
        <v>37256.5945945946</v>
      </c>
      <c r="K36" s="503">
        <f>VLOOKUP($B$10:$B$59,'Summary sales'!$A$8:$L$58,5,TRUE)+VLOOKUP($B$10:$B$59,'Summary FOB'!$B$8:$K$41,8,TRUE)</f>
        <v>0</v>
      </c>
      <c r="L36" s="503">
        <f t="shared" ref="L36" si="154">K36-J36</f>
        <v>-37256.5945945946</v>
      </c>
      <c r="M36" s="503">
        <f>VLOOKUP($B$10:$B$59,'SO MS'!$B$6:$L$48,6,TRUE)</f>
        <v>10800</v>
      </c>
      <c r="N36" s="503">
        <f>VLOOKUP($B$10:$B$59,'Summary sales'!$A$8:$M$58,6,TRUE)</f>
        <v>0</v>
      </c>
      <c r="O36" s="503">
        <f t="shared" ref="O36" si="155">N36-M36</f>
        <v>-10800</v>
      </c>
      <c r="P36" s="503">
        <f>VLOOKUP($B$10:$B$59,'SO MS'!$B$6:$AS$48,7,TRUE)</f>
        <v>0</v>
      </c>
      <c r="Q36" s="503">
        <f>VLOOKUP($B$10:$B$59,'Summary sales'!$A$8:$M$58,7,TRUE)</f>
        <v>0</v>
      </c>
      <c r="R36" s="503">
        <f t="shared" ref="R36" si="156">Q36-P36</f>
        <v>0</v>
      </c>
      <c r="S36" s="503">
        <f>VLOOKUP($B$10:$B$59,'SO MS'!$B$6:$AS$48,8,TRUE)</f>
        <v>9000</v>
      </c>
      <c r="T36" s="503">
        <f>VLOOKUP($B$10:$B$59,'Summary sales'!$A$8:$M$58,8,TRUE)</f>
        <v>0</v>
      </c>
      <c r="U36" s="503">
        <f t="shared" ref="U36" si="157">T36-S36</f>
        <v>-9000</v>
      </c>
      <c r="V36" s="503">
        <f>VLOOKUP($B$10:$B$59,'SO MS'!$B$6:$AS$48,9,TRUE)</f>
        <v>3500</v>
      </c>
      <c r="W36" s="503">
        <f>VLOOKUP($B$10:$B$59,'Summary sales'!$A$8:$M$58,9,TRUE)</f>
        <v>0</v>
      </c>
      <c r="X36" s="503">
        <f t="shared" ref="X36" si="158">W36-V36</f>
        <v>-3500</v>
      </c>
      <c r="Y36" s="503">
        <f>VLOOKUP($B$10:$B$59,'SO MS'!$B$6:$AS$48,10,TRUE)</f>
        <v>9000</v>
      </c>
      <c r="Z36" s="503">
        <f>VLOOKUP($B$10:$B$59,'Summary sales'!$A$8:$M$58,10,TRUE)</f>
        <v>0</v>
      </c>
      <c r="AA36" s="503">
        <f t="shared" ref="AA36" si="159">Z36-Y36</f>
        <v>-9000</v>
      </c>
      <c r="AB36" s="503">
        <f>VLOOKUP($B$10:$B$59,'SO MS'!$B$6:$AS$48,11,TRUE)</f>
        <v>31500</v>
      </c>
      <c r="AC36" s="503">
        <f>VLOOKUP($B$10:$B$59,'Summary sales'!$A$8:$M$58,11,TRUE)</f>
        <v>0</v>
      </c>
      <c r="AD36" s="504">
        <f t="shared" ref="AD36" si="160">AC36-AB36</f>
        <v>-31500</v>
      </c>
      <c r="AE36" s="505">
        <f t="shared" ref="AE36" si="161">SUMIF($AH$9:$AM$9,$AE$9,AH36:AM36)</f>
        <v>257106.97941935482</v>
      </c>
      <c r="AF36" s="503">
        <f t="shared" ref="AF36" ca="1" si="162">SUMIF($AH$9:$AM$9,$AF$9,AH36:AM36)</f>
        <v>0</v>
      </c>
      <c r="AG36" s="503">
        <f t="shared" ref="AG36" ca="1" si="163">AF36-AE36</f>
        <v>-257106.97941935482</v>
      </c>
      <c r="AH36" s="503">
        <f>VLOOKUP($B$10:$B$56,'Summary FOB'!$B$8:$K$37,2,TRUE)</f>
        <v>0</v>
      </c>
      <c r="AI36" s="503">
        <f>VLOOKUP($B$10:$B$56,'Summary FOB'!$B$8:$K$37,3,TRUE)</f>
        <v>0</v>
      </c>
      <c r="AJ36" s="503">
        <f t="shared" ref="AJ36" si="164">AI36-AH36</f>
        <v>0</v>
      </c>
      <c r="AK36" s="503">
        <f>VLOOKUP($B$10:$B$56,'Daily Sales'!$B$5:$F$45,3,TRUE)</f>
        <v>257106.97941935482</v>
      </c>
      <c r="AL36" s="503">
        <f ca="1">VLOOKUP($B$10:$B$56,'Daily Sales'!$B$5:$F$45,4,TRUE)</f>
        <v>0</v>
      </c>
      <c r="AM36" s="504">
        <f t="shared" ref="AM36" ca="1" si="165">AL36-AK36</f>
        <v>-257106.97941935482</v>
      </c>
    </row>
    <row r="37" spans="1:39" s="485" customFormat="1" ht="15.75">
      <c r="A37" s="816"/>
      <c r="B37" s="500">
        <f t="shared" si="149"/>
        <v>46317</v>
      </c>
      <c r="C37" s="501" t="str">
        <f t="shared" si="132"/>
        <v>Thu</v>
      </c>
      <c r="D37" s="502">
        <f t="shared" ref="D37:D40" si="166">SUMIF($G$9:$AD$9,$D$9,G37:AD37)</f>
        <v>207094.59459459462</v>
      </c>
      <c r="E37" s="503">
        <f t="shared" ref="E37:E40" si="167">SUMIF($G$9:$AD$9,$E$9,G37:AD37)</f>
        <v>0</v>
      </c>
      <c r="F37" s="503">
        <f t="shared" ref="F37:F40" si="168">E37-D37</f>
        <v>-207094.59459459462</v>
      </c>
      <c r="G37" s="503">
        <f>VLOOKUP($B$10:$B$59,'SO MS'!$B$6:$L$48,4,TRUE)</f>
        <v>106038</v>
      </c>
      <c r="H37" s="503">
        <f>VLOOKUP($B$10:$B$59,'Summary sales'!$A$8:$L$58,4,TRUE)+VLOOKUP($B$10:$B$59,'Summary FOB'!$B$8:$K$41,6,TRUE)</f>
        <v>0</v>
      </c>
      <c r="I37" s="503">
        <f t="shared" ref="I37:I40" si="169">H37-G37</f>
        <v>-106038</v>
      </c>
      <c r="J37" s="503">
        <f>VLOOKUP($B$10:$B$59,'SO MS'!$B$6:$L$48,5,TRUE)</f>
        <v>37256.5945945946</v>
      </c>
      <c r="K37" s="503">
        <f>VLOOKUP($B$10:$B$59,'Summary sales'!$A$8:$L$58,5,TRUE)+VLOOKUP($B$10:$B$59,'Summary FOB'!$B$8:$K$41,8,TRUE)</f>
        <v>0</v>
      </c>
      <c r="L37" s="503">
        <f t="shared" ref="L37:L40" si="170">K37-J37</f>
        <v>-37256.5945945946</v>
      </c>
      <c r="M37" s="503">
        <f>VLOOKUP($B$10:$B$59,'SO MS'!$B$6:$L$48,6,TRUE)</f>
        <v>10800</v>
      </c>
      <c r="N37" s="503">
        <f>VLOOKUP($B$10:$B$59,'Summary sales'!$A$8:$M$58,6,TRUE)</f>
        <v>0</v>
      </c>
      <c r="O37" s="503">
        <f t="shared" ref="O37:O40" si="171">N37-M37</f>
        <v>-10800</v>
      </c>
      <c r="P37" s="503">
        <f>VLOOKUP($B$10:$B$59,'SO MS'!$B$6:$AS$48,7,TRUE)</f>
        <v>0</v>
      </c>
      <c r="Q37" s="503">
        <f>VLOOKUP($B$10:$B$59,'Summary sales'!$A$8:$M$58,7,TRUE)</f>
        <v>0</v>
      </c>
      <c r="R37" s="503">
        <f t="shared" ref="R37:R40" si="172">Q37-P37</f>
        <v>0</v>
      </c>
      <c r="S37" s="503">
        <f>VLOOKUP($B$10:$B$59,'SO MS'!$B$6:$AS$48,8,TRUE)</f>
        <v>9000</v>
      </c>
      <c r="T37" s="503">
        <f>VLOOKUP($B$10:$B$59,'Summary sales'!$A$8:$M$58,8,TRUE)</f>
        <v>0</v>
      </c>
      <c r="U37" s="503">
        <f t="shared" ref="U37:U40" si="173">T37-S37</f>
        <v>-9000</v>
      </c>
      <c r="V37" s="503">
        <f>VLOOKUP($B$10:$B$59,'SO MS'!$B$6:$AS$48,9,TRUE)</f>
        <v>3500</v>
      </c>
      <c r="W37" s="503">
        <f>VLOOKUP($B$10:$B$59,'Summary sales'!$A$8:$M$58,9,TRUE)</f>
        <v>0</v>
      </c>
      <c r="X37" s="503">
        <f t="shared" ref="X37:X40" si="174">W37-V37</f>
        <v>-3500</v>
      </c>
      <c r="Y37" s="503">
        <f>VLOOKUP($B$10:$B$59,'SO MS'!$B$6:$AS$48,10,TRUE)</f>
        <v>9000</v>
      </c>
      <c r="Z37" s="503">
        <f>VLOOKUP($B$10:$B$59,'Summary sales'!$A$8:$M$58,10,TRUE)</f>
        <v>0</v>
      </c>
      <c r="AA37" s="503">
        <f t="shared" ref="AA37:AA40" si="175">Z37-Y37</f>
        <v>-9000</v>
      </c>
      <c r="AB37" s="503">
        <f>VLOOKUP($B$10:$B$59,'SO MS'!$B$6:$AS$48,11,TRUE)</f>
        <v>31500</v>
      </c>
      <c r="AC37" s="503">
        <f>VLOOKUP($B$10:$B$59,'Summary sales'!$A$8:$M$58,11,TRUE)</f>
        <v>0</v>
      </c>
      <c r="AD37" s="504">
        <f t="shared" ref="AD37:AD40" si="176">AC37-AB37</f>
        <v>-31500</v>
      </c>
      <c r="AE37" s="505">
        <f t="shared" ref="AE37:AE40" si="177">SUMIF($AH$9:$AM$9,$AE$9,AH37:AM37)</f>
        <v>257106.97941935482</v>
      </c>
      <c r="AF37" s="503">
        <f t="shared" ref="AF37:AF40" ca="1" si="178">SUMIF($AH$9:$AM$9,$AF$9,AH37:AM37)</f>
        <v>0</v>
      </c>
      <c r="AG37" s="503">
        <f t="shared" ref="AG37:AG40" ca="1" si="179">AF37-AE37</f>
        <v>-257106.97941935482</v>
      </c>
      <c r="AH37" s="503">
        <f>VLOOKUP($B$10:$B$56,'Summary FOB'!$B$8:$K$37,2,TRUE)</f>
        <v>0</v>
      </c>
      <c r="AI37" s="503">
        <f>VLOOKUP($B$10:$B$56,'Summary FOB'!$B$8:$K$37,3,TRUE)</f>
        <v>0</v>
      </c>
      <c r="AJ37" s="503">
        <f t="shared" ref="AJ37:AJ40" si="180">AI37-AH37</f>
        <v>0</v>
      </c>
      <c r="AK37" s="503">
        <f>VLOOKUP($B$10:$B$56,'Daily Sales'!$B$5:$F$45,3,TRUE)</f>
        <v>257106.97941935482</v>
      </c>
      <c r="AL37" s="503">
        <f ca="1">VLOOKUP($B$10:$B$56,'Daily Sales'!$B$5:$F$45,4,TRUE)</f>
        <v>0</v>
      </c>
      <c r="AM37" s="504">
        <f t="shared" ref="AM37:AM40" ca="1" si="181">AL37-AK37</f>
        <v>-257106.97941935482</v>
      </c>
    </row>
    <row r="38" spans="1:39" s="456" customFormat="1" ht="15.75">
      <c r="A38" s="816"/>
      <c r="B38" s="500">
        <f t="shared" si="149"/>
        <v>46318</v>
      </c>
      <c r="C38" s="501" t="str">
        <f t="shared" si="132"/>
        <v>Fri</v>
      </c>
      <c r="D38" s="502">
        <f t="shared" si="166"/>
        <v>207094.59459459462</v>
      </c>
      <c r="E38" s="503">
        <f t="shared" si="167"/>
        <v>0</v>
      </c>
      <c r="F38" s="503">
        <f t="shared" si="168"/>
        <v>-207094.59459459462</v>
      </c>
      <c r="G38" s="503">
        <f>VLOOKUP($B$10:$B$59,'SO MS'!$B$6:$L$48,4,TRUE)</f>
        <v>106038</v>
      </c>
      <c r="H38" s="503">
        <f>VLOOKUP($B$10:$B$59,'Summary sales'!$A$8:$L$58,4,TRUE)+VLOOKUP($B$10:$B$59,'Summary FOB'!$B$8:$K$41,6,TRUE)</f>
        <v>0</v>
      </c>
      <c r="I38" s="503">
        <f t="shared" si="169"/>
        <v>-106038</v>
      </c>
      <c r="J38" s="503">
        <f>VLOOKUP($B$10:$B$59,'SO MS'!$B$6:$L$48,5,TRUE)</f>
        <v>37256.5945945946</v>
      </c>
      <c r="K38" s="503">
        <f>VLOOKUP($B$10:$B$59,'Summary sales'!$A$8:$L$58,5,TRUE)+VLOOKUP($B$10:$B$59,'Summary FOB'!$B$8:$K$41,8,TRUE)</f>
        <v>0</v>
      </c>
      <c r="L38" s="503">
        <f t="shared" si="170"/>
        <v>-37256.5945945946</v>
      </c>
      <c r="M38" s="503">
        <f>VLOOKUP($B$10:$B$59,'SO MS'!$B$6:$L$48,6,TRUE)</f>
        <v>10800</v>
      </c>
      <c r="N38" s="503">
        <f>VLOOKUP($B$10:$B$59,'Summary sales'!$A$8:$M$58,6,TRUE)</f>
        <v>0</v>
      </c>
      <c r="O38" s="503">
        <f t="shared" si="171"/>
        <v>-10800</v>
      </c>
      <c r="P38" s="503">
        <f>VLOOKUP($B$10:$B$59,'SO MS'!$B$6:$AS$48,7,TRUE)</f>
        <v>0</v>
      </c>
      <c r="Q38" s="503">
        <f>VLOOKUP($B$10:$B$59,'Summary sales'!$A$8:$M$58,7,TRUE)</f>
        <v>0</v>
      </c>
      <c r="R38" s="503">
        <f t="shared" si="172"/>
        <v>0</v>
      </c>
      <c r="S38" s="503">
        <f>VLOOKUP($B$10:$B$59,'SO MS'!$B$6:$AS$48,8,TRUE)</f>
        <v>9000</v>
      </c>
      <c r="T38" s="503">
        <f>VLOOKUP($B$10:$B$59,'Summary sales'!$A$8:$M$58,8,TRUE)</f>
        <v>0</v>
      </c>
      <c r="U38" s="503">
        <f t="shared" si="173"/>
        <v>-9000</v>
      </c>
      <c r="V38" s="503">
        <f>VLOOKUP($B$10:$B$59,'SO MS'!$B$6:$AS$48,9,TRUE)</f>
        <v>3500</v>
      </c>
      <c r="W38" s="503">
        <f>VLOOKUP($B$10:$B$59,'Summary sales'!$A$8:$M$58,9,TRUE)</f>
        <v>0</v>
      </c>
      <c r="X38" s="503">
        <f t="shared" si="174"/>
        <v>-3500</v>
      </c>
      <c r="Y38" s="503">
        <f>VLOOKUP($B$10:$B$59,'SO MS'!$B$6:$AS$48,10,TRUE)</f>
        <v>9000</v>
      </c>
      <c r="Z38" s="503">
        <f>VLOOKUP($B$10:$B$59,'Summary sales'!$A$8:$M$58,10,TRUE)</f>
        <v>0</v>
      </c>
      <c r="AA38" s="503">
        <f t="shared" si="175"/>
        <v>-9000</v>
      </c>
      <c r="AB38" s="503">
        <f>VLOOKUP($B$10:$B$59,'SO MS'!$B$6:$AS$48,11,TRUE)</f>
        <v>31500</v>
      </c>
      <c r="AC38" s="503">
        <f>VLOOKUP($B$10:$B$59,'Summary sales'!$A$8:$M$58,11,TRUE)</f>
        <v>0</v>
      </c>
      <c r="AD38" s="504">
        <f t="shared" si="176"/>
        <v>-31500</v>
      </c>
      <c r="AE38" s="505">
        <f t="shared" si="177"/>
        <v>257106.97941935482</v>
      </c>
      <c r="AF38" s="503">
        <f t="shared" ca="1" si="178"/>
        <v>0</v>
      </c>
      <c r="AG38" s="503">
        <f t="shared" ca="1" si="179"/>
        <v>-257106.97941935482</v>
      </c>
      <c r="AH38" s="503">
        <f>VLOOKUP($B$10:$B$56,'Summary FOB'!$B$8:$K$37,2,TRUE)</f>
        <v>0</v>
      </c>
      <c r="AI38" s="503">
        <f>VLOOKUP($B$10:$B$56,'Summary FOB'!$B$8:$K$37,3,TRUE)</f>
        <v>0</v>
      </c>
      <c r="AJ38" s="503">
        <f t="shared" si="180"/>
        <v>0</v>
      </c>
      <c r="AK38" s="503">
        <f>VLOOKUP($B$10:$B$56,'Daily Sales'!$B$5:$F$45,3,TRUE)</f>
        <v>257106.97941935482</v>
      </c>
      <c r="AL38" s="503">
        <f ca="1">VLOOKUP($B$10:$B$56,'Daily Sales'!$B$5:$F$45,4,TRUE)</f>
        <v>0</v>
      </c>
      <c r="AM38" s="504">
        <f t="shared" ca="1" si="181"/>
        <v>-257106.97941935482</v>
      </c>
    </row>
    <row r="39" spans="1:39" s="486" customFormat="1" ht="15.75">
      <c r="A39" s="816"/>
      <c r="B39" s="508">
        <f t="shared" si="149"/>
        <v>46319</v>
      </c>
      <c r="C39" s="509" t="str">
        <f t="shared" si="132"/>
        <v>Sat</v>
      </c>
      <c r="D39" s="502">
        <f t="shared" si="166"/>
        <v>207094.59459459462</v>
      </c>
      <c r="E39" s="503">
        <f t="shared" si="167"/>
        <v>0</v>
      </c>
      <c r="F39" s="503">
        <f t="shared" si="168"/>
        <v>-207094.59459459462</v>
      </c>
      <c r="G39" s="503">
        <f>VLOOKUP($B$10:$B$59,'SO MS'!$B$6:$L$48,4,TRUE)</f>
        <v>106038</v>
      </c>
      <c r="H39" s="503">
        <f>VLOOKUP($B$10:$B$59,'Summary sales'!$A$8:$L$58,4,TRUE)+VLOOKUP($B$10:$B$59,'Summary FOB'!$B$8:$K$41,6,TRUE)</f>
        <v>0</v>
      </c>
      <c r="I39" s="503">
        <f t="shared" si="169"/>
        <v>-106038</v>
      </c>
      <c r="J39" s="503">
        <f>VLOOKUP($B$10:$B$59,'SO MS'!$B$6:$L$48,5,TRUE)</f>
        <v>37256.5945945946</v>
      </c>
      <c r="K39" s="503">
        <f>VLOOKUP($B$10:$B$59,'Summary sales'!$A$8:$L$58,5,TRUE)+VLOOKUP($B$10:$B$59,'Summary FOB'!$B$8:$K$41,8,TRUE)</f>
        <v>0</v>
      </c>
      <c r="L39" s="503">
        <f t="shared" si="170"/>
        <v>-37256.5945945946</v>
      </c>
      <c r="M39" s="503">
        <f>VLOOKUP($B$10:$B$59,'SO MS'!$B$6:$L$48,6,TRUE)</f>
        <v>10800</v>
      </c>
      <c r="N39" s="503">
        <f>VLOOKUP($B$10:$B$59,'Summary sales'!$A$8:$M$58,6,TRUE)</f>
        <v>0</v>
      </c>
      <c r="O39" s="503">
        <f t="shared" si="171"/>
        <v>-10800</v>
      </c>
      <c r="P39" s="503">
        <f>VLOOKUP($B$10:$B$59,'SO MS'!$B$6:$AS$48,7,TRUE)</f>
        <v>0</v>
      </c>
      <c r="Q39" s="503">
        <f>VLOOKUP($B$10:$B$59,'Summary sales'!$A$8:$M$58,7,TRUE)</f>
        <v>0</v>
      </c>
      <c r="R39" s="503">
        <f t="shared" si="172"/>
        <v>0</v>
      </c>
      <c r="S39" s="503">
        <f>VLOOKUP($B$10:$B$59,'SO MS'!$B$6:$AS$48,8,TRUE)</f>
        <v>9000</v>
      </c>
      <c r="T39" s="503">
        <f>VLOOKUP($B$10:$B$59,'Summary sales'!$A$8:$M$58,8,TRUE)</f>
        <v>0</v>
      </c>
      <c r="U39" s="503">
        <f t="shared" si="173"/>
        <v>-9000</v>
      </c>
      <c r="V39" s="503">
        <f>VLOOKUP($B$10:$B$59,'SO MS'!$B$6:$AS$48,9,TRUE)</f>
        <v>3500</v>
      </c>
      <c r="W39" s="503">
        <f>VLOOKUP($B$10:$B$59,'Summary sales'!$A$8:$M$58,9,TRUE)</f>
        <v>0</v>
      </c>
      <c r="X39" s="503">
        <f t="shared" si="174"/>
        <v>-3500</v>
      </c>
      <c r="Y39" s="503">
        <f>VLOOKUP($B$10:$B$59,'SO MS'!$B$6:$AS$48,10,TRUE)</f>
        <v>9000</v>
      </c>
      <c r="Z39" s="503">
        <f>VLOOKUP($B$10:$B$59,'Summary sales'!$A$8:$M$58,10,TRUE)</f>
        <v>0</v>
      </c>
      <c r="AA39" s="503">
        <f t="shared" si="175"/>
        <v>-9000</v>
      </c>
      <c r="AB39" s="503">
        <f>VLOOKUP($B$10:$B$59,'SO MS'!$B$6:$AS$48,11,TRUE)</f>
        <v>31500</v>
      </c>
      <c r="AC39" s="503">
        <f>VLOOKUP($B$10:$B$59,'Summary sales'!$A$8:$M$58,11,TRUE)</f>
        <v>0</v>
      </c>
      <c r="AD39" s="504">
        <f t="shared" si="176"/>
        <v>-31500</v>
      </c>
      <c r="AE39" s="505">
        <f t="shared" si="177"/>
        <v>255485.50619354838</v>
      </c>
      <c r="AF39" s="503">
        <f t="shared" ca="1" si="178"/>
        <v>0</v>
      </c>
      <c r="AG39" s="503">
        <f t="shared" ca="1" si="179"/>
        <v>-255485.50619354838</v>
      </c>
      <c r="AH39" s="503">
        <f>VLOOKUP($B$10:$B$56,'Summary FOB'!$B$8:$K$37,2,TRUE)</f>
        <v>0</v>
      </c>
      <c r="AI39" s="503">
        <f>VLOOKUP($B$10:$B$56,'Summary FOB'!$B$8:$K$37,3,TRUE)</f>
        <v>0</v>
      </c>
      <c r="AJ39" s="503">
        <f t="shared" si="180"/>
        <v>0</v>
      </c>
      <c r="AK39" s="503">
        <f>VLOOKUP($B$10:$B$56,'Daily Sales'!$B$5:$F$45,3,TRUE)</f>
        <v>255485.50619354838</v>
      </c>
      <c r="AL39" s="503">
        <f ca="1">VLOOKUP($B$10:$B$56,'Daily Sales'!$B$5:$F$45,4,TRUE)</f>
        <v>0</v>
      </c>
      <c r="AM39" s="504">
        <f t="shared" ca="1" si="181"/>
        <v>-255485.50619354838</v>
      </c>
    </row>
    <row r="40" spans="1:39" s="456" customFormat="1" ht="15.75">
      <c r="A40" s="816"/>
      <c r="B40" s="508">
        <f t="shared" si="149"/>
        <v>46320</v>
      </c>
      <c r="C40" s="509" t="str">
        <f t="shared" si="132"/>
        <v>Sun</v>
      </c>
      <c r="D40" s="502">
        <f t="shared" si="166"/>
        <v>207094.59459459462</v>
      </c>
      <c r="E40" s="503">
        <f t="shared" si="167"/>
        <v>0</v>
      </c>
      <c r="F40" s="503">
        <f t="shared" si="168"/>
        <v>-207094.59459459462</v>
      </c>
      <c r="G40" s="503">
        <f>VLOOKUP($B$10:$B$59,'SO MS'!$B$6:$L$48,4,TRUE)</f>
        <v>106038</v>
      </c>
      <c r="H40" s="503">
        <f>VLOOKUP($B$10:$B$59,'Summary sales'!$A$8:$L$58,4,TRUE)+VLOOKUP($B$10:$B$59,'Summary FOB'!$B$8:$K$41,6,TRUE)</f>
        <v>0</v>
      </c>
      <c r="I40" s="503">
        <f t="shared" si="169"/>
        <v>-106038</v>
      </c>
      <c r="J40" s="503">
        <f>VLOOKUP($B$10:$B$59,'SO MS'!$B$6:$L$48,5,TRUE)</f>
        <v>37256.5945945946</v>
      </c>
      <c r="K40" s="503">
        <f>VLOOKUP($B$10:$B$59,'Summary sales'!$A$8:$L$58,5,TRUE)+VLOOKUP($B$10:$B$59,'Summary FOB'!$B$8:$K$41,8,TRUE)</f>
        <v>0</v>
      </c>
      <c r="L40" s="503">
        <f t="shared" si="170"/>
        <v>-37256.5945945946</v>
      </c>
      <c r="M40" s="503">
        <f>VLOOKUP($B$10:$B$59,'SO MS'!$B$6:$L$48,6,TRUE)</f>
        <v>10800</v>
      </c>
      <c r="N40" s="503">
        <f>VLOOKUP($B$10:$B$59,'Summary sales'!$A$8:$M$58,6,TRUE)</f>
        <v>0</v>
      </c>
      <c r="O40" s="503">
        <f t="shared" si="171"/>
        <v>-10800</v>
      </c>
      <c r="P40" s="503">
        <f>VLOOKUP($B$10:$B$59,'SO MS'!$B$6:$AS$48,7,TRUE)</f>
        <v>0</v>
      </c>
      <c r="Q40" s="503">
        <f>VLOOKUP($B$10:$B$59,'Summary sales'!$A$8:$M$58,7,TRUE)</f>
        <v>0</v>
      </c>
      <c r="R40" s="503">
        <f t="shared" si="172"/>
        <v>0</v>
      </c>
      <c r="S40" s="503">
        <f>VLOOKUP($B$10:$B$59,'SO MS'!$B$6:$AS$48,8,TRUE)</f>
        <v>9000</v>
      </c>
      <c r="T40" s="503">
        <f>VLOOKUP($B$10:$B$59,'Summary sales'!$A$8:$M$58,8,TRUE)</f>
        <v>0</v>
      </c>
      <c r="U40" s="503">
        <f t="shared" si="173"/>
        <v>-9000</v>
      </c>
      <c r="V40" s="503">
        <f>VLOOKUP($B$10:$B$59,'SO MS'!$B$6:$AS$48,9,TRUE)</f>
        <v>3500</v>
      </c>
      <c r="W40" s="503">
        <f>VLOOKUP($B$10:$B$59,'Summary sales'!$A$8:$M$58,9,TRUE)</f>
        <v>0</v>
      </c>
      <c r="X40" s="503">
        <f t="shared" si="174"/>
        <v>-3500</v>
      </c>
      <c r="Y40" s="503">
        <f>VLOOKUP($B$10:$B$59,'SO MS'!$B$6:$AS$48,10,TRUE)</f>
        <v>9000</v>
      </c>
      <c r="Z40" s="503">
        <f>VLOOKUP($B$10:$B$59,'Summary sales'!$A$8:$M$58,10,TRUE)</f>
        <v>0</v>
      </c>
      <c r="AA40" s="503">
        <f t="shared" si="175"/>
        <v>-9000</v>
      </c>
      <c r="AB40" s="503">
        <f>VLOOKUP($B$10:$B$59,'SO MS'!$B$6:$AS$48,11,TRUE)</f>
        <v>31500</v>
      </c>
      <c r="AC40" s="503">
        <f>VLOOKUP($B$10:$B$59,'Summary sales'!$A$8:$M$58,11,TRUE)</f>
        <v>0</v>
      </c>
      <c r="AD40" s="504">
        <f t="shared" si="176"/>
        <v>-31500</v>
      </c>
      <c r="AE40" s="505">
        <f t="shared" si="177"/>
        <v>223494.42880645159</v>
      </c>
      <c r="AF40" s="503">
        <f t="shared" ca="1" si="178"/>
        <v>0</v>
      </c>
      <c r="AG40" s="503">
        <f t="shared" ca="1" si="179"/>
        <v>-223494.42880645159</v>
      </c>
      <c r="AH40" s="503">
        <f>VLOOKUP($B$10:$B$56,'Summary FOB'!$B$8:$K$37,2,TRUE)</f>
        <v>0</v>
      </c>
      <c r="AI40" s="503">
        <f>VLOOKUP($B$10:$B$56,'Summary FOB'!$B$8:$K$37,3,TRUE)</f>
        <v>0</v>
      </c>
      <c r="AJ40" s="503">
        <f t="shared" si="180"/>
        <v>0</v>
      </c>
      <c r="AK40" s="503">
        <f>VLOOKUP($B$10:$B$56,'Daily Sales'!$B$5:$F$45,3,TRUE)</f>
        <v>223494.42880645159</v>
      </c>
      <c r="AL40" s="503">
        <f ca="1">VLOOKUP($B$10:$B$56,'Daily Sales'!$B$5:$F$45,4,TRUE)</f>
        <v>0</v>
      </c>
      <c r="AM40" s="504">
        <f t="shared" ca="1" si="181"/>
        <v>-223494.42880645159</v>
      </c>
    </row>
    <row r="41" spans="1:39" s="486" customFormat="1" ht="15.75">
      <c r="A41" s="816"/>
      <c r="B41" s="510" t="s">
        <v>19</v>
      </c>
      <c r="C41" s="501"/>
      <c r="D41" s="511">
        <f>SUM(D34:D40)</f>
        <v>1449662.1621621621</v>
      </c>
      <c r="E41" s="511">
        <f t="shared" ref="E41:AM41" si="182">SUM(E34:E40)</f>
        <v>0</v>
      </c>
      <c r="F41" s="511">
        <f t="shared" si="182"/>
        <v>-1449662.1621621621</v>
      </c>
      <c r="G41" s="511">
        <f t="shared" si="182"/>
        <v>742266</v>
      </c>
      <c r="H41" s="511">
        <f t="shared" si="182"/>
        <v>0</v>
      </c>
      <c r="I41" s="511">
        <f t="shared" si="182"/>
        <v>-742266</v>
      </c>
      <c r="J41" s="511">
        <f t="shared" si="182"/>
        <v>260796.16216216225</v>
      </c>
      <c r="K41" s="511">
        <f t="shared" si="182"/>
        <v>0</v>
      </c>
      <c r="L41" s="511">
        <f t="shared" si="182"/>
        <v>-260796.16216216225</v>
      </c>
      <c r="M41" s="511">
        <f t="shared" si="182"/>
        <v>75600</v>
      </c>
      <c r="N41" s="511">
        <f t="shared" si="182"/>
        <v>0</v>
      </c>
      <c r="O41" s="511">
        <f t="shared" si="182"/>
        <v>-75600</v>
      </c>
      <c r="P41" s="511">
        <f t="shared" si="182"/>
        <v>0</v>
      </c>
      <c r="Q41" s="511">
        <f t="shared" si="182"/>
        <v>0</v>
      </c>
      <c r="R41" s="511">
        <f t="shared" si="182"/>
        <v>0</v>
      </c>
      <c r="S41" s="511">
        <f t="shared" si="182"/>
        <v>63000</v>
      </c>
      <c r="T41" s="511">
        <f t="shared" si="182"/>
        <v>0</v>
      </c>
      <c r="U41" s="511">
        <f t="shared" si="182"/>
        <v>-63000</v>
      </c>
      <c r="V41" s="511">
        <f t="shared" si="182"/>
        <v>24500</v>
      </c>
      <c r="W41" s="511">
        <f t="shared" si="182"/>
        <v>0</v>
      </c>
      <c r="X41" s="511">
        <f t="shared" si="182"/>
        <v>-24500</v>
      </c>
      <c r="Y41" s="511">
        <f t="shared" si="182"/>
        <v>63000</v>
      </c>
      <c r="Z41" s="511">
        <f t="shared" si="182"/>
        <v>0</v>
      </c>
      <c r="AA41" s="511">
        <f t="shared" si="182"/>
        <v>-63000</v>
      </c>
      <c r="AB41" s="511">
        <f t="shared" si="182"/>
        <v>220500</v>
      </c>
      <c r="AC41" s="511">
        <f t="shared" si="182"/>
        <v>0</v>
      </c>
      <c r="AD41" s="511">
        <f t="shared" si="182"/>
        <v>-220500</v>
      </c>
      <c r="AE41" s="511">
        <f t="shared" si="182"/>
        <v>1729914.8320967741</v>
      </c>
      <c r="AF41" s="511">
        <f t="shared" ca="1" si="182"/>
        <v>0</v>
      </c>
      <c r="AG41" s="511">
        <f t="shared" ca="1" si="182"/>
        <v>-1729914.8320967741</v>
      </c>
      <c r="AH41" s="511">
        <f t="shared" si="182"/>
        <v>0</v>
      </c>
      <c r="AI41" s="511">
        <f t="shared" si="182"/>
        <v>0</v>
      </c>
      <c r="AJ41" s="511">
        <f t="shared" si="182"/>
        <v>0</v>
      </c>
      <c r="AK41" s="511">
        <f t="shared" si="182"/>
        <v>1729914.8320967741</v>
      </c>
      <c r="AL41" s="511">
        <f t="shared" ca="1" si="182"/>
        <v>0</v>
      </c>
      <c r="AM41" s="512">
        <f t="shared" ca="1" si="182"/>
        <v>-1729914.8320967741</v>
      </c>
    </row>
    <row r="42" spans="1:39" s="486" customFormat="1" ht="15.75">
      <c r="A42" s="816"/>
      <c r="B42" s="513"/>
      <c r="C42" s="514"/>
      <c r="D42" s="516"/>
      <c r="E42" s="515"/>
      <c r="F42" s="503"/>
      <c r="G42" s="503"/>
      <c r="H42" s="503"/>
      <c r="I42" s="503"/>
      <c r="J42" s="503"/>
      <c r="K42" s="503"/>
      <c r="L42" s="503"/>
      <c r="M42" s="503"/>
      <c r="N42" s="503"/>
      <c r="O42" s="503"/>
      <c r="P42" s="503"/>
      <c r="Q42" s="503"/>
      <c r="R42" s="503"/>
      <c r="S42" s="503"/>
      <c r="T42" s="503"/>
      <c r="U42" s="503"/>
      <c r="V42" s="503"/>
      <c r="W42" s="503"/>
      <c r="X42" s="503"/>
      <c r="Y42" s="503"/>
      <c r="Z42" s="503"/>
      <c r="AA42" s="503"/>
      <c r="AB42" s="503"/>
      <c r="AC42" s="503"/>
      <c r="AD42" s="504"/>
      <c r="AE42" s="505"/>
      <c r="AF42" s="503"/>
      <c r="AG42" s="503"/>
      <c r="AH42" s="503"/>
      <c r="AI42" s="503"/>
      <c r="AJ42" s="503"/>
      <c r="AK42" s="503"/>
      <c r="AL42" s="503"/>
      <c r="AM42" s="504"/>
    </row>
    <row r="43" spans="1:39" s="486" customFormat="1" ht="15.75">
      <c r="A43" s="816"/>
      <c r="B43" s="500">
        <f>B40+1</f>
        <v>46321</v>
      </c>
      <c r="C43" s="501" t="str">
        <f t="shared" ref="C43:C47" si="183">TEXT(B43,"ddd")</f>
        <v>Mon</v>
      </c>
      <c r="D43" s="502">
        <f t="shared" ref="D43:D44" si="184">SUMIF($G$9:$AD$9,$D$9,G43:AD43)</f>
        <v>207094.59459459462</v>
      </c>
      <c r="E43" s="503">
        <f t="shared" ref="E43:E44" si="185">SUMIF($G$9:$AD$9,$E$9,G43:AD43)</f>
        <v>0</v>
      </c>
      <c r="F43" s="503">
        <f t="shared" ref="F43:F44" si="186">E43-D43</f>
        <v>-207094.59459459462</v>
      </c>
      <c r="G43" s="503">
        <f>VLOOKUP($B$10:$B$59,'SO MS'!$B$6:$L$48,4,TRUE)</f>
        <v>106038</v>
      </c>
      <c r="H43" s="503">
        <f>VLOOKUP($B$10:$B$59,'Summary sales'!$A$8:$L$58,4,TRUE)+VLOOKUP($B$10:$B$59,'Summary FOB'!$B$8:$K$41,6,TRUE)</f>
        <v>0</v>
      </c>
      <c r="I43" s="503">
        <f t="shared" ref="I43:I44" si="187">H43-G43</f>
        <v>-106038</v>
      </c>
      <c r="J43" s="503">
        <f>VLOOKUP($B$10:$B$59,'SO MS'!$B$6:$L$48,5,TRUE)</f>
        <v>37256.5945945946</v>
      </c>
      <c r="K43" s="503">
        <f>VLOOKUP($B$10:$B$59,'Summary sales'!$A$8:$L$58,5,TRUE)+VLOOKUP($B$10:$B$59,'Summary FOB'!$B$8:$K$41,8,TRUE)</f>
        <v>0</v>
      </c>
      <c r="L43" s="503">
        <f t="shared" ref="L43:L44" si="188">K43-J43</f>
        <v>-37256.5945945946</v>
      </c>
      <c r="M43" s="503">
        <f>VLOOKUP($B$10:$B$59,'SO MS'!$B$6:$L$48,6,TRUE)</f>
        <v>10800</v>
      </c>
      <c r="N43" s="503">
        <f>VLOOKUP($B$10:$B$59,'Summary sales'!$A$8:$M$58,6,TRUE)</f>
        <v>0</v>
      </c>
      <c r="O43" s="503">
        <f t="shared" ref="O43:O44" si="189">N43-M43</f>
        <v>-10800</v>
      </c>
      <c r="P43" s="503">
        <f>VLOOKUP($B$10:$B$59,'SO MS'!$B$6:$AS$48,7,TRUE)</f>
        <v>0</v>
      </c>
      <c r="Q43" s="503">
        <f>VLOOKUP($B$10:$B$59,'Summary sales'!$A$8:$M$58,7,TRUE)</f>
        <v>0</v>
      </c>
      <c r="R43" s="503">
        <f t="shared" ref="R43:R44" si="190">Q43-P43</f>
        <v>0</v>
      </c>
      <c r="S43" s="503">
        <f>VLOOKUP($B$10:$B$59,'SO MS'!$B$6:$AS$48,8,TRUE)</f>
        <v>9000</v>
      </c>
      <c r="T43" s="503">
        <f>VLOOKUP($B$10:$B$59,'Summary sales'!$A$8:$M$58,8,TRUE)</f>
        <v>0</v>
      </c>
      <c r="U43" s="503">
        <f t="shared" ref="U43:U44" si="191">T43-S43</f>
        <v>-9000</v>
      </c>
      <c r="V43" s="503">
        <f>VLOOKUP($B$10:$B$59,'SO MS'!$B$6:$AS$48,9,TRUE)</f>
        <v>3500</v>
      </c>
      <c r="W43" s="503">
        <f>VLOOKUP($B$10:$B$59,'Summary sales'!$A$8:$M$58,9,TRUE)</f>
        <v>0</v>
      </c>
      <c r="X43" s="503">
        <f t="shared" ref="X43:X44" si="192">W43-V43</f>
        <v>-3500</v>
      </c>
      <c r="Y43" s="503">
        <f>VLOOKUP($B$10:$B$59,'SO MS'!$B$6:$AS$48,10,TRUE)</f>
        <v>9000</v>
      </c>
      <c r="Z43" s="503">
        <f>VLOOKUP($B$10:$B$59,'Summary sales'!$A$8:$M$58,10,TRUE)</f>
        <v>0</v>
      </c>
      <c r="AA43" s="503">
        <f t="shared" ref="AA43:AA44" si="193">Z43-Y43</f>
        <v>-9000</v>
      </c>
      <c r="AB43" s="503">
        <f>VLOOKUP($B$10:$B$59,'SO MS'!$B$6:$AS$48,11,TRUE)</f>
        <v>31500</v>
      </c>
      <c r="AC43" s="503">
        <f>VLOOKUP($B$10:$B$59,'Summary sales'!$A$8:$M$58,11,TRUE)</f>
        <v>0</v>
      </c>
      <c r="AD43" s="504">
        <f t="shared" ref="AD43:AD44" si="194">AC43-AB43</f>
        <v>-31500</v>
      </c>
      <c r="AE43" s="505">
        <f t="shared" ref="AE43:AE44" si="195">SUMIF($AH$9:$AM$9,$AE$9,AH43:AM43)</f>
        <v>257106.97941935482</v>
      </c>
      <c r="AF43" s="503">
        <f t="shared" ref="AF43:AF44" ca="1" si="196">SUMIF($AH$9:$AM$9,$AF$9,AH43:AM43)</f>
        <v>0</v>
      </c>
      <c r="AG43" s="503">
        <f t="shared" ref="AG43:AG44" ca="1" si="197">AF43-AE43</f>
        <v>-257106.97941935482</v>
      </c>
      <c r="AH43" s="503">
        <f>VLOOKUP($B$10:$B$56,'Summary FOB'!$B$8:$K$37,2,TRUE)</f>
        <v>0</v>
      </c>
      <c r="AI43" s="503">
        <f>VLOOKUP($B$10:$B$56,'Summary FOB'!$B$8:$K$37,3,TRUE)</f>
        <v>0</v>
      </c>
      <c r="AJ43" s="503">
        <f t="shared" ref="AJ43:AJ44" si="198">AI43-AH43</f>
        <v>0</v>
      </c>
      <c r="AK43" s="503">
        <f>VLOOKUP($B$10:$B$56,'Daily Sales'!$B$5:$F$45,3,TRUE)</f>
        <v>257106.97941935482</v>
      </c>
      <c r="AL43" s="503">
        <f ca="1">VLOOKUP($B$10:$B$56,'Daily Sales'!$B$5:$F$45,4,TRUE)</f>
        <v>0</v>
      </c>
      <c r="AM43" s="504">
        <f t="shared" ref="AM43:AM44" ca="1" si="199">AL43-AK43</f>
        <v>-257106.97941935482</v>
      </c>
    </row>
    <row r="44" spans="1:39" s="486" customFormat="1" ht="15.75">
      <c r="A44" s="815">
        <f>WEEKNUM(B45)</f>
        <v>44</v>
      </c>
      <c r="B44" s="500">
        <f>B43+1</f>
        <v>46322</v>
      </c>
      <c r="C44" s="501" t="str">
        <f t="shared" si="183"/>
        <v>Tue</v>
      </c>
      <c r="D44" s="502">
        <f t="shared" si="184"/>
        <v>207094.59459459462</v>
      </c>
      <c r="E44" s="503">
        <f t="shared" si="185"/>
        <v>0</v>
      </c>
      <c r="F44" s="503">
        <f t="shared" si="186"/>
        <v>-207094.59459459462</v>
      </c>
      <c r="G44" s="503">
        <f>VLOOKUP($B$10:$B$59,'SO MS'!$B$6:$L$48,4,TRUE)</f>
        <v>106038</v>
      </c>
      <c r="H44" s="503">
        <f>VLOOKUP($B$10:$B$59,'Summary sales'!$A$8:$L$58,4,TRUE)+VLOOKUP($B$10:$B$59,'Summary FOB'!$B$8:$K$41,6,TRUE)</f>
        <v>0</v>
      </c>
      <c r="I44" s="503">
        <f t="shared" si="187"/>
        <v>-106038</v>
      </c>
      <c r="J44" s="503">
        <f>VLOOKUP($B$10:$B$59,'SO MS'!$B$6:$L$48,5,TRUE)</f>
        <v>37256.5945945946</v>
      </c>
      <c r="K44" s="503">
        <f>VLOOKUP($B$10:$B$59,'Summary sales'!$A$8:$L$58,5,TRUE)+VLOOKUP($B$10:$B$59,'Summary FOB'!$B$8:$K$41,8,TRUE)</f>
        <v>0</v>
      </c>
      <c r="L44" s="503">
        <f t="shared" si="188"/>
        <v>-37256.5945945946</v>
      </c>
      <c r="M44" s="503">
        <f>VLOOKUP($B$10:$B$59,'SO MS'!$B$6:$L$48,6,TRUE)</f>
        <v>10800</v>
      </c>
      <c r="N44" s="503">
        <f>VLOOKUP($B$10:$B$59,'Summary sales'!$A$8:$M$58,6,TRUE)</f>
        <v>0</v>
      </c>
      <c r="O44" s="503">
        <f t="shared" si="189"/>
        <v>-10800</v>
      </c>
      <c r="P44" s="503">
        <f>VLOOKUP($B$10:$B$59,'SO MS'!$B$6:$AS$48,7,TRUE)</f>
        <v>0</v>
      </c>
      <c r="Q44" s="503">
        <f>VLOOKUP($B$10:$B$59,'Summary sales'!$A$8:$M$58,7,TRUE)</f>
        <v>0</v>
      </c>
      <c r="R44" s="503">
        <f t="shared" si="190"/>
        <v>0</v>
      </c>
      <c r="S44" s="503">
        <f>VLOOKUP($B$10:$B$59,'SO MS'!$B$6:$AS$48,8,TRUE)</f>
        <v>9000</v>
      </c>
      <c r="T44" s="503">
        <f>VLOOKUP($B$10:$B$59,'Summary sales'!$A$8:$M$58,8,TRUE)</f>
        <v>0</v>
      </c>
      <c r="U44" s="503">
        <f t="shared" si="191"/>
        <v>-9000</v>
      </c>
      <c r="V44" s="503">
        <f>VLOOKUP($B$10:$B$59,'SO MS'!$B$6:$AS$48,9,TRUE)</f>
        <v>3500</v>
      </c>
      <c r="W44" s="503">
        <f>VLOOKUP($B$10:$B$59,'Summary sales'!$A$8:$M$58,9,TRUE)</f>
        <v>0</v>
      </c>
      <c r="X44" s="503">
        <f t="shared" si="192"/>
        <v>-3500</v>
      </c>
      <c r="Y44" s="503">
        <f>VLOOKUP($B$10:$B$59,'SO MS'!$B$6:$AS$48,10,TRUE)</f>
        <v>9000</v>
      </c>
      <c r="Z44" s="503">
        <f>VLOOKUP($B$10:$B$59,'Summary sales'!$A$8:$M$58,10,TRUE)</f>
        <v>0</v>
      </c>
      <c r="AA44" s="503">
        <f t="shared" si="193"/>
        <v>-9000</v>
      </c>
      <c r="AB44" s="503">
        <f>VLOOKUP($B$10:$B$59,'SO MS'!$B$6:$AS$48,11,TRUE)</f>
        <v>31500</v>
      </c>
      <c r="AC44" s="503">
        <f>VLOOKUP($B$10:$B$59,'Summary sales'!$A$8:$M$58,11,TRUE)</f>
        <v>0</v>
      </c>
      <c r="AD44" s="504">
        <f t="shared" si="194"/>
        <v>-31500</v>
      </c>
      <c r="AE44" s="505">
        <f t="shared" si="195"/>
        <v>257106.97941935482</v>
      </c>
      <c r="AF44" s="503">
        <f t="shared" ca="1" si="196"/>
        <v>0</v>
      </c>
      <c r="AG44" s="503">
        <f t="shared" ca="1" si="197"/>
        <v>-257106.97941935482</v>
      </c>
      <c r="AH44" s="503">
        <f>VLOOKUP($B$10:$B$56,'Summary FOB'!$B$8:$K$37,2,TRUE)</f>
        <v>0</v>
      </c>
      <c r="AI44" s="503">
        <f>VLOOKUP($B$10:$B$56,'Summary FOB'!$B$8:$K$37,3,TRUE)</f>
        <v>0</v>
      </c>
      <c r="AJ44" s="503">
        <f t="shared" si="198"/>
        <v>0</v>
      </c>
      <c r="AK44" s="503">
        <f>VLOOKUP($B$10:$B$56,'Daily Sales'!$B$5:$F$45,3,TRUE)</f>
        <v>257106.97941935482</v>
      </c>
      <c r="AL44" s="503">
        <f ca="1">VLOOKUP($B$10:$B$56,'Daily Sales'!$B$5:$F$45,4,TRUE)</f>
        <v>0</v>
      </c>
      <c r="AM44" s="504">
        <f t="shared" ca="1" si="199"/>
        <v>-257106.97941935482</v>
      </c>
    </row>
    <row r="45" spans="1:39" s="485" customFormat="1" ht="15.75">
      <c r="A45" s="816"/>
      <c r="B45" s="500">
        <f t="shared" ref="B45:B47" si="200">B44+1</f>
        <v>46323</v>
      </c>
      <c r="C45" s="501" t="str">
        <f t="shared" si="183"/>
        <v>Wed</v>
      </c>
      <c r="D45" s="502">
        <f t="shared" ref="D45:D47" si="201">SUMIF($G$9:$AD$9,$D$9,G45:AD45)</f>
        <v>207094.59459459462</v>
      </c>
      <c r="E45" s="503">
        <f t="shared" ref="E45:E47" si="202">SUMIF($G$9:$AD$9,$E$9,G45:AD45)</f>
        <v>0</v>
      </c>
      <c r="F45" s="503">
        <f t="shared" ref="F45:F47" si="203">E45-D45</f>
        <v>-207094.59459459462</v>
      </c>
      <c r="G45" s="503">
        <f>VLOOKUP($B$10:$B$59,'SO MS'!$B$6:$L$48,4,TRUE)</f>
        <v>106038</v>
      </c>
      <c r="H45" s="503">
        <f>VLOOKUP($B$10:$B$59,'Summary sales'!$A$8:$L$58,4,TRUE)+VLOOKUP($B$10:$B$59,'Summary FOB'!$B$8:$K$41,6,TRUE)</f>
        <v>0</v>
      </c>
      <c r="I45" s="503">
        <f t="shared" ref="I45:I47" si="204">H45-G45</f>
        <v>-106038</v>
      </c>
      <c r="J45" s="503">
        <f>VLOOKUP($B$10:$B$59,'SO MS'!$B$6:$L$48,5,TRUE)</f>
        <v>37256.5945945946</v>
      </c>
      <c r="K45" s="503">
        <f>VLOOKUP($B$10:$B$59,'Summary sales'!$A$8:$L$58,5,TRUE)+VLOOKUP($B$10:$B$59,'Summary FOB'!$B$8:$K$41,8,TRUE)</f>
        <v>0</v>
      </c>
      <c r="L45" s="503">
        <f t="shared" ref="L45:L47" si="205">K45-J45</f>
        <v>-37256.5945945946</v>
      </c>
      <c r="M45" s="503">
        <f>VLOOKUP($B$10:$B$59,'SO MS'!$B$6:$L$48,6,TRUE)</f>
        <v>10800</v>
      </c>
      <c r="N45" s="503">
        <f>VLOOKUP($B$10:$B$59,'Summary sales'!$A$8:$M$58,6,TRUE)</f>
        <v>0</v>
      </c>
      <c r="O45" s="503">
        <f t="shared" ref="O45:O47" si="206">N45-M45</f>
        <v>-10800</v>
      </c>
      <c r="P45" s="503">
        <f>VLOOKUP($B$10:$B$59,'SO MS'!$B$6:$AS$48,7,TRUE)</f>
        <v>0</v>
      </c>
      <c r="Q45" s="503">
        <f>VLOOKUP($B$10:$B$59,'Summary sales'!$A$8:$M$58,7,TRUE)</f>
        <v>0</v>
      </c>
      <c r="R45" s="503">
        <f t="shared" ref="R45:R47" si="207">Q45-P45</f>
        <v>0</v>
      </c>
      <c r="S45" s="503">
        <f>VLOOKUP($B$10:$B$59,'SO MS'!$B$6:$AS$48,8,TRUE)</f>
        <v>9000</v>
      </c>
      <c r="T45" s="503">
        <f>VLOOKUP($B$10:$B$59,'Summary sales'!$A$8:$M$58,8,TRUE)</f>
        <v>0</v>
      </c>
      <c r="U45" s="503">
        <f t="shared" ref="U45:U47" si="208">T45-S45</f>
        <v>-9000</v>
      </c>
      <c r="V45" s="503">
        <f>VLOOKUP($B$10:$B$59,'SO MS'!$B$6:$AS$48,9,TRUE)</f>
        <v>3500</v>
      </c>
      <c r="W45" s="503">
        <f>VLOOKUP($B$10:$B$59,'Summary sales'!$A$8:$M$58,9,TRUE)</f>
        <v>0</v>
      </c>
      <c r="X45" s="503">
        <f t="shared" ref="X45:X47" si="209">W45-V45</f>
        <v>-3500</v>
      </c>
      <c r="Y45" s="503">
        <f>VLOOKUP($B$10:$B$59,'SO MS'!$B$6:$AS$48,10,TRUE)</f>
        <v>9000</v>
      </c>
      <c r="Z45" s="503">
        <f>VLOOKUP($B$10:$B$59,'Summary sales'!$A$8:$M$58,10,TRUE)</f>
        <v>0</v>
      </c>
      <c r="AA45" s="503">
        <f t="shared" ref="AA45:AA47" si="210">Z45-Y45</f>
        <v>-9000</v>
      </c>
      <c r="AB45" s="503">
        <f>VLOOKUP($B$10:$B$59,'SO MS'!$B$6:$AS$48,11,TRUE)</f>
        <v>31500</v>
      </c>
      <c r="AC45" s="503">
        <f>VLOOKUP($B$10:$B$59,'Summary sales'!$A$8:$M$58,11,TRUE)</f>
        <v>0</v>
      </c>
      <c r="AD45" s="504">
        <f t="shared" ref="AD45:AD47" si="211">AC45-AB45</f>
        <v>-31500</v>
      </c>
      <c r="AE45" s="505">
        <f t="shared" ref="AE45:AE47" si="212">SUMIF($AH$9:$AM$9,$AE$9,AH45:AM45)</f>
        <v>257106.97941935482</v>
      </c>
      <c r="AF45" s="503">
        <f t="shared" ref="AF45:AF47" ca="1" si="213">SUMIF($AH$9:$AM$9,$AF$9,AH45:AM45)</f>
        <v>0</v>
      </c>
      <c r="AG45" s="503">
        <f t="shared" ref="AG45:AG47" ca="1" si="214">AF45-AE45</f>
        <v>-257106.97941935482</v>
      </c>
      <c r="AH45" s="503">
        <f>VLOOKUP($B$10:$B$56,'Summary FOB'!$B$8:$K$37,2,TRUE)</f>
        <v>0</v>
      </c>
      <c r="AI45" s="503">
        <f>VLOOKUP($B$10:$B$56,'Summary FOB'!$B$8:$K$37,3,TRUE)</f>
        <v>0</v>
      </c>
      <c r="AJ45" s="503">
        <f t="shared" ref="AJ45:AJ47" si="215">AI45-AH45</f>
        <v>0</v>
      </c>
      <c r="AK45" s="503">
        <f>VLOOKUP($B$10:$B$56,'Daily Sales'!$B$5:$F$45,3,TRUE)</f>
        <v>257106.97941935482</v>
      </c>
      <c r="AL45" s="503">
        <f ca="1">VLOOKUP($B$10:$B$56,'Daily Sales'!$B$5:$F$45,4,TRUE)</f>
        <v>0</v>
      </c>
      <c r="AM45" s="504">
        <f t="shared" ref="AM45:AM47" ca="1" si="216">AL45-AK45</f>
        <v>-257106.97941935482</v>
      </c>
    </row>
    <row r="46" spans="1:39" s="485" customFormat="1" ht="15.75">
      <c r="A46" s="816"/>
      <c r="B46" s="500">
        <f t="shared" si="200"/>
        <v>46324</v>
      </c>
      <c r="C46" s="501" t="str">
        <f t="shared" si="183"/>
        <v>Thu</v>
      </c>
      <c r="D46" s="502">
        <f t="shared" si="201"/>
        <v>207094.59459459462</v>
      </c>
      <c r="E46" s="503">
        <f t="shared" si="202"/>
        <v>0</v>
      </c>
      <c r="F46" s="503">
        <f t="shared" si="203"/>
        <v>-207094.59459459462</v>
      </c>
      <c r="G46" s="503">
        <f>VLOOKUP($B$10:$B$59,'SO MS'!$B$6:$L$48,4,TRUE)</f>
        <v>106038</v>
      </c>
      <c r="H46" s="503">
        <f>VLOOKUP($B$10:$B$59,'Summary sales'!$A$8:$L$58,4,TRUE)+VLOOKUP($B$10:$B$59,'Summary FOB'!$B$8:$K$41,6,TRUE)</f>
        <v>0</v>
      </c>
      <c r="I46" s="503">
        <f t="shared" si="204"/>
        <v>-106038</v>
      </c>
      <c r="J46" s="503">
        <f>VLOOKUP($B$10:$B$59,'SO MS'!$B$6:$L$48,5,TRUE)</f>
        <v>37256.5945945946</v>
      </c>
      <c r="K46" s="503">
        <f>VLOOKUP($B$10:$B$59,'Summary sales'!$A$8:$L$58,5,TRUE)+VLOOKUP($B$10:$B$59,'Summary FOB'!$B$8:$K$41,8,TRUE)</f>
        <v>0</v>
      </c>
      <c r="L46" s="503">
        <f t="shared" si="205"/>
        <v>-37256.5945945946</v>
      </c>
      <c r="M46" s="503">
        <f>VLOOKUP($B$10:$B$59,'SO MS'!$B$6:$L$48,6,TRUE)</f>
        <v>10800</v>
      </c>
      <c r="N46" s="503">
        <f>VLOOKUP($B$10:$B$59,'Summary sales'!$A$8:$M$58,6,TRUE)</f>
        <v>0</v>
      </c>
      <c r="O46" s="503">
        <f t="shared" si="206"/>
        <v>-10800</v>
      </c>
      <c r="P46" s="503">
        <f>VLOOKUP($B$10:$B$59,'SO MS'!$B$6:$AS$48,7,TRUE)</f>
        <v>0</v>
      </c>
      <c r="Q46" s="503">
        <f>VLOOKUP($B$10:$B$59,'Summary sales'!$A$8:$M$58,7,TRUE)</f>
        <v>0</v>
      </c>
      <c r="R46" s="503">
        <f t="shared" si="207"/>
        <v>0</v>
      </c>
      <c r="S46" s="503">
        <f>VLOOKUP($B$10:$B$59,'SO MS'!$B$6:$AS$48,8,TRUE)</f>
        <v>9000</v>
      </c>
      <c r="T46" s="503">
        <f>VLOOKUP($B$10:$B$59,'Summary sales'!$A$8:$M$58,8,TRUE)</f>
        <v>0</v>
      </c>
      <c r="U46" s="503">
        <f t="shared" si="208"/>
        <v>-9000</v>
      </c>
      <c r="V46" s="503">
        <f>VLOOKUP($B$10:$B$59,'SO MS'!$B$6:$AS$48,9,TRUE)</f>
        <v>3500</v>
      </c>
      <c r="W46" s="503">
        <f>VLOOKUP($B$10:$B$59,'Summary sales'!$A$8:$M$58,9,TRUE)</f>
        <v>0</v>
      </c>
      <c r="X46" s="503">
        <f t="shared" si="209"/>
        <v>-3500</v>
      </c>
      <c r="Y46" s="503">
        <f>VLOOKUP($B$10:$B$59,'SO MS'!$B$6:$AS$48,10,TRUE)</f>
        <v>9000</v>
      </c>
      <c r="Z46" s="503">
        <f>VLOOKUP($B$10:$B$59,'Summary sales'!$A$8:$M$58,10,TRUE)</f>
        <v>0</v>
      </c>
      <c r="AA46" s="503">
        <f t="shared" si="210"/>
        <v>-9000</v>
      </c>
      <c r="AB46" s="503">
        <f>VLOOKUP($B$10:$B$59,'SO MS'!$B$6:$AS$48,11,TRUE)</f>
        <v>31500</v>
      </c>
      <c r="AC46" s="503">
        <f>VLOOKUP($B$10:$B$59,'Summary sales'!$A$8:$M$58,11,TRUE)</f>
        <v>0</v>
      </c>
      <c r="AD46" s="504">
        <f t="shared" si="211"/>
        <v>-31500</v>
      </c>
      <c r="AE46" s="505">
        <f t="shared" si="212"/>
        <v>257106.97941935482</v>
      </c>
      <c r="AF46" s="503">
        <f t="shared" ca="1" si="213"/>
        <v>0</v>
      </c>
      <c r="AG46" s="503">
        <f t="shared" ca="1" si="214"/>
        <v>-257106.97941935482</v>
      </c>
      <c r="AH46" s="503">
        <f>VLOOKUP($B$10:$B$56,'Summary FOB'!$B$8:$K$37,2,TRUE)</f>
        <v>0</v>
      </c>
      <c r="AI46" s="503">
        <f>VLOOKUP($B$10:$B$56,'Summary FOB'!$B$8:$K$37,3,TRUE)</f>
        <v>0</v>
      </c>
      <c r="AJ46" s="503">
        <f t="shared" si="215"/>
        <v>0</v>
      </c>
      <c r="AK46" s="503">
        <f>VLOOKUP($B$10:$B$56,'Daily Sales'!$B$5:$F$45,3,TRUE)</f>
        <v>257106.97941935482</v>
      </c>
      <c r="AL46" s="503">
        <f ca="1">VLOOKUP($B$10:$B$56,'Daily Sales'!$B$5:$F$45,4,TRUE)</f>
        <v>0</v>
      </c>
      <c r="AM46" s="504">
        <f t="shared" ca="1" si="216"/>
        <v>-257106.97941935482</v>
      </c>
    </row>
    <row r="47" spans="1:39" s="456" customFormat="1" ht="15.75">
      <c r="A47" s="816"/>
      <c r="B47" s="500">
        <f t="shared" si="200"/>
        <v>46325</v>
      </c>
      <c r="C47" s="501" t="str">
        <f t="shared" si="183"/>
        <v>Fri</v>
      </c>
      <c r="D47" s="502">
        <f t="shared" si="201"/>
        <v>207094.59459459462</v>
      </c>
      <c r="E47" s="503">
        <f t="shared" si="202"/>
        <v>0</v>
      </c>
      <c r="F47" s="503">
        <f t="shared" si="203"/>
        <v>-207094.59459459462</v>
      </c>
      <c r="G47" s="503">
        <f>VLOOKUP($B$10:$B$59,'SO MS'!$B$6:$L$48,4,TRUE)</f>
        <v>106038</v>
      </c>
      <c r="H47" s="503">
        <f>VLOOKUP($B$10:$B$59,'Summary sales'!$A$8:$L$58,4,TRUE)+VLOOKUP($B$10:$B$59,'Summary FOB'!$B$8:$K$41,6,TRUE)</f>
        <v>0</v>
      </c>
      <c r="I47" s="503">
        <f t="shared" si="204"/>
        <v>-106038</v>
      </c>
      <c r="J47" s="503">
        <f>VLOOKUP($B$10:$B$59,'SO MS'!$B$6:$L$48,5,TRUE)</f>
        <v>37256.5945945946</v>
      </c>
      <c r="K47" s="503">
        <f>VLOOKUP($B$10:$B$59,'Summary sales'!$A$8:$L$58,5,TRUE)+VLOOKUP($B$10:$B$59,'Summary FOB'!$B$8:$K$41,8,TRUE)</f>
        <v>0</v>
      </c>
      <c r="L47" s="503">
        <f t="shared" si="205"/>
        <v>-37256.5945945946</v>
      </c>
      <c r="M47" s="503">
        <f>VLOOKUP($B$10:$B$59,'SO MS'!$B$6:$L$48,6,TRUE)</f>
        <v>10800</v>
      </c>
      <c r="N47" s="503">
        <f>VLOOKUP($B$10:$B$59,'Summary sales'!$A$8:$M$58,6,TRUE)</f>
        <v>0</v>
      </c>
      <c r="O47" s="503">
        <f t="shared" si="206"/>
        <v>-10800</v>
      </c>
      <c r="P47" s="503">
        <f>VLOOKUP($B$10:$B$59,'SO MS'!$B$6:$AS$48,7,TRUE)</f>
        <v>0</v>
      </c>
      <c r="Q47" s="503">
        <f>VLOOKUP($B$10:$B$59,'Summary sales'!$A$8:$M$58,7,TRUE)</f>
        <v>0</v>
      </c>
      <c r="R47" s="503">
        <f t="shared" si="207"/>
        <v>0</v>
      </c>
      <c r="S47" s="503">
        <f>VLOOKUP($B$10:$B$59,'SO MS'!$B$6:$AS$48,8,TRUE)</f>
        <v>9000</v>
      </c>
      <c r="T47" s="503">
        <f>VLOOKUP($B$10:$B$59,'Summary sales'!$A$8:$M$58,8,TRUE)</f>
        <v>0</v>
      </c>
      <c r="U47" s="503">
        <f t="shared" si="208"/>
        <v>-9000</v>
      </c>
      <c r="V47" s="503">
        <f>VLOOKUP($B$10:$B$59,'SO MS'!$B$6:$AS$48,9,TRUE)</f>
        <v>3500</v>
      </c>
      <c r="W47" s="503">
        <f>VLOOKUP($B$10:$B$59,'Summary sales'!$A$8:$M$58,9,TRUE)</f>
        <v>0</v>
      </c>
      <c r="X47" s="503">
        <f t="shared" si="209"/>
        <v>-3500</v>
      </c>
      <c r="Y47" s="503">
        <f>VLOOKUP($B$10:$B$59,'SO MS'!$B$6:$AS$48,10,TRUE)</f>
        <v>9000</v>
      </c>
      <c r="Z47" s="503">
        <f>VLOOKUP($B$10:$B$59,'Summary sales'!$A$8:$M$58,10,TRUE)</f>
        <v>0</v>
      </c>
      <c r="AA47" s="503">
        <f t="shared" si="210"/>
        <v>-9000</v>
      </c>
      <c r="AB47" s="503">
        <f>VLOOKUP($B$10:$B$59,'SO MS'!$B$6:$AS$48,11,TRUE)</f>
        <v>31500</v>
      </c>
      <c r="AC47" s="503">
        <f>VLOOKUP($B$10:$B$59,'Summary sales'!$A$8:$M$58,11,TRUE)</f>
        <v>0</v>
      </c>
      <c r="AD47" s="504">
        <f t="shared" si="211"/>
        <v>-31500</v>
      </c>
      <c r="AE47" s="505">
        <f t="shared" si="212"/>
        <v>257106.97941935482</v>
      </c>
      <c r="AF47" s="503">
        <f t="shared" ca="1" si="213"/>
        <v>0</v>
      </c>
      <c r="AG47" s="503">
        <f t="shared" ca="1" si="214"/>
        <v>-257106.97941935482</v>
      </c>
      <c r="AH47" s="503">
        <f>VLOOKUP($B$10:$B$56,'Summary FOB'!$B$8:$K$37,2,TRUE)</f>
        <v>0</v>
      </c>
      <c r="AI47" s="503">
        <f>VLOOKUP($B$10:$B$56,'Summary FOB'!$B$8:$K$37,3,TRUE)</f>
        <v>0</v>
      </c>
      <c r="AJ47" s="503">
        <f t="shared" si="215"/>
        <v>0</v>
      </c>
      <c r="AK47" s="503">
        <f>VLOOKUP($B$10:$B$56,'Daily Sales'!$B$5:$F$45,3,TRUE)</f>
        <v>257106.97941935482</v>
      </c>
      <c r="AL47" s="503">
        <f ca="1">VLOOKUP($B$10:$B$56,'Daily Sales'!$B$5:$F$45,4,TRUE)</f>
        <v>0</v>
      </c>
      <c r="AM47" s="504">
        <f t="shared" ca="1" si="216"/>
        <v>-257106.97941935482</v>
      </c>
    </row>
    <row r="48" spans="1:39" s="456" customFormat="1" ht="15.75">
      <c r="A48" s="816"/>
      <c r="B48" s="508">
        <f t="shared" ref="B48" si="217">B47+1</f>
        <v>46326</v>
      </c>
      <c r="C48" s="509" t="str">
        <f t="shared" ref="C48" si="218">TEXT(B48,"ddd")</f>
        <v>Sat</v>
      </c>
      <c r="D48" s="502">
        <f t="shared" ref="D48" si="219">SUMIF($G$9:$AD$9,$D$9,G48:AD48)</f>
        <v>207094.59459459462</v>
      </c>
      <c r="E48" s="503">
        <f t="shared" ref="E48" si="220">SUMIF($G$9:$AD$9,$E$9,G48:AD48)</f>
        <v>0</v>
      </c>
      <c r="F48" s="503">
        <f t="shared" ref="F48" si="221">E48-D48</f>
        <v>-207094.59459459462</v>
      </c>
      <c r="G48" s="503">
        <f>VLOOKUP($B$10:$B$59,'SO MS'!$B$6:$L$48,4,TRUE)</f>
        <v>106038</v>
      </c>
      <c r="H48" s="503">
        <f>VLOOKUP($B$10:$B$59,'Summary sales'!$A$8:$L$58,4,TRUE)+VLOOKUP($B$10:$B$59,'Summary FOB'!$B$8:$K$41,6,TRUE)</f>
        <v>0</v>
      </c>
      <c r="I48" s="503">
        <f t="shared" ref="I48" si="222">H48-G48</f>
        <v>-106038</v>
      </c>
      <c r="J48" s="503">
        <f>VLOOKUP($B$10:$B$59,'SO MS'!$B$6:$L$48,5,TRUE)</f>
        <v>37256.5945945946</v>
      </c>
      <c r="K48" s="503">
        <f>VLOOKUP($B$10:$B$59,'Summary sales'!$A$8:$L$58,5,TRUE)+VLOOKUP($B$10:$B$59,'Summary FOB'!$B$8:$K$41,8,TRUE)</f>
        <v>0</v>
      </c>
      <c r="L48" s="503">
        <f t="shared" ref="L48" si="223">K48-J48</f>
        <v>-37256.5945945946</v>
      </c>
      <c r="M48" s="503">
        <f>VLOOKUP($B$10:$B$59,'SO MS'!$B$6:$L$48,6,TRUE)</f>
        <v>10800</v>
      </c>
      <c r="N48" s="503">
        <f>VLOOKUP($B$10:$B$59,'Summary sales'!$A$8:$M$58,6,TRUE)</f>
        <v>0</v>
      </c>
      <c r="O48" s="503">
        <f t="shared" ref="O48" si="224">N48-M48</f>
        <v>-10800</v>
      </c>
      <c r="P48" s="503">
        <f>VLOOKUP($B$10:$B$59,'SO MS'!$B$6:$AS$48,7,TRUE)</f>
        <v>0</v>
      </c>
      <c r="Q48" s="503">
        <f>VLOOKUP($B$10:$B$59,'Summary sales'!$A$8:$M$58,7,TRUE)</f>
        <v>0</v>
      </c>
      <c r="R48" s="503">
        <f t="shared" ref="R48" si="225">Q48-P48</f>
        <v>0</v>
      </c>
      <c r="S48" s="503">
        <f>VLOOKUP($B$10:$B$59,'SO MS'!$B$6:$AS$48,8,TRUE)</f>
        <v>9000</v>
      </c>
      <c r="T48" s="503">
        <f>VLOOKUP($B$10:$B$59,'Summary sales'!$A$8:$M$58,8,TRUE)</f>
        <v>0</v>
      </c>
      <c r="U48" s="503">
        <f t="shared" ref="U48" si="226">T48-S48</f>
        <v>-9000</v>
      </c>
      <c r="V48" s="503">
        <f>VLOOKUP($B$10:$B$59,'SO MS'!$B$6:$AS$48,9,TRUE)</f>
        <v>3500</v>
      </c>
      <c r="W48" s="503">
        <f>VLOOKUP($B$10:$B$59,'Summary sales'!$A$8:$M$58,9,TRUE)</f>
        <v>0</v>
      </c>
      <c r="X48" s="503">
        <f t="shared" ref="X48" si="227">W48-V48</f>
        <v>-3500</v>
      </c>
      <c r="Y48" s="503">
        <f>VLOOKUP($B$10:$B$59,'SO MS'!$B$6:$AS$48,10,TRUE)</f>
        <v>9000</v>
      </c>
      <c r="Z48" s="503">
        <f>VLOOKUP($B$10:$B$59,'Summary sales'!$A$8:$M$58,10,TRUE)</f>
        <v>0</v>
      </c>
      <c r="AA48" s="503">
        <f t="shared" ref="AA48" si="228">Z48-Y48</f>
        <v>-9000</v>
      </c>
      <c r="AB48" s="503">
        <f>VLOOKUP($B$10:$B$59,'SO MS'!$B$6:$AS$48,11,TRUE)</f>
        <v>31500</v>
      </c>
      <c r="AC48" s="503">
        <f>VLOOKUP($B$10:$B$59,'Summary sales'!$A$8:$M$58,11,TRUE)</f>
        <v>0</v>
      </c>
      <c r="AD48" s="504">
        <f t="shared" ref="AD48" si="229">AC48-AB48</f>
        <v>-31500</v>
      </c>
      <c r="AE48" s="505">
        <f t="shared" ref="AE48" si="230">SUMIF($AH$9:$AM$9,$AE$9,AH48:AM48)</f>
        <v>256707.40651612901</v>
      </c>
      <c r="AF48" s="503">
        <f t="shared" ref="AF48" ca="1" si="231">SUMIF($AH$9:$AM$9,$AF$9,AH48:AM48)</f>
        <v>0</v>
      </c>
      <c r="AG48" s="503">
        <f t="shared" ref="AG48" ca="1" si="232">AF48-AE48</f>
        <v>-256707.40651612901</v>
      </c>
      <c r="AH48" s="503">
        <f>VLOOKUP($B$10:$B$56,'Summary FOB'!$B$8:$K$37,2,TRUE)</f>
        <v>0</v>
      </c>
      <c r="AI48" s="503">
        <f>VLOOKUP($B$10:$B$56,'Summary FOB'!$B$8:$K$37,3,TRUE)</f>
        <v>0</v>
      </c>
      <c r="AJ48" s="503">
        <f t="shared" ref="AJ48" si="233">AI48-AH48</f>
        <v>0</v>
      </c>
      <c r="AK48" s="503">
        <f>VLOOKUP($B$10:$B$56,'Daily Sales'!$B$5:$F$45,3,TRUE)</f>
        <v>256707.40651612901</v>
      </c>
      <c r="AL48" s="503">
        <f ca="1">VLOOKUP($B$10:$B$56,'Daily Sales'!$B$5:$F$45,4,TRUE)</f>
        <v>0</v>
      </c>
      <c r="AM48" s="504">
        <f t="shared" ref="AM48" ca="1" si="234">AL48-AK48</f>
        <v>-256707.40651612901</v>
      </c>
    </row>
    <row r="49" spans="1:39" s="486" customFormat="1" ht="15.75">
      <c r="A49" s="816"/>
      <c r="B49" s="510" t="s">
        <v>19</v>
      </c>
      <c r="C49" s="501"/>
      <c r="D49" s="511">
        <f>SUM(D43:D48)</f>
        <v>1242567.5675675676</v>
      </c>
      <c r="E49" s="511">
        <f t="shared" ref="E49:AM49" si="235">SUM(E43:E48)</f>
        <v>0</v>
      </c>
      <c r="F49" s="511">
        <f t="shared" si="235"/>
        <v>-1242567.5675675676</v>
      </c>
      <c r="G49" s="511">
        <f t="shared" si="235"/>
        <v>636228</v>
      </c>
      <c r="H49" s="511">
        <f t="shared" si="235"/>
        <v>0</v>
      </c>
      <c r="I49" s="511">
        <f t="shared" si="235"/>
        <v>-636228</v>
      </c>
      <c r="J49" s="511">
        <f t="shared" si="235"/>
        <v>223539.56756756763</v>
      </c>
      <c r="K49" s="511">
        <f t="shared" si="235"/>
        <v>0</v>
      </c>
      <c r="L49" s="511">
        <f t="shared" si="235"/>
        <v>-223539.56756756763</v>
      </c>
      <c r="M49" s="511">
        <f t="shared" si="235"/>
        <v>64800</v>
      </c>
      <c r="N49" s="511">
        <f t="shared" si="235"/>
        <v>0</v>
      </c>
      <c r="O49" s="511">
        <f t="shared" si="235"/>
        <v>-64800</v>
      </c>
      <c r="P49" s="511">
        <f t="shared" si="235"/>
        <v>0</v>
      </c>
      <c r="Q49" s="511">
        <f t="shared" si="235"/>
        <v>0</v>
      </c>
      <c r="R49" s="511">
        <f t="shared" si="235"/>
        <v>0</v>
      </c>
      <c r="S49" s="511">
        <f t="shared" si="235"/>
        <v>54000</v>
      </c>
      <c r="T49" s="511">
        <f t="shared" si="235"/>
        <v>0</v>
      </c>
      <c r="U49" s="511">
        <f t="shared" si="235"/>
        <v>-54000</v>
      </c>
      <c r="V49" s="511">
        <f t="shared" si="235"/>
        <v>21000</v>
      </c>
      <c r="W49" s="511">
        <f t="shared" si="235"/>
        <v>0</v>
      </c>
      <c r="X49" s="511">
        <f t="shared" si="235"/>
        <v>-21000</v>
      </c>
      <c r="Y49" s="511">
        <f t="shared" si="235"/>
        <v>54000</v>
      </c>
      <c r="Z49" s="511">
        <f t="shared" si="235"/>
        <v>0</v>
      </c>
      <c r="AA49" s="511">
        <f t="shared" si="235"/>
        <v>-54000</v>
      </c>
      <c r="AB49" s="511">
        <f t="shared" si="235"/>
        <v>189000</v>
      </c>
      <c r="AC49" s="511">
        <f t="shared" si="235"/>
        <v>0</v>
      </c>
      <c r="AD49" s="511">
        <f t="shared" si="235"/>
        <v>-189000</v>
      </c>
      <c r="AE49" s="511">
        <f t="shared" si="235"/>
        <v>1542242.303612903</v>
      </c>
      <c r="AF49" s="511">
        <f t="shared" ca="1" si="235"/>
        <v>0</v>
      </c>
      <c r="AG49" s="511">
        <f t="shared" ca="1" si="235"/>
        <v>-1542242.303612903</v>
      </c>
      <c r="AH49" s="511">
        <f t="shared" si="235"/>
        <v>0</v>
      </c>
      <c r="AI49" s="511">
        <f t="shared" si="235"/>
        <v>0</v>
      </c>
      <c r="AJ49" s="511">
        <f t="shared" si="235"/>
        <v>0</v>
      </c>
      <c r="AK49" s="511">
        <f t="shared" si="235"/>
        <v>1542242.303612903</v>
      </c>
      <c r="AL49" s="511">
        <f t="shared" ca="1" si="235"/>
        <v>0</v>
      </c>
      <c r="AM49" s="512">
        <f t="shared" ca="1" si="235"/>
        <v>-1542242.303612903</v>
      </c>
    </row>
    <row r="50" spans="1:39" s="456" customFormat="1" ht="15.75">
      <c r="A50" s="816"/>
      <c r="B50" s="500"/>
      <c r="C50" s="501"/>
      <c r="D50" s="502"/>
      <c r="E50" s="503"/>
      <c r="F50" s="503"/>
      <c r="G50" s="503"/>
      <c r="H50" s="503"/>
      <c r="I50" s="503"/>
      <c r="J50" s="503"/>
      <c r="K50" s="503"/>
      <c r="L50" s="503"/>
      <c r="M50" s="503"/>
      <c r="N50" s="503"/>
      <c r="O50" s="503"/>
      <c r="P50" s="503"/>
      <c r="Q50" s="503"/>
      <c r="R50" s="503"/>
      <c r="S50" s="503"/>
      <c r="T50" s="503"/>
      <c r="U50" s="503"/>
      <c r="V50" s="503"/>
      <c r="W50" s="503"/>
      <c r="X50" s="503"/>
      <c r="Y50" s="503"/>
      <c r="Z50" s="503"/>
      <c r="AA50" s="503"/>
      <c r="AB50" s="503"/>
      <c r="AC50" s="503"/>
      <c r="AD50" s="504"/>
      <c r="AE50" s="505"/>
      <c r="AF50" s="503"/>
      <c r="AG50" s="503"/>
      <c r="AH50" s="503"/>
      <c r="AI50" s="503"/>
      <c r="AJ50" s="503"/>
      <c r="AK50" s="503"/>
      <c r="AL50" s="503"/>
      <c r="AM50" s="504"/>
    </row>
    <row r="51" spans="1:39" s="487" customFormat="1" ht="15.75">
      <c r="A51" s="816"/>
      <c r="B51" s="500"/>
      <c r="C51" s="501"/>
      <c r="D51" s="502"/>
      <c r="E51" s="503"/>
      <c r="F51" s="503"/>
      <c r="G51" s="503"/>
      <c r="H51" s="503"/>
      <c r="I51" s="503"/>
      <c r="J51" s="503"/>
      <c r="K51" s="503"/>
      <c r="L51" s="503"/>
      <c r="M51" s="503"/>
      <c r="N51" s="503"/>
      <c r="O51" s="503"/>
      <c r="P51" s="503"/>
      <c r="Q51" s="503"/>
      <c r="R51" s="503"/>
      <c r="S51" s="503"/>
      <c r="T51" s="503"/>
      <c r="U51" s="503"/>
      <c r="V51" s="503"/>
      <c r="W51" s="503"/>
      <c r="X51" s="503"/>
      <c r="Y51" s="503"/>
      <c r="Z51" s="503"/>
      <c r="AA51" s="503"/>
      <c r="AB51" s="503"/>
      <c r="AC51" s="503"/>
      <c r="AD51" s="504"/>
      <c r="AE51" s="505"/>
      <c r="AF51" s="503"/>
      <c r="AG51" s="503"/>
      <c r="AH51" s="503"/>
      <c r="AI51" s="503"/>
      <c r="AJ51" s="503"/>
      <c r="AK51" s="503"/>
      <c r="AL51" s="503"/>
      <c r="AM51" s="504"/>
    </row>
    <row r="52" spans="1:39" s="456" customFormat="1" ht="15.75">
      <c r="A52" s="817"/>
      <c r="B52" s="500"/>
      <c r="C52" s="501"/>
      <c r="D52" s="502"/>
      <c r="E52" s="503"/>
      <c r="F52" s="503"/>
      <c r="G52" s="503"/>
      <c r="H52" s="503"/>
      <c r="I52" s="503"/>
      <c r="J52" s="503"/>
      <c r="K52" s="503"/>
      <c r="L52" s="503"/>
      <c r="M52" s="503"/>
      <c r="N52" s="503"/>
      <c r="O52" s="503"/>
      <c r="P52" s="503"/>
      <c r="Q52" s="503"/>
      <c r="R52" s="503"/>
      <c r="S52" s="503"/>
      <c r="T52" s="503"/>
      <c r="U52" s="503"/>
      <c r="V52" s="503"/>
      <c r="W52" s="503"/>
      <c r="X52" s="503"/>
      <c r="Y52" s="503"/>
      <c r="Z52" s="503"/>
      <c r="AA52" s="503"/>
      <c r="AB52" s="503"/>
      <c r="AC52" s="503"/>
      <c r="AD52" s="504"/>
      <c r="AE52" s="505"/>
      <c r="AF52" s="503"/>
      <c r="AG52" s="503"/>
      <c r="AH52" s="503"/>
      <c r="AI52" s="503"/>
      <c r="AJ52" s="503"/>
      <c r="AK52" s="503"/>
      <c r="AL52" s="503"/>
      <c r="AM52" s="504"/>
    </row>
    <row r="53" spans="1:39" s="487" customFormat="1" ht="15.75">
      <c r="A53" s="517"/>
      <c r="B53" s="500"/>
      <c r="C53" s="501"/>
      <c r="D53" s="518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20"/>
      <c r="AE53" s="521"/>
      <c r="AF53" s="519"/>
      <c r="AG53" s="519"/>
      <c r="AH53" s="519"/>
      <c r="AI53" s="519"/>
      <c r="AJ53" s="519"/>
      <c r="AK53" s="519"/>
      <c r="AL53" s="519"/>
      <c r="AM53" s="520"/>
    </row>
    <row r="54" spans="1:39" ht="15.75">
      <c r="A54" s="522"/>
      <c r="B54" s="510" t="s">
        <v>19</v>
      </c>
      <c r="C54" s="523"/>
      <c r="D54" s="524">
        <f>D14+D23+D32+D41+D49</f>
        <v>6419932.4324324327</v>
      </c>
      <c r="E54" s="524">
        <f t="shared" ref="E54:AM54" si="236">E14+E23+E32+E41+E49</f>
        <v>2307051.4539999999</v>
      </c>
      <c r="F54" s="524">
        <f t="shared" si="236"/>
        <v>-4112880.9784324327</v>
      </c>
      <c r="G54" s="524">
        <f t="shared" si="236"/>
        <v>3287178</v>
      </c>
      <c r="H54" s="524">
        <f t="shared" si="236"/>
        <v>1380105.5300000003</v>
      </c>
      <c r="I54" s="524">
        <f t="shared" si="236"/>
        <v>-1907072.47</v>
      </c>
      <c r="J54" s="524">
        <f t="shared" si="236"/>
        <v>1154954.4324324329</v>
      </c>
      <c r="K54" s="524">
        <f t="shared" si="236"/>
        <v>502501.46</v>
      </c>
      <c r="L54" s="524">
        <f t="shared" si="236"/>
        <v>-652452.9724324327</v>
      </c>
      <c r="M54" s="524">
        <f t="shared" si="236"/>
        <v>334800</v>
      </c>
      <c r="N54" s="524">
        <f t="shared" si="236"/>
        <v>151506.71</v>
      </c>
      <c r="O54" s="524">
        <f t="shared" si="236"/>
        <v>-183293.28999999998</v>
      </c>
      <c r="P54" s="524">
        <f t="shared" si="236"/>
        <v>0</v>
      </c>
      <c r="Q54" s="524">
        <f t="shared" si="236"/>
        <v>0</v>
      </c>
      <c r="R54" s="524">
        <f t="shared" si="236"/>
        <v>0</v>
      </c>
      <c r="S54" s="524">
        <f t="shared" si="236"/>
        <v>279000</v>
      </c>
      <c r="T54" s="524">
        <f t="shared" si="236"/>
        <v>74445.319999999992</v>
      </c>
      <c r="U54" s="524">
        <f t="shared" si="236"/>
        <v>-204554.68</v>
      </c>
      <c r="V54" s="524">
        <f t="shared" si="236"/>
        <v>108500</v>
      </c>
      <c r="W54" s="524">
        <f t="shared" si="236"/>
        <v>44056.770000000004</v>
      </c>
      <c r="X54" s="524">
        <f t="shared" si="236"/>
        <v>-64443.229999999996</v>
      </c>
      <c r="Y54" s="524">
        <f t="shared" si="236"/>
        <v>279000</v>
      </c>
      <c r="Z54" s="524">
        <f t="shared" si="236"/>
        <v>66519.460000000006</v>
      </c>
      <c r="AA54" s="524">
        <f t="shared" si="236"/>
        <v>-212480.54</v>
      </c>
      <c r="AB54" s="524">
        <f t="shared" si="236"/>
        <v>976500</v>
      </c>
      <c r="AC54" s="524">
        <f t="shared" si="236"/>
        <v>87916.203999999998</v>
      </c>
      <c r="AD54" s="524">
        <f t="shared" si="236"/>
        <v>-888583.79599999997</v>
      </c>
      <c r="AE54" s="524">
        <f t="shared" si="236"/>
        <v>6995181.1779354829</v>
      </c>
      <c r="AF54" s="524">
        <f t="shared" ca="1" si="236"/>
        <v>2382505.0763625675</v>
      </c>
      <c r="AG54" s="524">
        <f t="shared" ca="1" si="236"/>
        <v>-4612676.1015729159</v>
      </c>
      <c r="AH54" s="524">
        <f t="shared" si="236"/>
        <v>0</v>
      </c>
      <c r="AI54" s="524">
        <f t="shared" si="236"/>
        <v>0</v>
      </c>
      <c r="AJ54" s="524">
        <f t="shared" si="236"/>
        <v>0</v>
      </c>
      <c r="AK54" s="524">
        <f t="shared" si="236"/>
        <v>6995181.1779354829</v>
      </c>
      <c r="AL54" s="524">
        <f t="shared" ca="1" si="236"/>
        <v>2382505.0763625675</v>
      </c>
      <c r="AM54" s="525">
        <f t="shared" ca="1" si="236"/>
        <v>-4612676.1015729159</v>
      </c>
    </row>
    <row r="55" spans="1:39" ht="15.75">
      <c r="A55" s="526"/>
      <c r="B55" s="527" t="s">
        <v>26</v>
      </c>
      <c r="C55" s="528"/>
      <c r="D55" s="529">
        <f>SUM(D43:D48,D34:D40,D25:D31,D16:D22,D10:D13)</f>
        <v>6419932.4324324364</v>
      </c>
      <c r="E55" s="529">
        <f t="shared" ref="E55:AM55" si="237">SUM(E43:E48,E34:E40,E25:E31,E16:E22,E10:E13)</f>
        <v>2307051.4539999999</v>
      </c>
      <c r="F55" s="529">
        <f t="shared" si="237"/>
        <v>-4112880.9784324323</v>
      </c>
      <c r="G55" s="529">
        <f t="shared" si="237"/>
        <v>3287178</v>
      </c>
      <c r="H55" s="529">
        <f t="shared" si="237"/>
        <v>1380105.53</v>
      </c>
      <c r="I55" s="529">
        <f t="shared" si="237"/>
        <v>-1907072.4699999995</v>
      </c>
      <c r="J55" s="529">
        <f t="shared" si="237"/>
        <v>1154954.4324324322</v>
      </c>
      <c r="K55" s="529">
        <f t="shared" si="237"/>
        <v>502501.46</v>
      </c>
      <c r="L55" s="529">
        <f t="shared" si="237"/>
        <v>-652452.97243243258</v>
      </c>
      <c r="M55" s="529">
        <f t="shared" si="237"/>
        <v>334800</v>
      </c>
      <c r="N55" s="529">
        <f t="shared" si="237"/>
        <v>151506.71</v>
      </c>
      <c r="O55" s="529">
        <f t="shared" si="237"/>
        <v>-183293.29</v>
      </c>
      <c r="P55" s="529">
        <f t="shared" si="237"/>
        <v>0</v>
      </c>
      <c r="Q55" s="529">
        <f t="shared" si="237"/>
        <v>0</v>
      </c>
      <c r="R55" s="529">
        <f t="shared" si="237"/>
        <v>0</v>
      </c>
      <c r="S55" s="529">
        <f t="shared" si="237"/>
        <v>279000</v>
      </c>
      <c r="T55" s="529">
        <f t="shared" si="237"/>
        <v>74445.320000000007</v>
      </c>
      <c r="U55" s="529">
        <f t="shared" si="237"/>
        <v>-204554.67999999996</v>
      </c>
      <c r="V55" s="529">
        <f t="shared" si="237"/>
        <v>108500</v>
      </c>
      <c r="W55" s="529">
        <f t="shared" si="237"/>
        <v>44056.770000000004</v>
      </c>
      <c r="X55" s="529">
        <f t="shared" si="237"/>
        <v>-64443.229999999996</v>
      </c>
      <c r="Y55" s="529">
        <f t="shared" si="237"/>
        <v>279000</v>
      </c>
      <c r="Z55" s="529">
        <f t="shared" si="237"/>
        <v>66519.460000000006</v>
      </c>
      <c r="AA55" s="529">
        <f t="shared" si="237"/>
        <v>-212480.54</v>
      </c>
      <c r="AB55" s="529">
        <f t="shared" si="237"/>
        <v>976500</v>
      </c>
      <c r="AC55" s="529">
        <f t="shared" si="237"/>
        <v>87916.203999999998</v>
      </c>
      <c r="AD55" s="529">
        <f t="shared" si="237"/>
        <v>-888583.79600000009</v>
      </c>
      <c r="AE55" s="529">
        <f t="shared" si="237"/>
        <v>6995181.1779354801</v>
      </c>
      <c r="AF55" s="529">
        <f t="shared" ca="1" si="237"/>
        <v>2382505.0763625675</v>
      </c>
      <c r="AG55" s="529">
        <f t="shared" ca="1" si="237"/>
        <v>-4612676.1015729159</v>
      </c>
      <c r="AH55" s="529">
        <f t="shared" si="237"/>
        <v>0</v>
      </c>
      <c r="AI55" s="529">
        <f t="shared" si="237"/>
        <v>0</v>
      </c>
      <c r="AJ55" s="529">
        <f t="shared" si="237"/>
        <v>0</v>
      </c>
      <c r="AK55" s="529">
        <f t="shared" si="237"/>
        <v>6995181.1779354801</v>
      </c>
      <c r="AL55" s="529">
        <f t="shared" ca="1" si="237"/>
        <v>2382505.0763625675</v>
      </c>
      <c r="AM55" s="530">
        <f t="shared" ca="1" si="237"/>
        <v>-4612676.1015729159</v>
      </c>
    </row>
  </sheetData>
  <mergeCells count="24">
    <mergeCell ref="A1:C5"/>
    <mergeCell ref="A10:A16"/>
    <mergeCell ref="A17:A25"/>
    <mergeCell ref="A26:A34"/>
    <mergeCell ref="A35:A43"/>
    <mergeCell ref="A44:A52"/>
    <mergeCell ref="A6:C6"/>
    <mergeCell ref="A7:AD7"/>
    <mergeCell ref="A8:A9"/>
    <mergeCell ref="B8:B9"/>
    <mergeCell ref="C8:C9"/>
    <mergeCell ref="AE7:AM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conditionalFormatting sqref="C57">
    <cfRule type="cellIs" dxfId="10" priority="147" operator="lessThan">
      <formula>0</formula>
    </cfRule>
  </conditionalFormatting>
  <conditionalFormatting sqref="B44:B48">
    <cfRule type="cellIs" dxfId="9" priority="1" operator="lessThan">
      <formula>0</formula>
    </cfRule>
  </conditionalFormatting>
  <conditionalFormatting sqref="D10:AM55">
    <cfRule type="cellIs" dxfId="8" priority="2" operator="lessThan">
      <formula>0</formula>
    </cfRule>
  </conditionalFormatting>
  <conditionalFormatting sqref="B11:C55">
    <cfRule type="cellIs" dxfId="7" priority="3" operator="lessThan">
      <formula>0</formula>
    </cfRule>
  </conditionalFormatting>
  <hyperlinks>
    <hyperlink ref="AK3" location="'Summary sales'!A1" display="SUMMARY SALES"/>
    <hyperlink ref="L3" location="'SO MS'!A1" display="SO MS"/>
    <hyperlink ref="AI3" location="'Summary FOB'!A1" display="SUMMARY FOB"/>
  </hyperlinks>
  <pageMargins left="0.7" right="0.7" top="0.75" bottom="0.75" header="0.3" footer="0.3"/>
  <pageSetup paperSize="9" orientation="portrait" horizontalDpi="360" verticalDpi="36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3"/>
  <sheetViews>
    <sheetView zoomScale="85" zoomScaleNormal="85" workbookViewId="0">
      <pane xSplit="2" ySplit="7" topLeftCell="C8" activePane="bottomRight" state="frozenSplit"/>
      <selection pane="topRight"/>
      <selection pane="bottomLeft"/>
      <selection pane="bottomRight" activeCell="A28" sqref="A28"/>
    </sheetView>
  </sheetViews>
  <sheetFormatPr defaultColWidth="9.140625" defaultRowHeight="15"/>
  <cols>
    <col min="1" max="1" width="4.7109375" style="1" customWidth="1"/>
    <col min="2" max="2" width="21.5703125" style="1" customWidth="1"/>
    <col min="3" max="11" width="21.5703125" style="458" customWidth="1"/>
    <col min="12" max="13" width="16.28515625" style="1" customWidth="1"/>
    <col min="14" max="14" width="20.7109375" style="1" customWidth="1"/>
    <col min="15" max="15" width="15" style="1" customWidth="1"/>
    <col min="16" max="16" width="15.5703125" style="1" customWidth="1"/>
    <col min="17" max="18" width="15" style="1" customWidth="1"/>
    <col min="19" max="19" width="15.5703125" style="1" customWidth="1"/>
    <col min="20" max="21" width="15" style="1" customWidth="1"/>
    <col min="22" max="22" width="15.5703125" style="1" customWidth="1"/>
    <col min="23" max="24" width="15" style="1" customWidth="1"/>
    <col min="25" max="25" width="15.5703125" style="1" customWidth="1"/>
    <col min="26" max="27" width="15" style="1" customWidth="1"/>
    <col min="28" max="28" width="15.5703125" style="1" customWidth="1"/>
    <col min="29" max="30" width="15" style="1" customWidth="1"/>
    <col min="31" max="31" width="15.5703125" style="1" customWidth="1"/>
    <col min="32" max="33" width="15" style="1" customWidth="1"/>
    <col min="34" max="34" width="15.5703125" style="1" customWidth="1"/>
    <col min="35" max="36" width="15" style="1" customWidth="1"/>
    <col min="37" max="37" width="15.5703125" style="1" customWidth="1"/>
    <col min="38" max="38" width="18" style="1" customWidth="1"/>
    <col min="39" max="39" width="15" style="1" customWidth="1"/>
    <col min="40" max="40" width="15.5703125" style="1" customWidth="1"/>
    <col min="41" max="41" width="18" style="1" customWidth="1"/>
    <col min="42" max="44" width="16.42578125" style="1" customWidth="1"/>
    <col min="45" max="45" width="15.5703125" style="1" customWidth="1"/>
    <col min="46" max="46" width="13" style="1" customWidth="1"/>
    <col min="47" max="47" width="16.42578125" style="1" customWidth="1"/>
    <col min="48" max="48" width="15.5703125" style="1" customWidth="1"/>
    <col min="49" max="49" width="13" style="1" customWidth="1"/>
    <col min="50" max="50" width="16.42578125" style="1" customWidth="1"/>
    <col min="51" max="51" width="15.5703125" style="1" customWidth="1"/>
    <col min="52" max="52" width="13" style="1" customWidth="1"/>
    <col min="53" max="53" width="16.42578125" style="1" customWidth="1"/>
    <col min="54" max="16384" width="9.140625" style="1"/>
  </cols>
  <sheetData>
    <row r="1" spans="1:53">
      <c r="C1" s="1"/>
      <c r="D1" s="1"/>
      <c r="E1" s="1"/>
      <c r="F1" s="1"/>
      <c r="G1" s="1"/>
      <c r="H1" s="3"/>
      <c r="I1" s="1"/>
      <c r="J1" s="1"/>
      <c r="K1" s="1"/>
      <c r="O1" s="3"/>
      <c r="P1" s="3"/>
      <c r="Q1" s="2"/>
      <c r="R1" s="3"/>
      <c r="S1" s="3"/>
      <c r="T1" s="2"/>
      <c r="U1" s="3"/>
      <c r="V1" s="3"/>
      <c r="W1" s="2"/>
      <c r="X1" s="3"/>
      <c r="Y1" s="3"/>
      <c r="Z1" s="2"/>
      <c r="AA1" s="3"/>
      <c r="AB1" s="3"/>
      <c r="AC1" s="2"/>
      <c r="AD1" s="3"/>
      <c r="AE1" s="3"/>
      <c r="AF1" s="2"/>
      <c r="AG1" s="3"/>
      <c r="AH1" s="3"/>
      <c r="AI1" s="2"/>
      <c r="AJ1" s="3"/>
      <c r="AK1" s="3"/>
      <c r="AL1" s="2"/>
      <c r="AM1" s="3"/>
      <c r="AN1" s="3"/>
      <c r="AO1" s="2"/>
      <c r="AP1" s="2"/>
      <c r="AQ1" s="2"/>
      <c r="AR1" s="2"/>
      <c r="AU1" s="2"/>
      <c r="AX1" s="2"/>
      <c r="BA1" s="2"/>
    </row>
    <row r="2" spans="1:53" ht="45.6" customHeight="1">
      <c r="B2" s="459" t="s">
        <v>123</v>
      </c>
      <c r="C2" s="1"/>
      <c r="D2" s="1"/>
      <c r="E2" s="1"/>
      <c r="F2" s="1"/>
      <c r="G2" s="1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5" customHeight="1">
      <c r="C3" s="1"/>
      <c r="D3" s="1"/>
      <c r="E3" s="1"/>
      <c r="F3" s="1"/>
      <c r="G3" s="1"/>
      <c r="H3" s="3"/>
      <c r="I3" s="1"/>
      <c r="J3" s="1"/>
      <c r="K3" s="1"/>
      <c r="BA3" s="2"/>
    </row>
    <row r="4" spans="1:53" ht="15.75" customHeight="1">
      <c r="B4" s="460">
        <f>'SO FOB Agustus 2026'!A4</f>
        <v>46235</v>
      </c>
      <c r="C4" s="460"/>
      <c r="D4" s="460"/>
      <c r="E4" s="461"/>
      <c r="F4" s="461"/>
      <c r="G4" s="461"/>
      <c r="H4" s="76"/>
      <c r="I4" s="461"/>
      <c r="J4" s="461"/>
      <c r="K4" s="461"/>
      <c r="AK4" s="76"/>
      <c r="AL4" s="169"/>
      <c r="AM4" s="76"/>
      <c r="AN4" s="76"/>
      <c r="AO4" s="169"/>
      <c r="AP4" s="76"/>
      <c r="AQ4" s="76"/>
      <c r="AR4" s="76"/>
      <c r="AU4" s="76"/>
      <c r="AX4" s="76"/>
      <c r="BA4" s="76"/>
    </row>
    <row r="5" spans="1:53" ht="15.75" customHeight="1">
      <c r="A5" s="887" t="s">
        <v>124</v>
      </c>
      <c r="B5" s="890" t="s">
        <v>125</v>
      </c>
      <c r="C5" s="877" t="s">
        <v>3</v>
      </c>
      <c r="D5" s="877"/>
      <c r="E5" s="877" t="s">
        <v>126</v>
      </c>
      <c r="F5" s="878" t="s">
        <v>127</v>
      </c>
      <c r="G5" s="878"/>
      <c r="H5" s="879" t="s">
        <v>128</v>
      </c>
      <c r="I5" s="879"/>
      <c r="J5" s="880" t="s">
        <v>129</v>
      </c>
      <c r="K5" s="881"/>
      <c r="L5" s="882" t="s">
        <v>123</v>
      </c>
      <c r="M5" s="883"/>
      <c r="N5" s="883"/>
      <c r="O5" s="883"/>
      <c r="P5" s="883"/>
      <c r="Q5" s="883"/>
      <c r="R5" s="883"/>
      <c r="S5" s="883"/>
      <c r="T5" s="883"/>
      <c r="U5" s="883"/>
      <c r="V5" s="883"/>
      <c r="W5" s="883"/>
      <c r="X5" s="883"/>
      <c r="Y5" s="883"/>
      <c r="Z5" s="883"/>
      <c r="AA5" s="883"/>
      <c r="AB5" s="883"/>
      <c r="AC5" s="883"/>
      <c r="AD5" s="883"/>
      <c r="AE5" s="883"/>
      <c r="AF5" s="883"/>
      <c r="AG5" s="883"/>
      <c r="AH5" s="883"/>
      <c r="AI5" s="883"/>
      <c r="AJ5" s="883"/>
      <c r="AK5" s="883"/>
      <c r="AL5" s="883"/>
      <c r="AM5" s="883"/>
      <c r="AN5" s="883"/>
      <c r="AO5" s="883"/>
      <c r="AP5" s="883"/>
      <c r="AQ5" s="883"/>
      <c r="AR5" s="883"/>
      <c r="AS5" s="883"/>
      <c r="AT5" s="883"/>
      <c r="AU5" s="883"/>
      <c r="AV5" s="883"/>
      <c r="AW5" s="883"/>
      <c r="AX5" s="883"/>
      <c r="AY5" s="883"/>
      <c r="AZ5" s="883"/>
      <c r="BA5" s="883"/>
    </row>
    <row r="6" spans="1:53" ht="15" customHeight="1">
      <c r="A6" s="888"/>
      <c r="B6" s="891"/>
      <c r="C6" s="893" t="s">
        <v>102</v>
      </c>
      <c r="D6" s="893" t="s">
        <v>103</v>
      </c>
      <c r="E6" s="893"/>
      <c r="F6" s="895" t="s">
        <v>102</v>
      </c>
      <c r="G6" s="895" t="s">
        <v>103</v>
      </c>
      <c r="H6" s="897" t="s">
        <v>102</v>
      </c>
      <c r="I6" s="897" t="s">
        <v>103</v>
      </c>
      <c r="J6" s="899" t="s">
        <v>102</v>
      </c>
      <c r="K6" s="901" t="s">
        <v>103</v>
      </c>
      <c r="L6" s="885" t="s">
        <v>4</v>
      </c>
      <c r="M6" s="884"/>
      <c r="N6" s="884"/>
      <c r="O6" s="884" t="s">
        <v>5</v>
      </c>
      <c r="P6" s="884"/>
      <c r="Q6" s="884"/>
      <c r="R6" s="884" t="s">
        <v>6</v>
      </c>
      <c r="S6" s="884"/>
      <c r="T6" s="884"/>
      <c r="U6" s="884" t="s">
        <v>7</v>
      </c>
      <c r="V6" s="884"/>
      <c r="W6" s="884"/>
      <c r="X6" s="884" t="s">
        <v>8</v>
      </c>
      <c r="Y6" s="884"/>
      <c r="Z6" s="884"/>
      <c r="AA6" s="884" t="s">
        <v>9</v>
      </c>
      <c r="AB6" s="884"/>
      <c r="AC6" s="884"/>
      <c r="AD6" s="884" t="s">
        <v>10</v>
      </c>
      <c r="AE6" s="884"/>
      <c r="AF6" s="884"/>
      <c r="AG6" s="884" t="s">
        <v>11</v>
      </c>
      <c r="AH6" s="884"/>
      <c r="AI6" s="884"/>
      <c r="AJ6" s="884" t="s">
        <v>12</v>
      </c>
      <c r="AK6" s="884"/>
      <c r="AL6" s="884"/>
      <c r="AM6" s="884" t="s">
        <v>13</v>
      </c>
      <c r="AN6" s="884"/>
      <c r="AO6" s="884"/>
      <c r="AP6" s="886" t="s">
        <v>14</v>
      </c>
      <c r="AQ6" s="886"/>
      <c r="AR6" s="886"/>
      <c r="AS6" s="886" t="s">
        <v>15</v>
      </c>
      <c r="AT6" s="886"/>
      <c r="AU6" s="886"/>
      <c r="AV6" s="886" t="s">
        <v>16</v>
      </c>
      <c r="AW6" s="886"/>
      <c r="AX6" s="886"/>
      <c r="AY6" s="886" t="s">
        <v>17</v>
      </c>
      <c r="AZ6" s="886"/>
      <c r="BA6" s="886"/>
    </row>
    <row r="7" spans="1:53" ht="15" customHeight="1">
      <c r="A7" s="889"/>
      <c r="B7" s="892"/>
      <c r="C7" s="894"/>
      <c r="D7" s="894"/>
      <c r="E7" s="894"/>
      <c r="F7" s="896"/>
      <c r="G7" s="896"/>
      <c r="H7" s="898"/>
      <c r="I7" s="898"/>
      <c r="J7" s="900"/>
      <c r="K7" s="902"/>
      <c r="L7" s="462" t="s">
        <v>102</v>
      </c>
      <c r="M7" s="463" t="s">
        <v>103</v>
      </c>
      <c r="N7" s="463" t="s">
        <v>104</v>
      </c>
      <c r="O7" s="463" t="s">
        <v>102</v>
      </c>
      <c r="P7" s="463" t="s">
        <v>103</v>
      </c>
      <c r="Q7" s="463" t="s">
        <v>104</v>
      </c>
      <c r="R7" s="463" t="s">
        <v>102</v>
      </c>
      <c r="S7" s="463" t="s">
        <v>103</v>
      </c>
      <c r="T7" s="463" t="s">
        <v>104</v>
      </c>
      <c r="U7" s="463" t="s">
        <v>102</v>
      </c>
      <c r="V7" s="463" t="s">
        <v>103</v>
      </c>
      <c r="W7" s="463" t="s">
        <v>104</v>
      </c>
      <c r="X7" s="463" t="s">
        <v>102</v>
      </c>
      <c r="Y7" s="463" t="s">
        <v>103</v>
      </c>
      <c r="Z7" s="463" t="s">
        <v>104</v>
      </c>
      <c r="AA7" s="463" t="s">
        <v>102</v>
      </c>
      <c r="AB7" s="463" t="s">
        <v>103</v>
      </c>
      <c r="AC7" s="463" t="s">
        <v>104</v>
      </c>
      <c r="AD7" s="463" t="s">
        <v>102</v>
      </c>
      <c r="AE7" s="463" t="s">
        <v>103</v>
      </c>
      <c r="AF7" s="463" t="s">
        <v>104</v>
      </c>
      <c r="AG7" s="463" t="s">
        <v>102</v>
      </c>
      <c r="AH7" s="463" t="s">
        <v>103</v>
      </c>
      <c r="AI7" s="463" t="s">
        <v>104</v>
      </c>
      <c r="AJ7" s="463" t="s">
        <v>102</v>
      </c>
      <c r="AK7" s="463" t="s">
        <v>103</v>
      </c>
      <c r="AL7" s="463" t="s">
        <v>104</v>
      </c>
      <c r="AM7" s="463" t="s">
        <v>102</v>
      </c>
      <c r="AN7" s="463" t="s">
        <v>103</v>
      </c>
      <c r="AO7" s="463" t="s">
        <v>104</v>
      </c>
      <c r="AP7" s="464" t="s">
        <v>102</v>
      </c>
      <c r="AQ7" s="464" t="s">
        <v>103</v>
      </c>
      <c r="AR7" s="464" t="s">
        <v>104</v>
      </c>
      <c r="AS7" s="464" t="s">
        <v>102</v>
      </c>
      <c r="AT7" s="464" t="s">
        <v>103</v>
      </c>
      <c r="AU7" s="464" t="s">
        <v>104</v>
      </c>
      <c r="AV7" s="464" t="s">
        <v>102</v>
      </c>
      <c r="AW7" s="464" t="s">
        <v>103</v>
      </c>
      <c r="AX7" s="464" t="s">
        <v>104</v>
      </c>
      <c r="AY7" s="464" t="s">
        <v>102</v>
      </c>
      <c r="AZ7" s="464" t="s">
        <v>103</v>
      </c>
      <c r="BA7" s="464" t="s">
        <v>104</v>
      </c>
    </row>
    <row r="8" spans="1:53" ht="15" customHeight="1">
      <c r="A8" s="465">
        <v>1</v>
      </c>
      <c r="B8" s="466">
        <f>B4</f>
        <v>46235</v>
      </c>
      <c r="C8" s="467">
        <f>F8+H8+J8</f>
        <v>0</v>
      </c>
      <c r="D8" s="467">
        <f>G8+I8+K8</f>
        <v>0</v>
      </c>
      <c r="E8" s="468">
        <f>D8-C8</f>
        <v>0</v>
      </c>
      <c r="F8" s="467">
        <f t="shared" ref="F8:F37" si="0">SUMIF($L$7:$AO$7,$F$6,L8:AO8)</f>
        <v>0</v>
      </c>
      <c r="G8" s="467">
        <f t="shared" ref="G8:G37" si="1">SUMIF($L$7:$AO$7,$G$6,L8:AO8)</f>
        <v>0</v>
      </c>
      <c r="H8" s="467">
        <f t="shared" ref="H8:H37" si="2">SUMIF($AP$7:$BA$7,$H$6,AP8:BA8)</f>
        <v>0</v>
      </c>
      <c r="I8" s="467">
        <f t="shared" ref="I8:I37" si="3">SUMIF($AP$7:$BA$7,$I$6,AP8:BA8)</f>
        <v>0</v>
      </c>
      <c r="J8" s="467"/>
      <c r="K8" s="467"/>
      <c r="L8" s="468">
        <f>INDEX('SO FOB Agustus 2026'!$E$6:$O$51,MATCH(B8,'SO FOB Agustus 2026'!$B$6:$B$51,0),MATCH($L$6,'SO FOB Agustus 2026'!$E$6:$O$6,0))</f>
        <v>0</v>
      </c>
      <c r="M8" s="469">
        <v>0</v>
      </c>
      <c r="N8" s="468">
        <f t="shared" ref="N8" si="4">M8-L8</f>
        <v>0</v>
      </c>
      <c r="O8" s="468">
        <f>INDEX('SO FOB Agustus 2026'!$E$6:$O$51,MATCH(B8,'SO FOB Agustus 2026'!$B$6:$B$51,0),MATCH($O$6,'SO FOB Agustus 2026'!$E$6:$O$6,0))</f>
        <v>0</v>
      </c>
      <c r="P8" s="469">
        <v>0</v>
      </c>
      <c r="Q8" s="468">
        <f t="shared" ref="Q8" si="5">P8-O8</f>
        <v>0</v>
      </c>
      <c r="R8" s="468">
        <f>INDEX('SO FOB Agustus 2026'!$E$6:$O$51,MATCH(B8,'SO FOB Agustus 2026'!$B$6:$B$51,0),MATCH($R$6,'SO FOB Agustus 2026'!$E$6:$O$6,0))</f>
        <v>0</v>
      </c>
      <c r="S8" s="469">
        <v>0</v>
      </c>
      <c r="T8" s="468">
        <f t="shared" ref="T8" si="6">S8-R8</f>
        <v>0</v>
      </c>
      <c r="U8" s="468">
        <f>INDEX('SO FOB Agustus 2026'!$E$6:$O$51,MATCH(B8,'SO FOB Agustus 2026'!$B$6:$B$51,0),MATCH($U$6,'SO FOB Agustus 2026'!$E$6:$O$6,0))</f>
        <v>0</v>
      </c>
      <c r="V8" s="469">
        <v>0</v>
      </c>
      <c r="W8" s="468">
        <f t="shared" ref="W8" si="7">V8-U8</f>
        <v>0</v>
      </c>
      <c r="X8" s="468">
        <f>INDEX('SO FOB Agustus 2026'!$E$6:$O$51,MATCH(B8,'SO FOB Agustus 2026'!$B$6:$B$51,0),MATCH($X$6,'SO FOB Agustus 2026'!$E$6:$O$6,0))</f>
        <v>0</v>
      </c>
      <c r="Y8" s="469">
        <v>0</v>
      </c>
      <c r="Z8" s="468">
        <f t="shared" ref="Z8" si="8">Y8-X8</f>
        <v>0</v>
      </c>
      <c r="AA8" s="468">
        <f>INDEX('SO FOB Agustus 2026'!$E$6:$O$51,MATCH(B8,'SO FOB Agustus 2026'!$B$6:$B$51,0),MATCH($AA$6,'SO FOB Agustus 2026'!$E$6:$O$6,0))</f>
        <v>0</v>
      </c>
      <c r="AB8" s="469">
        <v>0</v>
      </c>
      <c r="AC8" s="468">
        <f t="shared" ref="AC8" si="9">AB8-AA8</f>
        <v>0</v>
      </c>
      <c r="AD8" s="468">
        <f>INDEX('SO FOB Agustus 2026'!$E$6:$O$51,MATCH(B8,'SO FOB Agustus 2026'!$B$6:$B$51,0),MATCH($AD$6,'SO FOB Agustus 2026'!$E$6:$O$6,0))</f>
        <v>0</v>
      </c>
      <c r="AE8" s="469">
        <v>0</v>
      </c>
      <c r="AF8" s="468">
        <f t="shared" ref="AF8" si="10">AE8-AD8</f>
        <v>0</v>
      </c>
      <c r="AG8" s="468">
        <f>INDEX('SO FOB Agustus 2026'!$E$6:$O$51,MATCH(B8,'SO FOB Agustus 2026'!$B$6:$B$51,0),MATCH($AG$6,'SO FOB Agustus 2026'!$E$6:$O$6,0))</f>
        <v>0</v>
      </c>
      <c r="AH8" s="469">
        <v>0</v>
      </c>
      <c r="AI8" s="468">
        <f t="shared" ref="AI8" si="11">AH8-AG8</f>
        <v>0</v>
      </c>
      <c r="AJ8" s="468">
        <f>INDEX('SO FOB Agustus 2026'!$E$6:$O$51,MATCH(B8,'SO FOB Agustus 2026'!$B$6:$B$51,0),MATCH($AJ$6,'SO FOB Agustus 2026'!$E$6:$O$6,0))</f>
        <v>0</v>
      </c>
      <c r="AK8" s="469">
        <v>0</v>
      </c>
      <c r="AL8" s="468">
        <f t="shared" ref="AL8" si="12">AK8-AJ8</f>
        <v>0</v>
      </c>
      <c r="AM8" s="468">
        <f>INDEX('SO FOB Agustus 2026'!$E$6:$O$51,MATCH(B8,'SO FOB Agustus 2026'!$B$6:$B$51,0),MATCH($AM$6,'SO FOB Agustus 2026'!$E$6:$O$6,0))</f>
        <v>0</v>
      </c>
      <c r="AN8" s="469">
        <v>0</v>
      </c>
      <c r="AO8" s="468">
        <f t="shared" ref="AO8" si="13">AN8-AM8</f>
        <v>0</v>
      </c>
      <c r="AP8" s="468">
        <f>INDEX('SO FOB Agustus 2026'!$E$6:$AF$51,MATCH(B8,'SO FOB Agustus 2026'!$B$6:$B$51,0),MATCH($AP$6,'SO FOB Agustus 2026'!$E$6:$AF$6,0))</f>
        <v>0</v>
      </c>
      <c r="AQ8" s="469">
        <v>0</v>
      </c>
      <c r="AR8" s="468">
        <f t="shared" ref="AR8" si="14">AQ8-AP8</f>
        <v>0</v>
      </c>
      <c r="AS8" s="468">
        <f>INDEX('SO FOB Agustus 2026'!$E$6:$AF$51,MATCH(B8,'SO FOB Agustus 2026'!$B$6:$B$51,0),MATCH($AS$6,'SO FOB Agustus 2026'!$E$6:$AF$6,0))</f>
        <v>0</v>
      </c>
      <c r="AT8" s="469">
        <v>0</v>
      </c>
      <c r="AU8" s="468">
        <f t="shared" ref="AU8" si="15">AT8-AS8</f>
        <v>0</v>
      </c>
      <c r="AV8" s="468">
        <f>INDEX('SO FOB Agustus 2026'!$E$6:$AF$51,MATCH(B8,'SO FOB Agustus 2026'!$B$6:$B$51,0),MATCH($AV$6,'SO FOB Agustus 2026'!$E$6:$AF$6,0))</f>
        <v>0</v>
      </c>
      <c r="AW8" s="469">
        <v>0</v>
      </c>
      <c r="AX8" s="468">
        <f t="shared" ref="AX8" si="16">AW8-AV8</f>
        <v>0</v>
      </c>
      <c r="AY8" s="468">
        <f>INDEX('SO FOB Agustus 2026'!$E$6:$AF$51,MATCH(B8,'SO FOB Agustus 2026'!$B$6:$B$51,0),MATCH($AY$6,'SO FOB Agustus 2026'!$E$6:$AF$6,0))</f>
        <v>0</v>
      </c>
      <c r="AZ8" s="469">
        <v>0</v>
      </c>
      <c r="BA8" s="468">
        <f t="shared" ref="BA8" si="17">AZ8-AY8</f>
        <v>0</v>
      </c>
    </row>
    <row r="9" spans="1:53">
      <c r="A9" s="470">
        <f>A8+1</f>
        <v>2</v>
      </c>
      <c r="B9" s="471">
        <f>B8+1</f>
        <v>46236</v>
      </c>
      <c r="C9" s="472">
        <f t="shared" ref="C9:D35" si="18">F9+H9+J9</f>
        <v>0</v>
      </c>
      <c r="D9" s="472">
        <f t="shared" si="18"/>
        <v>0</v>
      </c>
      <c r="E9" s="472">
        <f t="shared" ref="E9:E35" si="19">D9-C9</f>
        <v>0</v>
      </c>
      <c r="F9" s="472">
        <f t="shared" si="0"/>
        <v>0</v>
      </c>
      <c r="G9" s="472">
        <f t="shared" si="1"/>
        <v>0</v>
      </c>
      <c r="H9" s="472">
        <f t="shared" si="2"/>
        <v>0</v>
      </c>
      <c r="I9" s="472">
        <f t="shared" si="3"/>
        <v>0</v>
      </c>
      <c r="J9" s="472"/>
      <c r="K9" s="472"/>
      <c r="L9" s="473">
        <f>INDEX('SO FOB Agustus 2026'!$E$6:$O$51,MATCH(B9,'SO FOB Agustus 2026'!$B$6:$B$51,0),MATCH($L$6,'SO FOB Agustus 2026'!$E$6:$O$6,0))</f>
        <v>0</v>
      </c>
      <c r="M9" s="474">
        <v>0</v>
      </c>
      <c r="N9" s="473">
        <f t="shared" ref="N9:N37" si="20">M9-L9</f>
        <v>0</v>
      </c>
      <c r="O9" s="473">
        <f>INDEX('SO FOB Agustus 2026'!$E$6:$O$51,MATCH(B9,'SO FOB Agustus 2026'!$B$6:$B$51,0),MATCH($O$6,'SO FOB Agustus 2026'!$E$6:$O$6,0))</f>
        <v>0</v>
      </c>
      <c r="P9" s="474">
        <v>0</v>
      </c>
      <c r="Q9" s="473">
        <f t="shared" ref="Q9:Q37" si="21">P9-O9</f>
        <v>0</v>
      </c>
      <c r="R9" s="473">
        <f>INDEX('SO FOB Agustus 2026'!$E$6:$O$51,MATCH(B9,'SO FOB Agustus 2026'!$B$6:$B$51,0),MATCH($R$6,'SO FOB Agustus 2026'!$E$6:$O$6,0))</f>
        <v>0</v>
      </c>
      <c r="S9" s="474">
        <v>0</v>
      </c>
      <c r="T9" s="473">
        <f t="shared" ref="T9:T37" si="22">S9-R9</f>
        <v>0</v>
      </c>
      <c r="U9" s="473">
        <f>INDEX('SO FOB Agustus 2026'!$E$6:$O$51,MATCH(B9,'SO FOB Agustus 2026'!$B$6:$B$51,0),MATCH($U$6,'SO FOB Agustus 2026'!$E$6:$O$6,0))</f>
        <v>0</v>
      </c>
      <c r="V9" s="474">
        <v>0</v>
      </c>
      <c r="W9" s="473">
        <f t="shared" ref="W9:W37" si="23">V9-U9</f>
        <v>0</v>
      </c>
      <c r="X9" s="473">
        <f>INDEX('SO FOB Agustus 2026'!$E$6:$O$51,MATCH(B9,'SO FOB Agustus 2026'!$B$6:$B$51,0),MATCH($X$6,'SO FOB Agustus 2026'!$E$6:$O$6,0))</f>
        <v>0</v>
      </c>
      <c r="Y9" s="474">
        <v>0</v>
      </c>
      <c r="Z9" s="473">
        <f t="shared" ref="Z9:Z37" si="24">Y9-X9</f>
        <v>0</v>
      </c>
      <c r="AA9" s="473">
        <f>INDEX('SO FOB Agustus 2026'!$E$6:$O$51,MATCH(B9,'SO FOB Agustus 2026'!$B$6:$B$51,0),MATCH($AA$6,'SO FOB Agustus 2026'!$E$6:$O$6,0))</f>
        <v>0</v>
      </c>
      <c r="AB9" s="474">
        <v>0</v>
      </c>
      <c r="AC9" s="473">
        <f t="shared" ref="AC9:AC37" si="25">AB9-AA9</f>
        <v>0</v>
      </c>
      <c r="AD9" s="473">
        <f>INDEX('SO FOB Agustus 2026'!$E$6:$O$51,MATCH(B9,'SO FOB Agustus 2026'!$B$6:$B$51,0),MATCH($AD$6,'SO FOB Agustus 2026'!$E$6:$O$6,0))</f>
        <v>0</v>
      </c>
      <c r="AE9" s="474">
        <v>0</v>
      </c>
      <c r="AF9" s="473">
        <f t="shared" ref="AF9:AF37" si="26">AE9-AD9</f>
        <v>0</v>
      </c>
      <c r="AG9" s="473">
        <f>INDEX('SO FOB Agustus 2026'!$E$6:$O$51,MATCH(B9,'SO FOB Agustus 2026'!$B$6:$B$51,0),MATCH($AG$6,'SO FOB Agustus 2026'!$E$6:$O$6,0))</f>
        <v>0</v>
      </c>
      <c r="AH9" s="474">
        <v>0</v>
      </c>
      <c r="AI9" s="473">
        <f t="shared" ref="AI9:AI37" si="27">AH9-AG9</f>
        <v>0</v>
      </c>
      <c r="AJ9" s="473">
        <f>INDEX('SO FOB Agustus 2026'!$E$6:$O$51,MATCH(B9,'SO FOB Agustus 2026'!$B$6:$B$51,0),MATCH($AJ$6,'SO FOB Agustus 2026'!$E$6:$O$6,0))</f>
        <v>0</v>
      </c>
      <c r="AK9" s="474">
        <v>0</v>
      </c>
      <c r="AL9" s="473">
        <f t="shared" ref="AL9:AL37" si="28">AK9-AJ9</f>
        <v>0</v>
      </c>
      <c r="AM9" s="473">
        <f>INDEX('SO FOB Agustus 2026'!$E$6:$O$51,MATCH(B9,'SO FOB Agustus 2026'!$B$6:$B$51,0),MATCH($AM$6,'SO FOB Agustus 2026'!$E$6:$O$6,0))</f>
        <v>0</v>
      </c>
      <c r="AN9" s="474">
        <v>0</v>
      </c>
      <c r="AO9" s="473">
        <f t="shared" ref="AO9:AO37" si="29">AN9-AM9</f>
        <v>0</v>
      </c>
      <c r="AP9" s="473">
        <f>INDEX('SO FOB Agustus 2026'!$E$6:$AF$51,MATCH(B9,'SO FOB Agustus 2026'!$B$6:$B$51,0),MATCH($AP$6,'SO FOB Agustus 2026'!$E$6:$AF$6,0))</f>
        <v>0</v>
      </c>
      <c r="AQ9" s="474">
        <v>0</v>
      </c>
      <c r="AR9" s="473">
        <f t="shared" ref="AR9:AR37" si="30">AQ9-AP9</f>
        <v>0</v>
      </c>
      <c r="AS9" s="473">
        <f>INDEX('SO FOB Agustus 2026'!$E$6:$AF$51,MATCH(B9,'SO FOB Agustus 2026'!$B$6:$B$51,0),MATCH($AS$6,'SO FOB Agustus 2026'!$E$6:$AF$6,0))</f>
        <v>0</v>
      </c>
      <c r="AT9" s="474">
        <v>0</v>
      </c>
      <c r="AU9" s="473">
        <f t="shared" ref="AU9:AU37" si="31">AT9-AS9</f>
        <v>0</v>
      </c>
      <c r="AV9" s="473">
        <f>INDEX('SO FOB Agustus 2026'!$E$6:$AF$51,MATCH(B9,'SO FOB Agustus 2026'!$B$6:$B$51,0),MATCH($AV$6,'SO FOB Agustus 2026'!$E$6:$AF$6,0))</f>
        <v>0</v>
      </c>
      <c r="AW9" s="474">
        <v>0</v>
      </c>
      <c r="AX9" s="473">
        <f t="shared" ref="AX9:AX37" si="32">AW9-AV9</f>
        <v>0</v>
      </c>
      <c r="AY9" s="473">
        <f>INDEX('SO FOB Agustus 2026'!$E$6:$AF$51,MATCH(B9,'SO FOB Agustus 2026'!$B$6:$B$51,0),MATCH($AY$6,'SO FOB Agustus 2026'!$E$6:$AF$6,0))</f>
        <v>0</v>
      </c>
      <c r="AZ9" s="474">
        <v>0</v>
      </c>
      <c r="BA9" s="473">
        <f t="shared" ref="BA9:BA37" si="33">AZ9-AY9</f>
        <v>0</v>
      </c>
    </row>
    <row r="10" spans="1:53">
      <c r="A10" s="470">
        <f t="shared" ref="A10:B25" si="34">A9+1</f>
        <v>3</v>
      </c>
      <c r="B10" s="471">
        <f t="shared" si="34"/>
        <v>46237</v>
      </c>
      <c r="C10" s="472">
        <f t="shared" si="18"/>
        <v>0</v>
      </c>
      <c r="D10" s="472">
        <f t="shared" si="18"/>
        <v>0</v>
      </c>
      <c r="E10" s="472">
        <f t="shared" si="19"/>
        <v>0</v>
      </c>
      <c r="F10" s="472">
        <f t="shared" si="0"/>
        <v>0</v>
      </c>
      <c r="G10" s="472">
        <f t="shared" si="1"/>
        <v>0</v>
      </c>
      <c r="H10" s="472">
        <f t="shared" si="2"/>
        <v>0</v>
      </c>
      <c r="I10" s="472">
        <f t="shared" si="3"/>
        <v>0</v>
      </c>
      <c r="J10" s="472"/>
      <c r="K10" s="472"/>
      <c r="L10" s="473">
        <f>INDEX('SO FOB Agustus 2026'!$E$6:$O$51,MATCH(B10,'SO FOB Agustus 2026'!$B$6:$B$51,0),MATCH($L$6,'SO FOB Agustus 2026'!$E$6:$O$6,0))</f>
        <v>0</v>
      </c>
      <c r="M10" s="474">
        <v>0</v>
      </c>
      <c r="N10" s="473">
        <f t="shared" si="20"/>
        <v>0</v>
      </c>
      <c r="O10" s="473">
        <f>INDEX('SO FOB Agustus 2026'!$E$6:$O$51,MATCH(B10,'SO FOB Agustus 2026'!$B$6:$B$51,0),MATCH($O$6,'SO FOB Agustus 2026'!$E$6:$O$6,0))</f>
        <v>0</v>
      </c>
      <c r="P10" s="474">
        <v>0</v>
      </c>
      <c r="Q10" s="473">
        <f t="shared" si="21"/>
        <v>0</v>
      </c>
      <c r="R10" s="473">
        <f>INDEX('SO FOB Agustus 2026'!$E$6:$O$51,MATCH(B10,'SO FOB Agustus 2026'!$B$6:$B$51,0),MATCH($R$6,'SO FOB Agustus 2026'!$E$6:$O$6,0))</f>
        <v>0</v>
      </c>
      <c r="S10" s="474">
        <v>0</v>
      </c>
      <c r="T10" s="473">
        <f t="shared" si="22"/>
        <v>0</v>
      </c>
      <c r="U10" s="473">
        <f>INDEX('SO FOB Agustus 2026'!$E$6:$O$51,MATCH(B10,'SO FOB Agustus 2026'!$B$6:$B$51,0),MATCH($U$6,'SO FOB Agustus 2026'!$E$6:$O$6,0))</f>
        <v>0</v>
      </c>
      <c r="V10" s="474">
        <v>0</v>
      </c>
      <c r="W10" s="473">
        <f t="shared" si="23"/>
        <v>0</v>
      </c>
      <c r="X10" s="473">
        <f>INDEX('SO FOB Agustus 2026'!$E$6:$O$51,MATCH(B10,'SO FOB Agustus 2026'!$B$6:$B$51,0),MATCH($X$6,'SO FOB Agustus 2026'!$E$6:$O$6,0))</f>
        <v>0</v>
      </c>
      <c r="Y10" s="474">
        <v>0</v>
      </c>
      <c r="Z10" s="473">
        <f t="shared" si="24"/>
        <v>0</v>
      </c>
      <c r="AA10" s="473">
        <f>INDEX('SO FOB Agustus 2026'!$E$6:$O$51,MATCH(B10,'SO FOB Agustus 2026'!$B$6:$B$51,0),MATCH($AA$6,'SO FOB Agustus 2026'!$E$6:$O$6,0))</f>
        <v>0</v>
      </c>
      <c r="AB10" s="474">
        <v>0</v>
      </c>
      <c r="AC10" s="473">
        <f t="shared" si="25"/>
        <v>0</v>
      </c>
      <c r="AD10" s="473">
        <f>INDEX('SO FOB Agustus 2026'!$E$6:$O$51,MATCH(B10,'SO FOB Agustus 2026'!$B$6:$B$51,0),MATCH($AD$6,'SO FOB Agustus 2026'!$E$6:$O$6,0))</f>
        <v>0</v>
      </c>
      <c r="AE10" s="474">
        <v>0</v>
      </c>
      <c r="AF10" s="473">
        <f t="shared" si="26"/>
        <v>0</v>
      </c>
      <c r="AG10" s="473">
        <f>INDEX('SO FOB Agustus 2026'!$E$6:$O$51,MATCH(B10,'SO FOB Agustus 2026'!$B$6:$B$51,0),MATCH($AG$6,'SO FOB Agustus 2026'!$E$6:$O$6,0))</f>
        <v>0</v>
      </c>
      <c r="AH10" s="474">
        <v>0</v>
      </c>
      <c r="AI10" s="473">
        <f t="shared" si="27"/>
        <v>0</v>
      </c>
      <c r="AJ10" s="473">
        <f>INDEX('SO FOB Agustus 2026'!$E$6:$O$51,MATCH(B10,'SO FOB Agustus 2026'!$B$6:$B$51,0),MATCH($AJ$6,'SO FOB Agustus 2026'!$E$6:$O$6,0))</f>
        <v>0</v>
      </c>
      <c r="AK10" s="474">
        <v>0</v>
      </c>
      <c r="AL10" s="473">
        <f t="shared" si="28"/>
        <v>0</v>
      </c>
      <c r="AM10" s="473">
        <f>INDEX('SO FOB Agustus 2026'!$E$6:$O$51,MATCH(B10,'SO FOB Agustus 2026'!$B$6:$B$51,0),MATCH($AM$6,'SO FOB Agustus 2026'!$E$6:$O$6,0))</f>
        <v>0</v>
      </c>
      <c r="AN10" s="474">
        <v>0</v>
      </c>
      <c r="AO10" s="473">
        <f t="shared" si="29"/>
        <v>0</v>
      </c>
      <c r="AP10" s="473">
        <f>INDEX('SO FOB Agustus 2026'!$E$6:$AF$51,MATCH(B10,'SO FOB Agustus 2026'!$B$6:$B$51,0),MATCH($AP$6,'SO FOB Agustus 2026'!$E$6:$AF$6,0))</f>
        <v>0</v>
      </c>
      <c r="AQ10" s="474">
        <v>0</v>
      </c>
      <c r="AR10" s="473">
        <f t="shared" si="30"/>
        <v>0</v>
      </c>
      <c r="AS10" s="473">
        <f>INDEX('SO FOB Agustus 2026'!$E$6:$AF$51,MATCH(B10,'SO FOB Agustus 2026'!$B$6:$B$51,0),MATCH($AS$6,'SO FOB Agustus 2026'!$E$6:$AF$6,0))</f>
        <v>0</v>
      </c>
      <c r="AT10" s="474">
        <v>0</v>
      </c>
      <c r="AU10" s="473">
        <f t="shared" si="31"/>
        <v>0</v>
      </c>
      <c r="AV10" s="473">
        <f>INDEX('SO FOB Agustus 2026'!$E$6:$AF$51,MATCH(B10,'SO FOB Agustus 2026'!$B$6:$B$51,0),MATCH($AV$6,'SO FOB Agustus 2026'!$E$6:$AF$6,0))</f>
        <v>0</v>
      </c>
      <c r="AW10" s="474">
        <v>0</v>
      </c>
      <c r="AX10" s="473">
        <f t="shared" si="32"/>
        <v>0</v>
      </c>
      <c r="AY10" s="473">
        <f>INDEX('SO FOB Agustus 2026'!$E$6:$AF$51,MATCH(B10,'SO FOB Agustus 2026'!$B$6:$B$51,0),MATCH($AY$6,'SO FOB Agustus 2026'!$E$6:$AF$6,0))</f>
        <v>0</v>
      </c>
      <c r="AZ10" s="474">
        <v>0</v>
      </c>
      <c r="BA10" s="473">
        <f t="shared" si="33"/>
        <v>0</v>
      </c>
    </row>
    <row r="11" spans="1:53">
      <c r="A11" s="470">
        <f t="shared" si="34"/>
        <v>4</v>
      </c>
      <c r="B11" s="471">
        <f t="shared" si="34"/>
        <v>46238</v>
      </c>
      <c r="C11" s="472">
        <f t="shared" si="18"/>
        <v>0</v>
      </c>
      <c r="D11" s="472">
        <f t="shared" si="18"/>
        <v>0</v>
      </c>
      <c r="E11" s="472">
        <f t="shared" si="19"/>
        <v>0</v>
      </c>
      <c r="F11" s="472">
        <f t="shared" si="0"/>
        <v>0</v>
      </c>
      <c r="G11" s="472">
        <f t="shared" si="1"/>
        <v>0</v>
      </c>
      <c r="H11" s="472">
        <f t="shared" si="2"/>
        <v>0</v>
      </c>
      <c r="I11" s="472">
        <f t="shared" si="3"/>
        <v>0</v>
      </c>
      <c r="J11" s="472"/>
      <c r="K11" s="472"/>
      <c r="L11" s="473">
        <f>INDEX('SO FOB Agustus 2026'!$E$6:$O$51,MATCH(B11,'SO FOB Agustus 2026'!$B$6:$B$51,0),MATCH($L$6,'SO FOB Agustus 2026'!$E$6:$O$6,0))</f>
        <v>0</v>
      </c>
      <c r="M11" s="474">
        <v>0</v>
      </c>
      <c r="N11" s="473">
        <f t="shared" si="20"/>
        <v>0</v>
      </c>
      <c r="O11" s="473">
        <f>INDEX('SO FOB Agustus 2026'!$E$6:$O$51,MATCH(B11,'SO FOB Agustus 2026'!$B$6:$B$51,0),MATCH($O$6,'SO FOB Agustus 2026'!$E$6:$O$6,0))</f>
        <v>0</v>
      </c>
      <c r="P11" s="474">
        <v>0</v>
      </c>
      <c r="Q11" s="473">
        <f t="shared" si="21"/>
        <v>0</v>
      </c>
      <c r="R11" s="473">
        <f>INDEX('SO FOB Agustus 2026'!$E$6:$O$51,MATCH(B11,'SO FOB Agustus 2026'!$B$6:$B$51,0),MATCH($R$6,'SO FOB Agustus 2026'!$E$6:$O$6,0))</f>
        <v>0</v>
      </c>
      <c r="S11" s="474">
        <v>0</v>
      </c>
      <c r="T11" s="473">
        <f t="shared" si="22"/>
        <v>0</v>
      </c>
      <c r="U11" s="473">
        <f>INDEX('SO FOB Agustus 2026'!$E$6:$O$51,MATCH(B11,'SO FOB Agustus 2026'!$B$6:$B$51,0),MATCH($U$6,'SO FOB Agustus 2026'!$E$6:$O$6,0))</f>
        <v>0</v>
      </c>
      <c r="V11" s="474">
        <v>0</v>
      </c>
      <c r="W11" s="473">
        <f t="shared" si="23"/>
        <v>0</v>
      </c>
      <c r="X11" s="473">
        <f>INDEX('SO FOB Agustus 2026'!$E$6:$O$51,MATCH(B11,'SO FOB Agustus 2026'!$B$6:$B$51,0),MATCH($X$6,'SO FOB Agustus 2026'!$E$6:$O$6,0))</f>
        <v>0</v>
      </c>
      <c r="Y11" s="474">
        <v>0</v>
      </c>
      <c r="Z11" s="473">
        <f t="shared" si="24"/>
        <v>0</v>
      </c>
      <c r="AA11" s="473">
        <f>INDEX('SO FOB Agustus 2026'!$E$6:$O$51,MATCH(B11,'SO FOB Agustus 2026'!$B$6:$B$51,0),MATCH($AA$6,'SO FOB Agustus 2026'!$E$6:$O$6,0))</f>
        <v>0</v>
      </c>
      <c r="AB11" s="474">
        <v>0</v>
      </c>
      <c r="AC11" s="473">
        <f t="shared" si="25"/>
        <v>0</v>
      </c>
      <c r="AD11" s="473">
        <f>INDEX('SO FOB Agustus 2026'!$E$6:$O$51,MATCH(B11,'SO FOB Agustus 2026'!$B$6:$B$51,0),MATCH($AD$6,'SO FOB Agustus 2026'!$E$6:$O$6,0))</f>
        <v>0</v>
      </c>
      <c r="AE11" s="474">
        <v>0</v>
      </c>
      <c r="AF11" s="473">
        <f t="shared" si="26"/>
        <v>0</v>
      </c>
      <c r="AG11" s="473">
        <f>INDEX('SO FOB Agustus 2026'!$E$6:$O$51,MATCH(B11,'SO FOB Agustus 2026'!$B$6:$B$51,0),MATCH($AG$6,'SO FOB Agustus 2026'!$E$6:$O$6,0))</f>
        <v>0</v>
      </c>
      <c r="AH11" s="474">
        <v>0</v>
      </c>
      <c r="AI11" s="473">
        <f t="shared" si="27"/>
        <v>0</v>
      </c>
      <c r="AJ11" s="473">
        <f>INDEX('SO FOB Agustus 2026'!$E$6:$O$51,MATCH(B11,'SO FOB Agustus 2026'!$B$6:$B$51,0),MATCH($AJ$6,'SO FOB Agustus 2026'!$E$6:$O$6,0))</f>
        <v>0</v>
      </c>
      <c r="AK11" s="474">
        <v>0</v>
      </c>
      <c r="AL11" s="473">
        <f t="shared" si="28"/>
        <v>0</v>
      </c>
      <c r="AM11" s="473">
        <f>INDEX('SO FOB Agustus 2026'!$E$6:$O$51,MATCH(B11,'SO FOB Agustus 2026'!$B$6:$B$51,0),MATCH($AM$6,'SO FOB Agustus 2026'!$E$6:$O$6,0))</f>
        <v>0</v>
      </c>
      <c r="AN11" s="474">
        <v>0</v>
      </c>
      <c r="AO11" s="473">
        <f t="shared" si="29"/>
        <v>0</v>
      </c>
      <c r="AP11" s="473">
        <f>INDEX('SO FOB Agustus 2026'!$E$6:$AF$51,MATCH(B11,'SO FOB Agustus 2026'!$B$6:$B$51,0),MATCH($AP$6,'SO FOB Agustus 2026'!$E$6:$AF$6,0))</f>
        <v>0</v>
      </c>
      <c r="AQ11" s="474">
        <v>0</v>
      </c>
      <c r="AR11" s="473">
        <f t="shared" si="30"/>
        <v>0</v>
      </c>
      <c r="AS11" s="473">
        <f>INDEX('SO FOB Agustus 2026'!$E$6:$AF$51,MATCH(B11,'SO FOB Agustus 2026'!$B$6:$B$51,0),MATCH($AS$6,'SO FOB Agustus 2026'!$E$6:$AF$6,0))</f>
        <v>0</v>
      </c>
      <c r="AT11" s="474">
        <v>0</v>
      </c>
      <c r="AU11" s="473">
        <f t="shared" si="31"/>
        <v>0</v>
      </c>
      <c r="AV11" s="473">
        <f>INDEX('SO FOB Agustus 2026'!$E$6:$AF$51,MATCH(B11,'SO FOB Agustus 2026'!$B$6:$B$51,0),MATCH($AV$6,'SO FOB Agustus 2026'!$E$6:$AF$6,0))</f>
        <v>0</v>
      </c>
      <c r="AW11" s="474">
        <v>0</v>
      </c>
      <c r="AX11" s="473">
        <f t="shared" si="32"/>
        <v>0</v>
      </c>
      <c r="AY11" s="473">
        <f>INDEX('SO FOB Agustus 2026'!$E$6:$AF$51,MATCH(B11,'SO FOB Agustus 2026'!$B$6:$B$51,0),MATCH($AY$6,'SO FOB Agustus 2026'!$E$6:$AF$6,0))</f>
        <v>0</v>
      </c>
      <c r="AZ11" s="474">
        <v>0</v>
      </c>
      <c r="BA11" s="473">
        <f t="shared" si="33"/>
        <v>0</v>
      </c>
    </row>
    <row r="12" spans="1:53">
      <c r="A12" s="470">
        <f t="shared" si="34"/>
        <v>5</v>
      </c>
      <c r="B12" s="471">
        <f t="shared" si="34"/>
        <v>46239</v>
      </c>
      <c r="C12" s="472">
        <f t="shared" si="18"/>
        <v>0</v>
      </c>
      <c r="D12" s="472">
        <f t="shared" si="18"/>
        <v>0</v>
      </c>
      <c r="E12" s="472">
        <f t="shared" si="19"/>
        <v>0</v>
      </c>
      <c r="F12" s="472">
        <f t="shared" si="0"/>
        <v>0</v>
      </c>
      <c r="G12" s="472">
        <f t="shared" si="1"/>
        <v>0</v>
      </c>
      <c r="H12" s="472">
        <f t="shared" si="2"/>
        <v>0</v>
      </c>
      <c r="I12" s="472">
        <f t="shared" si="3"/>
        <v>0</v>
      </c>
      <c r="J12" s="472"/>
      <c r="K12" s="472"/>
      <c r="L12" s="473">
        <f>INDEX('SO FOB Agustus 2026'!$E$6:$O$51,MATCH(B12,'SO FOB Agustus 2026'!$B$6:$B$51,0),MATCH($L$6,'SO FOB Agustus 2026'!$E$6:$O$6,0))</f>
        <v>0</v>
      </c>
      <c r="M12" s="474">
        <v>0</v>
      </c>
      <c r="N12" s="473">
        <f t="shared" si="20"/>
        <v>0</v>
      </c>
      <c r="O12" s="473">
        <f>INDEX('SO FOB Agustus 2026'!$E$6:$O$51,MATCH(B12,'SO FOB Agustus 2026'!$B$6:$B$51,0),MATCH($O$6,'SO FOB Agustus 2026'!$E$6:$O$6,0))</f>
        <v>0</v>
      </c>
      <c r="P12" s="474">
        <v>0</v>
      </c>
      <c r="Q12" s="473">
        <f t="shared" si="21"/>
        <v>0</v>
      </c>
      <c r="R12" s="473">
        <f>INDEX('SO FOB Agustus 2026'!$E$6:$O$51,MATCH(B12,'SO FOB Agustus 2026'!$B$6:$B$51,0),MATCH($R$6,'SO FOB Agustus 2026'!$E$6:$O$6,0))</f>
        <v>0</v>
      </c>
      <c r="S12" s="474">
        <v>0</v>
      </c>
      <c r="T12" s="473">
        <f t="shared" si="22"/>
        <v>0</v>
      </c>
      <c r="U12" s="473">
        <f>INDEX('SO FOB Agustus 2026'!$E$6:$O$51,MATCH(B12,'SO FOB Agustus 2026'!$B$6:$B$51,0),MATCH($U$6,'SO FOB Agustus 2026'!$E$6:$O$6,0))</f>
        <v>0</v>
      </c>
      <c r="V12" s="474">
        <v>0</v>
      </c>
      <c r="W12" s="473">
        <f t="shared" si="23"/>
        <v>0</v>
      </c>
      <c r="X12" s="473">
        <f>INDEX('SO FOB Agustus 2026'!$E$6:$O$51,MATCH(B12,'SO FOB Agustus 2026'!$B$6:$B$51,0),MATCH($X$6,'SO FOB Agustus 2026'!$E$6:$O$6,0))</f>
        <v>0</v>
      </c>
      <c r="Y12" s="474">
        <v>0</v>
      </c>
      <c r="Z12" s="473">
        <f t="shared" si="24"/>
        <v>0</v>
      </c>
      <c r="AA12" s="473">
        <f>INDEX('SO FOB Agustus 2026'!$E$6:$O$51,MATCH(B12,'SO FOB Agustus 2026'!$B$6:$B$51,0),MATCH($AA$6,'SO FOB Agustus 2026'!$E$6:$O$6,0))</f>
        <v>0</v>
      </c>
      <c r="AB12" s="474">
        <v>0</v>
      </c>
      <c r="AC12" s="473">
        <f t="shared" si="25"/>
        <v>0</v>
      </c>
      <c r="AD12" s="473">
        <f>INDEX('SO FOB Agustus 2026'!$E$6:$O$51,MATCH(B12,'SO FOB Agustus 2026'!$B$6:$B$51,0),MATCH($AD$6,'SO FOB Agustus 2026'!$E$6:$O$6,0))</f>
        <v>0</v>
      </c>
      <c r="AE12" s="474">
        <v>0</v>
      </c>
      <c r="AF12" s="473">
        <f t="shared" si="26"/>
        <v>0</v>
      </c>
      <c r="AG12" s="473">
        <f>INDEX('SO FOB Agustus 2026'!$E$6:$O$51,MATCH(B12,'SO FOB Agustus 2026'!$B$6:$B$51,0),MATCH($AG$6,'SO FOB Agustus 2026'!$E$6:$O$6,0))</f>
        <v>0</v>
      </c>
      <c r="AH12" s="474">
        <v>0</v>
      </c>
      <c r="AI12" s="473">
        <f t="shared" si="27"/>
        <v>0</v>
      </c>
      <c r="AJ12" s="473">
        <f>INDEX('SO FOB Agustus 2026'!$E$6:$O$51,MATCH(B12,'SO FOB Agustus 2026'!$B$6:$B$51,0),MATCH($AJ$6,'SO FOB Agustus 2026'!$E$6:$O$6,0))</f>
        <v>0</v>
      </c>
      <c r="AK12" s="474">
        <v>0</v>
      </c>
      <c r="AL12" s="473">
        <f t="shared" si="28"/>
        <v>0</v>
      </c>
      <c r="AM12" s="473">
        <f>INDEX('SO FOB Agustus 2026'!$E$6:$O$51,MATCH(B12,'SO FOB Agustus 2026'!$B$6:$B$51,0),MATCH($AM$6,'SO FOB Agustus 2026'!$E$6:$O$6,0))</f>
        <v>0</v>
      </c>
      <c r="AN12" s="474">
        <v>0</v>
      </c>
      <c r="AO12" s="473">
        <f t="shared" si="29"/>
        <v>0</v>
      </c>
      <c r="AP12" s="473">
        <f>INDEX('SO FOB Agustus 2026'!$E$6:$AF$51,MATCH(B12,'SO FOB Agustus 2026'!$B$6:$B$51,0),MATCH($AP$6,'SO FOB Agustus 2026'!$E$6:$AF$6,0))</f>
        <v>0</v>
      </c>
      <c r="AQ12" s="474">
        <v>0</v>
      </c>
      <c r="AR12" s="473">
        <f t="shared" si="30"/>
        <v>0</v>
      </c>
      <c r="AS12" s="473">
        <f>INDEX('SO FOB Agustus 2026'!$E$6:$AF$51,MATCH(B12,'SO FOB Agustus 2026'!$B$6:$B$51,0),MATCH($AS$6,'SO FOB Agustus 2026'!$E$6:$AF$6,0))</f>
        <v>0</v>
      </c>
      <c r="AT12" s="474">
        <v>0</v>
      </c>
      <c r="AU12" s="473">
        <f t="shared" si="31"/>
        <v>0</v>
      </c>
      <c r="AV12" s="473">
        <f>INDEX('SO FOB Agustus 2026'!$E$6:$AF$51,MATCH(B12,'SO FOB Agustus 2026'!$B$6:$B$51,0),MATCH($AV$6,'SO FOB Agustus 2026'!$E$6:$AF$6,0))</f>
        <v>0</v>
      </c>
      <c r="AW12" s="474">
        <v>0</v>
      </c>
      <c r="AX12" s="473">
        <f t="shared" si="32"/>
        <v>0</v>
      </c>
      <c r="AY12" s="473">
        <f>INDEX('SO FOB Agustus 2026'!$E$6:$AF$51,MATCH(B12,'SO FOB Agustus 2026'!$B$6:$B$51,0),MATCH($AY$6,'SO FOB Agustus 2026'!$E$6:$AF$6,0))</f>
        <v>0</v>
      </c>
      <c r="AZ12" s="474">
        <v>0</v>
      </c>
      <c r="BA12" s="473">
        <f t="shared" si="33"/>
        <v>0</v>
      </c>
    </row>
    <row r="13" spans="1:53">
      <c r="A13" s="470">
        <f t="shared" si="34"/>
        <v>6</v>
      </c>
      <c r="B13" s="471">
        <f t="shared" si="34"/>
        <v>46240</v>
      </c>
      <c r="C13" s="472">
        <f t="shared" si="18"/>
        <v>0</v>
      </c>
      <c r="D13" s="472">
        <f t="shared" si="18"/>
        <v>0</v>
      </c>
      <c r="E13" s="472">
        <f t="shared" si="19"/>
        <v>0</v>
      </c>
      <c r="F13" s="472">
        <f t="shared" si="0"/>
        <v>0</v>
      </c>
      <c r="G13" s="472">
        <f t="shared" si="1"/>
        <v>0</v>
      </c>
      <c r="H13" s="472">
        <f t="shared" si="2"/>
        <v>0</v>
      </c>
      <c r="I13" s="472">
        <f t="shared" si="3"/>
        <v>0</v>
      </c>
      <c r="J13" s="472"/>
      <c r="K13" s="472"/>
      <c r="L13" s="473">
        <f>INDEX('SO FOB Agustus 2026'!$E$6:$O$51,MATCH(B13,'SO FOB Agustus 2026'!$B$6:$B$51,0),MATCH($L$6,'SO FOB Agustus 2026'!$E$6:$O$6,0))</f>
        <v>0</v>
      </c>
      <c r="M13" s="474">
        <v>0</v>
      </c>
      <c r="N13" s="473">
        <f t="shared" si="20"/>
        <v>0</v>
      </c>
      <c r="O13" s="473">
        <f>INDEX('SO FOB Agustus 2026'!$E$6:$O$51,MATCH(B13,'SO FOB Agustus 2026'!$B$6:$B$51,0),MATCH($O$6,'SO FOB Agustus 2026'!$E$6:$O$6,0))</f>
        <v>0</v>
      </c>
      <c r="P13" s="474">
        <v>0</v>
      </c>
      <c r="Q13" s="473">
        <f t="shared" si="21"/>
        <v>0</v>
      </c>
      <c r="R13" s="473">
        <f>INDEX('SO FOB Agustus 2026'!$E$6:$O$51,MATCH(B13,'SO FOB Agustus 2026'!$B$6:$B$51,0),MATCH($R$6,'SO FOB Agustus 2026'!$E$6:$O$6,0))</f>
        <v>0</v>
      </c>
      <c r="S13" s="474">
        <v>0</v>
      </c>
      <c r="T13" s="473">
        <f t="shared" si="22"/>
        <v>0</v>
      </c>
      <c r="U13" s="473">
        <f>INDEX('SO FOB Agustus 2026'!$E$6:$O$51,MATCH(B13,'SO FOB Agustus 2026'!$B$6:$B$51,0),MATCH($U$6,'SO FOB Agustus 2026'!$E$6:$O$6,0))</f>
        <v>0</v>
      </c>
      <c r="V13" s="474">
        <v>0</v>
      </c>
      <c r="W13" s="473">
        <f t="shared" si="23"/>
        <v>0</v>
      </c>
      <c r="X13" s="473">
        <f>INDEX('SO FOB Agustus 2026'!$E$6:$O$51,MATCH(B13,'SO FOB Agustus 2026'!$B$6:$B$51,0),MATCH($X$6,'SO FOB Agustus 2026'!$E$6:$O$6,0))</f>
        <v>0</v>
      </c>
      <c r="Y13" s="474">
        <v>0</v>
      </c>
      <c r="Z13" s="473">
        <f t="shared" si="24"/>
        <v>0</v>
      </c>
      <c r="AA13" s="473">
        <f>INDEX('SO FOB Agustus 2026'!$E$6:$O$51,MATCH(B13,'SO FOB Agustus 2026'!$B$6:$B$51,0),MATCH($AA$6,'SO FOB Agustus 2026'!$E$6:$O$6,0))</f>
        <v>0</v>
      </c>
      <c r="AB13" s="474">
        <v>0</v>
      </c>
      <c r="AC13" s="473">
        <f t="shared" si="25"/>
        <v>0</v>
      </c>
      <c r="AD13" s="473">
        <f>INDEX('SO FOB Agustus 2026'!$E$6:$O$51,MATCH(B13,'SO FOB Agustus 2026'!$B$6:$B$51,0),MATCH($AD$6,'SO FOB Agustus 2026'!$E$6:$O$6,0))</f>
        <v>0</v>
      </c>
      <c r="AE13" s="474">
        <v>0</v>
      </c>
      <c r="AF13" s="473">
        <f t="shared" si="26"/>
        <v>0</v>
      </c>
      <c r="AG13" s="473">
        <f>INDEX('SO FOB Agustus 2026'!$E$6:$O$51,MATCH(B13,'SO FOB Agustus 2026'!$B$6:$B$51,0),MATCH($AG$6,'SO FOB Agustus 2026'!$E$6:$O$6,0))</f>
        <v>0</v>
      </c>
      <c r="AH13" s="474">
        <v>0</v>
      </c>
      <c r="AI13" s="473">
        <f t="shared" si="27"/>
        <v>0</v>
      </c>
      <c r="AJ13" s="473">
        <f>INDEX('SO FOB Agustus 2026'!$E$6:$O$51,MATCH(B13,'SO FOB Agustus 2026'!$B$6:$B$51,0),MATCH($AJ$6,'SO FOB Agustus 2026'!$E$6:$O$6,0))</f>
        <v>0</v>
      </c>
      <c r="AK13" s="474">
        <v>0</v>
      </c>
      <c r="AL13" s="473">
        <f t="shared" si="28"/>
        <v>0</v>
      </c>
      <c r="AM13" s="473">
        <f>INDEX('SO FOB Agustus 2026'!$E$6:$O$51,MATCH(B13,'SO FOB Agustus 2026'!$B$6:$B$51,0),MATCH($AM$6,'SO FOB Agustus 2026'!$E$6:$O$6,0))</f>
        <v>0</v>
      </c>
      <c r="AN13" s="474">
        <v>0</v>
      </c>
      <c r="AO13" s="473">
        <f t="shared" si="29"/>
        <v>0</v>
      </c>
      <c r="AP13" s="473">
        <f>INDEX('SO FOB Agustus 2026'!$E$6:$AF$51,MATCH(B13,'SO FOB Agustus 2026'!$B$6:$B$51,0),MATCH($AP$6,'SO FOB Agustus 2026'!$E$6:$AF$6,0))</f>
        <v>0</v>
      </c>
      <c r="AQ13" s="474">
        <v>0</v>
      </c>
      <c r="AR13" s="473">
        <f t="shared" si="30"/>
        <v>0</v>
      </c>
      <c r="AS13" s="473">
        <f>INDEX('SO FOB Agustus 2026'!$E$6:$AF$51,MATCH(B13,'SO FOB Agustus 2026'!$B$6:$B$51,0),MATCH($AS$6,'SO FOB Agustus 2026'!$E$6:$AF$6,0))</f>
        <v>0</v>
      </c>
      <c r="AT13" s="474">
        <v>0</v>
      </c>
      <c r="AU13" s="473">
        <f t="shared" si="31"/>
        <v>0</v>
      </c>
      <c r="AV13" s="473">
        <f>INDEX('SO FOB Agustus 2026'!$E$6:$AF$51,MATCH(B13,'SO FOB Agustus 2026'!$B$6:$B$51,0),MATCH($AV$6,'SO FOB Agustus 2026'!$E$6:$AF$6,0))</f>
        <v>0</v>
      </c>
      <c r="AW13" s="474">
        <v>0</v>
      </c>
      <c r="AX13" s="473">
        <f t="shared" si="32"/>
        <v>0</v>
      </c>
      <c r="AY13" s="473">
        <f>INDEX('SO FOB Agustus 2026'!$E$6:$AF$51,MATCH(B13,'SO FOB Agustus 2026'!$B$6:$B$51,0),MATCH($AY$6,'SO FOB Agustus 2026'!$E$6:$AF$6,0))</f>
        <v>0</v>
      </c>
      <c r="AZ13" s="474">
        <v>0</v>
      </c>
      <c r="BA13" s="473">
        <f t="shared" si="33"/>
        <v>0</v>
      </c>
    </row>
    <row r="14" spans="1:53">
      <c r="A14" s="470">
        <f t="shared" si="34"/>
        <v>7</v>
      </c>
      <c r="B14" s="471">
        <f t="shared" si="34"/>
        <v>46241</v>
      </c>
      <c r="C14" s="472">
        <f t="shared" si="18"/>
        <v>0</v>
      </c>
      <c r="D14" s="472">
        <f t="shared" si="18"/>
        <v>0</v>
      </c>
      <c r="E14" s="472">
        <f t="shared" si="19"/>
        <v>0</v>
      </c>
      <c r="F14" s="472">
        <f t="shared" si="0"/>
        <v>0</v>
      </c>
      <c r="G14" s="472">
        <f t="shared" si="1"/>
        <v>0</v>
      </c>
      <c r="H14" s="472">
        <f t="shared" si="2"/>
        <v>0</v>
      </c>
      <c r="I14" s="472">
        <f t="shared" si="3"/>
        <v>0</v>
      </c>
      <c r="J14" s="472"/>
      <c r="K14" s="472"/>
      <c r="L14" s="473">
        <f>INDEX('SO FOB Agustus 2026'!$E$6:$O$51,MATCH(B14,'SO FOB Agustus 2026'!$B$6:$B$51,0),MATCH($L$6,'SO FOB Agustus 2026'!$E$6:$O$6,0))</f>
        <v>0</v>
      </c>
      <c r="M14" s="474">
        <v>0</v>
      </c>
      <c r="N14" s="473">
        <f t="shared" si="20"/>
        <v>0</v>
      </c>
      <c r="O14" s="473">
        <f>INDEX('SO FOB Agustus 2026'!$E$6:$O$51,MATCH(B14,'SO FOB Agustus 2026'!$B$6:$B$51,0),MATCH($O$6,'SO FOB Agustus 2026'!$E$6:$O$6,0))</f>
        <v>0</v>
      </c>
      <c r="P14" s="474">
        <v>0</v>
      </c>
      <c r="Q14" s="473">
        <f t="shared" si="21"/>
        <v>0</v>
      </c>
      <c r="R14" s="473">
        <f>INDEX('SO FOB Agustus 2026'!$E$6:$O$51,MATCH(B14,'SO FOB Agustus 2026'!$B$6:$B$51,0),MATCH($R$6,'SO FOB Agustus 2026'!$E$6:$O$6,0))</f>
        <v>0</v>
      </c>
      <c r="S14" s="474">
        <v>0</v>
      </c>
      <c r="T14" s="473">
        <f t="shared" si="22"/>
        <v>0</v>
      </c>
      <c r="U14" s="473">
        <f>INDEX('SO FOB Agustus 2026'!$E$6:$O$51,MATCH(B14,'SO FOB Agustus 2026'!$B$6:$B$51,0),MATCH($U$6,'SO FOB Agustus 2026'!$E$6:$O$6,0))</f>
        <v>0</v>
      </c>
      <c r="V14" s="474">
        <v>0</v>
      </c>
      <c r="W14" s="473">
        <f t="shared" si="23"/>
        <v>0</v>
      </c>
      <c r="X14" s="473">
        <f>INDEX('SO FOB Agustus 2026'!$E$6:$O$51,MATCH(B14,'SO FOB Agustus 2026'!$B$6:$B$51,0),MATCH($X$6,'SO FOB Agustus 2026'!$E$6:$O$6,0))</f>
        <v>0</v>
      </c>
      <c r="Y14" s="474">
        <v>0</v>
      </c>
      <c r="Z14" s="473">
        <f t="shared" si="24"/>
        <v>0</v>
      </c>
      <c r="AA14" s="473">
        <f>INDEX('SO FOB Agustus 2026'!$E$6:$O$51,MATCH(B14,'SO FOB Agustus 2026'!$B$6:$B$51,0),MATCH($AA$6,'SO FOB Agustus 2026'!$E$6:$O$6,0))</f>
        <v>0</v>
      </c>
      <c r="AB14" s="474">
        <v>0</v>
      </c>
      <c r="AC14" s="473">
        <f t="shared" si="25"/>
        <v>0</v>
      </c>
      <c r="AD14" s="473">
        <f>INDEX('SO FOB Agustus 2026'!$E$6:$O$51,MATCH(B14,'SO FOB Agustus 2026'!$B$6:$B$51,0),MATCH($AD$6,'SO FOB Agustus 2026'!$E$6:$O$6,0))</f>
        <v>0</v>
      </c>
      <c r="AE14" s="474">
        <v>0</v>
      </c>
      <c r="AF14" s="473">
        <f t="shared" si="26"/>
        <v>0</v>
      </c>
      <c r="AG14" s="473">
        <f>INDEX('SO FOB Agustus 2026'!$E$6:$O$51,MATCH(B14,'SO FOB Agustus 2026'!$B$6:$B$51,0),MATCH($AG$6,'SO FOB Agustus 2026'!$E$6:$O$6,0))</f>
        <v>0</v>
      </c>
      <c r="AH14" s="474">
        <v>0</v>
      </c>
      <c r="AI14" s="473">
        <f t="shared" si="27"/>
        <v>0</v>
      </c>
      <c r="AJ14" s="473">
        <f>INDEX('SO FOB Agustus 2026'!$E$6:$O$51,MATCH(B14,'SO FOB Agustus 2026'!$B$6:$B$51,0),MATCH($AJ$6,'SO FOB Agustus 2026'!$E$6:$O$6,0))</f>
        <v>0</v>
      </c>
      <c r="AK14" s="474">
        <v>0</v>
      </c>
      <c r="AL14" s="473">
        <f t="shared" si="28"/>
        <v>0</v>
      </c>
      <c r="AM14" s="473">
        <f>INDEX('SO FOB Agustus 2026'!$E$6:$O$51,MATCH(B14,'SO FOB Agustus 2026'!$B$6:$B$51,0),MATCH($AM$6,'SO FOB Agustus 2026'!$E$6:$O$6,0))</f>
        <v>0</v>
      </c>
      <c r="AN14" s="474">
        <v>0</v>
      </c>
      <c r="AO14" s="473">
        <f t="shared" si="29"/>
        <v>0</v>
      </c>
      <c r="AP14" s="473">
        <f>INDEX('SO FOB Agustus 2026'!$E$6:$AF$51,MATCH(B14,'SO FOB Agustus 2026'!$B$6:$B$51,0),MATCH($AP$6,'SO FOB Agustus 2026'!$E$6:$AF$6,0))</f>
        <v>0</v>
      </c>
      <c r="AQ14" s="474">
        <v>0</v>
      </c>
      <c r="AR14" s="473">
        <f t="shared" si="30"/>
        <v>0</v>
      </c>
      <c r="AS14" s="473">
        <f>INDEX('SO FOB Agustus 2026'!$E$6:$AF$51,MATCH(B14,'SO FOB Agustus 2026'!$B$6:$B$51,0),MATCH($AS$6,'SO FOB Agustus 2026'!$E$6:$AF$6,0))</f>
        <v>0</v>
      </c>
      <c r="AT14" s="474">
        <v>0</v>
      </c>
      <c r="AU14" s="473">
        <f t="shared" si="31"/>
        <v>0</v>
      </c>
      <c r="AV14" s="473">
        <f>INDEX('SO FOB Agustus 2026'!$E$6:$AF$51,MATCH(B14,'SO FOB Agustus 2026'!$B$6:$B$51,0),MATCH($AV$6,'SO FOB Agustus 2026'!$E$6:$AF$6,0))</f>
        <v>0</v>
      </c>
      <c r="AW14" s="474">
        <v>0</v>
      </c>
      <c r="AX14" s="473">
        <f t="shared" si="32"/>
        <v>0</v>
      </c>
      <c r="AY14" s="473">
        <f>INDEX('SO FOB Agustus 2026'!$E$6:$AF$51,MATCH(B14,'SO FOB Agustus 2026'!$B$6:$B$51,0),MATCH($AY$6,'SO FOB Agustus 2026'!$E$6:$AF$6,0))</f>
        <v>0</v>
      </c>
      <c r="AZ14" s="474">
        <v>0</v>
      </c>
      <c r="BA14" s="473">
        <f t="shared" si="33"/>
        <v>0</v>
      </c>
    </row>
    <row r="15" spans="1:53">
      <c r="A15" s="470">
        <f t="shared" si="34"/>
        <v>8</v>
      </c>
      <c r="B15" s="471">
        <f t="shared" si="34"/>
        <v>46242</v>
      </c>
      <c r="C15" s="472">
        <f t="shared" si="18"/>
        <v>0</v>
      </c>
      <c r="D15" s="472">
        <f t="shared" si="18"/>
        <v>0</v>
      </c>
      <c r="E15" s="472">
        <f t="shared" si="19"/>
        <v>0</v>
      </c>
      <c r="F15" s="472">
        <f t="shared" si="0"/>
        <v>0</v>
      </c>
      <c r="G15" s="472">
        <f t="shared" si="1"/>
        <v>0</v>
      </c>
      <c r="H15" s="472">
        <f t="shared" si="2"/>
        <v>0</v>
      </c>
      <c r="I15" s="472">
        <f t="shared" si="3"/>
        <v>0</v>
      </c>
      <c r="J15" s="472"/>
      <c r="K15" s="472"/>
      <c r="L15" s="473">
        <f>INDEX('SO FOB Agustus 2026'!$E$6:$O$51,MATCH(B15,'SO FOB Agustus 2026'!$B$6:$B$51,0),MATCH($L$6,'SO FOB Agustus 2026'!$E$6:$O$6,0))</f>
        <v>0</v>
      </c>
      <c r="M15" s="474">
        <v>0</v>
      </c>
      <c r="N15" s="473">
        <f t="shared" si="20"/>
        <v>0</v>
      </c>
      <c r="O15" s="473">
        <f>INDEX('SO FOB Agustus 2026'!$E$6:$O$51,MATCH(B15,'SO FOB Agustus 2026'!$B$6:$B$51,0),MATCH($O$6,'SO FOB Agustus 2026'!$E$6:$O$6,0))</f>
        <v>0</v>
      </c>
      <c r="P15" s="474">
        <v>0</v>
      </c>
      <c r="Q15" s="473">
        <f t="shared" si="21"/>
        <v>0</v>
      </c>
      <c r="R15" s="473">
        <f>INDEX('SO FOB Agustus 2026'!$E$6:$O$51,MATCH(B15,'SO FOB Agustus 2026'!$B$6:$B$51,0),MATCH($R$6,'SO FOB Agustus 2026'!$E$6:$O$6,0))</f>
        <v>0</v>
      </c>
      <c r="S15" s="474">
        <v>0</v>
      </c>
      <c r="T15" s="473">
        <f t="shared" si="22"/>
        <v>0</v>
      </c>
      <c r="U15" s="473">
        <f>INDEX('SO FOB Agustus 2026'!$E$6:$O$51,MATCH(B15,'SO FOB Agustus 2026'!$B$6:$B$51,0),MATCH($U$6,'SO FOB Agustus 2026'!$E$6:$O$6,0))</f>
        <v>0</v>
      </c>
      <c r="V15" s="474">
        <v>0</v>
      </c>
      <c r="W15" s="473">
        <f t="shared" si="23"/>
        <v>0</v>
      </c>
      <c r="X15" s="473">
        <f>INDEX('SO FOB Agustus 2026'!$E$6:$O$51,MATCH(B15,'SO FOB Agustus 2026'!$B$6:$B$51,0),MATCH($X$6,'SO FOB Agustus 2026'!$E$6:$O$6,0))</f>
        <v>0</v>
      </c>
      <c r="Y15" s="474">
        <v>0</v>
      </c>
      <c r="Z15" s="473">
        <f t="shared" si="24"/>
        <v>0</v>
      </c>
      <c r="AA15" s="473">
        <f>INDEX('SO FOB Agustus 2026'!$E$6:$O$51,MATCH(B15,'SO FOB Agustus 2026'!$B$6:$B$51,0),MATCH($AA$6,'SO FOB Agustus 2026'!$E$6:$O$6,0))</f>
        <v>0</v>
      </c>
      <c r="AB15" s="474">
        <v>0</v>
      </c>
      <c r="AC15" s="473">
        <f t="shared" si="25"/>
        <v>0</v>
      </c>
      <c r="AD15" s="473">
        <f>INDEX('SO FOB Agustus 2026'!$E$6:$O$51,MATCH(B15,'SO FOB Agustus 2026'!$B$6:$B$51,0),MATCH($AD$6,'SO FOB Agustus 2026'!$E$6:$O$6,0))</f>
        <v>0</v>
      </c>
      <c r="AE15" s="474">
        <v>0</v>
      </c>
      <c r="AF15" s="473">
        <f t="shared" si="26"/>
        <v>0</v>
      </c>
      <c r="AG15" s="473">
        <f>INDEX('SO FOB Agustus 2026'!$E$6:$O$51,MATCH(B15,'SO FOB Agustus 2026'!$B$6:$B$51,0),MATCH($AG$6,'SO FOB Agustus 2026'!$E$6:$O$6,0))</f>
        <v>0</v>
      </c>
      <c r="AH15" s="474">
        <v>0</v>
      </c>
      <c r="AI15" s="473">
        <f t="shared" si="27"/>
        <v>0</v>
      </c>
      <c r="AJ15" s="473">
        <f>INDEX('SO FOB Agustus 2026'!$E$6:$O$51,MATCH(B15,'SO FOB Agustus 2026'!$B$6:$B$51,0),MATCH($AJ$6,'SO FOB Agustus 2026'!$E$6:$O$6,0))</f>
        <v>0</v>
      </c>
      <c r="AK15" s="474">
        <v>0</v>
      </c>
      <c r="AL15" s="473">
        <f t="shared" si="28"/>
        <v>0</v>
      </c>
      <c r="AM15" s="473">
        <f>INDEX('SO FOB Agustus 2026'!$E$6:$O$51,MATCH(B15,'SO FOB Agustus 2026'!$B$6:$B$51,0),MATCH($AM$6,'SO FOB Agustus 2026'!$E$6:$O$6,0))</f>
        <v>0</v>
      </c>
      <c r="AN15" s="474">
        <v>0</v>
      </c>
      <c r="AO15" s="473">
        <f t="shared" si="29"/>
        <v>0</v>
      </c>
      <c r="AP15" s="473">
        <f>INDEX('SO FOB Agustus 2026'!$E$6:$AF$51,MATCH(B15,'SO FOB Agustus 2026'!$B$6:$B$51,0),MATCH($AP$6,'SO FOB Agustus 2026'!$E$6:$AF$6,0))</f>
        <v>0</v>
      </c>
      <c r="AQ15" s="474">
        <v>0</v>
      </c>
      <c r="AR15" s="473">
        <f t="shared" si="30"/>
        <v>0</v>
      </c>
      <c r="AS15" s="473">
        <f>INDEX('SO FOB Agustus 2026'!$E$6:$AF$51,MATCH(B15,'SO FOB Agustus 2026'!$B$6:$B$51,0),MATCH($AS$6,'SO FOB Agustus 2026'!$E$6:$AF$6,0))</f>
        <v>0</v>
      </c>
      <c r="AT15" s="474">
        <v>0</v>
      </c>
      <c r="AU15" s="473">
        <f t="shared" si="31"/>
        <v>0</v>
      </c>
      <c r="AV15" s="473">
        <f>INDEX('SO FOB Agustus 2026'!$E$6:$AF$51,MATCH(B15,'SO FOB Agustus 2026'!$B$6:$B$51,0),MATCH($AV$6,'SO FOB Agustus 2026'!$E$6:$AF$6,0))</f>
        <v>0</v>
      </c>
      <c r="AW15" s="474">
        <v>0</v>
      </c>
      <c r="AX15" s="473">
        <f t="shared" si="32"/>
        <v>0</v>
      </c>
      <c r="AY15" s="473">
        <f>INDEX('SO FOB Agustus 2026'!$E$6:$AF$51,MATCH(B15,'SO FOB Agustus 2026'!$B$6:$B$51,0),MATCH($AY$6,'SO FOB Agustus 2026'!$E$6:$AF$6,0))</f>
        <v>0</v>
      </c>
      <c r="AZ15" s="474">
        <v>0</v>
      </c>
      <c r="BA15" s="473">
        <f t="shared" si="33"/>
        <v>0</v>
      </c>
    </row>
    <row r="16" spans="1:53">
      <c r="A16" s="470">
        <f t="shared" si="34"/>
        <v>9</v>
      </c>
      <c r="B16" s="471">
        <f t="shared" si="34"/>
        <v>46243</v>
      </c>
      <c r="C16" s="472">
        <f t="shared" si="18"/>
        <v>0</v>
      </c>
      <c r="D16" s="472">
        <f t="shared" si="18"/>
        <v>0</v>
      </c>
      <c r="E16" s="472">
        <f t="shared" si="19"/>
        <v>0</v>
      </c>
      <c r="F16" s="472">
        <f t="shared" si="0"/>
        <v>0</v>
      </c>
      <c r="G16" s="472">
        <f t="shared" si="1"/>
        <v>0</v>
      </c>
      <c r="H16" s="472">
        <f t="shared" si="2"/>
        <v>0</v>
      </c>
      <c r="I16" s="472">
        <f t="shared" si="3"/>
        <v>0</v>
      </c>
      <c r="J16" s="472"/>
      <c r="K16" s="472"/>
      <c r="L16" s="473">
        <f>INDEX('SO FOB Agustus 2026'!$E$6:$O$51,MATCH(B16,'SO FOB Agustus 2026'!$B$6:$B$51,0),MATCH($L$6,'SO FOB Agustus 2026'!$E$6:$O$6,0))</f>
        <v>0</v>
      </c>
      <c r="M16" s="474">
        <v>0</v>
      </c>
      <c r="N16" s="473">
        <f t="shared" si="20"/>
        <v>0</v>
      </c>
      <c r="O16" s="473">
        <f>INDEX('SO FOB Agustus 2026'!$E$6:$O$51,MATCH(B16,'SO FOB Agustus 2026'!$B$6:$B$51,0),MATCH($O$6,'SO FOB Agustus 2026'!$E$6:$O$6,0))</f>
        <v>0</v>
      </c>
      <c r="P16" s="474">
        <v>0</v>
      </c>
      <c r="Q16" s="473">
        <f t="shared" si="21"/>
        <v>0</v>
      </c>
      <c r="R16" s="473">
        <f>INDEX('SO FOB Agustus 2026'!$E$6:$O$51,MATCH(B16,'SO FOB Agustus 2026'!$B$6:$B$51,0),MATCH($R$6,'SO FOB Agustus 2026'!$E$6:$O$6,0))</f>
        <v>0</v>
      </c>
      <c r="S16" s="474">
        <v>0</v>
      </c>
      <c r="T16" s="473">
        <f t="shared" si="22"/>
        <v>0</v>
      </c>
      <c r="U16" s="473">
        <f>INDEX('SO FOB Agustus 2026'!$E$6:$O$51,MATCH(B16,'SO FOB Agustus 2026'!$B$6:$B$51,0),MATCH($U$6,'SO FOB Agustus 2026'!$E$6:$O$6,0))</f>
        <v>0</v>
      </c>
      <c r="V16" s="474">
        <v>0</v>
      </c>
      <c r="W16" s="473">
        <f t="shared" si="23"/>
        <v>0</v>
      </c>
      <c r="X16" s="473">
        <f>INDEX('SO FOB Agustus 2026'!$E$6:$O$51,MATCH(B16,'SO FOB Agustus 2026'!$B$6:$B$51,0),MATCH($X$6,'SO FOB Agustus 2026'!$E$6:$O$6,0))</f>
        <v>0</v>
      </c>
      <c r="Y16" s="474">
        <v>0</v>
      </c>
      <c r="Z16" s="473">
        <f t="shared" si="24"/>
        <v>0</v>
      </c>
      <c r="AA16" s="473">
        <f>INDEX('SO FOB Agustus 2026'!$E$6:$O$51,MATCH(B16,'SO FOB Agustus 2026'!$B$6:$B$51,0),MATCH($AA$6,'SO FOB Agustus 2026'!$E$6:$O$6,0))</f>
        <v>0</v>
      </c>
      <c r="AB16" s="474">
        <v>0</v>
      </c>
      <c r="AC16" s="473">
        <f t="shared" si="25"/>
        <v>0</v>
      </c>
      <c r="AD16" s="473">
        <f>INDEX('SO FOB Agustus 2026'!$E$6:$O$51,MATCH(B16,'SO FOB Agustus 2026'!$B$6:$B$51,0),MATCH($AD$6,'SO FOB Agustus 2026'!$E$6:$O$6,0))</f>
        <v>0</v>
      </c>
      <c r="AE16" s="474">
        <v>0</v>
      </c>
      <c r="AF16" s="473">
        <f t="shared" si="26"/>
        <v>0</v>
      </c>
      <c r="AG16" s="473">
        <f>INDEX('SO FOB Agustus 2026'!$E$6:$O$51,MATCH(B16,'SO FOB Agustus 2026'!$B$6:$B$51,0),MATCH($AG$6,'SO FOB Agustus 2026'!$E$6:$O$6,0))</f>
        <v>0</v>
      </c>
      <c r="AH16" s="474">
        <v>0</v>
      </c>
      <c r="AI16" s="473">
        <f t="shared" si="27"/>
        <v>0</v>
      </c>
      <c r="AJ16" s="473">
        <f>INDEX('SO FOB Agustus 2026'!$E$6:$O$51,MATCH(B16,'SO FOB Agustus 2026'!$B$6:$B$51,0),MATCH($AJ$6,'SO FOB Agustus 2026'!$E$6:$O$6,0))</f>
        <v>0</v>
      </c>
      <c r="AK16" s="474">
        <v>0</v>
      </c>
      <c r="AL16" s="473">
        <f t="shared" si="28"/>
        <v>0</v>
      </c>
      <c r="AM16" s="473">
        <f>INDEX('SO FOB Agustus 2026'!$E$6:$O$51,MATCH(B16,'SO FOB Agustus 2026'!$B$6:$B$51,0),MATCH($AM$6,'SO FOB Agustus 2026'!$E$6:$O$6,0))</f>
        <v>0</v>
      </c>
      <c r="AN16" s="474">
        <v>0</v>
      </c>
      <c r="AO16" s="473">
        <f t="shared" si="29"/>
        <v>0</v>
      </c>
      <c r="AP16" s="473">
        <f>INDEX('SO FOB Agustus 2026'!$E$6:$AF$51,MATCH(B16,'SO FOB Agustus 2026'!$B$6:$B$51,0),MATCH($AP$6,'SO FOB Agustus 2026'!$E$6:$AF$6,0))</f>
        <v>0</v>
      </c>
      <c r="AQ16" s="474">
        <v>0</v>
      </c>
      <c r="AR16" s="473">
        <f t="shared" si="30"/>
        <v>0</v>
      </c>
      <c r="AS16" s="473">
        <f>INDEX('SO FOB Agustus 2026'!$E$6:$AF$51,MATCH(B16,'SO FOB Agustus 2026'!$B$6:$B$51,0),MATCH($AS$6,'SO FOB Agustus 2026'!$E$6:$AF$6,0))</f>
        <v>0</v>
      </c>
      <c r="AT16" s="474">
        <v>0</v>
      </c>
      <c r="AU16" s="473">
        <f t="shared" si="31"/>
        <v>0</v>
      </c>
      <c r="AV16" s="473">
        <f>INDEX('SO FOB Agustus 2026'!$E$6:$AF$51,MATCH(B16,'SO FOB Agustus 2026'!$B$6:$B$51,0),MATCH($AV$6,'SO FOB Agustus 2026'!$E$6:$AF$6,0))</f>
        <v>0</v>
      </c>
      <c r="AW16" s="474">
        <v>0</v>
      </c>
      <c r="AX16" s="473">
        <f t="shared" si="32"/>
        <v>0</v>
      </c>
      <c r="AY16" s="473">
        <f>INDEX('SO FOB Agustus 2026'!$E$6:$AF$51,MATCH(B16,'SO FOB Agustus 2026'!$B$6:$B$51,0),MATCH($AY$6,'SO FOB Agustus 2026'!$E$6:$AF$6,0))</f>
        <v>0</v>
      </c>
      <c r="AZ16" s="474">
        <v>0</v>
      </c>
      <c r="BA16" s="473">
        <f t="shared" si="33"/>
        <v>0</v>
      </c>
    </row>
    <row r="17" spans="1:53">
      <c r="A17" s="470">
        <f t="shared" si="34"/>
        <v>10</v>
      </c>
      <c r="B17" s="471">
        <f t="shared" si="34"/>
        <v>46244</v>
      </c>
      <c r="C17" s="472">
        <f t="shared" si="18"/>
        <v>0</v>
      </c>
      <c r="D17" s="472">
        <f t="shared" si="18"/>
        <v>0</v>
      </c>
      <c r="E17" s="472">
        <f t="shared" si="19"/>
        <v>0</v>
      </c>
      <c r="F17" s="472">
        <f t="shared" si="0"/>
        <v>0</v>
      </c>
      <c r="G17" s="472">
        <f t="shared" si="1"/>
        <v>0</v>
      </c>
      <c r="H17" s="472">
        <f t="shared" si="2"/>
        <v>0</v>
      </c>
      <c r="I17" s="472">
        <f t="shared" si="3"/>
        <v>0</v>
      </c>
      <c r="J17" s="472"/>
      <c r="K17" s="472"/>
      <c r="L17" s="473">
        <f>INDEX('SO FOB Agustus 2026'!$E$6:$O$51,MATCH(B17,'SO FOB Agustus 2026'!$B$6:$B$51,0),MATCH($L$6,'SO FOB Agustus 2026'!$E$6:$O$6,0))</f>
        <v>0</v>
      </c>
      <c r="M17" s="474">
        <v>0</v>
      </c>
      <c r="N17" s="473">
        <f t="shared" si="20"/>
        <v>0</v>
      </c>
      <c r="O17" s="473">
        <f>INDEX('SO FOB Agustus 2026'!$E$6:$O$51,MATCH(B17,'SO FOB Agustus 2026'!$B$6:$B$51,0),MATCH($O$6,'SO FOB Agustus 2026'!$E$6:$O$6,0))</f>
        <v>0</v>
      </c>
      <c r="P17" s="474">
        <v>0</v>
      </c>
      <c r="Q17" s="473">
        <f t="shared" si="21"/>
        <v>0</v>
      </c>
      <c r="R17" s="473">
        <f>INDEX('SO FOB Agustus 2026'!$E$6:$O$51,MATCH(B17,'SO FOB Agustus 2026'!$B$6:$B$51,0),MATCH($R$6,'SO FOB Agustus 2026'!$E$6:$O$6,0))</f>
        <v>0</v>
      </c>
      <c r="S17" s="474">
        <v>0</v>
      </c>
      <c r="T17" s="473">
        <f t="shared" si="22"/>
        <v>0</v>
      </c>
      <c r="U17" s="473">
        <f>INDEX('SO FOB Agustus 2026'!$E$6:$O$51,MATCH(B17,'SO FOB Agustus 2026'!$B$6:$B$51,0),MATCH($U$6,'SO FOB Agustus 2026'!$E$6:$O$6,0))</f>
        <v>0</v>
      </c>
      <c r="V17" s="474">
        <v>0</v>
      </c>
      <c r="W17" s="473">
        <f t="shared" si="23"/>
        <v>0</v>
      </c>
      <c r="X17" s="473">
        <f>INDEX('SO FOB Agustus 2026'!$E$6:$O$51,MATCH(B17,'SO FOB Agustus 2026'!$B$6:$B$51,0),MATCH($X$6,'SO FOB Agustus 2026'!$E$6:$O$6,0))</f>
        <v>0</v>
      </c>
      <c r="Y17" s="474">
        <v>0</v>
      </c>
      <c r="Z17" s="473">
        <f t="shared" si="24"/>
        <v>0</v>
      </c>
      <c r="AA17" s="473">
        <f>INDEX('SO FOB Agustus 2026'!$E$6:$O$51,MATCH(B17,'SO FOB Agustus 2026'!$B$6:$B$51,0),MATCH($AA$6,'SO FOB Agustus 2026'!$E$6:$O$6,0))</f>
        <v>0</v>
      </c>
      <c r="AB17" s="474">
        <v>0</v>
      </c>
      <c r="AC17" s="473">
        <f t="shared" si="25"/>
        <v>0</v>
      </c>
      <c r="AD17" s="473">
        <f>INDEX('SO FOB Agustus 2026'!$E$6:$O$51,MATCH(B17,'SO FOB Agustus 2026'!$B$6:$B$51,0),MATCH($AD$6,'SO FOB Agustus 2026'!$E$6:$O$6,0))</f>
        <v>0</v>
      </c>
      <c r="AE17" s="474">
        <v>0</v>
      </c>
      <c r="AF17" s="473">
        <f t="shared" si="26"/>
        <v>0</v>
      </c>
      <c r="AG17" s="473">
        <f>INDEX('SO FOB Agustus 2026'!$E$6:$O$51,MATCH(B17,'SO FOB Agustus 2026'!$B$6:$B$51,0),MATCH($AG$6,'SO FOB Agustus 2026'!$E$6:$O$6,0))</f>
        <v>0</v>
      </c>
      <c r="AH17" s="474">
        <v>0</v>
      </c>
      <c r="AI17" s="473">
        <f t="shared" si="27"/>
        <v>0</v>
      </c>
      <c r="AJ17" s="473">
        <f>INDEX('SO FOB Agustus 2026'!$E$6:$O$51,MATCH(B17,'SO FOB Agustus 2026'!$B$6:$B$51,0),MATCH($AJ$6,'SO FOB Agustus 2026'!$E$6:$O$6,0))</f>
        <v>0</v>
      </c>
      <c r="AK17" s="474">
        <v>0</v>
      </c>
      <c r="AL17" s="473">
        <f t="shared" si="28"/>
        <v>0</v>
      </c>
      <c r="AM17" s="473">
        <f>INDEX('SO FOB Agustus 2026'!$E$6:$O$51,MATCH(B17,'SO FOB Agustus 2026'!$B$6:$B$51,0),MATCH($AM$6,'SO FOB Agustus 2026'!$E$6:$O$6,0))</f>
        <v>0</v>
      </c>
      <c r="AN17" s="474">
        <v>0</v>
      </c>
      <c r="AO17" s="473">
        <f t="shared" si="29"/>
        <v>0</v>
      </c>
      <c r="AP17" s="473">
        <f>INDEX('SO FOB Agustus 2026'!$E$6:$AF$51,MATCH(B17,'SO FOB Agustus 2026'!$B$6:$B$51,0),MATCH($AP$6,'SO FOB Agustus 2026'!$E$6:$AF$6,0))</f>
        <v>0</v>
      </c>
      <c r="AQ17" s="474">
        <v>0</v>
      </c>
      <c r="AR17" s="473">
        <f t="shared" si="30"/>
        <v>0</v>
      </c>
      <c r="AS17" s="473">
        <f>INDEX('SO FOB Agustus 2026'!$E$6:$AF$51,MATCH(B17,'SO FOB Agustus 2026'!$B$6:$B$51,0),MATCH($AS$6,'SO FOB Agustus 2026'!$E$6:$AF$6,0))</f>
        <v>0</v>
      </c>
      <c r="AT17" s="474">
        <v>0</v>
      </c>
      <c r="AU17" s="473">
        <f t="shared" si="31"/>
        <v>0</v>
      </c>
      <c r="AV17" s="473">
        <f>INDEX('SO FOB Agustus 2026'!$E$6:$AF$51,MATCH(B17,'SO FOB Agustus 2026'!$B$6:$B$51,0),MATCH($AV$6,'SO FOB Agustus 2026'!$E$6:$AF$6,0))</f>
        <v>0</v>
      </c>
      <c r="AW17" s="474">
        <v>0</v>
      </c>
      <c r="AX17" s="473">
        <f t="shared" si="32"/>
        <v>0</v>
      </c>
      <c r="AY17" s="473">
        <f>INDEX('SO FOB Agustus 2026'!$E$6:$AF$51,MATCH(B17,'SO FOB Agustus 2026'!$B$6:$B$51,0),MATCH($AY$6,'SO FOB Agustus 2026'!$E$6:$AF$6,0))</f>
        <v>0</v>
      </c>
      <c r="AZ17" s="474">
        <v>0</v>
      </c>
      <c r="BA17" s="473">
        <f t="shared" si="33"/>
        <v>0</v>
      </c>
    </row>
    <row r="18" spans="1:53">
      <c r="A18" s="470">
        <f t="shared" si="34"/>
        <v>11</v>
      </c>
      <c r="B18" s="471">
        <f t="shared" si="34"/>
        <v>46245</v>
      </c>
      <c r="C18" s="472">
        <f t="shared" si="18"/>
        <v>0</v>
      </c>
      <c r="D18" s="472">
        <f t="shared" si="18"/>
        <v>0</v>
      </c>
      <c r="E18" s="472">
        <f t="shared" si="19"/>
        <v>0</v>
      </c>
      <c r="F18" s="472">
        <f t="shared" si="0"/>
        <v>0</v>
      </c>
      <c r="G18" s="472">
        <f t="shared" si="1"/>
        <v>0</v>
      </c>
      <c r="H18" s="472">
        <f t="shared" si="2"/>
        <v>0</v>
      </c>
      <c r="I18" s="472">
        <f t="shared" si="3"/>
        <v>0</v>
      </c>
      <c r="J18" s="472"/>
      <c r="K18" s="472"/>
      <c r="L18" s="473">
        <f>INDEX('SO FOB Agustus 2026'!$E$6:$O$51,MATCH(B18,'SO FOB Agustus 2026'!$B$6:$B$51,0),MATCH($L$6,'SO FOB Agustus 2026'!$E$6:$O$6,0))</f>
        <v>0</v>
      </c>
      <c r="M18" s="474">
        <v>0</v>
      </c>
      <c r="N18" s="473">
        <f t="shared" si="20"/>
        <v>0</v>
      </c>
      <c r="O18" s="473">
        <f>INDEX('SO FOB Agustus 2026'!$E$6:$O$51,MATCH(B18,'SO FOB Agustus 2026'!$B$6:$B$51,0),MATCH($O$6,'SO FOB Agustus 2026'!$E$6:$O$6,0))</f>
        <v>0</v>
      </c>
      <c r="P18" s="474">
        <v>0</v>
      </c>
      <c r="Q18" s="473">
        <f t="shared" si="21"/>
        <v>0</v>
      </c>
      <c r="R18" s="473">
        <f>INDEX('SO FOB Agustus 2026'!$E$6:$O$51,MATCH(B18,'SO FOB Agustus 2026'!$B$6:$B$51,0),MATCH($R$6,'SO FOB Agustus 2026'!$E$6:$O$6,0))</f>
        <v>0</v>
      </c>
      <c r="S18" s="474">
        <v>0</v>
      </c>
      <c r="T18" s="473">
        <f t="shared" si="22"/>
        <v>0</v>
      </c>
      <c r="U18" s="473">
        <f>INDEX('SO FOB Agustus 2026'!$E$6:$O$51,MATCH(B18,'SO FOB Agustus 2026'!$B$6:$B$51,0),MATCH($U$6,'SO FOB Agustus 2026'!$E$6:$O$6,0))</f>
        <v>0</v>
      </c>
      <c r="V18" s="474">
        <v>0</v>
      </c>
      <c r="W18" s="473">
        <f t="shared" si="23"/>
        <v>0</v>
      </c>
      <c r="X18" s="473">
        <f>INDEX('SO FOB Agustus 2026'!$E$6:$O$51,MATCH(B18,'SO FOB Agustus 2026'!$B$6:$B$51,0),MATCH($X$6,'SO FOB Agustus 2026'!$E$6:$O$6,0))</f>
        <v>0</v>
      </c>
      <c r="Y18" s="474">
        <v>0</v>
      </c>
      <c r="Z18" s="473">
        <f t="shared" si="24"/>
        <v>0</v>
      </c>
      <c r="AA18" s="473">
        <f>INDEX('SO FOB Agustus 2026'!$E$6:$O$51,MATCH(B18,'SO FOB Agustus 2026'!$B$6:$B$51,0),MATCH($AA$6,'SO FOB Agustus 2026'!$E$6:$O$6,0))</f>
        <v>0</v>
      </c>
      <c r="AB18" s="474">
        <v>0</v>
      </c>
      <c r="AC18" s="473">
        <f t="shared" si="25"/>
        <v>0</v>
      </c>
      <c r="AD18" s="473">
        <f>INDEX('SO FOB Agustus 2026'!$E$6:$O$51,MATCH(B18,'SO FOB Agustus 2026'!$B$6:$B$51,0),MATCH($AD$6,'SO FOB Agustus 2026'!$E$6:$O$6,0))</f>
        <v>0</v>
      </c>
      <c r="AE18" s="474">
        <v>0</v>
      </c>
      <c r="AF18" s="473">
        <f t="shared" si="26"/>
        <v>0</v>
      </c>
      <c r="AG18" s="473">
        <f>INDEX('SO FOB Agustus 2026'!$E$6:$O$51,MATCH(B18,'SO FOB Agustus 2026'!$B$6:$B$51,0),MATCH($AG$6,'SO FOB Agustus 2026'!$E$6:$O$6,0))</f>
        <v>0</v>
      </c>
      <c r="AH18" s="474">
        <v>0</v>
      </c>
      <c r="AI18" s="473">
        <f t="shared" si="27"/>
        <v>0</v>
      </c>
      <c r="AJ18" s="473">
        <f>INDEX('SO FOB Agustus 2026'!$E$6:$O$51,MATCH(B18,'SO FOB Agustus 2026'!$B$6:$B$51,0),MATCH($AJ$6,'SO FOB Agustus 2026'!$E$6:$O$6,0))</f>
        <v>0</v>
      </c>
      <c r="AK18" s="474">
        <v>0</v>
      </c>
      <c r="AL18" s="473">
        <f t="shared" si="28"/>
        <v>0</v>
      </c>
      <c r="AM18" s="473">
        <f>INDEX('SO FOB Agustus 2026'!$E$6:$O$51,MATCH(B18,'SO FOB Agustus 2026'!$B$6:$B$51,0),MATCH($AM$6,'SO FOB Agustus 2026'!$E$6:$O$6,0))</f>
        <v>0</v>
      </c>
      <c r="AN18" s="474">
        <v>0</v>
      </c>
      <c r="AO18" s="473">
        <f t="shared" si="29"/>
        <v>0</v>
      </c>
      <c r="AP18" s="473">
        <f>INDEX('SO FOB Agustus 2026'!$E$6:$AF$51,MATCH(B18,'SO FOB Agustus 2026'!$B$6:$B$51,0),MATCH($AP$6,'SO FOB Agustus 2026'!$E$6:$AF$6,0))</f>
        <v>0</v>
      </c>
      <c r="AQ18" s="474">
        <v>0</v>
      </c>
      <c r="AR18" s="473">
        <f t="shared" si="30"/>
        <v>0</v>
      </c>
      <c r="AS18" s="473">
        <f>INDEX('SO FOB Agustus 2026'!$E$6:$AF$51,MATCH(B18,'SO FOB Agustus 2026'!$B$6:$B$51,0),MATCH($AS$6,'SO FOB Agustus 2026'!$E$6:$AF$6,0))</f>
        <v>0</v>
      </c>
      <c r="AT18" s="474">
        <v>0</v>
      </c>
      <c r="AU18" s="473">
        <f t="shared" si="31"/>
        <v>0</v>
      </c>
      <c r="AV18" s="473">
        <f>INDEX('SO FOB Agustus 2026'!$E$6:$AF$51,MATCH(B18,'SO FOB Agustus 2026'!$B$6:$B$51,0),MATCH($AV$6,'SO FOB Agustus 2026'!$E$6:$AF$6,0))</f>
        <v>0</v>
      </c>
      <c r="AW18" s="474">
        <v>0</v>
      </c>
      <c r="AX18" s="473">
        <f t="shared" si="32"/>
        <v>0</v>
      </c>
      <c r="AY18" s="473">
        <f>INDEX('SO FOB Agustus 2026'!$E$6:$AF$51,MATCH(B18,'SO FOB Agustus 2026'!$B$6:$B$51,0),MATCH($AY$6,'SO FOB Agustus 2026'!$E$6:$AF$6,0))</f>
        <v>0</v>
      </c>
      <c r="AZ18" s="474">
        <v>0</v>
      </c>
      <c r="BA18" s="473">
        <f t="shared" si="33"/>
        <v>0</v>
      </c>
    </row>
    <row r="19" spans="1:53">
      <c r="A19" s="470">
        <f t="shared" si="34"/>
        <v>12</v>
      </c>
      <c r="B19" s="471">
        <f t="shared" si="34"/>
        <v>46246</v>
      </c>
      <c r="C19" s="472">
        <f t="shared" si="18"/>
        <v>0</v>
      </c>
      <c r="D19" s="472">
        <f t="shared" si="18"/>
        <v>0</v>
      </c>
      <c r="E19" s="472">
        <f t="shared" si="19"/>
        <v>0</v>
      </c>
      <c r="F19" s="472">
        <f t="shared" si="0"/>
        <v>0</v>
      </c>
      <c r="G19" s="472">
        <f t="shared" si="1"/>
        <v>0</v>
      </c>
      <c r="H19" s="472">
        <f t="shared" si="2"/>
        <v>0</v>
      </c>
      <c r="I19" s="472">
        <f t="shared" si="3"/>
        <v>0</v>
      </c>
      <c r="J19" s="472"/>
      <c r="K19" s="472"/>
      <c r="L19" s="473">
        <f>INDEX('SO FOB Agustus 2026'!$E$6:$O$51,MATCH(B19,'SO FOB Agustus 2026'!$B$6:$B$51,0),MATCH($L$6,'SO FOB Agustus 2026'!$E$6:$O$6,0))</f>
        <v>0</v>
      </c>
      <c r="M19" s="474">
        <v>0</v>
      </c>
      <c r="N19" s="473">
        <f t="shared" si="20"/>
        <v>0</v>
      </c>
      <c r="O19" s="473">
        <f>INDEX('SO FOB Agustus 2026'!$E$6:$O$51,MATCH(B19,'SO FOB Agustus 2026'!$B$6:$B$51,0),MATCH($O$6,'SO FOB Agustus 2026'!$E$6:$O$6,0))</f>
        <v>0</v>
      </c>
      <c r="P19" s="474">
        <v>0</v>
      </c>
      <c r="Q19" s="473">
        <f t="shared" si="21"/>
        <v>0</v>
      </c>
      <c r="R19" s="473">
        <f>INDEX('SO FOB Agustus 2026'!$E$6:$O$51,MATCH(B19,'SO FOB Agustus 2026'!$B$6:$B$51,0),MATCH($R$6,'SO FOB Agustus 2026'!$E$6:$O$6,0))</f>
        <v>0</v>
      </c>
      <c r="S19" s="474">
        <v>0</v>
      </c>
      <c r="T19" s="473">
        <f t="shared" si="22"/>
        <v>0</v>
      </c>
      <c r="U19" s="473">
        <f>INDEX('SO FOB Agustus 2026'!$E$6:$O$51,MATCH(B19,'SO FOB Agustus 2026'!$B$6:$B$51,0),MATCH($U$6,'SO FOB Agustus 2026'!$E$6:$O$6,0))</f>
        <v>0</v>
      </c>
      <c r="V19" s="474">
        <v>0</v>
      </c>
      <c r="W19" s="473">
        <f t="shared" si="23"/>
        <v>0</v>
      </c>
      <c r="X19" s="473">
        <f>INDEX('SO FOB Agustus 2026'!$E$6:$O$51,MATCH(B19,'SO FOB Agustus 2026'!$B$6:$B$51,0),MATCH($X$6,'SO FOB Agustus 2026'!$E$6:$O$6,0))</f>
        <v>0</v>
      </c>
      <c r="Y19" s="474">
        <v>0</v>
      </c>
      <c r="Z19" s="473">
        <f t="shared" si="24"/>
        <v>0</v>
      </c>
      <c r="AA19" s="473">
        <f>INDEX('SO FOB Agustus 2026'!$E$6:$O$51,MATCH(B19,'SO FOB Agustus 2026'!$B$6:$B$51,0),MATCH($AA$6,'SO FOB Agustus 2026'!$E$6:$O$6,0))</f>
        <v>0</v>
      </c>
      <c r="AB19" s="474">
        <v>0</v>
      </c>
      <c r="AC19" s="473">
        <f t="shared" si="25"/>
        <v>0</v>
      </c>
      <c r="AD19" s="473">
        <f>INDEX('SO FOB Agustus 2026'!$E$6:$O$51,MATCH(B19,'SO FOB Agustus 2026'!$B$6:$B$51,0),MATCH($AD$6,'SO FOB Agustus 2026'!$E$6:$O$6,0))</f>
        <v>0</v>
      </c>
      <c r="AE19" s="474">
        <v>0</v>
      </c>
      <c r="AF19" s="473">
        <f t="shared" si="26"/>
        <v>0</v>
      </c>
      <c r="AG19" s="473">
        <f>INDEX('SO FOB Agustus 2026'!$E$6:$O$51,MATCH(B19,'SO FOB Agustus 2026'!$B$6:$B$51,0),MATCH($AG$6,'SO FOB Agustus 2026'!$E$6:$O$6,0))</f>
        <v>0</v>
      </c>
      <c r="AH19" s="474">
        <v>0</v>
      </c>
      <c r="AI19" s="473">
        <f t="shared" si="27"/>
        <v>0</v>
      </c>
      <c r="AJ19" s="473">
        <f>INDEX('SO FOB Agustus 2026'!$E$6:$O$51,MATCH(B19,'SO FOB Agustus 2026'!$B$6:$B$51,0),MATCH($AJ$6,'SO FOB Agustus 2026'!$E$6:$O$6,0))</f>
        <v>0</v>
      </c>
      <c r="AK19" s="474">
        <v>0</v>
      </c>
      <c r="AL19" s="473">
        <f t="shared" si="28"/>
        <v>0</v>
      </c>
      <c r="AM19" s="473">
        <f>INDEX('SO FOB Agustus 2026'!$E$6:$O$51,MATCH(B19,'SO FOB Agustus 2026'!$B$6:$B$51,0),MATCH($AM$6,'SO FOB Agustus 2026'!$E$6:$O$6,0))</f>
        <v>0</v>
      </c>
      <c r="AN19" s="474">
        <v>0</v>
      </c>
      <c r="AO19" s="473">
        <f t="shared" si="29"/>
        <v>0</v>
      </c>
      <c r="AP19" s="473">
        <f>INDEX('SO FOB Agustus 2026'!$E$6:$AF$51,MATCH(B19,'SO FOB Agustus 2026'!$B$6:$B$51,0),MATCH($AP$6,'SO FOB Agustus 2026'!$E$6:$AF$6,0))</f>
        <v>0</v>
      </c>
      <c r="AQ19" s="474">
        <v>0</v>
      </c>
      <c r="AR19" s="473">
        <f t="shared" si="30"/>
        <v>0</v>
      </c>
      <c r="AS19" s="473">
        <f>INDEX('SO FOB Agustus 2026'!$E$6:$AF$51,MATCH(B19,'SO FOB Agustus 2026'!$B$6:$B$51,0),MATCH($AS$6,'SO FOB Agustus 2026'!$E$6:$AF$6,0))</f>
        <v>0</v>
      </c>
      <c r="AT19" s="474">
        <v>0</v>
      </c>
      <c r="AU19" s="473">
        <f t="shared" si="31"/>
        <v>0</v>
      </c>
      <c r="AV19" s="473">
        <f>INDEX('SO FOB Agustus 2026'!$E$6:$AF$51,MATCH(B19,'SO FOB Agustus 2026'!$B$6:$B$51,0),MATCH($AV$6,'SO FOB Agustus 2026'!$E$6:$AF$6,0))</f>
        <v>0</v>
      </c>
      <c r="AW19" s="474">
        <v>0</v>
      </c>
      <c r="AX19" s="473">
        <f t="shared" si="32"/>
        <v>0</v>
      </c>
      <c r="AY19" s="473">
        <f>INDEX('SO FOB Agustus 2026'!$E$6:$AF$51,MATCH(B19,'SO FOB Agustus 2026'!$B$6:$B$51,0),MATCH($AY$6,'SO FOB Agustus 2026'!$E$6:$AF$6,0))</f>
        <v>0</v>
      </c>
      <c r="AZ19" s="474">
        <v>0</v>
      </c>
      <c r="BA19" s="473">
        <f t="shared" si="33"/>
        <v>0</v>
      </c>
    </row>
    <row r="20" spans="1:53">
      <c r="A20" s="470">
        <f t="shared" si="34"/>
        <v>13</v>
      </c>
      <c r="B20" s="471">
        <f t="shared" si="34"/>
        <v>46247</v>
      </c>
      <c r="C20" s="472">
        <f t="shared" si="18"/>
        <v>0</v>
      </c>
      <c r="D20" s="472">
        <f t="shared" si="18"/>
        <v>0</v>
      </c>
      <c r="E20" s="472">
        <f t="shared" si="19"/>
        <v>0</v>
      </c>
      <c r="F20" s="472">
        <f t="shared" si="0"/>
        <v>0</v>
      </c>
      <c r="G20" s="472">
        <f t="shared" si="1"/>
        <v>0</v>
      </c>
      <c r="H20" s="472">
        <f t="shared" si="2"/>
        <v>0</v>
      </c>
      <c r="I20" s="472">
        <f t="shared" si="3"/>
        <v>0</v>
      </c>
      <c r="J20" s="472"/>
      <c r="K20" s="472"/>
      <c r="L20" s="473">
        <f>INDEX('SO FOB Agustus 2026'!$E$6:$O$51,MATCH(B20,'SO FOB Agustus 2026'!$B$6:$B$51,0),MATCH($L$6,'SO FOB Agustus 2026'!$E$6:$O$6,0))</f>
        <v>0</v>
      </c>
      <c r="M20" s="474">
        <v>0</v>
      </c>
      <c r="N20" s="473">
        <f t="shared" si="20"/>
        <v>0</v>
      </c>
      <c r="O20" s="473">
        <f>INDEX('SO FOB Agustus 2026'!$E$6:$O$51,MATCH(B20,'SO FOB Agustus 2026'!$B$6:$B$51,0),MATCH($O$6,'SO FOB Agustus 2026'!$E$6:$O$6,0))</f>
        <v>0</v>
      </c>
      <c r="P20" s="474">
        <v>0</v>
      </c>
      <c r="Q20" s="473">
        <f t="shared" si="21"/>
        <v>0</v>
      </c>
      <c r="R20" s="473">
        <f>INDEX('SO FOB Agustus 2026'!$E$6:$O$51,MATCH(B20,'SO FOB Agustus 2026'!$B$6:$B$51,0),MATCH($R$6,'SO FOB Agustus 2026'!$E$6:$O$6,0))</f>
        <v>0</v>
      </c>
      <c r="S20" s="474">
        <v>0</v>
      </c>
      <c r="T20" s="473">
        <f t="shared" si="22"/>
        <v>0</v>
      </c>
      <c r="U20" s="473">
        <f>INDEX('SO FOB Agustus 2026'!$E$6:$O$51,MATCH(B20,'SO FOB Agustus 2026'!$B$6:$B$51,0),MATCH($U$6,'SO FOB Agustus 2026'!$E$6:$O$6,0))</f>
        <v>0</v>
      </c>
      <c r="V20" s="474">
        <v>0</v>
      </c>
      <c r="W20" s="473">
        <f t="shared" si="23"/>
        <v>0</v>
      </c>
      <c r="X20" s="473">
        <f>INDEX('SO FOB Agustus 2026'!$E$6:$O$51,MATCH(B20,'SO FOB Agustus 2026'!$B$6:$B$51,0),MATCH($X$6,'SO FOB Agustus 2026'!$E$6:$O$6,0))</f>
        <v>0</v>
      </c>
      <c r="Y20" s="474">
        <v>0</v>
      </c>
      <c r="Z20" s="473">
        <f t="shared" si="24"/>
        <v>0</v>
      </c>
      <c r="AA20" s="473">
        <f>INDEX('SO FOB Agustus 2026'!$E$6:$O$51,MATCH(B20,'SO FOB Agustus 2026'!$B$6:$B$51,0),MATCH($AA$6,'SO FOB Agustus 2026'!$E$6:$O$6,0))</f>
        <v>0</v>
      </c>
      <c r="AB20" s="474">
        <v>0</v>
      </c>
      <c r="AC20" s="473">
        <f t="shared" si="25"/>
        <v>0</v>
      </c>
      <c r="AD20" s="473">
        <f>INDEX('SO FOB Agustus 2026'!$E$6:$O$51,MATCH(B20,'SO FOB Agustus 2026'!$B$6:$B$51,0),MATCH($AD$6,'SO FOB Agustus 2026'!$E$6:$O$6,0))</f>
        <v>0</v>
      </c>
      <c r="AE20" s="474">
        <v>0</v>
      </c>
      <c r="AF20" s="473">
        <f t="shared" si="26"/>
        <v>0</v>
      </c>
      <c r="AG20" s="473">
        <f>INDEX('SO FOB Agustus 2026'!$E$6:$O$51,MATCH(B20,'SO FOB Agustus 2026'!$B$6:$B$51,0),MATCH($AG$6,'SO FOB Agustus 2026'!$E$6:$O$6,0))</f>
        <v>0</v>
      </c>
      <c r="AH20" s="474">
        <v>0</v>
      </c>
      <c r="AI20" s="473">
        <f t="shared" si="27"/>
        <v>0</v>
      </c>
      <c r="AJ20" s="473">
        <f>INDEX('SO FOB Agustus 2026'!$E$6:$O$51,MATCH(B20,'SO FOB Agustus 2026'!$B$6:$B$51,0),MATCH($AJ$6,'SO FOB Agustus 2026'!$E$6:$O$6,0))</f>
        <v>0</v>
      </c>
      <c r="AK20" s="474">
        <v>0</v>
      </c>
      <c r="AL20" s="473">
        <f t="shared" si="28"/>
        <v>0</v>
      </c>
      <c r="AM20" s="473">
        <f>INDEX('SO FOB Agustus 2026'!$E$6:$O$51,MATCH(B20,'SO FOB Agustus 2026'!$B$6:$B$51,0),MATCH($AM$6,'SO FOB Agustus 2026'!$E$6:$O$6,0))</f>
        <v>0</v>
      </c>
      <c r="AN20" s="474">
        <v>0</v>
      </c>
      <c r="AO20" s="473">
        <f t="shared" si="29"/>
        <v>0</v>
      </c>
      <c r="AP20" s="473">
        <f>INDEX('SO FOB Agustus 2026'!$E$6:$AF$51,MATCH(B20,'SO FOB Agustus 2026'!$B$6:$B$51,0),MATCH($AP$6,'SO FOB Agustus 2026'!$E$6:$AF$6,0))</f>
        <v>0</v>
      </c>
      <c r="AQ20" s="474">
        <v>0</v>
      </c>
      <c r="AR20" s="473">
        <f t="shared" si="30"/>
        <v>0</v>
      </c>
      <c r="AS20" s="473">
        <f>INDEX('SO FOB Agustus 2026'!$E$6:$AF$51,MATCH(B20,'SO FOB Agustus 2026'!$B$6:$B$51,0),MATCH($AS$6,'SO FOB Agustus 2026'!$E$6:$AF$6,0))</f>
        <v>0</v>
      </c>
      <c r="AT20" s="474">
        <v>0</v>
      </c>
      <c r="AU20" s="473">
        <f t="shared" si="31"/>
        <v>0</v>
      </c>
      <c r="AV20" s="473">
        <f>INDEX('SO FOB Agustus 2026'!$E$6:$AF$51,MATCH(B20,'SO FOB Agustus 2026'!$B$6:$B$51,0),MATCH($AV$6,'SO FOB Agustus 2026'!$E$6:$AF$6,0))</f>
        <v>0</v>
      </c>
      <c r="AW20" s="474">
        <v>0</v>
      </c>
      <c r="AX20" s="473">
        <f t="shared" si="32"/>
        <v>0</v>
      </c>
      <c r="AY20" s="473">
        <f>INDEX('SO FOB Agustus 2026'!$E$6:$AF$51,MATCH(B20,'SO FOB Agustus 2026'!$B$6:$B$51,0),MATCH($AY$6,'SO FOB Agustus 2026'!$E$6:$AF$6,0))</f>
        <v>0</v>
      </c>
      <c r="AZ20" s="474">
        <v>0</v>
      </c>
      <c r="BA20" s="473">
        <f t="shared" si="33"/>
        <v>0</v>
      </c>
    </row>
    <row r="21" spans="1:53">
      <c r="A21" s="470">
        <f t="shared" si="34"/>
        <v>14</v>
      </c>
      <c r="B21" s="471">
        <f t="shared" si="34"/>
        <v>46248</v>
      </c>
      <c r="C21" s="472">
        <f t="shared" si="18"/>
        <v>0</v>
      </c>
      <c r="D21" s="472">
        <f t="shared" si="18"/>
        <v>0</v>
      </c>
      <c r="E21" s="472">
        <f t="shared" si="19"/>
        <v>0</v>
      </c>
      <c r="F21" s="472">
        <f t="shared" si="0"/>
        <v>0</v>
      </c>
      <c r="G21" s="472">
        <f t="shared" si="1"/>
        <v>0</v>
      </c>
      <c r="H21" s="472">
        <f t="shared" si="2"/>
        <v>0</v>
      </c>
      <c r="I21" s="472">
        <f t="shared" si="3"/>
        <v>0</v>
      </c>
      <c r="J21" s="472"/>
      <c r="K21" s="472"/>
      <c r="L21" s="473">
        <f>INDEX('SO FOB Agustus 2026'!$E$6:$O$51,MATCH(B21,'SO FOB Agustus 2026'!$B$6:$B$51,0),MATCH($L$6,'SO FOB Agustus 2026'!$E$6:$O$6,0))</f>
        <v>0</v>
      </c>
      <c r="M21" s="474">
        <v>0</v>
      </c>
      <c r="N21" s="473">
        <f t="shared" si="20"/>
        <v>0</v>
      </c>
      <c r="O21" s="473">
        <f>INDEX('SO FOB Agustus 2026'!$E$6:$O$51,MATCH(B21,'SO FOB Agustus 2026'!$B$6:$B$51,0),MATCH($O$6,'SO FOB Agustus 2026'!$E$6:$O$6,0))</f>
        <v>0</v>
      </c>
      <c r="P21" s="474">
        <v>0</v>
      </c>
      <c r="Q21" s="473">
        <f t="shared" si="21"/>
        <v>0</v>
      </c>
      <c r="R21" s="473">
        <f>INDEX('SO FOB Agustus 2026'!$E$6:$O$51,MATCH(B21,'SO FOB Agustus 2026'!$B$6:$B$51,0),MATCH($R$6,'SO FOB Agustus 2026'!$E$6:$O$6,0))</f>
        <v>0</v>
      </c>
      <c r="S21" s="474">
        <v>0</v>
      </c>
      <c r="T21" s="473">
        <f t="shared" si="22"/>
        <v>0</v>
      </c>
      <c r="U21" s="473">
        <f>INDEX('SO FOB Agustus 2026'!$E$6:$O$51,MATCH(B21,'SO FOB Agustus 2026'!$B$6:$B$51,0),MATCH($U$6,'SO FOB Agustus 2026'!$E$6:$O$6,0))</f>
        <v>0</v>
      </c>
      <c r="V21" s="474">
        <v>0</v>
      </c>
      <c r="W21" s="473">
        <f t="shared" si="23"/>
        <v>0</v>
      </c>
      <c r="X21" s="473">
        <f>INDEX('SO FOB Agustus 2026'!$E$6:$O$51,MATCH(B21,'SO FOB Agustus 2026'!$B$6:$B$51,0),MATCH($X$6,'SO FOB Agustus 2026'!$E$6:$O$6,0))</f>
        <v>0</v>
      </c>
      <c r="Y21" s="474">
        <v>0</v>
      </c>
      <c r="Z21" s="473">
        <f t="shared" si="24"/>
        <v>0</v>
      </c>
      <c r="AA21" s="473">
        <f>INDEX('SO FOB Agustus 2026'!$E$6:$O$51,MATCH(B21,'SO FOB Agustus 2026'!$B$6:$B$51,0),MATCH($AA$6,'SO FOB Agustus 2026'!$E$6:$O$6,0))</f>
        <v>0</v>
      </c>
      <c r="AB21" s="474">
        <v>0</v>
      </c>
      <c r="AC21" s="473">
        <f t="shared" si="25"/>
        <v>0</v>
      </c>
      <c r="AD21" s="473">
        <f>INDEX('SO FOB Agustus 2026'!$E$6:$O$51,MATCH(B21,'SO FOB Agustus 2026'!$B$6:$B$51,0),MATCH($AD$6,'SO FOB Agustus 2026'!$E$6:$O$6,0))</f>
        <v>0</v>
      </c>
      <c r="AE21" s="474">
        <v>0</v>
      </c>
      <c r="AF21" s="473">
        <f t="shared" si="26"/>
        <v>0</v>
      </c>
      <c r="AG21" s="473">
        <f>INDEX('SO FOB Agustus 2026'!$E$6:$O$51,MATCH(B21,'SO FOB Agustus 2026'!$B$6:$B$51,0),MATCH($AG$6,'SO FOB Agustus 2026'!$E$6:$O$6,0))</f>
        <v>0</v>
      </c>
      <c r="AH21" s="474">
        <v>0</v>
      </c>
      <c r="AI21" s="473">
        <f t="shared" si="27"/>
        <v>0</v>
      </c>
      <c r="AJ21" s="473">
        <f>INDEX('SO FOB Agustus 2026'!$E$6:$O$51,MATCH(B21,'SO FOB Agustus 2026'!$B$6:$B$51,0),MATCH($AJ$6,'SO FOB Agustus 2026'!$E$6:$O$6,0))</f>
        <v>0</v>
      </c>
      <c r="AK21" s="474">
        <v>0</v>
      </c>
      <c r="AL21" s="473">
        <f t="shared" si="28"/>
        <v>0</v>
      </c>
      <c r="AM21" s="473">
        <f>INDEX('SO FOB Agustus 2026'!$E$6:$O$51,MATCH(B21,'SO FOB Agustus 2026'!$B$6:$B$51,0),MATCH($AM$6,'SO FOB Agustus 2026'!$E$6:$O$6,0))</f>
        <v>0</v>
      </c>
      <c r="AN21" s="474">
        <v>0</v>
      </c>
      <c r="AO21" s="473">
        <f t="shared" si="29"/>
        <v>0</v>
      </c>
      <c r="AP21" s="473">
        <f>INDEX('SO FOB Agustus 2026'!$E$6:$AF$51,MATCH(B21,'SO FOB Agustus 2026'!$B$6:$B$51,0),MATCH($AP$6,'SO FOB Agustus 2026'!$E$6:$AF$6,0))</f>
        <v>0</v>
      </c>
      <c r="AQ21" s="474">
        <v>0</v>
      </c>
      <c r="AR21" s="473">
        <f t="shared" si="30"/>
        <v>0</v>
      </c>
      <c r="AS21" s="473">
        <f>INDEX('SO FOB Agustus 2026'!$E$6:$AF$51,MATCH(B21,'SO FOB Agustus 2026'!$B$6:$B$51,0),MATCH($AS$6,'SO FOB Agustus 2026'!$E$6:$AF$6,0))</f>
        <v>0</v>
      </c>
      <c r="AT21" s="474">
        <v>0</v>
      </c>
      <c r="AU21" s="473">
        <f t="shared" si="31"/>
        <v>0</v>
      </c>
      <c r="AV21" s="473">
        <f>INDEX('SO FOB Agustus 2026'!$E$6:$AF$51,MATCH(B21,'SO FOB Agustus 2026'!$B$6:$B$51,0),MATCH($AV$6,'SO FOB Agustus 2026'!$E$6:$AF$6,0))</f>
        <v>0</v>
      </c>
      <c r="AW21" s="474">
        <v>0</v>
      </c>
      <c r="AX21" s="473">
        <f t="shared" si="32"/>
        <v>0</v>
      </c>
      <c r="AY21" s="473">
        <f>INDEX('SO FOB Agustus 2026'!$E$6:$AF$51,MATCH(B21,'SO FOB Agustus 2026'!$B$6:$B$51,0),MATCH($AY$6,'SO FOB Agustus 2026'!$E$6:$AF$6,0))</f>
        <v>0</v>
      </c>
      <c r="AZ21" s="474">
        <v>0</v>
      </c>
      <c r="BA21" s="473">
        <f t="shared" si="33"/>
        <v>0</v>
      </c>
    </row>
    <row r="22" spans="1:53">
      <c r="A22" s="470">
        <f t="shared" si="34"/>
        <v>15</v>
      </c>
      <c r="B22" s="471">
        <f t="shared" si="34"/>
        <v>46249</v>
      </c>
      <c r="C22" s="472">
        <f t="shared" si="18"/>
        <v>0</v>
      </c>
      <c r="D22" s="472">
        <f t="shared" si="18"/>
        <v>0</v>
      </c>
      <c r="E22" s="472">
        <f t="shared" si="19"/>
        <v>0</v>
      </c>
      <c r="F22" s="472">
        <f t="shared" si="0"/>
        <v>0</v>
      </c>
      <c r="G22" s="472">
        <f t="shared" si="1"/>
        <v>0</v>
      </c>
      <c r="H22" s="472">
        <f t="shared" si="2"/>
        <v>0</v>
      </c>
      <c r="I22" s="472">
        <f t="shared" si="3"/>
        <v>0</v>
      </c>
      <c r="J22" s="472"/>
      <c r="K22" s="472"/>
      <c r="L22" s="473">
        <f>INDEX('SO FOB Agustus 2026'!$E$6:$O$51,MATCH(B22,'SO FOB Agustus 2026'!$B$6:$B$51,0),MATCH($L$6,'SO FOB Agustus 2026'!$E$6:$O$6,0))</f>
        <v>0</v>
      </c>
      <c r="M22" s="474">
        <v>0</v>
      </c>
      <c r="N22" s="473">
        <f t="shared" si="20"/>
        <v>0</v>
      </c>
      <c r="O22" s="473">
        <f>INDEX('SO FOB Agustus 2026'!$E$6:$O$51,MATCH(B22,'SO FOB Agustus 2026'!$B$6:$B$51,0),MATCH($O$6,'SO FOB Agustus 2026'!$E$6:$O$6,0))</f>
        <v>0</v>
      </c>
      <c r="P22" s="474">
        <v>0</v>
      </c>
      <c r="Q22" s="473">
        <f t="shared" si="21"/>
        <v>0</v>
      </c>
      <c r="R22" s="473">
        <f>INDEX('SO FOB Agustus 2026'!$E$6:$O$51,MATCH(B22,'SO FOB Agustus 2026'!$B$6:$B$51,0),MATCH($R$6,'SO FOB Agustus 2026'!$E$6:$O$6,0))</f>
        <v>0</v>
      </c>
      <c r="S22" s="474">
        <v>0</v>
      </c>
      <c r="T22" s="473">
        <f t="shared" si="22"/>
        <v>0</v>
      </c>
      <c r="U22" s="473">
        <f>INDEX('SO FOB Agustus 2026'!$E$6:$O$51,MATCH(B22,'SO FOB Agustus 2026'!$B$6:$B$51,0),MATCH($U$6,'SO FOB Agustus 2026'!$E$6:$O$6,0))</f>
        <v>0</v>
      </c>
      <c r="V22" s="474">
        <v>0</v>
      </c>
      <c r="W22" s="473">
        <f t="shared" si="23"/>
        <v>0</v>
      </c>
      <c r="X22" s="473">
        <f>INDEX('SO FOB Agustus 2026'!$E$6:$O$51,MATCH(B22,'SO FOB Agustus 2026'!$B$6:$B$51,0),MATCH($X$6,'SO FOB Agustus 2026'!$E$6:$O$6,0))</f>
        <v>0</v>
      </c>
      <c r="Y22" s="474">
        <v>0</v>
      </c>
      <c r="Z22" s="473">
        <f t="shared" si="24"/>
        <v>0</v>
      </c>
      <c r="AA22" s="473">
        <f>INDEX('SO FOB Agustus 2026'!$E$6:$O$51,MATCH(B22,'SO FOB Agustus 2026'!$B$6:$B$51,0),MATCH($AA$6,'SO FOB Agustus 2026'!$E$6:$O$6,0))</f>
        <v>0</v>
      </c>
      <c r="AB22" s="474">
        <v>0</v>
      </c>
      <c r="AC22" s="473">
        <f t="shared" si="25"/>
        <v>0</v>
      </c>
      <c r="AD22" s="473">
        <f>INDEX('SO FOB Agustus 2026'!$E$6:$O$51,MATCH(B22,'SO FOB Agustus 2026'!$B$6:$B$51,0),MATCH($AD$6,'SO FOB Agustus 2026'!$E$6:$O$6,0))</f>
        <v>0</v>
      </c>
      <c r="AE22" s="474">
        <v>0</v>
      </c>
      <c r="AF22" s="473">
        <f t="shared" si="26"/>
        <v>0</v>
      </c>
      <c r="AG22" s="473">
        <f>INDEX('SO FOB Agustus 2026'!$E$6:$O$51,MATCH(B22,'SO FOB Agustus 2026'!$B$6:$B$51,0),MATCH($AG$6,'SO FOB Agustus 2026'!$E$6:$O$6,0))</f>
        <v>0</v>
      </c>
      <c r="AH22" s="474">
        <v>0</v>
      </c>
      <c r="AI22" s="473">
        <f t="shared" si="27"/>
        <v>0</v>
      </c>
      <c r="AJ22" s="473">
        <f>INDEX('SO FOB Agustus 2026'!$E$6:$O$51,MATCH(B22,'SO FOB Agustus 2026'!$B$6:$B$51,0),MATCH($AJ$6,'SO FOB Agustus 2026'!$E$6:$O$6,0))</f>
        <v>0</v>
      </c>
      <c r="AK22" s="474">
        <v>0</v>
      </c>
      <c r="AL22" s="473">
        <f t="shared" si="28"/>
        <v>0</v>
      </c>
      <c r="AM22" s="473">
        <f>INDEX('SO FOB Agustus 2026'!$E$6:$O$51,MATCH(B22,'SO FOB Agustus 2026'!$B$6:$B$51,0),MATCH($AM$6,'SO FOB Agustus 2026'!$E$6:$O$6,0))</f>
        <v>0</v>
      </c>
      <c r="AN22" s="474">
        <v>0</v>
      </c>
      <c r="AO22" s="473">
        <f t="shared" si="29"/>
        <v>0</v>
      </c>
      <c r="AP22" s="473">
        <f>INDEX('SO FOB Agustus 2026'!$E$6:$AF$51,MATCH(B22,'SO FOB Agustus 2026'!$B$6:$B$51,0),MATCH($AP$6,'SO FOB Agustus 2026'!$E$6:$AF$6,0))</f>
        <v>0</v>
      </c>
      <c r="AQ22" s="474">
        <v>0</v>
      </c>
      <c r="AR22" s="473">
        <f t="shared" si="30"/>
        <v>0</v>
      </c>
      <c r="AS22" s="473">
        <f>INDEX('SO FOB Agustus 2026'!$E$6:$AF$51,MATCH(B22,'SO FOB Agustus 2026'!$B$6:$B$51,0),MATCH($AS$6,'SO FOB Agustus 2026'!$E$6:$AF$6,0))</f>
        <v>0</v>
      </c>
      <c r="AT22" s="474">
        <v>0</v>
      </c>
      <c r="AU22" s="473">
        <f t="shared" si="31"/>
        <v>0</v>
      </c>
      <c r="AV22" s="473">
        <f>INDEX('SO FOB Agustus 2026'!$E$6:$AF$51,MATCH(B22,'SO FOB Agustus 2026'!$B$6:$B$51,0),MATCH($AV$6,'SO FOB Agustus 2026'!$E$6:$AF$6,0))</f>
        <v>0</v>
      </c>
      <c r="AW22" s="474">
        <v>0</v>
      </c>
      <c r="AX22" s="473">
        <f t="shared" si="32"/>
        <v>0</v>
      </c>
      <c r="AY22" s="473">
        <f>INDEX('SO FOB Agustus 2026'!$E$6:$AF$51,MATCH(B22,'SO FOB Agustus 2026'!$B$6:$B$51,0),MATCH($AY$6,'SO FOB Agustus 2026'!$E$6:$AF$6,0))</f>
        <v>0</v>
      </c>
      <c r="AZ22" s="474">
        <v>0</v>
      </c>
      <c r="BA22" s="473">
        <f t="shared" si="33"/>
        <v>0</v>
      </c>
    </row>
    <row r="23" spans="1:53">
      <c r="A23" s="470">
        <f t="shared" si="34"/>
        <v>16</v>
      </c>
      <c r="B23" s="471">
        <f t="shared" si="34"/>
        <v>46250</v>
      </c>
      <c r="C23" s="472">
        <f t="shared" si="18"/>
        <v>0</v>
      </c>
      <c r="D23" s="472">
        <f t="shared" si="18"/>
        <v>0</v>
      </c>
      <c r="E23" s="472">
        <f t="shared" si="19"/>
        <v>0</v>
      </c>
      <c r="F23" s="472">
        <f t="shared" si="0"/>
        <v>0</v>
      </c>
      <c r="G23" s="472">
        <f t="shared" si="1"/>
        <v>0</v>
      </c>
      <c r="H23" s="472">
        <f t="shared" si="2"/>
        <v>0</v>
      </c>
      <c r="I23" s="472">
        <f t="shared" si="3"/>
        <v>0</v>
      </c>
      <c r="J23" s="472"/>
      <c r="K23" s="472"/>
      <c r="L23" s="473">
        <f>INDEX('SO FOB Agustus 2026'!$E$6:$O$51,MATCH(B23,'SO FOB Agustus 2026'!$B$6:$B$51,0),MATCH($L$6,'SO FOB Agustus 2026'!$E$6:$O$6,0))</f>
        <v>0</v>
      </c>
      <c r="M23" s="474">
        <v>0</v>
      </c>
      <c r="N23" s="473">
        <f t="shared" si="20"/>
        <v>0</v>
      </c>
      <c r="O23" s="473">
        <f>INDEX('SO FOB Agustus 2026'!$E$6:$O$51,MATCH(B23,'SO FOB Agustus 2026'!$B$6:$B$51,0),MATCH($O$6,'SO FOB Agustus 2026'!$E$6:$O$6,0))</f>
        <v>0</v>
      </c>
      <c r="P23" s="474">
        <v>0</v>
      </c>
      <c r="Q23" s="473">
        <f t="shared" si="21"/>
        <v>0</v>
      </c>
      <c r="R23" s="473">
        <f>INDEX('SO FOB Agustus 2026'!$E$6:$O$51,MATCH(B23,'SO FOB Agustus 2026'!$B$6:$B$51,0),MATCH($R$6,'SO FOB Agustus 2026'!$E$6:$O$6,0))</f>
        <v>0</v>
      </c>
      <c r="S23" s="474">
        <v>0</v>
      </c>
      <c r="T23" s="473">
        <f t="shared" si="22"/>
        <v>0</v>
      </c>
      <c r="U23" s="473">
        <f>INDEX('SO FOB Agustus 2026'!$E$6:$O$51,MATCH(B23,'SO FOB Agustus 2026'!$B$6:$B$51,0),MATCH($U$6,'SO FOB Agustus 2026'!$E$6:$O$6,0))</f>
        <v>0</v>
      </c>
      <c r="V23" s="474">
        <v>0</v>
      </c>
      <c r="W23" s="473">
        <f t="shared" si="23"/>
        <v>0</v>
      </c>
      <c r="X23" s="473">
        <f>INDEX('SO FOB Agustus 2026'!$E$6:$O$51,MATCH(B23,'SO FOB Agustus 2026'!$B$6:$B$51,0),MATCH($X$6,'SO FOB Agustus 2026'!$E$6:$O$6,0))</f>
        <v>0</v>
      </c>
      <c r="Y23" s="474">
        <v>0</v>
      </c>
      <c r="Z23" s="473">
        <f t="shared" si="24"/>
        <v>0</v>
      </c>
      <c r="AA23" s="473">
        <f>INDEX('SO FOB Agustus 2026'!$E$6:$O$51,MATCH(B23,'SO FOB Agustus 2026'!$B$6:$B$51,0),MATCH($AA$6,'SO FOB Agustus 2026'!$E$6:$O$6,0))</f>
        <v>0</v>
      </c>
      <c r="AB23" s="474">
        <v>0</v>
      </c>
      <c r="AC23" s="473">
        <f t="shared" si="25"/>
        <v>0</v>
      </c>
      <c r="AD23" s="473">
        <f>INDEX('SO FOB Agustus 2026'!$E$6:$O$51,MATCH(B23,'SO FOB Agustus 2026'!$B$6:$B$51,0),MATCH($AD$6,'SO FOB Agustus 2026'!$E$6:$O$6,0))</f>
        <v>0</v>
      </c>
      <c r="AE23" s="474">
        <v>0</v>
      </c>
      <c r="AF23" s="473">
        <f t="shared" si="26"/>
        <v>0</v>
      </c>
      <c r="AG23" s="473">
        <f>INDEX('SO FOB Agustus 2026'!$E$6:$O$51,MATCH(B23,'SO FOB Agustus 2026'!$B$6:$B$51,0),MATCH($AG$6,'SO FOB Agustus 2026'!$E$6:$O$6,0))</f>
        <v>0</v>
      </c>
      <c r="AH23" s="474">
        <v>0</v>
      </c>
      <c r="AI23" s="473">
        <f t="shared" si="27"/>
        <v>0</v>
      </c>
      <c r="AJ23" s="473">
        <f>INDEX('SO FOB Agustus 2026'!$E$6:$O$51,MATCH(B23,'SO FOB Agustus 2026'!$B$6:$B$51,0),MATCH($AJ$6,'SO FOB Agustus 2026'!$E$6:$O$6,0))</f>
        <v>0</v>
      </c>
      <c r="AK23" s="474">
        <v>0</v>
      </c>
      <c r="AL23" s="473">
        <f t="shared" si="28"/>
        <v>0</v>
      </c>
      <c r="AM23" s="473">
        <f>INDEX('SO FOB Agustus 2026'!$E$6:$O$51,MATCH(B23,'SO FOB Agustus 2026'!$B$6:$B$51,0),MATCH($AM$6,'SO FOB Agustus 2026'!$E$6:$O$6,0))</f>
        <v>0</v>
      </c>
      <c r="AN23" s="474">
        <v>0</v>
      </c>
      <c r="AO23" s="473">
        <f t="shared" si="29"/>
        <v>0</v>
      </c>
      <c r="AP23" s="473">
        <f>INDEX('SO FOB Agustus 2026'!$E$6:$AF$51,MATCH(B23,'SO FOB Agustus 2026'!$B$6:$B$51,0),MATCH($AP$6,'SO FOB Agustus 2026'!$E$6:$AF$6,0))</f>
        <v>0</v>
      </c>
      <c r="AQ23" s="474">
        <v>0</v>
      </c>
      <c r="AR23" s="473">
        <f t="shared" si="30"/>
        <v>0</v>
      </c>
      <c r="AS23" s="473">
        <f>INDEX('SO FOB Agustus 2026'!$E$6:$AF$51,MATCH(B23,'SO FOB Agustus 2026'!$B$6:$B$51,0),MATCH($AS$6,'SO FOB Agustus 2026'!$E$6:$AF$6,0))</f>
        <v>0</v>
      </c>
      <c r="AT23" s="474">
        <v>0</v>
      </c>
      <c r="AU23" s="473">
        <f t="shared" si="31"/>
        <v>0</v>
      </c>
      <c r="AV23" s="473">
        <f>INDEX('SO FOB Agustus 2026'!$E$6:$AF$51,MATCH(B23,'SO FOB Agustus 2026'!$B$6:$B$51,0),MATCH($AV$6,'SO FOB Agustus 2026'!$E$6:$AF$6,0))</f>
        <v>0</v>
      </c>
      <c r="AW23" s="474">
        <v>0</v>
      </c>
      <c r="AX23" s="473">
        <f t="shared" si="32"/>
        <v>0</v>
      </c>
      <c r="AY23" s="473">
        <f>INDEX('SO FOB Agustus 2026'!$E$6:$AF$51,MATCH(B23,'SO FOB Agustus 2026'!$B$6:$B$51,0),MATCH($AY$6,'SO FOB Agustus 2026'!$E$6:$AF$6,0))</f>
        <v>0</v>
      </c>
      <c r="AZ23" s="474">
        <v>0</v>
      </c>
      <c r="BA23" s="473">
        <f t="shared" si="33"/>
        <v>0</v>
      </c>
    </row>
    <row r="24" spans="1:53">
      <c r="A24" s="470">
        <f t="shared" si="34"/>
        <v>17</v>
      </c>
      <c r="B24" s="471">
        <f t="shared" si="34"/>
        <v>46251</v>
      </c>
      <c r="C24" s="472">
        <f t="shared" si="18"/>
        <v>0</v>
      </c>
      <c r="D24" s="472">
        <f t="shared" si="18"/>
        <v>0</v>
      </c>
      <c r="E24" s="472">
        <f t="shared" si="19"/>
        <v>0</v>
      </c>
      <c r="F24" s="472">
        <f t="shared" si="0"/>
        <v>0</v>
      </c>
      <c r="G24" s="472">
        <f t="shared" si="1"/>
        <v>0</v>
      </c>
      <c r="H24" s="472">
        <f t="shared" si="2"/>
        <v>0</v>
      </c>
      <c r="I24" s="472">
        <f t="shared" si="3"/>
        <v>0</v>
      </c>
      <c r="J24" s="472"/>
      <c r="K24" s="472"/>
      <c r="L24" s="473">
        <f>INDEX('SO FOB Agustus 2026'!$E$6:$O$51,MATCH(B24,'SO FOB Agustus 2026'!$B$6:$B$51,0),MATCH($L$6,'SO FOB Agustus 2026'!$E$6:$O$6,0))</f>
        <v>0</v>
      </c>
      <c r="M24" s="474">
        <v>0</v>
      </c>
      <c r="N24" s="473">
        <f t="shared" si="20"/>
        <v>0</v>
      </c>
      <c r="O24" s="473">
        <f>INDEX('SO FOB Agustus 2026'!$E$6:$O$51,MATCH(B24,'SO FOB Agustus 2026'!$B$6:$B$51,0),MATCH($O$6,'SO FOB Agustus 2026'!$E$6:$O$6,0))</f>
        <v>0</v>
      </c>
      <c r="P24" s="474">
        <v>0</v>
      </c>
      <c r="Q24" s="473">
        <f t="shared" si="21"/>
        <v>0</v>
      </c>
      <c r="R24" s="473">
        <f>INDEX('SO FOB Agustus 2026'!$E$6:$O$51,MATCH(B24,'SO FOB Agustus 2026'!$B$6:$B$51,0),MATCH($R$6,'SO FOB Agustus 2026'!$E$6:$O$6,0))</f>
        <v>0</v>
      </c>
      <c r="S24" s="474">
        <v>0</v>
      </c>
      <c r="T24" s="473">
        <f t="shared" si="22"/>
        <v>0</v>
      </c>
      <c r="U24" s="473">
        <f>INDEX('SO FOB Agustus 2026'!$E$6:$O$51,MATCH(B24,'SO FOB Agustus 2026'!$B$6:$B$51,0),MATCH($U$6,'SO FOB Agustus 2026'!$E$6:$O$6,0))</f>
        <v>0</v>
      </c>
      <c r="V24" s="474">
        <v>0</v>
      </c>
      <c r="W24" s="473">
        <f t="shared" si="23"/>
        <v>0</v>
      </c>
      <c r="X24" s="473">
        <f>INDEX('SO FOB Agustus 2026'!$E$6:$O$51,MATCH(B24,'SO FOB Agustus 2026'!$B$6:$B$51,0),MATCH($X$6,'SO FOB Agustus 2026'!$E$6:$O$6,0))</f>
        <v>0</v>
      </c>
      <c r="Y24" s="474">
        <v>0</v>
      </c>
      <c r="Z24" s="473">
        <f t="shared" si="24"/>
        <v>0</v>
      </c>
      <c r="AA24" s="473">
        <f>INDEX('SO FOB Agustus 2026'!$E$6:$O$51,MATCH(B24,'SO FOB Agustus 2026'!$B$6:$B$51,0),MATCH($AA$6,'SO FOB Agustus 2026'!$E$6:$O$6,0))</f>
        <v>0</v>
      </c>
      <c r="AB24" s="474">
        <v>0</v>
      </c>
      <c r="AC24" s="473">
        <f t="shared" si="25"/>
        <v>0</v>
      </c>
      <c r="AD24" s="473">
        <f>INDEX('SO FOB Agustus 2026'!$E$6:$O$51,MATCH(B24,'SO FOB Agustus 2026'!$B$6:$B$51,0),MATCH($AD$6,'SO FOB Agustus 2026'!$E$6:$O$6,0))</f>
        <v>0</v>
      </c>
      <c r="AE24" s="474">
        <v>0</v>
      </c>
      <c r="AF24" s="473">
        <f t="shared" si="26"/>
        <v>0</v>
      </c>
      <c r="AG24" s="473">
        <f>INDEX('SO FOB Agustus 2026'!$E$6:$O$51,MATCH(B24,'SO FOB Agustus 2026'!$B$6:$B$51,0),MATCH($AG$6,'SO FOB Agustus 2026'!$E$6:$O$6,0))</f>
        <v>0</v>
      </c>
      <c r="AH24" s="474">
        <v>0</v>
      </c>
      <c r="AI24" s="473">
        <f t="shared" si="27"/>
        <v>0</v>
      </c>
      <c r="AJ24" s="473">
        <f>INDEX('SO FOB Agustus 2026'!$E$6:$O$51,MATCH(B24,'SO FOB Agustus 2026'!$B$6:$B$51,0),MATCH($AJ$6,'SO FOB Agustus 2026'!$E$6:$O$6,0))</f>
        <v>0</v>
      </c>
      <c r="AK24" s="474">
        <v>0</v>
      </c>
      <c r="AL24" s="473">
        <f t="shared" si="28"/>
        <v>0</v>
      </c>
      <c r="AM24" s="473">
        <f>INDEX('SO FOB Agustus 2026'!$E$6:$O$51,MATCH(B24,'SO FOB Agustus 2026'!$B$6:$B$51,0),MATCH($AM$6,'SO FOB Agustus 2026'!$E$6:$O$6,0))</f>
        <v>0</v>
      </c>
      <c r="AN24" s="474">
        <v>0</v>
      </c>
      <c r="AO24" s="473">
        <f t="shared" si="29"/>
        <v>0</v>
      </c>
      <c r="AP24" s="473">
        <f>INDEX('SO FOB Agustus 2026'!$E$6:$AF$51,MATCH(B24,'SO FOB Agustus 2026'!$B$6:$B$51,0),MATCH($AP$6,'SO FOB Agustus 2026'!$E$6:$AF$6,0))</f>
        <v>0</v>
      </c>
      <c r="AQ24" s="474">
        <v>0</v>
      </c>
      <c r="AR24" s="473">
        <f t="shared" si="30"/>
        <v>0</v>
      </c>
      <c r="AS24" s="473">
        <f>INDEX('SO FOB Agustus 2026'!$E$6:$AF$51,MATCH(B24,'SO FOB Agustus 2026'!$B$6:$B$51,0),MATCH($AS$6,'SO FOB Agustus 2026'!$E$6:$AF$6,0))</f>
        <v>0</v>
      </c>
      <c r="AT24" s="474">
        <v>0</v>
      </c>
      <c r="AU24" s="473">
        <f t="shared" si="31"/>
        <v>0</v>
      </c>
      <c r="AV24" s="473">
        <f>INDEX('SO FOB Agustus 2026'!$E$6:$AF$51,MATCH(B24,'SO FOB Agustus 2026'!$B$6:$B$51,0),MATCH($AV$6,'SO FOB Agustus 2026'!$E$6:$AF$6,0))</f>
        <v>0</v>
      </c>
      <c r="AW24" s="474">
        <v>0</v>
      </c>
      <c r="AX24" s="473">
        <f t="shared" si="32"/>
        <v>0</v>
      </c>
      <c r="AY24" s="473">
        <f>INDEX('SO FOB Agustus 2026'!$E$6:$AF$51,MATCH(B24,'SO FOB Agustus 2026'!$B$6:$B$51,0),MATCH($AY$6,'SO FOB Agustus 2026'!$E$6:$AF$6,0))</f>
        <v>0</v>
      </c>
      <c r="AZ24" s="474">
        <v>0</v>
      </c>
      <c r="BA24" s="473">
        <f t="shared" si="33"/>
        <v>0</v>
      </c>
    </row>
    <row r="25" spans="1:53">
      <c r="A25" s="470">
        <f t="shared" si="34"/>
        <v>18</v>
      </c>
      <c r="B25" s="471">
        <f t="shared" si="34"/>
        <v>46252</v>
      </c>
      <c r="C25" s="472">
        <f t="shared" si="18"/>
        <v>0</v>
      </c>
      <c r="D25" s="472">
        <f t="shared" si="18"/>
        <v>0</v>
      </c>
      <c r="E25" s="472">
        <f t="shared" si="19"/>
        <v>0</v>
      </c>
      <c r="F25" s="472">
        <f t="shared" si="0"/>
        <v>0</v>
      </c>
      <c r="G25" s="472">
        <f t="shared" si="1"/>
        <v>0</v>
      </c>
      <c r="H25" s="472">
        <f t="shared" si="2"/>
        <v>0</v>
      </c>
      <c r="I25" s="472">
        <f t="shared" si="3"/>
        <v>0</v>
      </c>
      <c r="J25" s="472"/>
      <c r="K25" s="472"/>
      <c r="L25" s="473">
        <f>INDEX('SO FOB Agustus 2026'!$E$6:$O$51,MATCH(B25,'SO FOB Agustus 2026'!$B$6:$B$51,0),MATCH($L$6,'SO FOB Agustus 2026'!$E$6:$O$6,0))</f>
        <v>0</v>
      </c>
      <c r="M25" s="474">
        <v>0</v>
      </c>
      <c r="N25" s="473">
        <f t="shared" si="20"/>
        <v>0</v>
      </c>
      <c r="O25" s="473">
        <f>INDEX('SO FOB Agustus 2026'!$E$6:$O$51,MATCH(B25,'SO FOB Agustus 2026'!$B$6:$B$51,0),MATCH($O$6,'SO FOB Agustus 2026'!$E$6:$O$6,0))</f>
        <v>0</v>
      </c>
      <c r="P25" s="474">
        <v>0</v>
      </c>
      <c r="Q25" s="473">
        <f t="shared" si="21"/>
        <v>0</v>
      </c>
      <c r="R25" s="473">
        <f>INDEX('SO FOB Agustus 2026'!$E$6:$O$51,MATCH(B25,'SO FOB Agustus 2026'!$B$6:$B$51,0),MATCH($R$6,'SO FOB Agustus 2026'!$E$6:$O$6,0))</f>
        <v>0</v>
      </c>
      <c r="S25" s="474">
        <v>0</v>
      </c>
      <c r="T25" s="473">
        <f t="shared" si="22"/>
        <v>0</v>
      </c>
      <c r="U25" s="473">
        <f>INDEX('SO FOB Agustus 2026'!$E$6:$O$51,MATCH(B25,'SO FOB Agustus 2026'!$B$6:$B$51,0),MATCH($U$6,'SO FOB Agustus 2026'!$E$6:$O$6,0))</f>
        <v>0</v>
      </c>
      <c r="V25" s="474">
        <v>0</v>
      </c>
      <c r="W25" s="473">
        <f t="shared" si="23"/>
        <v>0</v>
      </c>
      <c r="X25" s="473">
        <f>INDEX('SO FOB Agustus 2026'!$E$6:$O$51,MATCH(B25,'SO FOB Agustus 2026'!$B$6:$B$51,0),MATCH($X$6,'SO FOB Agustus 2026'!$E$6:$O$6,0))</f>
        <v>0</v>
      </c>
      <c r="Y25" s="474">
        <v>0</v>
      </c>
      <c r="Z25" s="473">
        <f t="shared" si="24"/>
        <v>0</v>
      </c>
      <c r="AA25" s="473">
        <f>INDEX('SO FOB Agustus 2026'!$E$6:$O$51,MATCH(B25,'SO FOB Agustus 2026'!$B$6:$B$51,0),MATCH($AA$6,'SO FOB Agustus 2026'!$E$6:$O$6,0))</f>
        <v>0</v>
      </c>
      <c r="AB25" s="474">
        <v>0</v>
      </c>
      <c r="AC25" s="473">
        <f t="shared" si="25"/>
        <v>0</v>
      </c>
      <c r="AD25" s="473">
        <f>INDEX('SO FOB Agustus 2026'!$E$6:$O$51,MATCH(B25,'SO FOB Agustus 2026'!$B$6:$B$51,0),MATCH($AD$6,'SO FOB Agustus 2026'!$E$6:$O$6,0))</f>
        <v>0</v>
      </c>
      <c r="AE25" s="474">
        <v>0</v>
      </c>
      <c r="AF25" s="473">
        <f t="shared" si="26"/>
        <v>0</v>
      </c>
      <c r="AG25" s="473">
        <f>INDEX('SO FOB Agustus 2026'!$E$6:$O$51,MATCH(B25,'SO FOB Agustus 2026'!$B$6:$B$51,0),MATCH($AG$6,'SO FOB Agustus 2026'!$E$6:$O$6,0))</f>
        <v>0</v>
      </c>
      <c r="AH25" s="474">
        <v>0</v>
      </c>
      <c r="AI25" s="473">
        <f t="shared" si="27"/>
        <v>0</v>
      </c>
      <c r="AJ25" s="473">
        <f>INDEX('SO FOB Agustus 2026'!$E$6:$O$51,MATCH(B25,'SO FOB Agustus 2026'!$B$6:$B$51,0),MATCH($AJ$6,'SO FOB Agustus 2026'!$E$6:$O$6,0))</f>
        <v>0</v>
      </c>
      <c r="AK25" s="474">
        <v>0</v>
      </c>
      <c r="AL25" s="473">
        <f t="shared" si="28"/>
        <v>0</v>
      </c>
      <c r="AM25" s="473">
        <f>INDEX('SO FOB Agustus 2026'!$E$6:$O$51,MATCH(B25,'SO FOB Agustus 2026'!$B$6:$B$51,0),MATCH($AM$6,'SO FOB Agustus 2026'!$E$6:$O$6,0))</f>
        <v>0</v>
      </c>
      <c r="AN25" s="474">
        <v>0</v>
      </c>
      <c r="AO25" s="473">
        <f t="shared" si="29"/>
        <v>0</v>
      </c>
      <c r="AP25" s="473">
        <f>INDEX('SO FOB Agustus 2026'!$E$6:$AF$51,MATCH(B25,'SO FOB Agustus 2026'!$B$6:$B$51,0),MATCH($AP$6,'SO FOB Agustus 2026'!$E$6:$AF$6,0))</f>
        <v>0</v>
      </c>
      <c r="AQ25" s="474">
        <v>0</v>
      </c>
      <c r="AR25" s="473">
        <f t="shared" si="30"/>
        <v>0</v>
      </c>
      <c r="AS25" s="473">
        <f>INDEX('SO FOB Agustus 2026'!$E$6:$AF$51,MATCH(B25,'SO FOB Agustus 2026'!$B$6:$B$51,0),MATCH($AS$6,'SO FOB Agustus 2026'!$E$6:$AF$6,0))</f>
        <v>0</v>
      </c>
      <c r="AT25" s="474">
        <v>0</v>
      </c>
      <c r="AU25" s="473">
        <f t="shared" si="31"/>
        <v>0</v>
      </c>
      <c r="AV25" s="473">
        <f>INDEX('SO FOB Agustus 2026'!$E$6:$AF$51,MATCH(B25,'SO FOB Agustus 2026'!$B$6:$B$51,0),MATCH($AV$6,'SO FOB Agustus 2026'!$E$6:$AF$6,0))</f>
        <v>0</v>
      </c>
      <c r="AW25" s="474">
        <v>0</v>
      </c>
      <c r="AX25" s="473">
        <f t="shared" si="32"/>
        <v>0</v>
      </c>
      <c r="AY25" s="473">
        <f>INDEX('SO FOB Agustus 2026'!$E$6:$AF$51,MATCH(B25,'SO FOB Agustus 2026'!$B$6:$B$51,0),MATCH($AY$6,'SO FOB Agustus 2026'!$E$6:$AF$6,0))</f>
        <v>0</v>
      </c>
      <c r="AZ25" s="474">
        <v>0</v>
      </c>
      <c r="BA25" s="473">
        <f t="shared" si="33"/>
        <v>0</v>
      </c>
    </row>
    <row r="26" spans="1:53">
      <c r="A26" s="470">
        <f t="shared" ref="A26:B35" si="35">A25+1</f>
        <v>19</v>
      </c>
      <c r="B26" s="471">
        <f>B25+1</f>
        <v>46253</v>
      </c>
      <c r="C26" s="472">
        <f t="shared" si="18"/>
        <v>0</v>
      </c>
      <c r="D26" s="472">
        <f t="shared" si="18"/>
        <v>0</v>
      </c>
      <c r="E26" s="472">
        <f t="shared" si="19"/>
        <v>0</v>
      </c>
      <c r="F26" s="472">
        <f t="shared" si="0"/>
        <v>0</v>
      </c>
      <c r="G26" s="472">
        <f t="shared" si="1"/>
        <v>0</v>
      </c>
      <c r="H26" s="472">
        <f t="shared" si="2"/>
        <v>0</v>
      </c>
      <c r="I26" s="472">
        <f t="shared" si="3"/>
        <v>0</v>
      </c>
      <c r="J26" s="472"/>
      <c r="K26" s="472"/>
      <c r="L26" s="473">
        <f>INDEX('SO FOB Agustus 2026'!$E$6:$O$51,MATCH(B26,'SO FOB Agustus 2026'!$B$6:$B$51,0),MATCH($L$6,'SO FOB Agustus 2026'!$E$6:$O$6,0))</f>
        <v>0</v>
      </c>
      <c r="M26" s="474">
        <v>0</v>
      </c>
      <c r="N26" s="473">
        <f t="shared" si="20"/>
        <v>0</v>
      </c>
      <c r="O26" s="473">
        <f>INDEX('SO FOB Agustus 2026'!$E$6:$O$51,MATCH(B26,'SO FOB Agustus 2026'!$B$6:$B$51,0),MATCH($O$6,'SO FOB Agustus 2026'!$E$6:$O$6,0))</f>
        <v>0</v>
      </c>
      <c r="P26" s="474">
        <v>0</v>
      </c>
      <c r="Q26" s="473">
        <f t="shared" si="21"/>
        <v>0</v>
      </c>
      <c r="R26" s="473">
        <f>INDEX('SO FOB Agustus 2026'!$E$6:$O$51,MATCH(B26,'SO FOB Agustus 2026'!$B$6:$B$51,0),MATCH($R$6,'SO FOB Agustus 2026'!$E$6:$O$6,0))</f>
        <v>0</v>
      </c>
      <c r="S26" s="474">
        <v>0</v>
      </c>
      <c r="T26" s="473">
        <f t="shared" si="22"/>
        <v>0</v>
      </c>
      <c r="U26" s="473">
        <f>INDEX('SO FOB Agustus 2026'!$E$6:$O$51,MATCH(B26,'SO FOB Agustus 2026'!$B$6:$B$51,0),MATCH($U$6,'SO FOB Agustus 2026'!$E$6:$O$6,0))</f>
        <v>0</v>
      </c>
      <c r="V26" s="474">
        <v>0</v>
      </c>
      <c r="W26" s="473">
        <f t="shared" si="23"/>
        <v>0</v>
      </c>
      <c r="X26" s="473">
        <f>INDEX('SO FOB Agustus 2026'!$E$6:$O$51,MATCH(B26,'SO FOB Agustus 2026'!$B$6:$B$51,0),MATCH($X$6,'SO FOB Agustus 2026'!$E$6:$O$6,0))</f>
        <v>0</v>
      </c>
      <c r="Y26" s="474">
        <v>0</v>
      </c>
      <c r="Z26" s="473">
        <f t="shared" si="24"/>
        <v>0</v>
      </c>
      <c r="AA26" s="473">
        <f>INDEX('SO FOB Agustus 2026'!$E$6:$O$51,MATCH(B26,'SO FOB Agustus 2026'!$B$6:$B$51,0),MATCH($AA$6,'SO FOB Agustus 2026'!$E$6:$O$6,0))</f>
        <v>0</v>
      </c>
      <c r="AB26" s="474">
        <v>0</v>
      </c>
      <c r="AC26" s="473">
        <f t="shared" si="25"/>
        <v>0</v>
      </c>
      <c r="AD26" s="473">
        <f>INDEX('SO FOB Agustus 2026'!$E$6:$O$51,MATCH(B26,'SO FOB Agustus 2026'!$B$6:$B$51,0),MATCH($AD$6,'SO FOB Agustus 2026'!$E$6:$O$6,0))</f>
        <v>0</v>
      </c>
      <c r="AE26" s="474">
        <v>0</v>
      </c>
      <c r="AF26" s="473">
        <f t="shared" si="26"/>
        <v>0</v>
      </c>
      <c r="AG26" s="473">
        <f>INDEX('SO FOB Agustus 2026'!$E$6:$O$51,MATCH(B26,'SO FOB Agustus 2026'!$B$6:$B$51,0),MATCH($AG$6,'SO FOB Agustus 2026'!$E$6:$O$6,0))</f>
        <v>0</v>
      </c>
      <c r="AH26" s="474">
        <v>0</v>
      </c>
      <c r="AI26" s="473">
        <f t="shared" si="27"/>
        <v>0</v>
      </c>
      <c r="AJ26" s="473">
        <f>INDEX('SO FOB Agustus 2026'!$E$6:$O$51,MATCH(B26,'SO FOB Agustus 2026'!$B$6:$B$51,0),MATCH($AJ$6,'SO FOB Agustus 2026'!$E$6:$O$6,0))</f>
        <v>0</v>
      </c>
      <c r="AK26" s="474">
        <v>0</v>
      </c>
      <c r="AL26" s="473">
        <f t="shared" si="28"/>
        <v>0</v>
      </c>
      <c r="AM26" s="473">
        <f>INDEX('SO FOB Agustus 2026'!$E$6:$O$51,MATCH(B26,'SO FOB Agustus 2026'!$B$6:$B$51,0),MATCH($AM$6,'SO FOB Agustus 2026'!$E$6:$O$6,0))</f>
        <v>0</v>
      </c>
      <c r="AN26" s="474">
        <v>0</v>
      </c>
      <c r="AO26" s="473">
        <f t="shared" si="29"/>
        <v>0</v>
      </c>
      <c r="AP26" s="473">
        <f>INDEX('SO FOB Agustus 2026'!$E$6:$AF$51,MATCH(B26,'SO FOB Agustus 2026'!$B$6:$B$51,0),MATCH($AP$6,'SO FOB Agustus 2026'!$E$6:$AF$6,0))</f>
        <v>0</v>
      </c>
      <c r="AQ26" s="474">
        <v>0</v>
      </c>
      <c r="AR26" s="473">
        <f t="shared" si="30"/>
        <v>0</v>
      </c>
      <c r="AS26" s="473">
        <f>INDEX('SO FOB Agustus 2026'!$E$6:$AF$51,MATCH(B26,'SO FOB Agustus 2026'!$B$6:$B$51,0),MATCH($AS$6,'SO FOB Agustus 2026'!$E$6:$AF$6,0))</f>
        <v>0</v>
      </c>
      <c r="AT26" s="474">
        <v>0</v>
      </c>
      <c r="AU26" s="473">
        <f t="shared" si="31"/>
        <v>0</v>
      </c>
      <c r="AV26" s="473">
        <f>INDEX('SO FOB Agustus 2026'!$E$6:$AF$51,MATCH(B26,'SO FOB Agustus 2026'!$B$6:$B$51,0),MATCH($AV$6,'SO FOB Agustus 2026'!$E$6:$AF$6,0))</f>
        <v>0</v>
      </c>
      <c r="AW26" s="474">
        <v>0</v>
      </c>
      <c r="AX26" s="473">
        <f t="shared" si="32"/>
        <v>0</v>
      </c>
      <c r="AY26" s="473">
        <f>INDEX('SO FOB Agustus 2026'!$E$6:$AF$51,MATCH(B26,'SO FOB Agustus 2026'!$B$6:$B$51,0),MATCH($AY$6,'SO FOB Agustus 2026'!$E$6:$AF$6,0))</f>
        <v>0</v>
      </c>
      <c r="AZ26" s="474">
        <v>0</v>
      </c>
      <c r="BA26" s="473">
        <f t="shared" si="33"/>
        <v>0</v>
      </c>
    </row>
    <row r="27" spans="1:53">
      <c r="A27" s="470">
        <f t="shared" si="35"/>
        <v>20</v>
      </c>
      <c r="B27" s="471">
        <f>B26+1</f>
        <v>46254</v>
      </c>
      <c r="C27" s="472">
        <f t="shared" si="18"/>
        <v>0</v>
      </c>
      <c r="D27" s="472">
        <f t="shared" si="18"/>
        <v>0</v>
      </c>
      <c r="E27" s="472">
        <f t="shared" si="19"/>
        <v>0</v>
      </c>
      <c r="F27" s="472">
        <f t="shared" si="0"/>
        <v>0</v>
      </c>
      <c r="G27" s="472">
        <f t="shared" si="1"/>
        <v>0</v>
      </c>
      <c r="H27" s="472">
        <f t="shared" si="2"/>
        <v>0</v>
      </c>
      <c r="I27" s="472">
        <f t="shared" si="3"/>
        <v>0</v>
      </c>
      <c r="J27" s="472"/>
      <c r="K27" s="472"/>
      <c r="L27" s="473">
        <f>INDEX('SO FOB Agustus 2026'!$E$6:$O$51,MATCH(B27,'SO FOB Agustus 2026'!$B$6:$B$51,0),MATCH($L$6,'SO FOB Agustus 2026'!$E$6:$O$6,0))</f>
        <v>0</v>
      </c>
      <c r="M27" s="474">
        <v>0</v>
      </c>
      <c r="N27" s="473">
        <f t="shared" si="20"/>
        <v>0</v>
      </c>
      <c r="O27" s="473">
        <f>INDEX('SO FOB Agustus 2026'!$E$6:$O$51,MATCH(B27,'SO FOB Agustus 2026'!$B$6:$B$51,0),MATCH($O$6,'SO FOB Agustus 2026'!$E$6:$O$6,0))</f>
        <v>0</v>
      </c>
      <c r="P27" s="474">
        <v>0</v>
      </c>
      <c r="Q27" s="473">
        <f t="shared" si="21"/>
        <v>0</v>
      </c>
      <c r="R27" s="473">
        <f>INDEX('SO FOB Agustus 2026'!$E$6:$O$51,MATCH(B27,'SO FOB Agustus 2026'!$B$6:$B$51,0),MATCH($R$6,'SO FOB Agustus 2026'!$E$6:$O$6,0))</f>
        <v>0</v>
      </c>
      <c r="S27" s="474">
        <v>0</v>
      </c>
      <c r="T27" s="473">
        <f t="shared" si="22"/>
        <v>0</v>
      </c>
      <c r="U27" s="473">
        <f>INDEX('SO FOB Agustus 2026'!$E$6:$O$51,MATCH(B27,'SO FOB Agustus 2026'!$B$6:$B$51,0),MATCH($U$6,'SO FOB Agustus 2026'!$E$6:$O$6,0))</f>
        <v>0</v>
      </c>
      <c r="V27" s="474">
        <v>0</v>
      </c>
      <c r="W27" s="473">
        <f t="shared" si="23"/>
        <v>0</v>
      </c>
      <c r="X27" s="473">
        <f>INDEX('SO FOB Agustus 2026'!$E$6:$O$51,MATCH(B27,'SO FOB Agustus 2026'!$B$6:$B$51,0),MATCH($X$6,'SO FOB Agustus 2026'!$E$6:$O$6,0))</f>
        <v>0</v>
      </c>
      <c r="Y27" s="474">
        <v>0</v>
      </c>
      <c r="Z27" s="473">
        <f t="shared" si="24"/>
        <v>0</v>
      </c>
      <c r="AA27" s="473">
        <f>INDEX('SO FOB Agustus 2026'!$E$6:$O$51,MATCH(B27,'SO FOB Agustus 2026'!$B$6:$B$51,0),MATCH($AA$6,'SO FOB Agustus 2026'!$E$6:$O$6,0))</f>
        <v>0</v>
      </c>
      <c r="AB27" s="474">
        <v>0</v>
      </c>
      <c r="AC27" s="473">
        <f t="shared" si="25"/>
        <v>0</v>
      </c>
      <c r="AD27" s="473">
        <f>INDEX('SO FOB Agustus 2026'!$E$6:$O$51,MATCH(B27,'SO FOB Agustus 2026'!$B$6:$B$51,0),MATCH($AD$6,'SO FOB Agustus 2026'!$E$6:$O$6,0))</f>
        <v>0</v>
      </c>
      <c r="AE27" s="474">
        <v>0</v>
      </c>
      <c r="AF27" s="473">
        <f t="shared" si="26"/>
        <v>0</v>
      </c>
      <c r="AG27" s="473">
        <f>INDEX('SO FOB Agustus 2026'!$E$6:$O$51,MATCH(B27,'SO FOB Agustus 2026'!$B$6:$B$51,0),MATCH($AG$6,'SO FOB Agustus 2026'!$E$6:$O$6,0))</f>
        <v>0</v>
      </c>
      <c r="AH27" s="474">
        <v>0</v>
      </c>
      <c r="AI27" s="473">
        <f t="shared" si="27"/>
        <v>0</v>
      </c>
      <c r="AJ27" s="473">
        <f>INDEX('SO FOB Agustus 2026'!$E$6:$O$51,MATCH(B27,'SO FOB Agustus 2026'!$B$6:$B$51,0),MATCH($AJ$6,'SO FOB Agustus 2026'!$E$6:$O$6,0))</f>
        <v>0</v>
      </c>
      <c r="AK27" s="474">
        <v>0</v>
      </c>
      <c r="AL27" s="473">
        <f t="shared" si="28"/>
        <v>0</v>
      </c>
      <c r="AM27" s="473">
        <f>INDEX('SO FOB Agustus 2026'!$E$6:$O$51,MATCH(B27,'SO FOB Agustus 2026'!$B$6:$B$51,0),MATCH($AM$6,'SO FOB Agustus 2026'!$E$6:$O$6,0))</f>
        <v>0</v>
      </c>
      <c r="AN27" s="474">
        <v>0</v>
      </c>
      <c r="AO27" s="473">
        <f t="shared" si="29"/>
        <v>0</v>
      </c>
      <c r="AP27" s="473">
        <f>INDEX('SO FOB Agustus 2026'!$E$6:$AF$51,MATCH(B27,'SO FOB Agustus 2026'!$B$6:$B$51,0),MATCH($AP$6,'SO FOB Agustus 2026'!$E$6:$AF$6,0))</f>
        <v>0</v>
      </c>
      <c r="AQ27" s="474">
        <v>0</v>
      </c>
      <c r="AR27" s="473">
        <f t="shared" si="30"/>
        <v>0</v>
      </c>
      <c r="AS27" s="473">
        <f>INDEX('SO FOB Agustus 2026'!$E$6:$AF$51,MATCH(B27,'SO FOB Agustus 2026'!$B$6:$B$51,0),MATCH($AS$6,'SO FOB Agustus 2026'!$E$6:$AF$6,0))</f>
        <v>0</v>
      </c>
      <c r="AT27" s="474">
        <v>0</v>
      </c>
      <c r="AU27" s="473">
        <f t="shared" si="31"/>
        <v>0</v>
      </c>
      <c r="AV27" s="473">
        <f>INDEX('SO FOB Agustus 2026'!$E$6:$AF$51,MATCH(B27,'SO FOB Agustus 2026'!$B$6:$B$51,0),MATCH($AV$6,'SO FOB Agustus 2026'!$E$6:$AF$6,0))</f>
        <v>0</v>
      </c>
      <c r="AW27" s="474">
        <v>0</v>
      </c>
      <c r="AX27" s="473">
        <f t="shared" si="32"/>
        <v>0</v>
      </c>
      <c r="AY27" s="473">
        <f>INDEX('SO FOB Agustus 2026'!$E$6:$AF$51,MATCH(B27,'SO FOB Agustus 2026'!$B$6:$B$51,0),MATCH($AY$6,'SO FOB Agustus 2026'!$E$6:$AF$6,0))</f>
        <v>0</v>
      </c>
      <c r="AZ27" s="474">
        <v>0</v>
      </c>
      <c r="BA27" s="473">
        <f t="shared" si="33"/>
        <v>0</v>
      </c>
    </row>
    <row r="28" spans="1:53">
      <c r="A28" s="470">
        <f t="shared" si="35"/>
        <v>21</v>
      </c>
      <c r="B28" s="471">
        <f>B27+1</f>
        <v>46255</v>
      </c>
      <c r="C28" s="472">
        <f t="shared" si="18"/>
        <v>0</v>
      </c>
      <c r="D28" s="472">
        <f t="shared" si="18"/>
        <v>0</v>
      </c>
      <c r="E28" s="472">
        <f t="shared" si="19"/>
        <v>0</v>
      </c>
      <c r="F28" s="472">
        <f t="shared" si="0"/>
        <v>0</v>
      </c>
      <c r="G28" s="472">
        <f t="shared" si="1"/>
        <v>0</v>
      </c>
      <c r="H28" s="472">
        <f t="shared" si="2"/>
        <v>0</v>
      </c>
      <c r="I28" s="472">
        <f t="shared" si="3"/>
        <v>0</v>
      </c>
      <c r="J28" s="472"/>
      <c r="K28" s="472"/>
      <c r="L28" s="473">
        <f>INDEX('SO FOB Agustus 2026'!$E$6:$O$51,MATCH(B28,'SO FOB Agustus 2026'!$B$6:$B$51,0),MATCH($L$6,'SO FOB Agustus 2026'!$E$6:$O$6,0))</f>
        <v>0</v>
      </c>
      <c r="M28" s="474">
        <v>0</v>
      </c>
      <c r="N28" s="473">
        <f t="shared" si="20"/>
        <v>0</v>
      </c>
      <c r="O28" s="473">
        <f>INDEX('SO FOB Agustus 2026'!$E$6:$O$51,MATCH(B28,'SO FOB Agustus 2026'!$B$6:$B$51,0),MATCH($O$6,'SO FOB Agustus 2026'!$E$6:$O$6,0))</f>
        <v>0</v>
      </c>
      <c r="P28" s="474">
        <v>0</v>
      </c>
      <c r="Q28" s="473">
        <f t="shared" si="21"/>
        <v>0</v>
      </c>
      <c r="R28" s="473">
        <f>INDEX('SO FOB Agustus 2026'!$E$6:$O$51,MATCH(B28,'SO FOB Agustus 2026'!$B$6:$B$51,0),MATCH($R$6,'SO FOB Agustus 2026'!$E$6:$O$6,0))</f>
        <v>0</v>
      </c>
      <c r="S28" s="474">
        <v>0</v>
      </c>
      <c r="T28" s="473">
        <f t="shared" si="22"/>
        <v>0</v>
      </c>
      <c r="U28" s="473">
        <f>INDEX('SO FOB Agustus 2026'!$E$6:$O$51,MATCH(B28,'SO FOB Agustus 2026'!$B$6:$B$51,0),MATCH($U$6,'SO FOB Agustus 2026'!$E$6:$O$6,0))</f>
        <v>0</v>
      </c>
      <c r="V28" s="474">
        <v>0</v>
      </c>
      <c r="W28" s="473">
        <f t="shared" si="23"/>
        <v>0</v>
      </c>
      <c r="X28" s="473">
        <f>INDEX('SO FOB Agustus 2026'!$E$6:$O$51,MATCH(B28,'SO FOB Agustus 2026'!$B$6:$B$51,0),MATCH($X$6,'SO FOB Agustus 2026'!$E$6:$O$6,0))</f>
        <v>0</v>
      </c>
      <c r="Y28" s="474">
        <v>0</v>
      </c>
      <c r="Z28" s="473">
        <f t="shared" si="24"/>
        <v>0</v>
      </c>
      <c r="AA28" s="473">
        <f>INDEX('SO FOB Agustus 2026'!$E$6:$O$51,MATCH(B28,'SO FOB Agustus 2026'!$B$6:$B$51,0),MATCH($AA$6,'SO FOB Agustus 2026'!$E$6:$O$6,0))</f>
        <v>0</v>
      </c>
      <c r="AB28" s="474">
        <v>0</v>
      </c>
      <c r="AC28" s="473">
        <f t="shared" si="25"/>
        <v>0</v>
      </c>
      <c r="AD28" s="473">
        <f>INDEX('SO FOB Agustus 2026'!$E$6:$O$51,MATCH(B28,'SO FOB Agustus 2026'!$B$6:$B$51,0),MATCH($AD$6,'SO FOB Agustus 2026'!$E$6:$O$6,0))</f>
        <v>0</v>
      </c>
      <c r="AE28" s="474">
        <v>0</v>
      </c>
      <c r="AF28" s="473">
        <f t="shared" si="26"/>
        <v>0</v>
      </c>
      <c r="AG28" s="473">
        <f>INDEX('SO FOB Agustus 2026'!$E$6:$O$51,MATCH(B28,'SO FOB Agustus 2026'!$B$6:$B$51,0),MATCH($AG$6,'SO FOB Agustus 2026'!$E$6:$O$6,0))</f>
        <v>0</v>
      </c>
      <c r="AH28" s="474">
        <v>0</v>
      </c>
      <c r="AI28" s="473">
        <f t="shared" si="27"/>
        <v>0</v>
      </c>
      <c r="AJ28" s="473">
        <f>INDEX('SO FOB Agustus 2026'!$E$6:$O$51,MATCH(B28,'SO FOB Agustus 2026'!$B$6:$B$51,0),MATCH($AJ$6,'SO FOB Agustus 2026'!$E$6:$O$6,0))</f>
        <v>0</v>
      </c>
      <c r="AK28" s="474">
        <v>0</v>
      </c>
      <c r="AL28" s="473">
        <f t="shared" si="28"/>
        <v>0</v>
      </c>
      <c r="AM28" s="473">
        <f>INDEX('SO FOB Agustus 2026'!$E$6:$O$51,MATCH(B28,'SO FOB Agustus 2026'!$B$6:$B$51,0),MATCH($AM$6,'SO FOB Agustus 2026'!$E$6:$O$6,0))</f>
        <v>0</v>
      </c>
      <c r="AN28" s="474">
        <v>0</v>
      </c>
      <c r="AO28" s="473">
        <f t="shared" si="29"/>
        <v>0</v>
      </c>
      <c r="AP28" s="473">
        <f>INDEX('SO FOB Agustus 2026'!$E$6:$AF$51,MATCH(B28,'SO FOB Agustus 2026'!$B$6:$B$51,0),MATCH($AP$6,'SO FOB Agustus 2026'!$E$6:$AF$6,0))</f>
        <v>0</v>
      </c>
      <c r="AQ28" s="474">
        <v>0</v>
      </c>
      <c r="AR28" s="473">
        <f t="shared" si="30"/>
        <v>0</v>
      </c>
      <c r="AS28" s="473">
        <f>INDEX('SO FOB Agustus 2026'!$E$6:$AF$51,MATCH(B28,'SO FOB Agustus 2026'!$B$6:$B$51,0),MATCH($AS$6,'SO FOB Agustus 2026'!$E$6:$AF$6,0))</f>
        <v>0</v>
      </c>
      <c r="AT28" s="474">
        <v>0</v>
      </c>
      <c r="AU28" s="473">
        <f t="shared" si="31"/>
        <v>0</v>
      </c>
      <c r="AV28" s="473">
        <f>INDEX('SO FOB Agustus 2026'!$E$6:$AF$51,MATCH(B28,'SO FOB Agustus 2026'!$B$6:$B$51,0),MATCH($AV$6,'SO FOB Agustus 2026'!$E$6:$AF$6,0))</f>
        <v>0</v>
      </c>
      <c r="AW28" s="474">
        <v>0</v>
      </c>
      <c r="AX28" s="473">
        <f t="shared" si="32"/>
        <v>0</v>
      </c>
      <c r="AY28" s="473">
        <f>INDEX('SO FOB Agustus 2026'!$E$6:$AF$51,MATCH(B28,'SO FOB Agustus 2026'!$B$6:$B$51,0),MATCH($AY$6,'SO FOB Agustus 2026'!$E$6:$AF$6,0))</f>
        <v>0</v>
      </c>
      <c r="AZ28" s="474">
        <v>0</v>
      </c>
      <c r="BA28" s="473">
        <f t="shared" si="33"/>
        <v>0</v>
      </c>
    </row>
    <row r="29" spans="1:53">
      <c r="A29" s="470">
        <f t="shared" si="35"/>
        <v>22</v>
      </c>
      <c r="B29" s="471">
        <f t="shared" si="35"/>
        <v>46256</v>
      </c>
      <c r="C29" s="472">
        <f t="shared" si="18"/>
        <v>0</v>
      </c>
      <c r="D29" s="472">
        <f t="shared" si="18"/>
        <v>0</v>
      </c>
      <c r="E29" s="472">
        <f t="shared" si="19"/>
        <v>0</v>
      </c>
      <c r="F29" s="472">
        <f t="shared" si="0"/>
        <v>0</v>
      </c>
      <c r="G29" s="472">
        <f t="shared" si="1"/>
        <v>0</v>
      </c>
      <c r="H29" s="472">
        <f t="shared" si="2"/>
        <v>0</v>
      </c>
      <c r="I29" s="472">
        <f t="shared" si="3"/>
        <v>0</v>
      </c>
      <c r="J29" s="472"/>
      <c r="K29" s="472"/>
      <c r="L29" s="473">
        <f>INDEX('SO FOB Agustus 2026'!$E$6:$O$51,MATCH(B29,'SO FOB Agustus 2026'!$B$6:$B$51,0),MATCH($L$6,'SO FOB Agustus 2026'!$E$6:$O$6,0))</f>
        <v>0</v>
      </c>
      <c r="M29" s="474">
        <v>0</v>
      </c>
      <c r="N29" s="473">
        <f t="shared" si="20"/>
        <v>0</v>
      </c>
      <c r="O29" s="473">
        <f>INDEX('SO FOB Agustus 2026'!$E$6:$O$51,MATCH(B29,'SO FOB Agustus 2026'!$B$6:$B$51,0),MATCH($O$6,'SO FOB Agustus 2026'!$E$6:$O$6,0))</f>
        <v>0</v>
      </c>
      <c r="P29" s="474">
        <v>0</v>
      </c>
      <c r="Q29" s="473">
        <f t="shared" si="21"/>
        <v>0</v>
      </c>
      <c r="R29" s="473">
        <f>INDEX('SO FOB Agustus 2026'!$E$6:$O$51,MATCH(B29,'SO FOB Agustus 2026'!$B$6:$B$51,0),MATCH($R$6,'SO FOB Agustus 2026'!$E$6:$O$6,0))</f>
        <v>0</v>
      </c>
      <c r="S29" s="474">
        <v>0</v>
      </c>
      <c r="T29" s="473">
        <f t="shared" si="22"/>
        <v>0</v>
      </c>
      <c r="U29" s="473">
        <f>INDEX('SO FOB Agustus 2026'!$E$6:$O$51,MATCH(B29,'SO FOB Agustus 2026'!$B$6:$B$51,0),MATCH($U$6,'SO FOB Agustus 2026'!$E$6:$O$6,0))</f>
        <v>0</v>
      </c>
      <c r="V29" s="474">
        <v>0</v>
      </c>
      <c r="W29" s="473">
        <f t="shared" si="23"/>
        <v>0</v>
      </c>
      <c r="X29" s="473">
        <f>INDEX('SO FOB Agustus 2026'!$E$6:$O$51,MATCH(B29,'SO FOB Agustus 2026'!$B$6:$B$51,0),MATCH($X$6,'SO FOB Agustus 2026'!$E$6:$O$6,0))</f>
        <v>0</v>
      </c>
      <c r="Y29" s="474">
        <v>0</v>
      </c>
      <c r="Z29" s="473">
        <f t="shared" si="24"/>
        <v>0</v>
      </c>
      <c r="AA29" s="473">
        <f>INDEX('SO FOB Agustus 2026'!$E$6:$O$51,MATCH(B29,'SO FOB Agustus 2026'!$B$6:$B$51,0),MATCH($AA$6,'SO FOB Agustus 2026'!$E$6:$O$6,0))</f>
        <v>0</v>
      </c>
      <c r="AB29" s="474">
        <v>0</v>
      </c>
      <c r="AC29" s="473">
        <f t="shared" si="25"/>
        <v>0</v>
      </c>
      <c r="AD29" s="473">
        <f>INDEX('SO FOB Agustus 2026'!$E$6:$O$51,MATCH(B29,'SO FOB Agustus 2026'!$B$6:$B$51,0),MATCH($AD$6,'SO FOB Agustus 2026'!$E$6:$O$6,0))</f>
        <v>0</v>
      </c>
      <c r="AE29" s="474">
        <v>0</v>
      </c>
      <c r="AF29" s="473">
        <f t="shared" si="26"/>
        <v>0</v>
      </c>
      <c r="AG29" s="473">
        <f>INDEX('SO FOB Agustus 2026'!$E$6:$O$51,MATCH(B29,'SO FOB Agustus 2026'!$B$6:$B$51,0),MATCH($AG$6,'SO FOB Agustus 2026'!$E$6:$O$6,0))</f>
        <v>0</v>
      </c>
      <c r="AH29" s="474">
        <v>0</v>
      </c>
      <c r="AI29" s="473">
        <f t="shared" si="27"/>
        <v>0</v>
      </c>
      <c r="AJ29" s="473">
        <f>INDEX('SO FOB Agustus 2026'!$E$6:$O$51,MATCH(B29,'SO FOB Agustus 2026'!$B$6:$B$51,0),MATCH($AJ$6,'SO FOB Agustus 2026'!$E$6:$O$6,0))</f>
        <v>0</v>
      </c>
      <c r="AK29" s="474">
        <v>0</v>
      </c>
      <c r="AL29" s="473">
        <f t="shared" si="28"/>
        <v>0</v>
      </c>
      <c r="AM29" s="473">
        <f>INDEX('SO FOB Agustus 2026'!$E$6:$O$51,MATCH(B29,'SO FOB Agustus 2026'!$B$6:$B$51,0),MATCH($AM$6,'SO FOB Agustus 2026'!$E$6:$O$6,0))</f>
        <v>0</v>
      </c>
      <c r="AN29" s="474">
        <v>0</v>
      </c>
      <c r="AO29" s="473">
        <f t="shared" si="29"/>
        <v>0</v>
      </c>
      <c r="AP29" s="473">
        <f>INDEX('SO FOB Agustus 2026'!$E$6:$AF$51,MATCH(B29,'SO FOB Agustus 2026'!$B$6:$B$51,0),MATCH($AP$6,'SO FOB Agustus 2026'!$E$6:$AF$6,0))</f>
        <v>0</v>
      </c>
      <c r="AQ29" s="474">
        <v>0</v>
      </c>
      <c r="AR29" s="473">
        <f t="shared" si="30"/>
        <v>0</v>
      </c>
      <c r="AS29" s="473">
        <f>INDEX('SO FOB Agustus 2026'!$E$6:$AF$51,MATCH(B29,'SO FOB Agustus 2026'!$B$6:$B$51,0),MATCH($AS$6,'SO FOB Agustus 2026'!$E$6:$AF$6,0))</f>
        <v>0</v>
      </c>
      <c r="AT29" s="474">
        <v>0</v>
      </c>
      <c r="AU29" s="473">
        <f t="shared" si="31"/>
        <v>0</v>
      </c>
      <c r="AV29" s="473">
        <f>INDEX('SO FOB Agustus 2026'!$E$6:$AF$51,MATCH(B29,'SO FOB Agustus 2026'!$B$6:$B$51,0),MATCH($AV$6,'SO FOB Agustus 2026'!$E$6:$AF$6,0))</f>
        <v>0</v>
      </c>
      <c r="AW29" s="474">
        <v>0</v>
      </c>
      <c r="AX29" s="473">
        <f t="shared" si="32"/>
        <v>0</v>
      </c>
      <c r="AY29" s="473">
        <f>INDEX('SO FOB Agustus 2026'!$E$6:$AF$51,MATCH(B29,'SO FOB Agustus 2026'!$B$6:$B$51,0),MATCH($AY$6,'SO FOB Agustus 2026'!$E$6:$AF$6,0))</f>
        <v>0</v>
      </c>
      <c r="AZ29" s="474">
        <v>0</v>
      </c>
      <c r="BA29" s="473">
        <f t="shared" si="33"/>
        <v>0</v>
      </c>
    </row>
    <row r="30" spans="1:53">
      <c r="A30" s="470">
        <f t="shared" si="35"/>
        <v>23</v>
      </c>
      <c r="B30" s="471">
        <f t="shared" si="35"/>
        <v>46257</v>
      </c>
      <c r="C30" s="472">
        <f t="shared" si="18"/>
        <v>0</v>
      </c>
      <c r="D30" s="472">
        <f t="shared" si="18"/>
        <v>0</v>
      </c>
      <c r="E30" s="472">
        <f t="shared" si="19"/>
        <v>0</v>
      </c>
      <c r="F30" s="472">
        <f t="shared" si="0"/>
        <v>0</v>
      </c>
      <c r="G30" s="472">
        <f t="shared" si="1"/>
        <v>0</v>
      </c>
      <c r="H30" s="472">
        <f t="shared" si="2"/>
        <v>0</v>
      </c>
      <c r="I30" s="472">
        <f t="shared" si="3"/>
        <v>0</v>
      </c>
      <c r="J30" s="472"/>
      <c r="K30" s="472"/>
      <c r="L30" s="473">
        <f>INDEX('SO FOB Agustus 2026'!$E$6:$O$51,MATCH(B30,'SO FOB Agustus 2026'!$B$6:$B$51,0),MATCH($L$6,'SO FOB Agustus 2026'!$E$6:$O$6,0))</f>
        <v>0</v>
      </c>
      <c r="M30" s="474">
        <v>0</v>
      </c>
      <c r="N30" s="473">
        <f t="shared" si="20"/>
        <v>0</v>
      </c>
      <c r="O30" s="473">
        <f>INDEX('SO FOB Agustus 2026'!$E$6:$O$51,MATCH(B30,'SO FOB Agustus 2026'!$B$6:$B$51,0),MATCH($O$6,'SO FOB Agustus 2026'!$E$6:$O$6,0))</f>
        <v>0</v>
      </c>
      <c r="P30" s="474">
        <v>0</v>
      </c>
      <c r="Q30" s="473">
        <f t="shared" si="21"/>
        <v>0</v>
      </c>
      <c r="R30" s="473">
        <f>INDEX('SO FOB Agustus 2026'!$E$6:$O$51,MATCH(B30,'SO FOB Agustus 2026'!$B$6:$B$51,0),MATCH($R$6,'SO FOB Agustus 2026'!$E$6:$O$6,0))</f>
        <v>0</v>
      </c>
      <c r="S30" s="474">
        <v>0</v>
      </c>
      <c r="T30" s="473">
        <f t="shared" si="22"/>
        <v>0</v>
      </c>
      <c r="U30" s="473">
        <f>INDEX('SO FOB Agustus 2026'!$E$6:$O$51,MATCH(B30,'SO FOB Agustus 2026'!$B$6:$B$51,0),MATCH($U$6,'SO FOB Agustus 2026'!$E$6:$O$6,0))</f>
        <v>0</v>
      </c>
      <c r="V30" s="474">
        <v>0</v>
      </c>
      <c r="W30" s="473">
        <f t="shared" si="23"/>
        <v>0</v>
      </c>
      <c r="X30" s="473">
        <f>INDEX('SO FOB Agustus 2026'!$E$6:$O$51,MATCH(B30,'SO FOB Agustus 2026'!$B$6:$B$51,0),MATCH($X$6,'SO FOB Agustus 2026'!$E$6:$O$6,0))</f>
        <v>0</v>
      </c>
      <c r="Y30" s="474">
        <v>0</v>
      </c>
      <c r="Z30" s="473">
        <f t="shared" si="24"/>
        <v>0</v>
      </c>
      <c r="AA30" s="473">
        <f>INDEX('SO FOB Agustus 2026'!$E$6:$O$51,MATCH(B30,'SO FOB Agustus 2026'!$B$6:$B$51,0),MATCH($AA$6,'SO FOB Agustus 2026'!$E$6:$O$6,0))</f>
        <v>0</v>
      </c>
      <c r="AB30" s="474">
        <v>0</v>
      </c>
      <c r="AC30" s="473">
        <f t="shared" si="25"/>
        <v>0</v>
      </c>
      <c r="AD30" s="473">
        <f>INDEX('SO FOB Agustus 2026'!$E$6:$O$51,MATCH(B30,'SO FOB Agustus 2026'!$B$6:$B$51,0),MATCH($AD$6,'SO FOB Agustus 2026'!$E$6:$O$6,0))</f>
        <v>0</v>
      </c>
      <c r="AE30" s="474">
        <v>0</v>
      </c>
      <c r="AF30" s="473">
        <f t="shared" si="26"/>
        <v>0</v>
      </c>
      <c r="AG30" s="473">
        <f>INDEX('SO FOB Agustus 2026'!$E$6:$O$51,MATCH(B30,'SO FOB Agustus 2026'!$B$6:$B$51,0),MATCH($AG$6,'SO FOB Agustus 2026'!$E$6:$O$6,0))</f>
        <v>0</v>
      </c>
      <c r="AH30" s="474">
        <v>0</v>
      </c>
      <c r="AI30" s="473">
        <f t="shared" si="27"/>
        <v>0</v>
      </c>
      <c r="AJ30" s="473">
        <f>INDEX('SO FOB Agustus 2026'!$E$6:$O$51,MATCH(B30,'SO FOB Agustus 2026'!$B$6:$B$51,0),MATCH($AJ$6,'SO FOB Agustus 2026'!$E$6:$O$6,0))</f>
        <v>0</v>
      </c>
      <c r="AK30" s="474">
        <v>0</v>
      </c>
      <c r="AL30" s="473">
        <f t="shared" si="28"/>
        <v>0</v>
      </c>
      <c r="AM30" s="473">
        <f>INDEX('SO FOB Agustus 2026'!$E$6:$O$51,MATCH(B30,'SO FOB Agustus 2026'!$B$6:$B$51,0),MATCH($AM$6,'SO FOB Agustus 2026'!$E$6:$O$6,0))</f>
        <v>0</v>
      </c>
      <c r="AN30" s="474">
        <v>0</v>
      </c>
      <c r="AO30" s="473">
        <f t="shared" si="29"/>
        <v>0</v>
      </c>
      <c r="AP30" s="473">
        <f>INDEX('SO FOB Agustus 2026'!$E$6:$AF$51,MATCH(B30,'SO FOB Agustus 2026'!$B$6:$B$51,0),MATCH($AP$6,'SO FOB Agustus 2026'!$E$6:$AF$6,0))</f>
        <v>0</v>
      </c>
      <c r="AQ30" s="474">
        <v>0</v>
      </c>
      <c r="AR30" s="473">
        <f t="shared" si="30"/>
        <v>0</v>
      </c>
      <c r="AS30" s="473">
        <f>INDEX('SO FOB Agustus 2026'!$E$6:$AF$51,MATCH(B30,'SO FOB Agustus 2026'!$B$6:$B$51,0),MATCH($AS$6,'SO FOB Agustus 2026'!$E$6:$AF$6,0))</f>
        <v>0</v>
      </c>
      <c r="AT30" s="474">
        <v>0</v>
      </c>
      <c r="AU30" s="473">
        <f t="shared" si="31"/>
        <v>0</v>
      </c>
      <c r="AV30" s="473">
        <f>INDEX('SO FOB Agustus 2026'!$E$6:$AF$51,MATCH(B30,'SO FOB Agustus 2026'!$B$6:$B$51,0),MATCH($AV$6,'SO FOB Agustus 2026'!$E$6:$AF$6,0))</f>
        <v>0</v>
      </c>
      <c r="AW30" s="474">
        <v>0</v>
      </c>
      <c r="AX30" s="473">
        <f t="shared" si="32"/>
        <v>0</v>
      </c>
      <c r="AY30" s="473">
        <f>INDEX('SO FOB Agustus 2026'!$E$6:$AF$51,MATCH(B30,'SO FOB Agustus 2026'!$B$6:$B$51,0),MATCH($AY$6,'SO FOB Agustus 2026'!$E$6:$AF$6,0))</f>
        <v>0</v>
      </c>
      <c r="AZ30" s="474">
        <v>0</v>
      </c>
      <c r="BA30" s="473">
        <f t="shared" si="33"/>
        <v>0</v>
      </c>
    </row>
    <row r="31" spans="1:53">
      <c r="A31" s="470">
        <f t="shared" si="35"/>
        <v>24</v>
      </c>
      <c r="B31" s="471">
        <f t="shared" si="35"/>
        <v>46258</v>
      </c>
      <c r="C31" s="472">
        <f t="shared" si="18"/>
        <v>0</v>
      </c>
      <c r="D31" s="472">
        <f t="shared" si="18"/>
        <v>0</v>
      </c>
      <c r="E31" s="472">
        <f t="shared" si="19"/>
        <v>0</v>
      </c>
      <c r="F31" s="472">
        <f t="shared" si="0"/>
        <v>0</v>
      </c>
      <c r="G31" s="472">
        <f t="shared" si="1"/>
        <v>0</v>
      </c>
      <c r="H31" s="472">
        <f t="shared" si="2"/>
        <v>0</v>
      </c>
      <c r="I31" s="472">
        <f t="shared" si="3"/>
        <v>0</v>
      </c>
      <c r="J31" s="472"/>
      <c r="K31" s="472"/>
      <c r="L31" s="473">
        <f>INDEX('SO FOB Agustus 2026'!$E$6:$O$51,MATCH(B31,'SO FOB Agustus 2026'!$B$6:$B$51,0),MATCH($L$6,'SO FOB Agustus 2026'!$E$6:$O$6,0))</f>
        <v>0</v>
      </c>
      <c r="M31" s="474">
        <v>0</v>
      </c>
      <c r="N31" s="473">
        <f t="shared" si="20"/>
        <v>0</v>
      </c>
      <c r="O31" s="473">
        <f>INDEX('SO FOB Agustus 2026'!$E$6:$O$51,MATCH(B31,'SO FOB Agustus 2026'!$B$6:$B$51,0),MATCH($O$6,'SO FOB Agustus 2026'!$E$6:$O$6,0))</f>
        <v>0</v>
      </c>
      <c r="P31" s="474">
        <v>0</v>
      </c>
      <c r="Q31" s="473">
        <f t="shared" si="21"/>
        <v>0</v>
      </c>
      <c r="R31" s="473">
        <f>INDEX('SO FOB Agustus 2026'!$E$6:$O$51,MATCH(B31,'SO FOB Agustus 2026'!$B$6:$B$51,0),MATCH($R$6,'SO FOB Agustus 2026'!$E$6:$O$6,0))</f>
        <v>0</v>
      </c>
      <c r="S31" s="474">
        <v>0</v>
      </c>
      <c r="T31" s="473">
        <f t="shared" si="22"/>
        <v>0</v>
      </c>
      <c r="U31" s="473">
        <f>INDEX('SO FOB Agustus 2026'!$E$6:$O$51,MATCH(B31,'SO FOB Agustus 2026'!$B$6:$B$51,0),MATCH($U$6,'SO FOB Agustus 2026'!$E$6:$O$6,0))</f>
        <v>0</v>
      </c>
      <c r="V31" s="474">
        <v>0</v>
      </c>
      <c r="W31" s="473">
        <f t="shared" si="23"/>
        <v>0</v>
      </c>
      <c r="X31" s="473">
        <f>INDEX('SO FOB Agustus 2026'!$E$6:$O$51,MATCH(B31,'SO FOB Agustus 2026'!$B$6:$B$51,0),MATCH($X$6,'SO FOB Agustus 2026'!$E$6:$O$6,0))</f>
        <v>0</v>
      </c>
      <c r="Y31" s="474">
        <v>0</v>
      </c>
      <c r="Z31" s="473">
        <f t="shared" si="24"/>
        <v>0</v>
      </c>
      <c r="AA31" s="473">
        <f>INDEX('SO FOB Agustus 2026'!$E$6:$O$51,MATCH(B31,'SO FOB Agustus 2026'!$B$6:$B$51,0),MATCH($AA$6,'SO FOB Agustus 2026'!$E$6:$O$6,0))</f>
        <v>0</v>
      </c>
      <c r="AB31" s="474">
        <v>0</v>
      </c>
      <c r="AC31" s="473">
        <f t="shared" si="25"/>
        <v>0</v>
      </c>
      <c r="AD31" s="473">
        <f>INDEX('SO FOB Agustus 2026'!$E$6:$O$51,MATCH(B31,'SO FOB Agustus 2026'!$B$6:$B$51,0),MATCH($AD$6,'SO FOB Agustus 2026'!$E$6:$O$6,0))</f>
        <v>0</v>
      </c>
      <c r="AE31" s="474">
        <v>0</v>
      </c>
      <c r="AF31" s="473">
        <f t="shared" si="26"/>
        <v>0</v>
      </c>
      <c r="AG31" s="473">
        <f>INDEX('SO FOB Agustus 2026'!$E$6:$O$51,MATCH(B31,'SO FOB Agustus 2026'!$B$6:$B$51,0),MATCH($AG$6,'SO FOB Agustus 2026'!$E$6:$O$6,0))</f>
        <v>0</v>
      </c>
      <c r="AH31" s="474">
        <v>0</v>
      </c>
      <c r="AI31" s="473">
        <f t="shared" si="27"/>
        <v>0</v>
      </c>
      <c r="AJ31" s="473">
        <f>INDEX('SO FOB Agustus 2026'!$E$6:$O$51,MATCH(B31,'SO FOB Agustus 2026'!$B$6:$B$51,0),MATCH($AJ$6,'SO FOB Agustus 2026'!$E$6:$O$6,0))</f>
        <v>0</v>
      </c>
      <c r="AK31" s="474">
        <v>0</v>
      </c>
      <c r="AL31" s="473">
        <f t="shared" si="28"/>
        <v>0</v>
      </c>
      <c r="AM31" s="473">
        <f>INDEX('SO FOB Agustus 2026'!$E$6:$O$51,MATCH(B31,'SO FOB Agustus 2026'!$B$6:$B$51,0),MATCH($AM$6,'SO FOB Agustus 2026'!$E$6:$O$6,0))</f>
        <v>0</v>
      </c>
      <c r="AN31" s="474">
        <v>0</v>
      </c>
      <c r="AO31" s="473">
        <f t="shared" si="29"/>
        <v>0</v>
      </c>
      <c r="AP31" s="473">
        <f>INDEX('SO FOB Agustus 2026'!$E$6:$AF$51,MATCH(B31,'SO FOB Agustus 2026'!$B$6:$B$51,0),MATCH($AP$6,'SO FOB Agustus 2026'!$E$6:$AF$6,0))</f>
        <v>0</v>
      </c>
      <c r="AQ31" s="474">
        <v>0</v>
      </c>
      <c r="AR31" s="473">
        <f t="shared" si="30"/>
        <v>0</v>
      </c>
      <c r="AS31" s="473">
        <f>INDEX('SO FOB Agustus 2026'!$E$6:$AF$51,MATCH(B31,'SO FOB Agustus 2026'!$B$6:$B$51,0),MATCH($AS$6,'SO FOB Agustus 2026'!$E$6:$AF$6,0))</f>
        <v>0</v>
      </c>
      <c r="AT31" s="474">
        <v>0</v>
      </c>
      <c r="AU31" s="473">
        <f t="shared" si="31"/>
        <v>0</v>
      </c>
      <c r="AV31" s="473">
        <f>INDEX('SO FOB Agustus 2026'!$E$6:$AF$51,MATCH(B31,'SO FOB Agustus 2026'!$B$6:$B$51,0),MATCH($AV$6,'SO FOB Agustus 2026'!$E$6:$AF$6,0))</f>
        <v>0</v>
      </c>
      <c r="AW31" s="474">
        <v>0</v>
      </c>
      <c r="AX31" s="473">
        <f t="shared" si="32"/>
        <v>0</v>
      </c>
      <c r="AY31" s="473">
        <f>INDEX('SO FOB Agustus 2026'!$E$6:$AF$51,MATCH(B31,'SO FOB Agustus 2026'!$B$6:$B$51,0),MATCH($AY$6,'SO FOB Agustus 2026'!$E$6:$AF$6,0))</f>
        <v>0</v>
      </c>
      <c r="AZ31" s="474">
        <v>0</v>
      </c>
      <c r="BA31" s="473">
        <f t="shared" si="33"/>
        <v>0</v>
      </c>
    </row>
    <row r="32" spans="1:53">
      <c r="A32" s="470">
        <f t="shared" si="35"/>
        <v>25</v>
      </c>
      <c r="B32" s="471">
        <f t="shared" si="35"/>
        <v>46259</v>
      </c>
      <c r="C32" s="472">
        <f t="shared" si="18"/>
        <v>0</v>
      </c>
      <c r="D32" s="472">
        <f t="shared" si="18"/>
        <v>0</v>
      </c>
      <c r="E32" s="472">
        <f t="shared" si="19"/>
        <v>0</v>
      </c>
      <c r="F32" s="472">
        <f t="shared" si="0"/>
        <v>0</v>
      </c>
      <c r="G32" s="472">
        <f t="shared" si="1"/>
        <v>0</v>
      </c>
      <c r="H32" s="472">
        <f t="shared" si="2"/>
        <v>0</v>
      </c>
      <c r="I32" s="472">
        <f t="shared" si="3"/>
        <v>0</v>
      </c>
      <c r="J32" s="472"/>
      <c r="K32" s="472"/>
      <c r="L32" s="473">
        <f>INDEX('SO FOB Agustus 2026'!$E$6:$O$51,MATCH(B32,'SO FOB Agustus 2026'!$B$6:$B$51,0),MATCH($L$6,'SO FOB Agustus 2026'!$E$6:$O$6,0))</f>
        <v>0</v>
      </c>
      <c r="M32" s="474">
        <v>0</v>
      </c>
      <c r="N32" s="473">
        <f t="shared" si="20"/>
        <v>0</v>
      </c>
      <c r="O32" s="473">
        <f>INDEX('SO FOB Agustus 2026'!$E$6:$O$51,MATCH(B32,'SO FOB Agustus 2026'!$B$6:$B$51,0),MATCH($O$6,'SO FOB Agustus 2026'!$E$6:$O$6,0))</f>
        <v>0</v>
      </c>
      <c r="P32" s="474">
        <v>0</v>
      </c>
      <c r="Q32" s="473">
        <f t="shared" si="21"/>
        <v>0</v>
      </c>
      <c r="R32" s="473">
        <f>INDEX('SO FOB Agustus 2026'!$E$6:$O$51,MATCH(B32,'SO FOB Agustus 2026'!$B$6:$B$51,0),MATCH($R$6,'SO FOB Agustus 2026'!$E$6:$O$6,0))</f>
        <v>0</v>
      </c>
      <c r="S32" s="474">
        <v>0</v>
      </c>
      <c r="T32" s="473">
        <f t="shared" si="22"/>
        <v>0</v>
      </c>
      <c r="U32" s="473">
        <f>INDEX('SO FOB Agustus 2026'!$E$6:$O$51,MATCH(B32,'SO FOB Agustus 2026'!$B$6:$B$51,0),MATCH($U$6,'SO FOB Agustus 2026'!$E$6:$O$6,0))</f>
        <v>0</v>
      </c>
      <c r="V32" s="474">
        <v>0</v>
      </c>
      <c r="W32" s="473">
        <f t="shared" si="23"/>
        <v>0</v>
      </c>
      <c r="X32" s="473">
        <f>INDEX('SO FOB Agustus 2026'!$E$6:$O$51,MATCH(B32,'SO FOB Agustus 2026'!$B$6:$B$51,0),MATCH($X$6,'SO FOB Agustus 2026'!$E$6:$O$6,0))</f>
        <v>0</v>
      </c>
      <c r="Y32" s="474">
        <v>0</v>
      </c>
      <c r="Z32" s="473">
        <f t="shared" si="24"/>
        <v>0</v>
      </c>
      <c r="AA32" s="473">
        <f>INDEX('SO FOB Agustus 2026'!$E$6:$O$51,MATCH(B32,'SO FOB Agustus 2026'!$B$6:$B$51,0),MATCH($AA$6,'SO FOB Agustus 2026'!$E$6:$O$6,0))</f>
        <v>0</v>
      </c>
      <c r="AB32" s="474">
        <v>0</v>
      </c>
      <c r="AC32" s="473">
        <f t="shared" si="25"/>
        <v>0</v>
      </c>
      <c r="AD32" s="473">
        <f>INDEX('SO FOB Agustus 2026'!$E$6:$O$51,MATCH(B32,'SO FOB Agustus 2026'!$B$6:$B$51,0),MATCH($AD$6,'SO FOB Agustus 2026'!$E$6:$O$6,0))</f>
        <v>0</v>
      </c>
      <c r="AE32" s="474">
        <v>0</v>
      </c>
      <c r="AF32" s="473">
        <f t="shared" si="26"/>
        <v>0</v>
      </c>
      <c r="AG32" s="473">
        <f>INDEX('SO FOB Agustus 2026'!$E$6:$O$51,MATCH(B32,'SO FOB Agustus 2026'!$B$6:$B$51,0),MATCH($AG$6,'SO FOB Agustus 2026'!$E$6:$O$6,0))</f>
        <v>0</v>
      </c>
      <c r="AH32" s="474">
        <v>0</v>
      </c>
      <c r="AI32" s="473">
        <f t="shared" si="27"/>
        <v>0</v>
      </c>
      <c r="AJ32" s="473">
        <f>INDEX('SO FOB Agustus 2026'!$E$6:$O$51,MATCH(B32,'SO FOB Agustus 2026'!$B$6:$B$51,0),MATCH($AJ$6,'SO FOB Agustus 2026'!$E$6:$O$6,0))</f>
        <v>0</v>
      </c>
      <c r="AK32" s="474">
        <v>0</v>
      </c>
      <c r="AL32" s="473">
        <f t="shared" si="28"/>
        <v>0</v>
      </c>
      <c r="AM32" s="473">
        <f>INDEX('SO FOB Agustus 2026'!$E$6:$O$51,MATCH(B32,'SO FOB Agustus 2026'!$B$6:$B$51,0),MATCH($AM$6,'SO FOB Agustus 2026'!$E$6:$O$6,0))</f>
        <v>0</v>
      </c>
      <c r="AN32" s="474">
        <v>0</v>
      </c>
      <c r="AO32" s="473">
        <f t="shared" si="29"/>
        <v>0</v>
      </c>
      <c r="AP32" s="473">
        <f>INDEX('SO FOB Agustus 2026'!$E$6:$AF$51,MATCH(B32,'SO FOB Agustus 2026'!$B$6:$B$51,0),MATCH($AP$6,'SO FOB Agustus 2026'!$E$6:$AF$6,0))</f>
        <v>0</v>
      </c>
      <c r="AQ32" s="474">
        <v>0</v>
      </c>
      <c r="AR32" s="473">
        <f t="shared" si="30"/>
        <v>0</v>
      </c>
      <c r="AS32" s="473">
        <f>INDEX('SO FOB Agustus 2026'!$E$6:$AF$51,MATCH(B32,'SO FOB Agustus 2026'!$B$6:$B$51,0),MATCH($AS$6,'SO FOB Agustus 2026'!$E$6:$AF$6,0))</f>
        <v>0</v>
      </c>
      <c r="AT32" s="474">
        <v>0</v>
      </c>
      <c r="AU32" s="473">
        <f t="shared" si="31"/>
        <v>0</v>
      </c>
      <c r="AV32" s="473">
        <f>INDEX('SO FOB Agustus 2026'!$E$6:$AF$51,MATCH(B32,'SO FOB Agustus 2026'!$B$6:$B$51,0),MATCH($AV$6,'SO FOB Agustus 2026'!$E$6:$AF$6,0))</f>
        <v>0</v>
      </c>
      <c r="AW32" s="474">
        <v>0</v>
      </c>
      <c r="AX32" s="473">
        <f t="shared" si="32"/>
        <v>0</v>
      </c>
      <c r="AY32" s="473">
        <f>INDEX('SO FOB Agustus 2026'!$E$6:$AF$51,MATCH(B32,'SO FOB Agustus 2026'!$B$6:$B$51,0),MATCH($AY$6,'SO FOB Agustus 2026'!$E$6:$AF$6,0))</f>
        <v>0</v>
      </c>
      <c r="AZ32" s="474">
        <v>0</v>
      </c>
      <c r="BA32" s="473">
        <f t="shared" si="33"/>
        <v>0</v>
      </c>
    </row>
    <row r="33" spans="1:53">
      <c r="A33" s="470">
        <f t="shared" si="35"/>
        <v>26</v>
      </c>
      <c r="B33" s="471">
        <f t="shared" si="35"/>
        <v>46260</v>
      </c>
      <c r="C33" s="472">
        <f t="shared" si="18"/>
        <v>0</v>
      </c>
      <c r="D33" s="472">
        <f t="shared" si="18"/>
        <v>0</v>
      </c>
      <c r="E33" s="472">
        <f t="shared" si="19"/>
        <v>0</v>
      </c>
      <c r="F33" s="472">
        <f t="shared" si="0"/>
        <v>0</v>
      </c>
      <c r="G33" s="472">
        <f t="shared" si="1"/>
        <v>0</v>
      </c>
      <c r="H33" s="472">
        <f t="shared" si="2"/>
        <v>0</v>
      </c>
      <c r="I33" s="472">
        <f t="shared" si="3"/>
        <v>0</v>
      </c>
      <c r="J33" s="472"/>
      <c r="K33" s="472"/>
      <c r="L33" s="473">
        <f>INDEX('SO FOB Agustus 2026'!$E$6:$O$51,MATCH(B33,'SO FOB Agustus 2026'!$B$6:$B$51,0),MATCH($L$6,'SO FOB Agustus 2026'!$E$6:$O$6,0))</f>
        <v>0</v>
      </c>
      <c r="M33" s="474">
        <v>0</v>
      </c>
      <c r="N33" s="473">
        <f t="shared" si="20"/>
        <v>0</v>
      </c>
      <c r="O33" s="473">
        <f>INDEX('SO FOB Agustus 2026'!$E$6:$O$51,MATCH(B33,'SO FOB Agustus 2026'!$B$6:$B$51,0),MATCH($O$6,'SO FOB Agustus 2026'!$E$6:$O$6,0))</f>
        <v>0</v>
      </c>
      <c r="P33" s="474">
        <v>0</v>
      </c>
      <c r="Q33" s="473">
        <f t="shared" si="21"/>
        <v>0</v>
      </c>
      <c r="R33" s="473">
        <f>INDEX('SO FOB Agustus 2026'!$E$6:$O$51,MATCH(B33,'SO FOB Agustus 2026'!$B$6:$B$51,0),MATCH($R$6,'SO FOB Agustus 2026'!$E$6:$O$6,0))</f>
        <v>0</v>
      </c>
      <c r="S33" s="474">
        <v>0</v>
      </c>
      <c r="T33" s="473">
        <f t="shared" si="22"/>
        <v>0</v>
      </c>
      <c r="U33" s="473">
        <f>INDEX('SO FOB Agustus 2026'!$E$6:$O$51,MATCH(B33,'SO FOB Agustus 2026'!$B$6:$B$51,0),MATCH($U$6,'SO FOB Agustus 2026'!$E$6:$O$6,0))</f>
        <v>0</v>
      </c>
      <c r="V33" s="474">
        <v>0</v>
      </c>
      <c r="W33" s="473">
        <f t="shared" si="23"/>
        <v>0</v>
      </c>
      <c r="X33" s="473">
        <f>INDEX('SO FOB Agustus 2026'!$E$6:$O$51,MATCH(B33,'SO FOB Agustus 2026'!$B$6:$B$51,0),MATCH($X$6,'SO FOB Agustus 2026'!$E$6:$O$6,0))</f>
        <v>0</v>
      </c>
      <c r="Y33" s="474">
        <v>0</v>
      </c>
      <c r="Z33" s="473">
        <f t="shared" si="24"/>
        <v>0</v>
      </c>
      <c r="AA33" s="473">
        <f>INDEX('SO FOB Agustus 2026'!$E$6:$O$51,MATCH(B33,'SO FOB Agustus 2026'!$B$6:$B$51,0),MATCH($AA$6,'SO FOB Agustus 2026'!$E$6:$O$6,0))</f>
        <v>0</v>
      </c>
      <c r="AB33" s="474">
        <v>0</v>
      </c>
      <c r="AC33" s="473">
        <f t="shared" si="25"/>
        <v>0</v>
      </c>
      <c r="AD33" s="473">
        <f>INDEX('SO FOB Agustus 2026'!$E$6:$O$51,MATCH(B33,'SO FOB Agustus 2026'!$B$6:$B$51,0),MATCH($AD$6,'SO FOB Agustus 2026'!$E$6:$O$6,0))</f>
        <v>0</v>
      </c>
      <c r="AE33" s="474">
        <v>0</v>
      </c>
      <c r="AF33" s="473">
        <f t="shared" si="26"/>
        <v>0</v>
      </c>
      <c r="AG33" s="473">
        <f>INDEX('SO FOB Agustus 2026'!$E$6:$O$51,MATCH(B33,'SO FOB Agustus 2026'!$B$6:$B$51,0),MATCH($AG$6,'SO FOB Agustus 2026'!$E$6:$O$6,0))</f>
        <v>0</v>
      </c>
      <c r="AH33" s="474">
        <v>0</v>
      </c>
      <c r="AI33" s="473">
        <f t="shared" si="27"/>
        <v>0</v>
      </c>
      <c r="AJ33" s="473">
        <f>INDEX('SO FOB Agustus 2026'!$E$6:$O$51,MATCH(B33,'SO FOB Agustus 2026'!$B$6:$B$51,0),MATCH($AJ$6,'SO FOB Agustus 2026'!$E$6:$O$6,0))</f>
        <v>0</v>
      </c>
      <c r="AK33" s="474">
        <v>0</v>
      </c>
      <c r="AL33" s="473">
        <f t="shared" si="28"/>
        <v>0</v>
      </c>
      <c r="AM33" s="473">
        <f>INDEX('SO FOB Agustus 2026'!$E$6:$O$51,MATCH(B33,'SO FOB Agustus 2026'!$B$6:$B$51,0),MATCH($AM$6,'SO FOB Agustus 2026'!$E$6:$O$6,0))</f>
        <v>0</v>
      </c>
      <c r="AN33" s="474">
        <v>0</v>
      </c>
      <c r="AO33" s="473">
        <f t="shared" si="29"/>
        <v>0</v>
      </c>
      <c r="AP33" s="473">
        <f>INDEX('SO FOB Agustus 2026'!$E$6:$AF$51,MATCH(B33,'SO FOB Agustus 2026'!$B$6:$B$51,0),MATCH($AP$6,'SO FOB Agustus 2026'!$E$6:$AF$6,0))</f>
        <v>0</v>
      </c>
      <c r="AQ33" s="474">
        <v>0</v>
      </c>
      <c r="AR33" s="473">
        <f t="shared" si="30"/>
        <v>0</v>
      </c>
      <c r="AS33" s="473">
        <f>INDEX('SO FOB Agustus 2026'!$E$6:$AF$51,MATCH(B33,'SO FOB Agustus 2026'!$B$6:$B$51,0),MATCH($AS$6,'SO FOB Agustus 2026'!$E$6:$AF$6,0))</f>
        <v>0</v>
      </c>
      <c r="AT33" s="474">
        <v>0</v>
      </c>
      <c r="AU33" s="473">
        <f t="shared" si="31"/>
        <v>0</v>
      </c>
      <c r="AV33" s="473">
        <f>INDEX('SO FOB Agustus 2026'!$E$6:$AF$51,MATCH(B33,'SO FOB Agustus 2026'!$B$6:$B$51,0),MATCH($AV$6,'SO FOB Agustus 2026'!$E$6:$AF$6,0))</f>
        <v>0</v>
      </c>
      <c r="AW33" s="474">
        <v>0</v>
      </c>
      <c r="AX33" s="473">
        <f t="shared" si="32"/>
        <v>0</v>
      </c>
      <c r="AY33" s="473">
        <f>INDEX('SO FOB Agustus 2026'!$E$6:$AF$51,MATCH(B33,'SO FOB Agustus 2026'!$B$6:$B$51,0),MATCH($AY$6,'SO FOB Agustus 2026'!$E$6:$AF$6,0))</f>
        <v>0</v>
      </c>
      <c r="AZ33" s="474">
        <v>0</v>
      </c>
      <c r="BA33" s="473">
        <f t="shared" si="33"/>
        <v>0</v>
      </c>
    </row>
    <row r="34" spans="1:53">
      <c r="A34" s="470">
        <f t="shared" si="35"/>
        <v>27</v>
      </c>
      <c r="B34" s="471">
        <f t="shared" si="35"/>
        <v>46261</v>
      </c>
      <c r="C34" s="472">
        <f t="shared" si="18"/>
        <v>0</v>
      </c>
      <c r="D34" s="472">
        <f t="shared" si="18"/>
        <v>0</v>
      </c>
      <c r="E34" s="472">
        <f t="shared" si="19"/>
        <v>0</v>
      </c>
      <c r="F34" s="472">
        <f t="shared" si="0"/>
        <v>0</v>
      </c>
      <c r="G34" s="472">
        <f t="shared" si="1"/>
        <v>0</v>
      </c>
      <c r="H34" s="472">
        <f t="shared" si="2"/>
        <v>0</v>
      </c>
      <c r="I34" s="472">
        <f t="shared" si="3"/>
        <v>0</v>
      </c>
      <c r="J34" s="472"/>
      <c r="K34" s="472"/>
      <c r="L34" s="473">
        <f>INDEX('SO FOB Agustus 2026'!$E$6:$O$51,MATCH(B34,'SO FOB Agustus 2026'!$B$6:$B$51,0),MATCH($L$6,'SO FOB Agustus 2026'!$E$6:$O$6,0))</f>
        <v>0</v>
      </c>
      <c r="M34" s="474">
        <v>0</v>
      </c>
      <c r="N34" s="473">
        <f t="shared" si="20"/>
        <v>0</v>
      </c>
      <c r="O34" s="473">
        <f>INDEX('SO FOB Agustus 2026'!$E$6:$O$51,MATCH(B34,'SO FOB Agustus 2026'!$B$6:$B$51,0),MATCH($O$6,'SO FOB Agustus 2026'!$E$6:$O$6,0))</f>
        <v>0</v>
      </c>
      <c r="P34" s="474">
        <v>0</v>
      </c>
      <c r="Q34" s="473">
        <f t="shared" si="21"/>
        <v>0</v>
      </c>
      <c r="R34" s="473">
        <f>INDEX('SO FOB Agustus 2026'!$E$6:$O$51,MATCH(B34,'SO FOB Agustus 2026'!$B$6:$B$51,0),MATCH($R$6,'SO FOB Agustus 2026'!$E$6:$O$6,0))</f>
        <v>0</v>
      </c>
      <c r="S34" s="474">
        <v>0</v>
      </c>
      <c r="T34" s="473">
        <f t="shared" si="22"/>
        <v>0</v>
      </c>
      <c r="U34" s="473">
        <f>INDEX('SO FOB Agustus 2026'!$E$6:$O$51,MATCH(B34,'SO FOB Agustus 2026'!$B$6:$B$51,0),MATCH($U$6,'SO FOB Agustus 2026'!$E$6:$O$6,0))</f>
        <v>0</v>
      </c>
      <c r="V34" s="474">
        <v>0</v>
      </c>
      <c r="W34" s="473">
        <f t="shared" si="23"/>
        <v>0</v>
      </c>
      <c r="X34" s="473">
        <f>INDEX('SO FOB Agustus 2026'!$E$6:$O$51,MATCH(B34,'SO FOB Agustus 2026'!$B$6:$B$51,0),MATCH($X$6,'SO FOB Agustus 2026'!$E$6:$O$6,0))</f>
        <v>0</v>
      </c>
      <c r="Y34" s="474">
        <v>0</v>
      </c>
      <c r="Z34" s="473">
        <f t="shared" si="24"/>
        <v>0</v>
      </c>
      <c r="AA34" s="473">
        <f>INDEX('SO FOB Agustus 2026'!$E$6:$O$51,MATCH(B34,'SO FOB Agustus 2026'!$B$6:$B$51,0),MATCH($AA$6,'SO FOB Agustus 2026'!$E$6:$O$6,0))</f>
        <v>0</v>
      </c>
      <c r="AB34" s="474">
        <v>0</v>
      </c>
      <c r="AC34" s="473">
        <f t="shared" si="25"/>
        <v>0</v>
      </c>
      <c r="AD34" s="473">
        <f>INDEX('SO FOB Agustus 2026'!$E$6:$O$51,MATCH(B34,'SO FOB Agustus 2026'!$B$6:$B$51,0),MATCH($AD$6,'SO FOB Agustus 2026'!$E$6:$O$6,0))</f>
        <v>0</v>
      </c>
      <c r="AE34" s="474">
        <v>0</v>
      </c>
      <c r="AF34" s="473">
        <f t="shared" si="26"/>
        <v>0</v>
      </c>
      <c r="AG34" s="473">
        <f>INDEX('SO FOB Agustus 2026'!$E$6:$O$51,MATCH(B34,'SO FOB Agustus 2026'!$B$6:$B$51,0),MATCH($AG$6,'SO FOB Agustus 2026'!$E$6:$O$6,0))</f>
        <v>0</v>
      </c>
      <c r="AH34" s="474">
        <v>0</v>
      </c>
      <c r="AI34" s="473">
        <f t="shared" si="27"/>
        <v>0</v>
      </c>
      <c r="AJ34" s="473">
        <f>INDEX('SO FOB Agustus 2026'!$E$6:$O$51,MATCH(B34,'SO FOB Agustus 2026'!$B$6:$B$51,0),MATCH($AJ$6,'SO FOB Agustus 2026'!$E$6:$O$6,0))</f>
        <v>0</v>
      </c>
      <c r="AK34" s="474">
        <v>0</v>
      </c>
      <c r="AL34" s="473">
        <f t="shared" si="28"/>
        <v>0</v>
      </c>
      <c r="AM34" s="473">
        <f>INDEX('SO FOB Agustus 2026'!$E$6:$O$51,MATCH(B34,'SO FOB Agustus 2026'!$B$6:$B$51,0),MATCH($AM$6,'SO FOB Agustus 2026'!$E$6:$O$6,0))</f>
        <v>0</v>
      </c>
      <c r="AN34" s="474">
        <v>0</v>
      </c>
      <c r="AO34" s="473">
        <f t="shared" si="29"/>
        <v>0</v>
      </c>
      <c r="AP34" s="473">
        <f>INDEX('SO FOB Agustus 2026'!$E$6:$AF$51,MATCH(B34,'SO FOB Agustus 2026'!$B$6:$B$51,0),MATCH($AP$6,'SO FOB Agustus 2026'!$E$6:$AF$6,0))</f>
        <v>0</v>
      </c>
      <c r="AQ34" s="474">
        <v>0</v>
      </c>
      <c r="AR34" s="473">
        <f t="shared" si="30"/>
        <v>0</v>
      </c>
      <c r="AS34" s="473">
        <f>INDEX('SO FOB Agustus 2026'!$E$6:$AF$51,MATCH(B34,'SO FOB Agustus 2026'!$B$6:$B$51,0),MATCH($AS$6,'SO FOB Agustus 2026'!$E$6:$AF$6,0))</f>
        <v>0</v>
      </c>
      <c r="AT34" s="474">
        <v>0</v>
      </c>
      <c r="AU34" s="473">
        <f t="shared" si="31"/>
        <v>0</v>
      </c>
      <c r="AV34" s="473">
        <f>INDEX('SO FOB Agustus 2026'!$E$6:$AF$51,MATCH(B34,'SO FOB Agustus 2026'!$B$6:$B$51,0),MATCH($AV$6,'SO FOB Agustus 2026'!$E$6:$AF$6,0))</f>
        <v>0</v>
      </c>
      <c r="AW34" s="474">
        <v>0</v>
      </c>
      <c r="AX34" s="473">
        <f t="shared" si="32"/>
        <v>0</v>
      </c>
      <c r="AY34" s="473">
        <f>INDEX('SO FOB Agustus 2026'!$E$6:$AF$51,MATCH(B34,'SO FOB Agustus 2026'!$B$6:$B$51,0),MATCH($AY$6,'SO FOB Agustus 2026'!$E$6:$AF$6,0))</f>
        <v>0</v>
      </c>
      <c r="AZ34" s="474">
        <v>0</v>
      </c>
      <c r="BA34" s="473">
        <f t="shared" si="33"/>
        <v>0</v>
      </c>
    </row>
    <row r="35" spans="1:53">
      <c r="A35" s="470">
        <f t="shared" si="35"/>
        <v>28</v>
      </c>
      <c r="B35" s="471">
        <f t="shared" si="35"/>
        <v>46262</v>
      </c>
      <c r="C35" s="472">
        <f t="shared" si="18"/>
        <v>0</v>
      </c>
      <c r="D35" s="472">
        <f t="shared" si="18"/>
        <v>0</v>
      </c>
      <c r="E35" s="472">
        <f t="shared" si="19"/>
        <v>0</v>
      </c>
      <c r="F35" s="472">
        <f t="shared" si="0"/>
        <v>0</v>
      </c>
      <c r="G35" s="472">
        <f t="shared" si="1"/>
        <v>0</v>
      </c>
      <c r="H35" s="472">
        <f t="shared" si="2"/>
        <v>0</v>
      </c>
      <c r="I35" s="472">
        <f t="shared" si="3"/>
        <v>0</v>
      </c>
      <c r="J35" s="472"/>
      <c r="K35" s="472"/>
      <c r="L35" s="473">
        <f>INDEX('SO FOB Agustus 2026'!$E$6:$O$51,MATCH(B35,'SO FOB Agustus 2026'!$B$6:$B$51,0),MATCH($L$6,'SO FOB Agustus 2026'!$E$6:$O$6,0))</f>
        <v>0</v>
      </c>
      <c r="M35" s="474">
        <v>0</v>
      </c>
      <c r="N35" s="473">
        <f t="shared" si="20"/>
        <v>0</v>
      </c>
      <c r="O35" s="473">
        <f>INDEX('SO FOB Agustus 2026'!$E$6:$O$51,MATCH(B35,'SO FOB Agustus 2026'!$B$6:$B$51,0),MATCH($O$6,'SO FOB Agustus 2026'!$E$6:$O$6,0))</f>
        <v>0</v>
      </c>
      <c r="P35" s="474">
        <v>0</v>
      </c>
      <c r="Q35" s="473">
        <f t="shared" si="21"/>
        <v>0</v>
      </c>
      <c r="R35" s="473">
        <f>INDEX('SO FOB Agustus 2026'!$E$6:$O$51,MATCH(B35,'SO FOB Agustus 2026'!$B$6:$B$51,0),MATCH($R$6,'SO FOB Agustus 2026'!$E$6:$O$6,0))</f>
        <v>0</v>
      </c>
      <c r="S35" s="474">
        <v>0</v>
      </c>
      <c r="T35" s="473">
        <f t="shared" si="22"/>
        <v>0</v>
      </c>
      <c r="U35" s="473">
        <f>INDEX('SO FOB Agustus 2026'!$E$6:$O$51,MATCH(B35,'SO FOB Agustus 2026'!$B$6:$B$51,0),MATCH($U$6,'SO FOB Agustus 2026'!$E$6:$O$6,0))</f>
        <v>0</v>
      </c>
      <c r="V35" s="474">
        <v>0</v>
      </c>
      <c r="W35" s="473">
        <f t="shared" si="23"/>
        <v>0</v>
      </c>
      <c r="X35" s="473">
        <f>INDEX('SO FOB Agustus 2026'!$E$6:$O$51,MATCH(B35,'SO FOB Agustus 2026'!$B$6:$B$51,0),MATCH($X$6,'SO FOB Agustus 2026'!$E$6:$O$6,0))</f>
        <v>0</v>
      </c>
      <c r="Y35" s="474">
        <v>0</v>
      </c>
      <c r="Z35" s="473">
        <f t="shared" si="24"/>
        <v>0</v>
      </c>
      <c r="AA35" s="473">
        <f>INDEX('SO FOB Agustus 2026'!$E$6:$O$51,MATCH(B35,'SO FOB Agustus 2026'!$B$6:$B$51,0),MATCH($AA$6,'SO FOB Agustus 2026'!$E$6:$O$6,0))</f>
        <v>0</v>
      </c>
      <c r="AB35" s="474">
        <v>0</v>
      </c>
      <c r="AC35" s="473">
        <f t="shared" si="25"/>
        <v>0</v>
      </c>
      <c r="AD35" s="473">
        <f>INDEX('SO FOB Agustus 2026'!$E$6:$O$51,MATCH(B35,'SO FOB Agustus 2026'!$B$6:$B$51,0),MATCH($AD$6,'SO FOB Agustus 2026'!$E$6:$O$6,0))</f>
        <v>0</v>
      </c>
      <c r="AE35" s="474">
        <v>0</v>
      </c>
      <c r="AF35" s="473">
        <f t="shared" si="26"/>
        <v>0</v>
      </c>
      <c r="AG35" s="473">
        <f>INDEX('SO FOB Agustus 2026'!$E$6:$O$51,MATCH(B35,'SO FOB Agustus 2026'!$B$6:$B$51,0),MATCH($AG$6,'SO FOB Agustus 2026'!$E$6:$O$6,0))</f>
        <v>0</v>
      </c>
      <c r="AH35" s="474">
        <v>0</v>
      </c>
      <c r="AI35" s="473">
        <f t="shared" si="27"/>
        <v>0</v>
      </c>
      <c r="AJ35" s="473">
        <f>INDEX('SO FOB Agustus 2026'!$E$6:$O$51,MATCH(B35,'SO FOB Agustus 2026'!$B$6:$B$51,0),MATCH($AJ$6,'SO FOB Agustus 2026'!$E$6:$O$6,0))</f>
        <v>0</v>
      </c>
      <c r="AK35" s="474">
        <v>0</v>
      </c>
      <c r="AL35" s="473">
        <f t="shared" si="28"/>
        <v>0</v>
      </c>
      <c r="AM35" s="473">
        <f>INDEX('SO FOB Agustus 2026'!$E$6:$O$51,MATCH(B35,'SO FOB Agustus 2026'!$B$6:$B$51,0),MATCH($AM$6,'SO FOB Agustus 2026'!$E$6:$O$6,0))</f>
        <v>0</v>
      </c>
      <c r="AN35" s="474">
        <v>0</v>
      </c>
      <c r="AO35" s="473">
        <f t="shared" si="29"/>
        <v>0</v>
      </c>
      <c r="AP35" s="473">
        <f>INDEX('SO FOB Agustus 2026'!$E$6:$AF$51,MATCH(B35,'SO FOB Agustus 2026'!$B$6:$B$51,0),MATCH($AP$6,'SO FOB Agustus 2026'!$E$6:$AF$6,0))</f>
        <v>0</v>
      </c>
      <c r="AQ35" s="474">
        <v>0</v>
      </c>
      <c r="AR35" s="473">
        <f t="shared" si="30"/>
        <v>0</v>
      </c>
      <c r="AS35" s="473">
        <f>INDEX('SO FOB Agustus 2026'!$E$6:$AF$51,MATCH(B35,'SO FOB Agustus 2026'!$B$6:$B$51,0),MATCH($AS$6,'SO FOB Agustus 2026'!$E$6:$AF$6,0))</f>
        <v>0</v>
      </c>
      <c r="AT35" s="474">
        <v>0</v>
      </c>
      <c r="AU35" s="473">
        <f t="shared" si="31"/>
        <v>0</v>
      </c>
      <c r="AV35" s="473">
        <f>INDEX('SO FOB Agustus 2026'!$E$6:$AF$51,MATCH(B35,'SO FOB Agustus 2026'!$B$6:$B$51,0),MATCH($AV$6,'SO FOB Agustus 2026'!$E$6:$AF$6,0))</f>
        <v>0</v>
      </c>
      <c r="AW35" s="474">
        <v>0</v>
      </c>
      <c r="AX35" s="473">
        <f t="shared" si="32"/>
        <v>0</v>
      </c>
      <c r="AY35" s="473">
        <f>INDEX('SO FOB Agustus 2026'!$E$6:$AF$51,MATCH(B35,'SO FOB Agustus 2026'!$B$6:$B$51,0),MATCH($AY$6,'SO FOB Agustus 2026'!$E$6:$AF$6,0))</f>
        <v>0</v>
      </c>
      <c r="AZ35" s="474">
        <v>0</v>
      </c>
      <c r="BA35" s="473">
        <f t="shared" si="33"/>
        <v>0</v>
      </c>
    </row>
    <row r="36" spans="1:53">
      <c r="A36" s="470">
        <f t="shared" ref="A36:B36" si="36">A35+1</f>
        <v>29</v>
      </c>
      <c r="B36" s="471">
        <f t="shared" si="36"/>
        <v>46263</v>
      </c>
      <c r="C36" s="472">
        <f t="shared" ref="C36" si="37">F36+H36+J36</f>
        <v>0</v>
      </c>
      <c r="D36" s="472">
        <f t="shared" ref="D36" si="38">G36+I36+K36</f>
        <v>0</v>
      </c>
      <c r="E36" s="472">
        <f t="shared" ref="E36" si="39">D36-C36</f>
        <v>0</v>
      </c>
      <c r="F36" s="472">
        <f t="shared" si="0"/>
        <v>0</v>
      </c>
      <c r="G36" s="472">
        <f t="shared" si="1"/>
        <v>0</v>
      </c>
      <c r="H36" s="472">
        <f t="shared" si="2"/>
        <v>0</v>
      </c>
      <c r="I36" s="472">
        <f t="shared" si="3"/>
        <v>0</v>
      </c>
      <c r="J36" s="472"/>
      <c r="K36" s="472"/>
      <c r="L36" s="473">
        <f>INDEX('SO FOB Agustus 2026'!$E$6:$O$51,MATCH(B36,'SO FOB Agustus 2026'!$B$6:$B$51,0),MATCH($L$6,'SO FOB Agustus 2026'!$E$6:$O$6,0))</f>
        <v>0</v>
      </c>
      <c r="M36" s="474">
        <v>0</v>
      </c>
      <c r="N36" s="473">
        <f t="shared" si="20"/>
        <v>0</v>
      </c>
      <c r="O36" s="473">
        <f>INDEX('SO FOB Agustus 2026'!$E$6:$O$51,MATCH(B36,'SO FOB Agustus 2026'!$B$6:$B$51,0),MATCH($O$6,'SO FOB Agustus 2026'!$E$6:$O$6,0))</f>
        <v>0</v>
      </c>
      <c r="P36" s="474">
        <v>0</v>
      </c>
      <c r="Q36" s="473">
        <f t="shared" si="21"/>
        <v>0</v>
      </c>
      <c r="R36" s="473">
        <f>INDEX('SO FOB Agustus 2026'!$E$6:$O$51,MATCH(B36,'SO FOB Agustus 2026'!$B$6:$B$51,0),MATCH($R$6,'SO FOB Agustus 2026'!$E$6:$O$6,0))</f>
        <v>0</v>
      </c>
      <c r="S36" s="474">
        <v>0</v>
      </c>
      <c r="T36" s="473">
        <f t="shared" si="22"/>
        <v>0</v>
      </c>
      <c r="U36" s="473">
        <f>INDEX('SO FOB Agustus 2026'!$E$6:$O$51,MATCH(B36,'SO FOB Agustus 2026'!$B$6:$B$51,0),MATCH($U$6,'SO FOB Agustus 2026'!$E$6:$O$6,0))</f>
        <v>0</v>
      </c>
      <c r="V36" s="474">
        <v>0</v>
      </c>
      <c r="W36" s="473">
        <f t="shared" si="23"/>
        <v>0</v>
      </c>
      <c r="X36" s="473">
        <f>INDEX('SO FOB Agustus 2026'!$E$6:$O$51,MATCH(B36,'SO FOB Agustus 2026'!$B$6:$B$51,0),MATCH($X$6,'SO FOB Agustus 2026'!$E$6:$O$6,0))</f>
        <v>0</v>
      </c>
      <c r="Y36" s="474">
        <v>0</v>
      </c>
      <c r="Z36" s="473">
        <f t="shared" si="24"/>
        <v>0</v>
      </c>
      <c r="AA36" s="473">
        <f>INDEX('SO FOB Agustus 2026'!$E$6:$O$51,MATCH(B36,'SO FOB Agustus 2026'!$B$6:$B$51,0),MATCH($AA$6,'SO FOB Agustus 2026'!$E$6:$O$6,0))</f>
        <v>0</v>
      </c>
      <c r="AB36" s="474">
        <v>0</v>
      </c>
      <c r="AC36" s="473">
        <f t="shared" si="25"/>
        <v>0</v>
      </c>
      <c r="AD36" s="473">
        <f>INDEX('SO FOB Agustus 2026'!$E$6:$O$51,MATCH(B36,'SO FOB Agustus 2026'!$B$6:$B$51,0),MATCH($AD$6,'SO FOB Agustus 2026'!$E$6:$O$6,0))</f>
        <v>0</v>
      </c>
      <c r="AE36" s="474">
        <v>0</v>
      </c>
      <c r="AF36" s="473">
        <f t="shared" si="26"/>
        <v>0</v>
      </c>
      <c r="AG36" s="473">
        <f>INDEX('SO FOB Agustus 2026'!$E$6:$O$51,MATCH(B36,'SO FOB Agustus 2026'!$B$6:$B$51,0),MATCH($AG$6,'SO FOB Agustus 2026'!$E$6:$O$6,0))</f>
        <v>0</v>
      </c>
      <c r="AH36" s="474">
        <v>0</v>
      </c>
      <c r="AI36" s="473">
        <f t="shared" si="27"/>
        <v>0</v>
      </c>
      <c r="AJ36" s="473">
        <f>INDEX('SO FOB Agustus 2026'!$E$6:$O$51,MATCH(B36,'SO FOB Agustus 2026'!$B$6:$B$51,0),MATCH($AJ$6,'SO FOB Agustus 2026'!$E$6:$O$6,0))</f>
        <v>0</v>
      </c>
      <c r="AK36" s="474">
        <v>0</v>
      </c>
      <c r="AL36" s="473">
        <f t="shared" si="28"/>
        <v>0</v>
      </c>
      <c r="AM36" s="473">
        <f>INDEX('SO FOB Agustus 2026'!$E$6:$O$51,MATCH(B36,'SO FOB Agustus 2026'!$B$6:$B$51,0),MATCH($AM$6,'SO FOB Agustus 2026'!$E$6:$O$6,0))</f>
        <v>0</v>
      </c>
      <c r="AN36" s="474">
        <v>0</v>
      </c>
      <c r="AO36" s="473">
        <f t="shared" si="29"/>
        <v>0</v>
      </c>
      <c r="AP36" s="473">
        <f>INDEX('SO FOB Agustus 2026'!$E$6:$AF$51,MATCH(B36,'SO FOB Agustus 2026'!$B$6:$B$51,0),MATCH($AP$6,'SO FOB Agustus 2026'!$E$6:$AF$6,0))</f>
        <v>0</v>
      </c>
      <c r="AQ36" s="474">
        <v>0</v>
      </c>
      <c r="AR36" s="473">
        <f t="shared" si="30"/>
        <v>0</v>
      </c>
      <c r="AS36" s="473">
        <f>INDEX('SO FOB Agustus 2026'!$E$6:$AF$51,MATCH(B36,'SO FOB Agustus 2026'!$B$6:$B$51,0),MATCH($AS$6,'SO FOB Agustus 2026'!$E$6:$AF$6,0))</f>
        <v>0</v>
      </c>
      <c r="AT36" s="474">
        <v>0</v>
      </c>
      <c r="AU36" s="473">
        <f t="shared" si="31"/>
        <v>0</v>
      </c>
      <c r="AV36" s="473">
        <f>INDEX('SO FOB Agustus 2026'!$E$6:$AF$51,MATCH(B36,'SO FOB Agustus 2026'!$B$6:$B$51,0),MATCH($AV$6,'SO FOB Agustus 2026'!$E$6:$AF$6,0))</f>
        <v>0</v>
      </c>
      <c r="AW36" s="474">
        <v>0</v>
      </c>
      <c r="AX36" s="473">
        <f t="shared" si="32"/>
        <v>0</v>
      </c>
      <c r="AY36" s="473">
        <f>INDEX('SO FOB Agustus 2026'!$E$6:$AF$51,MATCH(B36,'SO FOB Agustus 2026'!$B$6:$B$51,0),MATCH($AY$6,'SO FOB Agustus 2026'!$E$6:$AF$6,0))</f>
        <v>0</v>
      </c>
      <c r="AZ36" s="474">
        <v>0</v>
      </c>
      <c r="BA36" s="473">
        <f t="shared" si="33"/>
        <v>0</v>
      </c>
    </row>
    <row r="37" spans="1:53">
      <c r="A37" s="470">
        <f t="shared" ref="A37:B37" si="40">A36+1</f>
        <v>30</v>
      </c>
      <c r="B37" s="471">
        <f t="shared" si="40"/>
        <v>46264</v>
      </c>
      <c r="C37" s="472">
        <f t="shared" ref="C37" si="41">F37+H37+J37</f>
        <v>0</v>
      </c>
      <c r="D37" s="472">
        <f t="shared" ref="D37" si="42">G37+I37+K37</f>
        <v>0</v>
      </c>
      <c r="E37" s="472">
        <f t="shared" ref="E37" si="43">D37-C37</f>
        <v>0</v>
      </c>
      <c r="F37" s="472">
        <f t="shared" si="0"/>
        <v>0</v>
      </c>
      <c r="G37" s="472">
        <f t="shared" si="1"/>
        <v>0</v>
      </c>
      <c r="H37" s="472">
        <f t="shared" si="2"/>
        <v>0</v>
      </c>
      <c r="I37" s="472">
        <f t="shared" si="3"/>
        <v>0</v>
      </c>
      <c r="J37" s="472"/>
      <c r="K37" s="472"/>
      <c r="L37" s="473">
        <f>INDEX('SO FOB Agustus 2026'!$E$6:$O$51,MATCH(B37,'SO FOB Agustus 2026'!$B$6:$B$51,0),MATCH($L$6,'SO FOB Agustus 2026'!$E$6:$O$6,0))</f>
        <v>0</v>
      </c>
      <c r="M37" s="474">
        <v>0</v>
      </c>
      <c r="N37" s="473">
        <f t="shared" si="20"/>
        <v>0</v>
      </c>
      <c r="O37" s="473">
        <f>INDEX('SO FOB Agustus 2026'!$E$6:$O$51,MATCH(B37,'SO FOB Agustus 2026'!$B$6:$B$51,0),MATCH($O$6,'SO FOB Agustus 2026'!$E$6:$O$6,0))</f>
        <v>0</v>
      </c>
      <c r="P37" s="474">
        <v>0</v>
      </c>
      <c r="Q37" s="473">
        <f t="shared" si="21"/>
        <v>0</v>
      </c>
      <c r="R37" s="473">
        <f>INDEX('SO FOB Agustus 2026'!$E$6:$O$51,MATCH(B37,'SO FOB Agustus 2026'!$B$6:$B$51,0),MATCH($R$6,'SO FOB Agustus 2026'!$E$6:$O$6,0))</f>
        <v>0</v>
      </c>
      <c r="S37" s="474">
        <v>0</v>
      </c>
      <c r="T37" s="473">
        <f t="shared" si="22"/>
        <v>0</v>
      </c>
      <c r="U37" s="473">
        <f>INDEX('SO FOB Agustus 2026'!$E$6:$O$51,MATCH(B37,'SO FOB Agustus 2026'!$B$6:$B$51,0),MATCH($U$6,'SO FOB Agustus 2026'!$E$6:$O$6,0))</f>
        <v>0</v>
      </c>
      <c r="V37" s="474">
        <v>0</v>
      </c>
      <c r="W37" s="473">
        <f t="shared" si="23"/>
        <v>0</v>
      </c>
      <c r="X37" s="473">
        <f>INDEX('SO FOB Agustus 2026'!$E$6:$O$51,MATCH(B37,'SO FOB Agustus 2026'!$B$6:$B$51,0),MATCH($X$6,'SO FOB Agustus 2026'!$E$6:$O$6,0))</f>
        <v>0</v>
      </c>
      <c r="Y37" s="474">
        <v>0</v>
      </c>
      <c r="Z37" s="473">
        <f t="shared" si="24"/>
        <v>0</v>
      </c>
      <c r="AA37" s="473">
        <f>INDEX('SO FOB Agustus 2026'!$E$6:$O$51,MATCH(B37,'SO FOB Agustus 2026'!$B$6:$B$51,0),MATCH($AA$6,'SO FOB Agustus 2026'!$E$6:$O$6,0))</f>
        <v>0</v>
      </c>
      <c r="AB37" s="474">
        <v>0</v>
      </c>
      <c r="AC37" s="473">
        <f t="shared" si="25"/>
        <v>0</v>
      </c>
      <c r="AD37" s="473">
        <f>INDEX('SO FOB Agustus 2026'!$E$6:$O$51,MATCH(B37,'SO FOB Agustus 2026'!$B$6:$B$51,0),MATCH($AD$6,'SO FOB Agustus 2026'!$E$6:$O$6,0))</f>
        <v>0</v>
      </c>
      <c r="AE37" s="474">
        <v>0</v>
      </c>
      <c r="AF37" s="473">
        <f t="shared" si="26"/>
        <v>0</v>
      </c>
      <c r="AG37" s="473">
        <f>INDEX('SO FOB Agustus 2026'!$E$6:$O$51,MATCH(B37,'SO FOB Agustus 2026'!$B$6:$B$51,0),MATCH($AG$6,'SO FOB Agustus 2026'!$E$6:$O$6,0))</f>
        <v>0</v>
      </c>
      <c r="AH37" s="474">
        <v>0</v>
      </c>
      <c r="AI37" s="473">
        <f t="shared" si="27"/>
        <v>0</v>
      </c>
      <c r="AJ37" s="473">
        <f>INDEX('SO FOB Agustus 2026'!$E$6:$O$51,MATCH(B37,'SO FOB Agustus 2026'!$B$6:$B$51,0),MATCH($AJ$6,'SO FOB Agustus 2026'!$E$6:$O$6,0))</f>
        <v>0</v>
      </c>
      <c r="AK37" s="474">
        <v>0</v>
      </c>
      <c r="AL37" s="473">
        <f t="shared" si="28"/>
        <v>0</v>
      </c>
      <c r="AM37" s="473">
        <f>INDEX('SO FOB Agustus 2026'!$E$6:$O$51,MATCH(B37,'SO FOB Agustus 2026'!$B$6:$B$51,0),MATCH($AM$6,'SO FOB Agustus 2026'!$E$6:$O$6,0))</f>
        <v>0</v>
      </c>
      <c r="AN37" s="474">
        <v>0</v>
      </c>
      <c r="AO37" s="473">
        <f t="shared" si="29"/>
        <v>0</v>
      </c>
      <c r="AP37" s="473">
        <f>INDEX('SO FOB Agustus 2026'!$E$6:$AF$51,MATCH(B37,'SO FOB Agustus 2026'!$B$6:$B$51,0),MATCH($AP$6,'SO FOB Agustus 2026'!$E$6:$AF$6,0))</f>
        <v>0</v>
      </c>
      <c r="AQ37" s="474">
        <v>0</v>
      </c>
      <c r="AR37" s="473">
        <f t="shared" si="30"/>
        <v>0</v>
      </c>
      <c r="AS37" s="473">
        <f>INDEX('SO FOB Agustus 2026'!$E$6:$AF$51,MATCH(B37,'SO FOB Agustus 2026'!$B$6:$B$51,0),MATCH($AS$6,'SO FOB Agustus 2026'!$E$6:$AF$6,0))</f>
        <v>0</v>
      </c>
      <c r="AT37" s="474">
        <v>0</v>
      </c>
      <c r="AU37" s="473">
        <f t="shared" si="31"/>
        <v>0</v>
      </c>
      <c r="AV37" s="473">
        <f>INDEX('SO FOB Agustus 2026'!$E$6:$AF$51,MATCH(B37,'SO FOB Agustus 2026'!$B$6:$B$51,0),MATCH($AV$6,'SO FOB Agustus 2026'!$E$6:$AF$6,0))</f>
        <v>0</v>
      </c>
      <c r="AW37" s="474">
        <v>0</v>
      </c>
      <c r="AX37" s="473">
        <f t="shared" si="32"/>
        <v>0</v>
      </c>
      <c r="AY37" s="473">
        <f>INDEX('SO FOB Agustus 2026'!$E$6:$AF$51,MATCH(B37,'SO FOB Agustus 2026'!$B$6:$B$51,0),MATCH($AY$6,'SO FOB Agustus 2026'!$E$6:$AF$6,0))</f>
        <v>0</v>
      </c>
      <c r="AZ37" s="474">
        <v>0</v>
      </c>
      <c r="BA37" s="473">
        <f t="shared" si="33"/>
        <v>0</v>
      </c>
    </row>
    <row r="38" spans="1:53">
      <c r="A38" s="470"/>
      <c r="B38" s="471"/>
      <c r="C38" s="472"/>
      <c r="D38" s="472"/>
      <c r="E38" s="472"/>
      <c r="F38" s="472"/>
      <c r="G38" s="472"/>
      <c r="H38" s="472"/>
      <c r="I38" s="472"/>
      <c r="J38" s="472"/>
      <c r="K38" s="472"/>
      <c r="L38" s="473"/>
      <c r="M38" s="474"/>
      <c r="N38" s="473"/>
      <c r="O38" s="473"/>
      <c r="P38" s="474"/>
      <c r="Q38" s="473"/>
      <c r="R38" s="473"/>
      <c r="S38" s="474"/>
      <c r="T38" s="473"/>
      <c r="U38" s="473"/>
      <c r="V38" s="474"/>
      <c r="W38" s="473"/>
      <c r="X38" s="473"/>
      <c r="Y38" s="474"/>
      <c r="Z38" s="473"/>
      <c r="AA38" s="473"/>
      <c r="AB38" s="474"/>
      <c r="AC38" s="473"/>
      <c r="AD38" s="473"/>
      <c r="AE38" s="474"/>
      <c r="AF38" s="473"/>
      <c r="AG38" s="473"/>
      <c r="AH38" s="474"/>
      <c r="AI38" s="473"/>
      <c r="AJ38" s="473"/>
      <c r="AK38" s="474"/>
      <c r="AL38" s="473"/>
      <c r="AM38" s="473"/>
      <c r="AN38" s="474"/>
      <c r="AO38" s="473"/>
      <c r="AP38" s="473"/>
      <c r="AQ38" s="474"/>
      <c r="AR38" s="473"/>
      <c r="AS38" s="473"/>
      <c r="AT38" s="474"/>
      <c r="AU38" s="473"/>
      <c r="AV38" s="473"/>
      <c r="AW38" s="474"/>
      <c r="AX38" s="473"/>
      <c r="AY38" s="473"/>
      <c r="AZ38" s="474"/>
      <c r="BA38" s="473"/>
    </row>
    <row r="39" spans="1:53">
      <c r="A39" s="475"/>
      <c r="B39" s="476"/>
      <c r="C39" s="477"/>
      <c r="D39" s="477"/>
      <c r="E39" s="477"/>
      <c r="F39" s="477"/>
      <c r="G39" s="477"/>
      <c r="H39" s="477"/>
      <c r="I39" s="477"/>
      <c r="J39" s="477"/>
      <c r="K39" s="477"/>
      <c r="L39" s="478"/>
      <c r="M39" s="478"/>
      <c r="N39" s="478"/>
      <c r="O39" s="478"/>
      <c r="P39" s="478"/>
      <c r="Q39" s="478"/>
      <c r="R39" s="478"/>
      <c r="S39" s="478"/>
      <c r="T39" s="478"/>
      <c r="U39" s="478"/>
      <c r="V39" s="478"/>
      <c r="W39" s="478"/>
      <c r="X39" s="478"/>
      <c r="Y39" s="478"/>
      <c r="Z39" s="478"/>
      <c r="AA39" s="478"/>
      <c r="AB39" s="478"/>
      <c r="AC39" s="478"/>
      <c r="AD39" s="478"/>
      <c r="AE39" s="478"/>
      <c r="AF39" s="478"/>
      <c r="AG39" s="478"/>
      <c r="AH39" s="478"/>
      <c r="AI39" s="478"/>
      <c r="AJ39" s="478"/>
      <c r="AK39" s="478"/>
      <c r="AL39" s="478"/>
      <c r="AM39" s="478"/>
      <c r="AN39" s="478"/>
      <c r="AO39" s="478"/>
      <c r="AP39" s="478"/>
      <c r="AQ39" s="478"/>
      <c r="AR39" s="478"/>
      <c r="AS39" s="478"/>
      <c r="AT39" s="478"/>
      <c r="AU39" s="478"/>
      <c r="AV39" s="478"/>
      <c r="AW39" s="478"/>
      <c r="AX39" s="478"/>
      <c r="AY39" s="478"/>
      <c r="AZ39" s="478"/>
      <c r="BA39" s="478"/>
    </row>
    <row r="40" spans="1:53">
      <c r="A40" s="479" t="s">
        <v>3</v>
      </c>
      <c r="B40" s="480"/>
      <c r="C40" s="481">
        <f t="shared" ref="C40:AH40" si="44">SUM(C8:C37)</f>
        <v>0</v>
      </c>
      <c r="D40" s="481">
        <f t="shared" si="44"/>
        <v>0</v>
      </c>
      <c r="E40" s="481">
        <f t="shared" si="44"/>
        <v>0</v>
      </c>
      <c r="F40" s="481">
        <f t="shared" si="44"/>
        <v>0</v>
      </c>
      <c r="G40" s="481">
        <f t="shared" si="44"/>
        <v>0</v>
      </c>
      <c r="H40" s="481">
        <f t="shared" si="44"/>
        <v>0</v>
      </c>
      <c r="I40" s="481">
        <f t="shared" si="44"/>
        <v>0</v>
      </c>
      <c r="J40" s="481">
        <f t="shared" si="44"/>
        <v>0</v>
      </c>
      <c r="K40" s="481">
        <f t="shared" si="44"/>
        <v>0</v>
      </c>
      <c r="L40" s="481">
        <f t="shared" si="44"/>
        <v>0</v>
      </c>
      <c r="M40" s="481">
        <f t="shared" si="44"/>
        <v>0</v>
      </c>
      <c r="N40" s="481">
        <f t="shared" si="44"/>
        <v>0</v>
      </c>
      <c r="O40" s="481">
        <f t="shared" si="44"/>
        <v>0</v>
      </c>
      <c r="P40" s="481">
        <f t="shared" si="44"/>
        <v>0</v>
      </c>
      <c r="Q40" s="481">
        <f t="shared" si="44"/>
        <v>0</v>
      </c>
      <c r="R40" s="481">
        <f t="shared" si="44"/>
        <v>0</v>
      </c>
      <c r="S40" s="481">
        <f t="shared" si="44"/>
        <v>0</v>
      </c>
      <c r="T40" s="481">
        <f t="shared" si="44"/>
        <v>0</v>
      </c>
      <c r="U40" s="481">
        <f t="shared" si="44"/>
        <v>0</v>
      </c>
      <c r="V40" s="481">
        <f t="shared" si="44"/>
        <v>0</v>
      </c>
      <c r="W40" s="481">
        <f t="shared" si="44"/>
        <v>0</v>
      </c>
      <c r="X40" s="481">
        <f t="shared" si="44"/>
        <v>0</v>
      </c>
      <c r="Y40" s="481">
        <f t="shared" si="44"/>
        <v>0</v>
      </c>
      <c r="Z40" s="481">
        <f t="shared" si="44"/>
        <v>0</v>
      </c>
      <c r="AA40" s="481">
        <f t="shared" si="44"/>
        <v>0</v>
      </c>
      <c r="AB40" s="481">
        <f t="shared" si="44"/>
        <v>0</v>
      </c>
      <c r="AC40" s="481">
        <f t="shared" si="44"/>
        <v>0</v>
      </c>
      <c r="AD40" s="481">
        <f t="shared" si="44"/>
        <v>0</v>
      </c>
      <c r="AE40" s="481">
        <f t="shared" si="44"/>
        <v>0</v>
      </c>
      <c r="AF40" s="481">
        <f t="shared" si="44"/>
        <v>0</v>
      </c>
      <c r="AG40" s="481">
        <f t="shared" si="44"/>
        <v>0</v>
      </c>
      <c r="AH40" s="481">
        <f t="shared" si="44"/>
        <v>0</v>
      </c>
      <c r="AI40" s="481">
        <f t="shared" ref="AI40:BA40" si="45">SUM(AI8:AI37)</f>
        <v>0</v>
      </c>
      <c r="AJ40" s="481">
        <f t="shared" si="45"/>
        <v>0</v>
      </c>
      <c r="AK40" s="481">
        <f t="shared" si="45"/>
        <v>0</v>
      </c>
      <c r="AL40" s="481">
        <f t="shared" si="45"/>
        <v>0</v>
      </c>
      <c r="AM40" s="481">
        <f t="shared" si="45"/>
        <v>0</v>
      </c>
      <c r="AN40" s="481">
        <f t="shared" si="45"/>
        <v>0</v>
      </c>
      <c r="AO40" s="481">
        <f t="shared" si="45"/>
        <v>0</v>
      </c>
      <c r="AP40" s="481">
        <f t="shared" si="45"/>
        <v>0</v>
      </c>
      <c r="AQ40" s="481">
        <f t="shared" si="45"/>
        <v>0</v>
      </c>
      <c r="AR40" s="481">
        <f t="shared" si="45"/>
        <v>0</v>
      </c>
      <c r="AS40" s="481">
        <f t="shared" si="45"/>
        <v>0</v>
      </c>
      <c r="AT40" s="481">
        <f t="shared" si="45"/>
        <v>0</v>
      </c>
      <c r="AU40" s="481">
        <f t="shared" si="45"/>
        <v>0</v>
      </c>
      <c r="AV40" s="481">
        <f t="shared" si="45"/>
        <v>0</v>
      </c>
      <c r="AW40" s="481">
        <f t="shared" si="45"/>
        <v>0</v>
      </c>
      <c r="AX40" s="481">
        <f t="shared" si="45"/>
        <v>0</v>
      </c>
      <c r="AY40" s="481">
        <f t="shared" si="45"/>
        <v>0</v>
      </c>
      <c r="AZ40" s="481">
        <f t="shared" si="45"/>
        <v>0</v>
      </c>
      <c r="BA40" s="481">
        <f t="shared" si="45"/>
        <v>0</v>
      </c>
    </row>
    <row r="41" spans="1:53">
      <c r="A41" s="482" t="s">
        <v>130</v>
      </c>
      <c r="B41" s="483"/>
      <c r="C41" s="484" t="e">
        <f t="shared" ref="C41:AH41" si="46">C40/SUMPRODUCT((C8:C37&gt;0)*1)</f>
        <v>#DIV/0!</v>
      </c>
      <c r="D41" s="484" t="e">
        <f t="shared" si="46"/>
        <v>#DIV/0!</v>
      </c>
      <c r="E41" s="484" t="e">
        <f t="shared" si="46"/>
        <v>#DIV/0!</v>
      </c>
      <c r="F41" s="484" t="e">
        <f t="shared" si="46"/>
        <v>#DIV/0!</v>
      </c>
      <c r="G41" s="484" t="e">
        <f t="shared" si="46"/>
        <v>#DIV/0!</v>
      </c>
      <c r="H41" s="484" t="e">
        <f t="shared" si="46"/>
        <v>#DIV/0!</v>
      </c>
      <c r="I41" s="484" t="e">
        <f t="shared" si="46"/>
        <v>#DIV/0!</v>
      </c>
      <c r="J41" s="484" t="e">
        <f t="shared" si="46"/>
        <v>#DIV/0!</v>
      </c>
      <c r="K41" s="484" t="e">
        <f t="shared" si="46"/>
        <v>#DIV/0!</v>
      </c>
      <c r="L41" s="484" t="e">
        <f t="shared" si="46"/>
        <v>#DIV/0!</v>
      </c>
      <c r="M41" s="484" t="e">
        <f t="shared" si="46"/>
        <v>#DIV/0!</v>
      </c>
      <c r="N41" s="484" t="e">
        <f t="shared" si="46"/>
        <v>#DIV/0!</v>
      </c>
      <c r="O41" s="484" t="e">
        <f t="shared" si="46"/>
        <v>#DIV/0!</v>
      </c>
      <c r="P41" s="484" t="e">
        <f t="shared" si="46"/>
        <v>#DIV/0!</v>
      </c>
      <c r="Q41" s="484" t="e">
        <f t="shared" si="46"/>
        <v>#DIV/0!</v>
      </c>
      <c r="R41" s="484" t="e">
        <f t="shared" si="46"/>
        <v>#DIV/0!</v>
      </c>
      <c r="S41" s="484" t="e">
        <f t="shared" si="46"/>
        <v>#DIV/0!</v>
      </c>
      <c r="T41" s="484" t="e">
        <f t="shared" si="46"/>
        <v>#DIV/0!</v>
      </c>
      <c r="U41" s="484" t="e">
        <f t="shared" si="46"/>
        <v>#DIV/0!</v>
      </c>
      <c r="V41" s="484" t="e">
        <f t="shared" si="46"/>
        <v>#DIV/0!</v>
      </c>
      <c r="W41" s="484" t="e">
        <f t="shared" si="46"/>
        <v>#DIV/0!</v>
      </c>
      <c r="X41" s="484" t="e">
        <f t="shared" si="46"/>
        <v>#DIV/0!</v>
      </c>
      <c r="Y41" s="484" t="e">
        <f t="shared" si="46"/>
        <v>#DIV/0!</v>
      </c>
      <c r="Z41" s="484" t="e">
        <f t="shared" si="46"/>
        <v>#DIV/0!</v>
      </c>
      <c r="AA41" s="484" t="e">
        <f t="shared" si="46"/>
        <v>#DIV/0!</v>
      </c>
      <c r="AB41" s="484" t="e">
        <f t="shared" si="46"/>
        <v>#DIV/0!</v>
      </c>
      <c r="AC41" s="484" t="e">
        <f t="shared" si="46"/>
        <v>#DIV/0!</v>
      </c>
      <c r="AD41" s="484" t="e">
        <f t="shared" si="46"/>
        <v>#DIV/0!</v>
      </c>
      <c r="AE41" s="484" t="e">
        <f t="shared" si="46"/>
        <v>#DIV/0!</v>
      </c>
      <c r="AF41" s="484" t="e">
        <f t="shared" si="46"/>
        <v>#DIV/0!</v>
      </c>
      <c r="AG41" s="484" t="e">
        <f t="shared" si="46"/>
        <v>#DIV/0!</v>
      </c>
      <c r="AH41" s="484" t="e">
        <f t="shared" si="46"/>
        <v>#DIV/0!</v>
      </c>
      <c r="AI41" s="484" t="e">
        <f t="shared" ref="AI41:BA41" si="47">AI40/SUMPRODUCT((AI8:AI37&gt;0)*1)</f>
        <v>#DIV/0!</v>
      </c>
      <c r="AJ41" s="484" t="e">
        <f t="shared" si="47"/>
        <v>#DIV/0!</v>
      </c>
      <c r="AK41" s="484" t="e">
        <f t="shared" si="47"/>
        <v>#DIV/0!</v>
      </c>
      <c r="AL41" s="484" t="e">
        <f t="shared" si="47"/>
        <v>#DIV/0!</v>
      </c>
      <c r="AM41" s="484" t="e">
        <f t="shared" si="47"/>
        <v>#DIV/0!</v>
      </c>
      <c r="AN41" s="484" t="e">
        <f t="shared" si="47"/>
        <v>#DIV/0!</v>
      </c>
      <c r="AO41" s="484" t="e">
        <f t="shared" si="47"/>
        <v>#DIV/0!</v>
      </c>
      <c r="AP41" s="484" t="e">
        <f t="shared" si="47"/>
        <v>#DIV/0!</v>
      </c>
      <c r="AQ41" s="484" t="e">
        <f t="shared" si="47"/>
        <v>#DIV/0!</v>
      </c>
      <c r="AR41" s="484" t="e">
        <f t="shared" si="47"/>
        <v>#DIV/0!</v>
      </c>
      <c r="AS41" s="484" t="e">
        <f t="shared" si="47"/>
        <v>#DIV/0!</v>
      </c>
      <c r="AT41" s="484" t="e">
        <f t="shared" si="47"/>
        <v>#DIV/0!</v>
      </c>
      <c r="AU41" s="484" t="e">
        <f t="shared" si="47"/>
        <v>#DIV/0!</v>
      </c>
      <c r="AV41" s="484" t="e">
        <f t="shared" si="47"/>
        <v>#DIV/0!</v>
      </c>
      <c r="AW41" s="484" t="e">
        <f t="shared" si="47"/>
        <v>#DIV/0!</v>
      </c>
      <c r="AX41" s="484" t="e">
        <f t="shared" si="47"/>
        <v>#DIV/0!</v>
      </c>
      <c r="AY41" s="484" t="e">
        <f t="shared" si="47"/>
        <v>#DIV/0!</v>
      </c>
      <c r="AZ41" s="484" t="e">
        <f t="shared" si="47"/>
        <v>#DIV/0!</v>
      </c>
      <c r="BA41" s="484" t="e">
        <f t="shared" si="47"/>
        <v>#DIV/0!</v>
      </c>
    </row>
    <row r="43" spans="1:53">
      <c r="G43" s="42"/>
      <c r="I43" s="42"/>
    </row>
  </sheetData>
  <mergeCells count="30">
    <mergeCell ref="AP6:AR6"/>
    <mergeCell ref="AS6:AU6"/>
    <mergeCell ref="AV6:AX6"/>
    <mergeCell ref="AY6:BA6"/>
    <mergeCell ref="A5:A7"/>
    <mergeCell ref="B5:B7"/>
    <mergeCell ref="C6:C7"/>
    <mergeCell ref="D6:D7"/>
    <mergeCell ref="E5:E7"/>
    <mergeCell ref="F6:F7"/>
    <mergeCell ref="G6:G7"/>
    <mergeCell ref="H6:H7"/>
    <mergeCell ref="I6:I7"/>
    <mergeCell ref="J6:J7"/>
    <mergeCell ref="K6:K7"/>
    <mergeCell ref="AA6:AC6"/>
    <mergeCell ref="AD6:AF6"/>
    <mergeCell ref="AG6:AI6"/>
    <mergeCell ref="AJ6:AL6"/>
    <mergeCell ref="AM6:AO6"/>
    <mergeCell ref="L6:N6"/>
    <mergeCell ref="O6:Q6"/>
    <mergeCell ref="R6:T6"/>
    <mergeCell ref="U6:W6"/>
    <mergeCell ref="X6:Z6"/>
    <mergeCell ref="C5:D5"/>
    <mergeCell ref="F5:G5"/>
    <mergeCell ref="H5:I5"/>
    <mergeCell ref="J5:K5"/>
    <mergeCell ref="L5:BA5"/>
  </mergeCells>
  <conditionalFormatting sqref="H9:H38">
    <cfRule type="cellIs" dxfId="6" priority="8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K26" sqref="K26"/>
    </sheetView>
  </sheetViews>
  <sheetFormatPr defaultColWidth="0" defaultRowHeight="15"/>
  <cols>
    <col min="1" max="4" width="9.140625" style="456" customWidth="1"/>
    <col min="5" max="19" width="9.140625" customWidth="1"/>
    <col min="20" max="16384" width="9.140625" hidden="1"/>
  </cols>
  <sheetData>
    <row r="1" spans="1:4" s="455" customFormat="1">
      <c r="C1" s="455" t="s">
        <v>102</v>
      </c>
      <c r="D1" s="455" t="s">
        <v>103</v>
      </c>
    </row>
    <row r="2" spans="1:4" s="455" customFormat="1">
      <c r="A2" s="457">
        <v>43891</v>
      </c>
      <c r="B2" s="455">
        <v>1</v>
      </c>
      <c r="C2" s="455" t="e">
        <f>SUMIF(#REF!,GRAFIK!$A2,#REF!)</f>
        <v>#REF!</v>
      </c>
      <c r="D2" s="455" t="e">
        <f>SUMIF(#REF!,GRAFIK!$A2,#REF!)</f>
        <v>#REF!</v>
      </c>
    </row>
    <row r="3" spans="1:4" s="455" customFormat="1">
      <c r="A3" s="457">
        <f>A2+1</f>
        <v>43892</v>
      </c>
      <c r="B3" s="455">
        <f>B2+1</f>
        <v>2</v>
      </c>
      <c r="C3" s="455" t="e">
        <f>SUMIF(#REF!,GRAFIK!$A3,#REF!)</f>
        <v>#REF!</v>
      </c>
      <c r="D3" s="455" t="e">
        <f>SUMIF(#REF!,GRAFIK!$A3,#REF!)</f>
        <v>#REF!</v>
      </c>
    </row>
    <row r="4" spans="1:4" s="455" customFormat="1">
      <c r="A4" s="457">
        <f t="shared" ref="A4:A32" si="0">A3+1</f>
        <v>43893</v>
      </c>
      <c r="B4" s="455">
        <f t="shared" ref="B4:B32" si="1">B3+1</f>
        <v>3</v>
      </c>
      <c r="C4" s="455" t="e">
        <f>SUMIF(#REF!,GRAFIK!$A4,#REF!)</f>
        <v>#REF!</v>
      </c>
      <c r="D4" s="455" t="e">
        <f>SUMIF(#REF!,GRAFIK!$A4,#REF!)</f>
        <v>#REF!</v>
      </c>
    </row>
    <row r="5" spans="1:4" s="455" customFormat="1">
      <c r="A5" s="457">
        <f t="shared" si="0"/>
        <v>43894</v>
      </c>
      <c r="B5" s="455">
        <f t="shared" si="1"/>
        <v>4</v>
      </c>
      <c r="C5" s="455" t="e">
        <f>SUMIF(#REF!,GRAFIK!$A5,#REF!)</f>
        <v>#REF!</v>
      </c>
      <c r="D5" s="455" t="e">
        <f>SUMIF(#REF!,GRAFIK!$A5,#REF!)</f>
        <v>#REF!</v>
      </c>
    </row>
    <row r="6" spans="1:4" s="455" customFormat="1">
      <c r="A6" s="457">
        <f t="shared" si="0"/>
        <v>43895</v>
      </c>
      <c r="B6" s="455">
        <f t="shared" si="1"/>
        <v>5</v>
      </c>
      <c r="C6" s="455" t="e">
        <f>SUMIF(#REF!,GRAFIK!$A6,#REF!)</f>
        <v>#REF!</v>
      </c>
      <c r="D6" s="455" t="e">
        <f>SUMIF(#REF!,GRAFIK!$A6,#REF!)</f>
        <v>#REF!</v>
      </c>
    </row>
    <row r="7" spans="1:4" s="455" customFormat="1">
      <c r="A7" s="457">
        <f t="shared" si="0"/>
        <v>43896</v>
      </c>
      <c r="B7" s="455">
        <f t="shared" si="1"/>
        <v>6</v>
      </c>
      <c r="C7" s="455" t="e">
        <f>SUMIF(#REF!,GRAFIK!$A7,#REF!)</f>
        <v>#REF!</v>
      </c>
      <c r="D7" s="455" t="e">
        <f>SUMIF(#REF!,GRAFIK!$A7,#REF!)</f>
        <v>#REF!</v>
      </c>
    </row>
    <row r="8" spans="1:4" s="455" customFormat="1">
      <c r="A8" s="457">
        <f t="shared" si="0"/>
        <v>43897</v>
      </c>
      <c r="B8" s="455">
        <f t="shared" si="1"/>
        <v>7</v>
      </c>
      <c r="C8" s="455" t="e">
        <f>SUMIF(#REF!,GRAFIK!$A8,#REF!)</f>
        <v>#REF!</v>
      </c>
      <c r="D8" s="455" t="e">
        <f>SUMIF(#REF!,GRAFIK!$A8,#REF!)</f>
        <v>#REF!</v>
      </c>
    </row>
    <row r="9" spans="1:4" s="455" customFormat="1">
      <c r="A9" s="457">
        <f t="shared" si="0"/>
        <v>43898</v>
      </c>
      <c r="B9" s="455">
        <f t="shared" si="1"/>
        <v>8</v>
      </c>
      <c r="C9" s="455" t="e">
        <f>SUMIF(#REF!,GRAFIK!$A9,#REF!)</f>
        <v>#REF!</v>
      </c>
      <c r="D9" s="455" t="e">
        <f>SUMIF(#REF!,GRAFIK!$A9,#REF!)</f>
        <v>#REF!</v>
      </c>
    </row>
    <row r="10" spans="1:4" s="455" customFormat="1">
      <c r="A10" s="457">
        <f t="shared" si="0"/>
        <v>43899</v>
      </c>
      <c r="B10" s="455">
        <f t="shared" si="1"/>
        <v>9</v>
      </c>
      <c r="C10" s="455" t="e">
        <f>SUMIF(#REF!,GRAFIK!$A10,#REF!)</f>
        <v>#REF!</v>
      </c>
      <c r="D10" s="455" t="e">
        <f>SUMIF(#REF!,GRAFIK!$A10,#REF!)</f>
        <v>#REF!</v>
      </c>
    </row>
    <row r="11" spans="1:4" s="455" customFormat="1">
      <c r="A11" s="457">
        <f t="shared" si="0"/>
        <v>43900</v>
      </c>
      <c r="B11" s="455">
        <f t="shared" si="1"/>
        <v>10</v>
      </c>
      <c r="C11" s="455" t="e">
        <f>SUMIF(#REF!,GRAFIK!$A11,#REF!)</f>
        <v>#REF!</v>
      </c>
      <c r="D11" s="455" t="e">
        <f>SUMIF(#REF!,GRAFIK!$A11,#REF!)</f>
        <v>#REF!</v>
      </c>
    </row>
    <row r="12" spans="1:4" s="455" customFormat="1">
      <c r="A12" s="457">
        <f t="shared" si="0"/>
        <v>43901</v>
      </c>
      <c r="B12" s="455">
        <f t="shared" si="1"/>
        <v>11</v>
      </c>
      <c r="C12" s="455" t="e">
        <f>SUMIF(#REF!,GRAFIK!$A12,#REF!)</f>
        <v>#REF!</v>
      </c>
      <c r="D12" s="455" t="e">
        <f>SUMIF(#REF!,GRAFIK!$A12,#REF!)</f>
        <v>#REF!</v>
      </c>
    </row>
    <row r="13" spans="1:4" s="455" customFormat="1">
      <c r="A13" s="457">
        <f t="shared" si="0"/>
        <v>43902</v>
      </c>
      <c r="B13" s="455">
        <f t="shared" si="1"/>
        <v>12</v>
      </c>
      <c r="C13" s="455" t="e">
        <f>SUMIF(#REF!,GRAFIK!$A13,#REF!)</f>
        <v>#REF!</v>
      </c>
      <c r="D13" s="455" t="e">
        <f>SUMIF(#REF!,GRAFIK!$A13,#REF!)</f>
        <v>#REF!</v>
      </c>
    </row>
    <row r="14" spans="1:4" s="455" customFormat="1">
      <c r="A14" s="457">
        <f t="shared" si="0"/>
        <v>43903</v>
      </c>
      <c r="B14" s="455">
        <f t="shared" si="1"/>
        <v>13</v>
      </c>
      <c r="C14" s="455" t="e">
        <f>SUMIF(#REF!,GRAFIK!$A14,#REF!)</f>
        <v>#REF!</v>
      </c>
      <c r="D14" s="455" t="e">
        <f>SUMIF(#REF!,GRAFIK!$A14,#REF!)</f>
        <v>#REF!</v>
      </c>
    </row>
    <row r="15" spans="1:4" s="455" customFormat="1">
      <c r="A15" s="457">
        <f t="shared" si="0"/>
        <v>43904</v>
      </c>
      <c r="B15" s="455">
        <f t="shared" si="1"/>
        <v>14</v>
      </c>
      <c r="C15" s="455" t="e">
        <f>SUMIF(#REF!,GRAFIK!$A15,#REF!)</f>
        <v>#REF!</v>
      </c>
      <c r="D15" s="455" t="e">
        <f>SUMIF(#REF!,GRAFIK!$A15,#REF!)</f>
        <v>#REF!</v>
      </c>
    </row>
    <row r="16" spans="1:4" s="455" customFormat="1">
      <c r="A16" s="457">
        <f t="shared" si="0"/>
        <v>43905</v>
      </c>
      <c r="B16" s="455">
        <f t="shared" si="1"/>
        <v>15</v>
      </c>
      <c r="C16" s="455" t="e">
        <f>SUMIF(#REF!,GRAFIK!$A16,#REF!)</f>
        <v>#REF!</v>
      </c>
      <c r="D16" s="455" t="e">
        <f>SUMIF(#REF!,GRAFIK!$A16,#REF!)</f>
        <v>#REF!</v>
      </c>
    </row>
    <row r="17" spans="1:4" s="455" customFormat="1">
      <c r="A17" s="457">
        <f t="shared" si="0"/>
        <v>43906</v>
      </c>
      <c r="B17" s="455">
        <f t="shared" si="1"/>
        <v>16</v>
      </c>
      <c r="C17" s="455" t="e">
        <f>SUMIF(#REF!,GRAFIK!$A17,#REF!)</f>
        <v>#REF!</v>
      </c>
      <c r="D17" s="455" t="e">
        <f>SUMIF(#REF!,GRAFIK!$A17,#REF!)</f>
        <v>#REF!</v>
      </c>
    </row>
    <row r="18" spans="1:4" s="455" customFormat="1">
      <c r="A18" s="457">
        <f t="shared" si="0"/>
        <v>43907</v>
      </c>
      <c r="B18" s="455">
        <f t="shared" si="1"/>
        <v>17</v>
      </c>
      <c r="C18" s="455" t="e">
        <f>SUMIF(#REF!,GRAFIK!$A18,#REF!)</f>
        <v>#REF!</v>
      </c>
      <c r="D18" s="455" t="e">
        <f>SUMIF(#REF!,GRAFIK!$A18,#REF!)</f>
        <v>#REF!</v>
      </c>
    </row>
    <row r="19" spans="1:4" s="455" customFormat="1">
      <c r="A19" s="457">
        <f t="shared" si="0"/>
        <v>43908</v>
      </c>
      <c r="B19" s="455">
        <f t="shared" si="1"/>
        <v>18</v>
      </c>
      <c r="C19" s="455" t="e">
        <f>SUMIF(#REF!,GRAFIK!$A19,#REF!)</f>
        <v>#REF!</v>
      </c>
      <c r="D19" s="455" t="e">
        <f>SUMIF(#REF!,GRAFIK!$A19,#REF!)</f>
        <v>#REF!</v>
      </c>
    </row>
    <row r="20" spans="1:4" s="455" customFormat="1">
      <c r="A20" s="457">
        <f t="shared" si="0"/>
        <v>43909</v>
      </c>
      <c r="B20" s="455">
        <f t="shared" si="1"/>
        <v>19</v>
      </c>
      <c r="C20" s="455" t="e">
        <f>SUMIF(#REF!,GRAFIK!$A20,#REF!)</f>
        <v>#REF!</v>
      </c>
      <c r="D20" s="455" t="e">
        <f>SUMIF(#REF!,GRAFIK!$A20,#REF!)</f>
        <v>#REF!</v>
      </c>
    </row>
    <row r="21" spans="1:4" s="455" customFormat="1">
      <c r="A21" s="457">
        <f t="shared" si="0"/>
        <v>43910</v>
      </c>
      <c r="B21" s="455">
        <f t="shared" si="1"/>
        <v>20</v>
      </c>
      <c r="C21" s="455" t="e">
        <f>SUMIF(#REF!,GRAFIK!$A21,#REF!)</f>
        <v>#REF!</v>
      </c>
      <c r="D21" s="455" t="e">
        <f>SUMIF(#REF!,GRAFIK!$A21,#REF!)</f>
        <v>#REF!</v>
      </c>
    </row>
    <row r="22" spans="1:4" s="455" customFormat="1">
      <c r="A22" s="457">
        <f t="shared" si="0"/>
        <v>43911</v>
      </c>
      <c r="B22" s="455">
        <f t="shared" si="1"/>
        <v>21</v>
      </c>
      <c r="C22" s="455" t="e">
        <f>SUMIF(#REF!,GRAFIK!$A22,#REF!)</f>
        <v>#REF!</v>
      </c>
      <c r="D22" s="455" t="e">
        <f>SUMIF(#REF!,GRAFIK!$A22,#REF!)</f>
        <v>#REF!</v>
      </c>
    </row>
    <row r="23" spans="1:4" s="455" customFormat="1">
      <c r="A23" s="457">
        <f t="shared" si="0"/>
        <v>43912</v>
      </c>
      <c r="B23" s="455">
        <f t="shared" si="1"/>
        <v>22</v>
      </c>
      <c r="C23" s="455" t="e">
        <f>SUMIF(#REF!,GRAFIK!$A23,#REF!)</f>
        <v>#REF!</v>
      </c>
      <c r="D23" s="455" t="e">
        <f>SUMIF(#REF!,GRAFIK!$A23,#REF!)</f>
        <v>#REF!</v>
      </c>
    </row>
    <row r="24" spans="1:4" s="455" customFormat="1">
      <c r="A24" s="457">
        <f t="shared" si="0"/>
        <v>43913</v>
      </c>
      <c r="B24" s="455">
        <f t="shared" si="1"/>
        <v>23</v>
      </c>
      <c r="C24" s="455" t="e">
        <f>SUMIF(#REF!,GRAFIK!$A24,#REF!)</f>
        <v>#REF!</v>
      </c>
      <c r="D24" s="455" t="e">
        <f>SUMIF(#REF!,GRAFIK!$A24,#REF!)</f>
        <v>#REF!</v>
      </c>
    </row>
    <row r="25" spans="1:4" s="455" customFormat="1">
      <c r="A25" s="457">
        <f t="shared" si="0"/>
        <v>43914</v>
      </c>
      <c r="B25" s="455">
        <f t="shared" si="1"/>
        <v>24</v>
      </c>
      <c r="C25" s="455" t="e">
        <f>SUMIF(#REF!,GRAFIK!$A25,#REF!)</f>
        <v>#REF!</v>
      </c>
      <c r="D25" s="455" t="e">
        <f>SUMIF(#REF!,GRAFIK!$A25,#REF!)</f>
        <v>#REF!</v>
      </c>
    </row>
    <row r="26" spans="1:4" s="455" customFormat="1">
      <c r="A26" s="457">
        <f t="shared" si="0"/>
        <v>43915</v>
      </c>
      <c r="B26" s="455">
        <f t="shared" si="1"/>
        <v>25</v>
      </c>
      <c r="C26" s="455" t="e">
        <f>SUMIF(#REF!,GRAFIK!$A26,#REF!)</f>
        <v>#REF!</v>
      </c>
      <c r="D26" s="455" t="e">
        <f>SUMIF(#REF!,GRAFIK!$A26,#REF!)</f>
        <v>#REF!</v>
      </c>
    </row>
    <row r="27" spans="1:4" s="455" customFormat="1">
      <c r="A27" s="457">
        <f t="shared" si="0"/>
        <v>43916</v>
      </c>
      <c r="B27" s="455">
        <f t="shared" si="1"/>
        <v>26</v>
      </c>
      <c r="C27" s="455" t="e">
        <f>SUMIF(#REF!,GRAFIK!$A27,#REF!)</f>
        <v>#REF!</v>
      </c>
      <c r="D27" s="455" t="e">
        <f>SUMIF(#REF!,GRAFIK!$A27,#REF!)</f>
        <v>#REF!</v>
      </c>
    </row>
    <row r="28" spans="1:4" s="455" customFormat="1">
      <c r="A28" s="457">
        <f t="shared" si="0"/>
        <v>43917</v>
      </c>
      <c r="B28" s="455">
        <f t="shared" si="1"/>
        <v>27</v>
      </c>
      <c r="C28" s="455" t="e">
        <f>SUMIF(#REF!,GRAFIK!$A28,#REF!)</f>
        <v>#REF!</v>
      </c>
      <c r="D28" s="455" t="e">
        <f>SUMIF(#REF!,GRAFIK!$A28,#REF!)</f>
        <v>#REF!</v>
      </c>
    </row>
    <row r="29" spans="1:4" s="455" customFormat="1">
      <c r="A29" s="457">
        <f t="shared" si="0"/>
        <v>43918</v>
      </c>
      <c r="B29" s="455">
        <f t="shared" si="1"/>
        <v>28</v>
      </c>
      <c r="C29" s="455" t="e">
        <f>SUMIF(#REF!,GRAFIK!$A29,#REF!)</f>
        <v>#REF!</v>
      </c>
      <c r="D29" s="455" t="e">
        <f>SUMIF(#REF!,GRAFIK!$A29,#REF!)</f>
        <v>#REF!</v>
      </c>
    </row>
    <row r="30" spans="1:4" s="455" customFormat="1">
      <c r="A30" s="457">
        <f t="shared" si="0"/>
        <v>43919</v>
      </c>
      <c r="B30" s="455">
        <f t="shared" si="1"/>
        <v>29</v>
      </c>
      <c r="C30" s="455" t="e">
        <f>SUMIF(#REF!,GRAFIK!$A30,#REF!)</f>
        <v>#REF!</v>
      </c>
      <c r="D30" s="455" t="e">
        <f>SUMIF(#REF!,GRAFIK!$A30,#REF!)</f>
        <v>#REF!</v>
      </c>
    </row>
    <row r="31" spans="1:4" s="455" customFormat="1">
      <c r="A31" s="457">
        <f t="shared" si="0"/>
        <v>43920</v>
      </c>
      <c r="B31" s="455">
        <f t="shared" si="1"/>
        <v>30</v>
      </c>
      <c r="C31" s="455" t="e">
        <f>SUMIF(#REF!,GRAFIK!$A31,#REF!)</f>
        <v>#REF!</v>
      </c>
      <c r="D31" s="455" t="e">
        <f>SUMIF(#REF!,GRAFIK!$A31,#REF!)</f>
        <v>#REF!</v>
      </c>
    </row>
    <row r="32" spans="1:4" s="455" customFormat="1">
      <c r="A32" s="457">
        <f t="shared" si="0"/>
        <v>43921</v>
      </c>
      <c r="B32" s="455">
        <f t="shared" si="1"/>
        <v>31</v>
      </c>
      <c r="C32" s="455" t="e">
        <f>SUMIF(#REF!,GRAFIK!$A32,#REF!)</f>
        <v>#REF!</v>
      </c>
      <c r="D32" s="455" t="e">
        <f>SUMIF(#REF!,GRAFIK!$A32,#REF!)</f>
        <v>#REF!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49"/>
  <sheetViews>
    <sheetView showGridLines="0" zoomScale="80" zoomScaleNormal="80" workbookViewId="0">
      <pane xSplit="3" ySplit="7" topLeftCell="D8" activePane="bottomRight" state="frozen"/>
      <selection pane="topRight"/>
      <selection pane="bottomLeft"/>
      <selection pane="bottomRight" activeCell="A28" sqref="A28"/>
    </sheetView>
  </sheetViews>
  <sheetFormatPr defaultColWidth="9.140625" defaultRowHeight="15"/>
  <cols>
    <col min="1" max="1" width="9.140625" style="197" customWidth="1"/>
    <col min="2" max="2" width="12" style="197" customWidth="1"/>
    <col min="3" max="3" width="15.85546875" style="197" customWidth="1"/>
    <col min="4" max="4" width="14.42578125" style="197" customWidth="1"/>
    <col min="5" max="5" width="14.28515625" style="197" customWidth="1"/>
    <col min="6" max="6" width="12.28515625" style="197" customWidth="1"/>
    <col min="7" max="7" width="12.28515625" style="197" hidden="1" customWidth="1"/>
    <col min="8" max="8" width="12.28515625" style="197" customWidth="1"/>
    <col min="9" max="9" width="11" style="197" customWidth="1"/>
    <col min="10" max="10" width="12.7109375" style="197" customWidth="1"/>
    <col min="11" max="11" width="12.28515625" style="197" customWidth="1"/>
    <col min="12" max="12" width="11.5703125" style="197" hidden="1" customWidth="1"/>
    <col min="13" max="13" width="15.42578125" style="197" customWidth="1"/>
    <col min="14" max="14" width="13.85546875" style="197" customWidth="1"/>
    <col min="15" max="16" width="12.42578125" style="197" customWidth="1"/>
    <col min="17" max="17" width="13" style="197" customWidth="1"/>
    <col min="18" max="18" width="12.28515625" style="197" customWidth="1"/>
    <col min="19" max="19" width="14" style="197" customWidth="1"/>
    <col min="20" max="20" width="13.140625" style="197" customWidth="1"/>
    <col min="21" max="21" width="14.5703125" style="197" customWidth="1"/>
    <col min="22" max="22" width="16.7109375" style="197" customWidth="1"/>
    <col min="23" max="23" width="14.5703125" style="197" customWidth="1"/>
    <col min="24" max="24" width="18" style="197" customWidth="1"/>
    <col min="25" max="25" width="15.42578125" style="197" customWidth="1"/>
    <col min="26" max="26" width="14.28515625" style="197" customWidth="1"/>
    <col min="27" max="27" width="15" style="197" customWidth="1"/>
    <col min="28" max="28" width="11.85546875" style="197" customWidth="1"/>
    <col min="29" max="29" width="21.42578125" style="197" hidden="1" customWidth="1"/>
    <col min="30" max="30" width="14.28515625" style="197" customWidth="1"/>
    <col min="31" max="31" width="15.42578125" style="197" hidden="1" customWidth="1"/>
    <col min="32" max="32" width="14.42578125" style="197" customWidth="1"/>
    <col min="33" max="33" width="14" style="197" customWidth="1"/>
    <col min="34" max="34" width="13.85546875" style="197" customWidth="1"/>
    <col min="35" max="35" width="11.28515625" style="197" customWidth="1"/>
    <col min="36" max="36" width="11.140625" style="197" hidden="1" customWidth="1"/>
    <col min="37" max="37" width="12.28515625" style="197" hidden="1" customWidth="1"/>
    <col min="38" max="38" width="11.28515625" style="197" hidden="1" customWidth="1"/>
    <col min="39" max="39" width="12.140625" style="197" customWidth="1"/>
    <col min="40" max="40" width="10.85546875" style="197" hidden="1" customWidth="1"/>
    <col min="41" max="42" width="16.85546875" style="197" customWidth="1"/>
    <col min="43" max="43" width="14.5703125" style="197" customWidth="1"/>
    <col min="44" max="44" width="15.28515625" style="197" customWidth="1"/>
    <col min="45" max="45" width="18.5703125" style="197" customWidth="1"/>
    <col min="46" max="46" width="12.85546875" style="197" customWidth="1"/>
    <col min="47" max="48" width="15.28515625" style="197" customWidth="1"/>
    <col min="49" max="49" width="16.5703125" style="197" customWidth="1"/>
    <col min="50" max="51" width="18" style="197" customWidth="1"/>
    <col min="52" max="52" width="14.85546875" style="197" customWidth="1"/>
    <col min="53" max="53" width="19.28515625" style="197" customWidth="1"/>
    <col min="54" max="54" width="17.85546875" style="197" customWidth="1"/>
    <col min="55" max="55" width="15" style="197" customWidth="1"/>
    <col min="56" max="56" width="13.7109375" style="197" customWidth="1"/>
    <col min="57" max="57" width="15.85546875" style="197" customWidth="1"/>
    <col min="58" max="59" width="13.7109375" style="197" customWidth="1"/>
    <col min="60" max="60" width="13.28515625" style="197" customWidth="1"/>
    <col min="61" max="61" width="12" style="197" hidden="1" customWidth="1"/>
    <col min="62" max="62" width="0.28515625" style="197" customWidth="1"/>
    <col min="63" max="63" width="17.140625" style="197" customWidth="1"/>
    <col min="64" max="64" width="12.28515625" style="197" hidden="1" customWidth="1"/>
    <col min="65" max="68" width="15.5703125" style="197" customWidth="1"/>
    <col min="69" max="69" width="14.42578125" style="197" customWidth="1"/>
    <col min="70" max="70" width="14.140625" style="197" hidden="1" customWidth="1"/>
    <col min="71" max="71" width="11.28515625" style="197" customWidth="1"/>
    <col min="72" max="72" width="13" style="197" hidden="1" customWidth="1"/>
    <col min="73" max="75" width="13.140625" style="197" customWidth="1"/>
    <col min="76" max="16384" width="9.140625" style="197"/>
  </cols>
  <sheetData>
    <row r="1" spans="1:75">
      <c r="A1" s="398" t="s">
        <v>131</v>
      </c>
      <c r="B1" s="397"/>
      <c r="C1" s="197">
        <v>3</v>
      </c>
      <c r="D1" s="197">
        <v>4</v>
      </c>
      <c r="E1" s="197">
        <f>D1+1</f>
        <v>5</v>
      </c>
      <c r="F1" s="197">
        <f t="shared" ref="F1:N1" si="0">E1+1</f>
        <v>6</v>
      </c>
      <c r="G1" s="197">
        <f t="shared" si="0"/>
        <v>7</v>
      </c>
      <c r="H1" s="197">
        <f t="shared" si="0"/>
        <v>8</v>
      </c>
      <c r="I1" s="197">
        <f t="shared" si="0"/>
        <v>9</v>
      </c>
      <c r="J1" s="197">
        <f t="shared" si="0"/>
        <v>10</v>
      </c>
      <c r="L1" s="197">
        <f>J1+1</f>
        <v>11</v>
      </c>
      <c r="M1" s="197">
        <f t="shared" si="0"/>
        <v>12</v>
      </c>
      <c r="N1" s="197">
        <f t="shared" si="0"/>
        <v>13</v>
      </c>
      <c r="O1" s="197">
        <f t="shared" ref="O1" si="1">N1+1</f>
        <v>14</v>
      </c>
      <c r="P1" s="197">
        <f t="shared" ref="P1" si="2">O1+1</f>
        <v>15</v>
      </c>
      <c r="Q1" s="197">
        <f t="shared" ref="Q1" si="3">P1+1</f>
        <v>16</v>
      </c>
      <c r="R1" s="197">
        <f t="shared" ref="R1" si="4">Q1+1</f>
        <v>17</v>
      </c>
      <c r="S1" s="197">
        <f t="shared" ref="S1" si="5">R1+1</f>
        <v>18</v>
      </c>
      <c r="T1" s="197">
        <f t="shared" ref="T1" si="6">S1+1</f>
        <v>19</v>
      </c>
      <c r="U1" s="197">
        <f t="shared" ref="U1" si="7">T1+1</f>
        <v>20</v>
      </c>
      <c r="V1" s="197">
        <f t="shared" ref="V1" si="8">U1+1</f>
        <v>21</v>
      </c>
      <c r="W1" s="197">
        <f t="shared" ref="W1" si="9">V1+1</f>
        <v>22</v>
      </c>
      <c r="X1" s="197">
        <f t="shared" ref="X1:Z1" si="10">W1+1</f>
        <v>23</v>
      </c>
      <c r="Y1" s="197">
        <f t="shared" si="10"/>
        <v>24</v>
      </c>
      <c r="Z1" s="197">
        <f t="shared" si="10"/>
        <v>25</v>
      </c>
      <c r="AA1" s="197">
        <f t="shared" ref="AA1" si="11">Z1+1</f>
        <v>26</v>
      </c>
      <c r="AB1" s="197">
        <f t="shared" ref="AB1" si="12">AA1+1</f>
        <v>27</v>
      </c>
      <c r="AC1" s="197">
        <f t="shared" ref="AC1" si="13">AB1+1</f>
        <v>28</v>
      </c>
      <c r="AD1" s="197">
        <f t="shared" ref="AD1" si="14">AC1+1</f>
        <v>29</v>
      </c>
      <c r="AE1" s="197" t="e">
        <f>#REF!+1</f>
        <v>#REF!</v>
      </c>
      <c r="AF1" s="197">
        <f>AD1+1</f>
        <v>30</v>
      </c>
      <c r="AG1" s="197">
        <f>AF1+1</f>
        <v>31</v>
      </c>
      <c r="AH1" s="197">
        <f t="shared" ref="AH1" si="15">AG1+1</f>
        <v>32</v>
      </c>
      <c r="AI1" s="197">
        <f t="shared" ref="AI1" si="16">AH1+1</f>
        <v>33</v>
      </c>
      <c r="AJ1" s="197">
        <f t="shared" ref="AJ1" si="17">AI1+1</f>
        <v>34</v>
      </c>
      <c r="AK1" s="197">
        <f t="shared" ref="AK1" si="18">AJ1+1</f>
        <v>35</v>
      </c>
      <c r="AL1" s="197">
        <f t="shared" ref="AL1" si="19">AK1+1</f>
        <v>36</v>
      </c>
      <c r="AM1" s="197">
        <f t="shared" ref="AM1" si="20">AL1+1</f>
        <v>37</v>
      </c>
      <c r="AO1" s="197">
        <f>AM1+1</f>
        <v>38</v>
      </c>
      <c r="AR1" s="197">
        <f t="shared" ref="AR1" si="21">AO1+1</f>
        <v>39</v>
      </c>
      <c r="AS1" s="197">
        <f t="shared" ref="AS1" si="22">AR1+1</f>
        <v>40</v>
      </c>
      <c r="AT1" s="197">
        <f t="shared" ref="AT1" si="23">AS1+1</f>
        <v>41</v>
      </c>
      <c r="AU1" s="197">
        <f t="shared" ref="AU1" si="24">AT1+1</f>
        <v>42</v>
      </c>
      <c r="AW1" s="197">
        <f t="shared" ref="AW1" si="25">AU1+1</f>
        <v>43</v>
      </c>
      <c r="AX1" s="197">
        <f t="shared" ref="AX1" si="26">AW1+1</f>
        <v>44</v>
      </c>
      <c r="AY1" s="197">
        <f t="shared" ref="AY1" si="27">AX1+1</f>
        <v>45</v>
      </c>
      <c r="AZ1" s="197">
        <f t="shared" ref="AZ1" si="28">AY1+1</f>
        <v>46</v>
      </c>
      <c r="BA1" s="197">
        <f t="shared" ref="BA1" si="29">AZ1+1</f>
        <v>47</v>
      </c>
      <c r="BB1" s="197">
        <f t="shared" ref="BB1" si="30">BA1+1</f>
        <v>48</v>
      </c>
      <c r="BC1" s="197">
        <f t="shared" ref="BC1" si="31">BB1+1</f>
        <v>49</v>
      </c>
      <c r="BD1" s="197">
        <f t="shared" ref="BD1" si="32">BA1+1</f>
        <v>48</v>
      </c>
      <c r="BE1" s="197">
        <f t="shared" ref="BE1" si="33">BD1+1</f>
        <v>49</v>
      </c>
      <c r="BF1" s="197">
        <f t="shared" ref="BF1" si="34">BE1+1</f>
        <v>50</v>
      </c>
      <c r="BH1" s="197">
        <f t="shared" ref="BH1" si="35">BF1+1</f>
        <v>51</v>
      </c>
      <c r="BI1" s="197">
        <f t="shared" ref="BI1" si="36">BH1+1</f>
        <v>52</v>
      </c>
      <c r="BJ1" s="197">
        <f t="shared" ref="BJ1" si="37">BI1+1</f>
        <v>53</v>
      </c>
      <c r="BK1" s="197">
        <f t="shared" ref="BK1" si="38">BJ1+1</f>
        <v>54</v>
      </c>
      <c r="BL1" s="197">
        <f t="shared" ref="BL1" si="39">BK1+1</f>
        <v>55</v>
      </c>
      <c r="BM1" s="197">
        <f t="shared" ref="BM1" si="40">BL1+1</f>
        <v>56</v>
      </c>
      <c r="BO1" s="197">
        <f t="shared" ref="BO1" si="41">BM1+1</f>
        <v>57</v>
      </c>
      <c r="BP1" s="197">
        <f t="shared" ref="BP1" si="42">BO1+1</f>
        <v>58</v>
      </c>
      <c r="BQ1" s="197">
        <f t="shared" ref="BQ1" si="43">BP1+1</f>
        <v>59</v>
      </c>
      <c r="BR1" s="197">
        <f t="shared" ref="BR1:BS1" si="44">BQ1+1</f>
        <v>60</v>
      </c>
      <c r="BS1" s="197">
        <f t="shared" si="44"/>
        <v>61</v>
      </c>
    </row>
    <row r="2" spans="1:75">
      <c r="A2" s="397"/>
      <c r="B2" s="397"/>
      <c r="G2" s="399"/>
      <c r="H2" s="399"/>
      <c r="J2" s="399"/>
      <c r="K2" s="399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  <c r="AA2" s="400"/>
      <c r="AB2" s="400"/>
      <c r="AC2" s="400"/>
      <c r="AD2" s="400"/>
      <c r="AE2" s="400"/>
      <c r="AF2" s="400"/>
      <c r="AG2" s="400"/>
      <c r="AH2" s="400"/>
      <c r="AI2" s="400"/>
      <c r="AJ2" s="400"/>
      <c r="AK2" s="400"/>
      <c r="AL2" s="400"/>
      <c r="AM2" s="400"/>
      <c r="AN2" s="400"/>
      <c r="AO2" s="400"/>
      <c r="AP2" s="400"/>
      <c r="AQ2" s="400"/>
      <c r="AR2" s="400"/>
      <c r="AS2" s="400"/>
      <c r="AT2" s="400"/>
      <c r="AU2" s="400"/>
      <c r="AV2" s="400"/>
      <c r="AW2" s="400"/>
      <c r="AX2" s="400"/>
      <c r="AY2" s="400"/>
      <c r="AZ2" s="400"/>
      <c r="BA2" s="400"/>
      <c r="BB2" s="400"/>
      <c r="BC2" s="400"/>
      <c r="BD2" s="400"/>
      <c r="BE2" s="400"/>
      <c r="BF2" s="400"/>
      <c r="BG2" s="400"/>
      <c r="BH2" s="400"/>
      <c r="BI2" s="400"/>
      <c r="BJ2" s="400"/>
      <c r="BK2" s="400"/>
      <c r="BL2" s="400"/>
      <c r="BM2" s="400"/>
      <c r="BN2" s="400"/>
      <c r="BO2" s="400"/>
      <c r="BP2" s="400"/>
      <c r="BQ2" s="400"/>
      <c r="BR2" s="400"/>
      <c r="BS2" s="400"/>
      <c r="BT2" s="400"/>
      <c r="BU2" s="400"/>
      <c r="BV2" s="400"/>
      <c r="BW2" s="400"/>
    </row>
    <row r="3" spans="1:75">
      <c r="A3" s="903" t="str">
        <f>"Bulan "&amp;TEXT(A4,"MMMM")&amp;" "&amp;TEXT(A4,"YYYY")</f>
        <v>Bulan October 2026</v>
      </c>
      <c r="B3" s="903"/>
      <c r="C3" s="903"/>
      <c r="G3" s="401"/>
      <c r="H3" s="401"/>
      <c r="I3" s="402"/>
      <c r="J3" s="401"/>
      <c r="K3" s="401"/>
      <c r="L3" s="402"/>
      <c r="M3" s="403"/>
    </row>
    <row r="4" spans="1:75">
      <c r="A4" s="904">
        <f>'Daily Sales'!A2:C2</f>
        <v>46296</v>
      </c>
      <c r="B4" s="904"/>
      <c r="E4" s="243"/>
      <c r="M4" s="403"/>
      <c r="N4" s="403"/>
      <c r="O4" s="403"/>
      <c r="P4" s="403"/>
      <c r="Q4" s="403"/>
      <c r="R4" s="403"/>
      <c r="S4" s="403"/>
      <c r="T4" s="403"/>
      <c r="U4" s="403"/>
      <c r="V4" s="403"/>
      <c r="W4" s="403"/>
      <c r="X4" s="403"/>
      <c r="Y4" s="403"/>
      <c r="Z4" s="403"/>
      <c r="AA4" s="403"/>
      <c r="AB4" s="403"/>
      <c r="AC4" s="403"/>
      <c r="AD4" s="403"/>
      <c r="AE4" s="403"/>
      <c r="AF4" s="403"/>
      <c r="AG4" s="403"/>
      <c r="AH4" s="403"/>
      <c r="AI4" s="403"/>
      <c r="AJ4" s="403"/>
      <c r="AK4" s="403"/>
      <c r="AL4" s="403"/>
      <c r="AM4" s="403"/>
      <c r="AN4" s="403"/>
      <c r="AO4" s="403"/>
      <c r="AQ4" s="403"/>
      <c r="AR4" s="403"/>
      <c r="AS4" s="403"/>
      <c r="AT4" s="403"/>
      <c r="AU4" s="403"/>
      <c r="AV4" s="403"/>
      <c r="AW4" s="403"/>
      <c r="AX4" s="403"/>
      <c r="AY4" s="403"/>
      <c r="AZ4" s="403"/>
      <c r="BA4" s="403"/>
      <c r="BB4" s="403"/>
      <c r="BC4" s="403"/>
      <c r="BD4" s="403"/>
      <c r="BE4" s="403"/>
      <c r="BF4" s="403"/>
      <c r="BG4" s="403"/>
      <c r="BH4" s="403"/>
      <c r="BI4" s="403"/>
      <c r="BJ4" s="403"/>
      <c r="BK4" s="403"/>
      <c r="BL4" s="403"/>
      <c r="BM4" s="403"/>
      <c r="BN4" s="403"/>
      <c r="BO4" s="403"/>
      <c r="BP4" s="403"/>
      <c r="BQ4" s="403"/>
      <c r="BR4" s="403"/>
      <c r="BS4" s="403"/>
      <c r="BT4" s="403"/>
      <c r="BU4" s="403"/>
      <c r="BV4" s="403"/>
      <c r="BW4" s="403"/>
    </row>
    <row r="6" spans="1:75" ht="21" customHeight="1">
      <c r="A6" s="909" t="s">
        <v>132</v>
      </c>
      <c r="B6" s="911" t="s">
        <v>133</v>
      </c>
      <c r="C6" s="905" t="s">
        <v>134</v>
      </c>
      <c r="D6" s="905"/>
      <c r="E6" s="905"/>
      <c r="F6" s="905"/>
      <c r="G6" s="905"/>
      <c r="H6" s="905"/>
      <c r="I6" s="905"/>
      <c r="J6" s="905"/>
      <c r="K6" s="906"/>
      <c r="L6" s="906"/>
      <c r="M6" s="907" t="s">
        <v>135</v>
      </c>
      <c r="N6" s="908"/>
      <c r="O6" s="908"/>
      <c r="P6" s="908"/>
      <c r="Q6" s="908"/>
      <c r="R6" s="908"/>
      <c r="S6" s="908"/>
      <c r="T6" s="908"/>
      <c r="U6" s="908"/>
      <c r="V6" s="908"/>
      <c r="W6" s="908"/>
      <c r="X6" s="908"/>
      <c r="Y6" s="908"/>
      <c r="Z6" s="908"/>
      <c r="AA6" s="908"/>
      <c r="AB6" s="908"/>
      <c r="AC6" s="908"/>
      <c r="AD6" s="908"/>
      <c r="AE6" s="908"/>
      <c r="AF6" s="908"/>
      <c r="AG6" s="908"/>
      <c r="AH6" s="908"/>
      <c r="AI6" s="908"/>
      <c r="AJ6" s="908"/>
      <c r="AK6" s="908"/>
      <c r="AL6" s="908"/>
      <c r="AM6" s="908"/>
      <c r="AN6" s="908"/>
      <c r="AO6" s="908"/>
      <c r="AP6" s="908"/>
      <c r="AQ6" s="908"/>
      <c r="AR6" s="908"/>
      <c r="AS6" s="908"/>
      <c r="AT6" s="908"/>
      <c r="AU6" s="908"/>
      <c r="AV6" s="908"/>
      <c r="AW6" s="908"/>
      <c r="AX6" s="908"/>
      <c r="AY6" s="908"/>
      <c r="AZ6" s="908"/>
      <c r="BA6" s="908"/>
      <c r="BB6" s="908"/>
      <c r="BC6" s="908"/>
      <c r="BD6" s="908"/>
      <c r="BE6" s="908"/>
      <c r="BF6" s="908"/>
      <c r="BG6" s="908"/>
      <c r="BH6" s="908"/>
      <c r="BI6" s="908"/>
      <c r="BJ6" s="908"/>
      <c r="BK6" s="908"/>
      <c r="BL6" s="908"/>
      <c r="BM6" s="908"/>
      <c r="BN6" s="908"/>
      <c r="BO6" s="908"/>
      <c r="BP6" s="908"/>
      <c r="BQ6" s="908"/>
      <c r="BR6" s="908"/>
      <c r="BS6" s="908"/>
      <c r="BT6" s="908"/>
      <c r="BU6" s="908"/>
      <c r="BV6" s="908"/>
      <c r="BW6" s="908"/>
    </row>
    <row r="7" spans="1:75" s="396" customFormat="1" ht="55.5" customHeight="1">
      <c r="A7" s="910"/>
      <c r="B7" s="912"/>
      <c r="C7" s="404" t="s">
        <v>136</v>
      </c>
      <c r="D7" s="404" t="s">
        <v>137</v>
      </c>
      <c r="E7" s="404" t="s">
        <v>138</v>
      </c>
      <c r="F7" s="404" t="s">
        <v>139</v>
      </c>
      <c r="G7" s="404" t="s">
        <v>92</v>
      </c>
      <c r="H7" s="404" t="s">
        <v>93</v>
      </c>
      <c r="I7" s="405" t="s">
        <v>140</v>
      </c>
      <c r="J7" s="404" t="s">
        <v>141</v>
      </c>
      <c r="K7" s="405" t="s">
        <v>142</v>
      </c>
      <c r="L7" s="405" t="s">
        <v>143</v>
      </c>
      <c r="M7" s="406" t="s">
        <v>144</v>
      </c>
      <c r="N7" s="407" t="s">
        <v>28</v>
      </c>
      <c r="O7" s="407" t="s">
        <v>56</v>
      </c>
      <c r="P7" s="407" t="s">
        <v>29</v>
      </c>
      <c r="Q7" s="407" t="s">
        <v>30</v>
      </c>
      <c r="R7" s="407" t="s">
        <v>31</v>
      </c>
      <c r="S7" s="407" t="s">
        <v>46</v>
      </c>
      <c r="T7" s="407" t="s">
        <v>32</v>
      </c>
      <c r="U7" s="407" t="s">
        <v>33</v>
      </c>
      <c r="V7" s="407" t="s">
        <v>34</v>
      </c>
      <c r="W7" s="407" t="s">
        <v>35</v>
      </c>
      <c r="X7" s="407" t="s">
        <v>36</v>
      </c>
      <c r="Y7" s="407" t="s">
        <v>37</v>
      </c>
      <c r="Z7" s="408" t="s">
        <v>39</v>
      </c>
      <c r="AA7" s="408" t="s">
        <v>66</v>
      </c>
      <c r="AB7" s="409" t="s">
        <v>49</v>
      </c>
      <c r="AC7" s="409" t="s">
        <v>145</v>
      </c>
      <c r="AD7" s="409" t="s">
        <v>50</v>
      </c>
      <c r="AE7" s="409" t="s">
        <v>146</v>
      </c>
      <c r="AF7" s="409" t="s">
        <v>51</v>
      </c>
      <c r="AG7" s="409" t="s">
        <v>52</v>
      </c>
      <c r="AH7" s="409" t="s">
        <v>53</v>
      </c>
      <c r="AI7" s="409" t="s">
        <v>54</v>
      </c>
      <c r="AJ7" s="409" t="s">
        <v>147</v>
      </c>
      <c r="AK7" s="409" t="s">
        <v>148</v>
      </c>
      <c r="AL7" s="409" t="s">
        <v>149</v>
      </c>
      <c r="AM7" s="409" t="s">
        <v>55</v>
      </c>
      <c r="AN7" s="408" t="s">
        <v>150</v>
      </c>
      <c r="AO7" s="408" t="s">
        <v>100</v>
      </c>
      <c r="AP7" s="408" t="s">
        <v>101</v>
      </c>
      <c r="AQ7" s="407" t="s">
        <v>43</v>
      </c>
      <c r="AR7" s="407" t="s">
        <v>38</v>
      </c>
      <c r="AS7" s="407" t="s">
        <v>57</v>
      </c>
      <c r="AT7" s="407" t="s">
        <v>58</v>
      </c>
      <c r="AU7" s="407" t="s">
        <v>59</v>
      </c>
      <c r="AV7" s="407" t="s">
        <v>60</v>
      </c>
      <c r="AW7" s="407" t="s">
        <v>61</v>
      </c>
      <c r="AX7" s="407" t="s">
        <v>45</v>
      </c>
      <c r="AY7" s="407" t="s">
        <v>62</v>
      </c>
      <c r="AZ7" s="407" t="s">
        <v>63</v>
      </c>
      <c r="BA7" s="407" t="s">
        <v>64</v>
      </c>
      <c r="BB7" s="407" t="s">
        <v>65</v>
      </c>
      <c r="BC7" s="408" t="s">
        <v>42</v>
      </c>
      <c r="BD7" s="408" t="s">
        <v>41</v>
      </c>
      <c r="BE7" s="408" t="s">
        <v>40</v>
      </c>
      <c r="BF7" s="408" t="s">
        <v>67</v>
      </c>
      <c r="BG7" s="408" t="s">
        <v>44</v>
      </c>
      <c r="BH7" s="409" t="s">
        <v>68</v>
      </c>
      <c r="BI7" s="409" t="s">
        <v>151</v>
      </c>
      <c r="BJ7" s="409" t="s">
        <v>152</v>
      </c>
      <c r="BK7" s="407" t="s">
        <v>69</v>
      </c>
      <c r="BL7" s="407" t="s">
        <v>153</v>
      </c>
      <c r="BM7" s="407" t="s">
        <v>70</v>
      </c>
      <c r="BN7" s="410" t="s">
        <v>76</v>
      </c>
      <c r="BO7" s="407" t="s">
        <v>71</v>
      </c>
      <c r="BP7" s="407" t="s">
        <v>72</v>
      </c>
      <c r="BQ7" s="409" t="s">
        <v>78</v>
      </c>
      <c r="BR7" s="409" t="s">
        <v>154</v>
      </c>
      <c r="BS7" s="407" t="s">
        <v>73</v>
      </c>
      <c r="BT7" s="407" t="s">
        <v>155</v>
      </c>
      <c r="BU7" s="407" t="s">
        <v>74</v>
      </c>
      <c r="BV7" s="407" t="s">
        <v>75</v>
      </c>
      <c r="BW7" s="411" t="s">
        <v>77</v>
      </c>
    </row>
    <row r="8" spans="1:75" ht="15" customHeight="1">
      <c r="A8" s="412">
        <f>'Daily Sales'!A2:C2</f>
        <v>46296</v>
      </c>
      <c r="B8" s="413">
        <f ca="1">IFERROR(M8/C8,"")</f>
        <v>1.0470963154387389</v>
      </c>
      <c r="C8" s="414">
        <f>SUM(D8:L8)</f>
        <v>182600.83800000005</v>
      </c>
      <c r="D8" s="415">
        <v>104623.34000000003</v>
      </c>
      <c r="E8" s="416">
        <v>35667.199999999997</v>
      </c>
      <c r="F8" s="416">
        <v>8366.94</v>
      </c>
      <c r="G8" s="416"/>
      <c r="H8" s="416">
        <v>5063.66</v>
      </c>
      <c r="I8" s="417">
        <v>4058.52</v>
      </c>
      <c r="J8" s="416">
        <v>20559</v>
      </c>
      <c r="K8" s="417">
        <v>4262.1779999999999</v>
      </c>
      <c r="L8" s="418">
        <v>0</v>
      </c>
      <c r="M8" s="419">
        <f ca="1">SUM(N8:BW8)</f>
        <v>191200.66466582613</v>
      </c>
      <c r="N8" s="420">
        <f>SUMIF(CLIN!$C$7:$C$500,'Summary sales'!$A8,CLIN!$J$7:$J$500)</f>
        <v>827.39000000013039</v>
      </c>
      <c r="O8" s="420">
        <f>SUMIF(KF!$B$7:$B$501,'Summary sales'!$A8,KF!$J$7:$J$501)</f>
        <v>0</v>
      </c>
      <c r="P8" s="420">
        <f>SUMIF(MKG!$B$7:$B$500,'Summary sales'!$A8,MKG!$J$7:$J$500)</f>
        <v>1436.1200000001118</v>
      </c>
      <c r="Q8" s="420">
        <f>SUMIF(STM!$B$7:$B$501,'Summary sales'!$A8,STM!$J$7:$J$501)</f>
        <v>3653.3999999999069</v>
      </c>
      <c r="R8" s="420">
        <f>SUMIF(OAJ!$B$7:$B$500,'Summary sales'!$A8,OAJ!$J$7:$J$500)</f>
        <v>950.44999999995343</v>
      </c>
      <c r="S8" s="420">
        <f>SUMIF(NNI!$B$7:$B$500,'Summary sales'!$A8,NNI!$J$7:$J$500)</f>
        <v>347.67999999970198</v>
      </c>
      <c r="T8" s="420">
        <f>SUMIF(SHB!$B$7:$B$500,'Summary sales'!$A8,SHB!$J$7:$J$500)</f>
        <v>19.089999999996508</v>
      </c>
      <c r="U8" s="420">
        <f>SUMIF(GTL!$B$7:$B$500,'Summary sales'!$A8,GTL!$J$7:$J$500)</f>
        <v>1062.9899999999907</v>
      </c>
      <c r="V8" s="420">
        <f>SUMIF(TWK!$B$7:$B$501,'Summary sales'!$A8,TWK!$J$7:$J$501)</f>
        <v>513.19000000006054</v>
      </c>
      <c r="W8" s="420">
        <f>SUMIF(BYC!$B$7:$B$500,'Summary sales'!$A8,BYC!$J$7:$J$500)</f>
        <v>4977.9900000002235</v>
      </c>
      <c r="X8" s="420">
        <f ca="1">SUMIF(GFIR!$B$7:$B$34,'Summary sales'!$A8,GFIR!$J$7:$J$34)+SUMIF(GFIR2!$B$7:$B$31,'Summary sales'!$A8,GFIR2!$J$7:$J$30)</f>
        <v>4397.839999999851</v>
      </c>
      <c r="Y8" s="420">
        <f>SUMIF(SARIMURNI!$B$7:$B$502,'Summary sales'!$A8,SARIMURNI!$J$7:$J$502)</f>
        <v>342.17999999993481</v>
      </c>
      <c r="Z8" s="420">
        <f>SUMIF(HLI!$B$7:$B$500,'Summary sales'!$A8,HLI!$J$7:$J$500)</f>
        <v>11161.020000000019</v>
      </c>
      <c r="AA8" s="420">
        <f>SUMIF(CERES!$B$7:$B$503,'Summary sales'!$A8,CERES!$J$7:$J$503)</f>
        <v>9530.7000000001863</v>
      </c>
      <c r="AB8" s="420">
        <f>SUMIF(ALT!$B$7:$B$126,'Summary sales'!$A8,ALT!$M$7:$M$126)</f>
        <v>1499.3249999999534</v>
      </c>
      <c r="AC8" s="420">
        <f>SUMIF(UJL!$B$8:$B$99,'Summary sales'!$A8,UJL!$O$8:$O$99)</f>
        <v>0</v>
      </c>
      <c r="AD8" s="420">
        <f ca="1">SUMIF(IDP!$B$7:$B$141,'Summary sales'!$A8,IDP!$O$7:$O$140)</f>
        <v>5388.4806658259804</v>
      </c>
      <c r="AE8" s="420">
        <f>SUMIF(PSD!$B$7:$B$500,'Summary sales'!$A8,PSD!$K$7:$K$500)</f>
        <v>0</v>
      </c>
      <c r="AF8" s="420">
        <f>SUMIF(EBM!$B$7:$B$500,'Summary sales'!$A8,EBM!$J$7:$J$500)</f>
        <v>67</v>
      </c>
      <c r="AG8" s="420">
        <f>SUMIF(CISF!$B$7:$B$500,'Summary sales'!$A8,CISF!$J$7:$J$500)</f>
        <v>2419.1999999997206</v>
      </c>
      <c r="AH8" s="420">
        <f>SUMIF(KGM!$B$5:$B$488,'Summary sales'!$A8,KGM!$O$5:$O$488)</f>
        <v>0</v>
      </c>
      <c r="AI8" s="420">
        <f>SUMIF(PUJ!$B$7:$B$503,'Summary sales'!$A8,PUJ!$J$7:$J$503)</f>
        <v>2621.0999999996275</v>
      </c>
      <c r="AJ8" s="420">
        <f>SUMIF(TORABIKACIKUPA!$B$7:$B$493,'Summary sales'!$A8,TORABIKACIKUPA!$L$7:$L$493)</f>
        <v>0</v>
      </c>
      <c r="AK8" s="420">
        <f>SUMIF(TORABIKAHF!$B$7:$B$504,'Summary sales'!$A8,TORABIKAHF!$L$7:$L$504)</f>
        <v>0</v>
      </c>
      <c r="AL8" s="421">
        <f>SUMIF(TORABIKAIC!$B$7:$B$492,'Summary sales'!$A8,TORABIKAIC!$L$7:$L$492)</f>
        <v>0</v>
      </c>
      <c r="AM8" s="420">
        <f>SUMIF(KALBEE!$B$7:$B$501,'Summary sales'!$A8,KALBEE!$J$7:$J$501)</f>
        <v>0</v>
      </c>
      <c r="AN8" s="420">
        <f>SUMIF(TOYOBO!$B$7:$B$479,'Summary sales'!$A8,TOYOBO!$O$7:$O$479)</f>
        <v>0</v>
      </c>
      <c r="AO8" s="420">
        <f>SUMIF(GREENPULSE!$B$7:$B$487,'Summary sales'!$A8,GREENPULSE!$J$7:$J$487)</f>
        <v>0</v>
      </c>
      <c r="AP8" s="420">
        <f>SUMIF(CONCORD!$B$7:$B$487,'Summary sales'!$A8,CONCORD!$J$7:$J$487)</f>
        <v>10151.099999999977</v>
      </c>
      <c r="AQ8" s="420">
        <f>SUMIF(KSN!$B$7:$B$484,'Summary sales'!$A8,KSN!$J$7:$J$484)</f>
        <v>2839.3900000001304</v>
      </c>
      <c r="AR8" s="421">
        <f>SUMIF(UMI!$B$7:$B$501,'Summary sales'!$A8,UMI!$J$7:$J$501)</f>
        <v>9679.0600000023842</v>
      </c>
      <c r="AS8" s="420">
        <f>SUMIF(IPT!$B$7:$B$502,'Summary sales'!$A8,IPT!$J$7:$J$502)</f>
        <v>2379.7200000006706</v>
      </c>
      <c r="AT8" s="420">
        <f>SUMIF(KBRU!$B$7:$B$501,'Summary sales'!$A8,KBRU!$J$7:$J$501)</f>
        <v>44.989999999990687</v>
      </c>
      <c r="AU8" s="420">
        <f>SUMIF(AMI!$B$7:$B$501,'Summary sales'!$A8,AMI!$J$7:$J$501)</f>
        <v>7764.1299999989569</v>
      </c>
      <c r="AV8" s="420">
        <f>SUMIF(KA!$B$7:$B$501,'Summary sales'!$A8,KA!$J$7:$J$501)</f>
        <v>2188.570000000007</v>
      </c>
      <c r="AW8" s="420">
        <f>SUMIF(KTN!$B$7:$B$500,'Summary sales'!$A8,KTN!$J$7:$J$500)</f>
        <v>1294.1899999999441</v>
      </c>
      <c r="AX8" s="420">
        <f>SUMIF(KSNR!$B$7:$B$497,'Summary sales'!$A8,KSNR!$J$7:$J$497)</f>
        <v>4433.1999999999534</v>
      </c>
      <c r="AY8" s="420">
        <f>SUMIF(NIAGAGARAM!$B$7:$B$504,'Summary sales'!$A8,NIAGAGARAM!$J$7:$J$504)</f>
        <v>286.23999999999069</v>
      </c>
      <c r="AZ8" s="420">
        <f>SUMIF('PCI84'!$B$7:$B$501,'Summary sales'!$A8,'PCI84'!$J$7:$J$501)</f>
        <v>11528.849999999627</v>
      </c>
      <c r="BA8" s="420">
        <f>SUMIF(PCIM!$B$7:$B$502,'Summary sales'!$A8,PCIM!$J$7:$J$502)</f>
        <v>2590.4200000001583</v>
      </c>
      <c r="BB8" s="420">
        <f>SUMIF(INDOFOOD!$B$7:$B$500,'Summary sales'!$A8,INDOFOOD!$J$7:$J$500)</f>
        <v>4932.1899999994785</v>
      </c>
      <c r="BC8" s="420">
        <f>SUMIF(HCI!$B$7:$B$502,'Summary sales'!$A8,HCI!$J$7:$J$502)</f>
        <v>10371.530000000028</v>
      </c>
      <c r="BD8" s="420">
        <f>SUMIF(DIC!$B$7:$B$501,'Summary sales'!$A8,DIC!$J$7:$J$501)</f>
        <v>4386.4199999999255</v>
      </c>
      <c r="BE8" s="420">
        <f>SUMIF(ASAHIMAS!$B$7:$B$500,'Summary sales'!$A8,ASAHIMAS!$J$7:$J$500)</f>
        <v>8499.8499999996275</v>
      </c>
      <c r="BF8" s="420">
        <f>SUMIF('ABC KOGEN'!B7:B39,'Summary sales'!$A8,'ABC KOGEN'!J7:J39)</f>
        <v>4128.3799999998882</v>
      </c>
      <c r="BG8" s="420">
        <f>SUMIF(ADP!$B$7:$B$499,'Summary sales'!$A8,ADP!$J$7:$J$499)</f>
        <v>1327.6399999999849</v>
      </c>
      <c r="BH8" s="420">
        <f>SUMIF(Tongtji!$B$8:$B$502,'Summary sales'!$A8,Tongtji!$J$8:$J$502)</f>
        <v>3713</v>
      </c>
      <c r="BI8" s="420">
        <f>SUMIF(CITYMALL!$B$7:$B$500,'Summary sales'!$A8,CITYMALL!$K$7:$K$500)</f>
        <v>0</v>
      </c>
      <c r="BJ8" s="420">
        <f>SUMIF(PERHUTANI!$B$7:$B$500,'Summary sales'!$A8,PERHUTANI!$J$7:$J$500)</f>
        <v>0</v>
      </c>
      <c r="BK8" s="420">
        <f>SUMIF(PA!$B$7:$B$500,'Summary sales'!$A8,PA!$J$7:$J$500)</f>
        <v>321.23000000009779</v>
      </c>
      <c r="BL8" s="420">
        <f>SUMIF(RPI!$B$7:$B$500,'Summary sales'!$A8,RPI!$J$7:$J$500)</f>
        <v>0</v>
      </c>
      <c r="BM8" s="420">
        <f>SUMIF(RB!$B$7:$B$500,'Summary sales'!$A8,RB!$J$7:$J$500)</f>
        <v>0</v>
      </c>
      <c r="BN8" s="420">
        <f>SUMIF(DJARUM!$B$7:$B$500,'Summary sales'!$A8,DJARUM!$J$7:$J$500)</f>
        <v>5125.5</v>
      </c>
      <c r="BO8" s="420">
        <f>SUMIF(GFATOM!$B$7:$B$500,'Summary sales'!$A8,GFATOM!$J$7:$J$500)</f>
        <v>2435.410000000149</v>
      </c>
      <c r="BP8" s="420">
        <f>SUMIF(GFKULIT!$B$7:$B$500,'Summary sales'!$A8,GFKULIT!$J$7:$J$500)</f>
        <v>0</v>
      </c>
      <c r="BQ8" s="420">
        <f>SUMIF(PENTAWIRA!$B$7:$B$548,'Summary sales'!$A8,PENTAWIRA!$O$7:$O$548)</f>
        <v>4262.1779999999999</v>
      </c>
      <c r="BR8" s="420">
        <f>SUMIF(HSK!$B$7:$B$500,'Summary sales'!$A8,HSK!$J$7:$J$500)</f>
        <v>0</v>
      </c>
      <c r="BS8" s="420">
        <f>SUMIF(SDM!$B$7:$B$500,'Summary sales'!$A8,SDM!$J$7:$J$500)</f>
        <v>1093.2999999998137</v>
      </c>
      <c r="BT8" s="420">
        <f>SUMIF(CCS!$B$7:$B$500,'Summary sales'!$A8,CCS!$J$7:$J$500)</f>
        <v>0</v>
      </c>
      <c r="BU8" s="420">
        <f>SUMIF(JARGAS!$B$7:$B$500,'Summary sales'!$A8,JARGAS!$J$7:$J$500)</f>
        <v>2908.4700000000303</v>
      </c>
      <c r="BV8" s="420">
        <f>SUMIF(SBI!$B$7:$B$500,'Summary sales'!$A8,SBI!$J$7:$J$500)</f>
        <v>4231.5400000000373</v>
      </c>
      <c r="BW8" s="420">
        <f>SUMIF(SPGLOBAL!$B$7:$B$500,'Summary sales'!$A8,SPGLOBAL!$J$7:$J$500)</f>
        <v>27069.02099999995</v>
      </c>
    </row>
    <row r="9" spans="1:75" ht="15.75" customHeight="1">
      <c r="A9" s="422">
        <f>A8+1</f>
        <v>46297</v>
      </c>
      <c r="B9" s="423">
        <f ca="1">IFERROR(M9/C9,"")</f>
        <v>0.87845767371596917</v>
      </c>
      <c r="C9" s="424">
        <f t="shared" ref="C9:C36" si="45">SUM(D9:L9)</f>
        <v>210037.26100000006</v>
      </c>
      <c r="D9" s="425">
        <v>115391.01</v>
      </c>
      <c r="E9" s="426">
        <v>38167.630000000005</v>
      </c>
      <c r="F9" s="426">
        <v>5244.2000000000007</v>
      </c>
      <c r="G9" s="426"/>
      <c r="H9" s="426">
        <v>9867.2900000000009</v>
      </c>
      <c r="I9" s="427">
        <v>4083.63</v>
      </c>
      <c r="J9" s="426">
        <v>25208.91</v>
      </c>
      <c r="K9" s="428">
        <v>12074.591</v>
      </c>
      <c r="L9" s="429">
        <v>0</v>
      </c>
      <c r="M9" s="430">
        <f t="shared" ref="M9:M38" ca="1" si="46">SUM(N9:BW9)</f>
        <v>184508.8436917339</v>
      </c>
      <c r="N9" s="431">
        <f>SUMIF(CLIN!$C$7:$C$500,'Summary sales'!$A9,CLIN!$J$7:$J$500)</f>
        <v>466.02000000001863</v>
      </c>
      <c r="O9" s="431">
        <f>SUMIF(KF!$B$7:$B$501,'Summary sales'!$A9,KF!$J$7:$J$501)</f>
        <v>0</v>
      </c>
      <c r="P9" s="431">
        <f>SUMIF(MKG!$B$7:$B$500,'Summary sales'!$A9,MKG!$J$7:$J$500)</f>
        <v>1041.9500000001863</v>
      </c>
      <c r="Q9" s="431">
        <f>SUMIF(STM!$B$7:$B$501,'Summary sales'!$A9,STM!$J$7:$J$501)</f>
        <v>3599.1700000003912</v>
      </c>
      <c r="R9" s="431">
        <f>SUMIF(OAJ!$B$7:$B$500,'Summary sales'!$A9,OAJ!$J$7:$J$500)</f>
        <v>1042.3000000000466</v>
      </c>
      <c r="S9" s="431">
        <f>SUMIF(NNI!$B$7:$B$500,'Summary sales'!$A9,NNI!$J$7:$J$500)</f>
        <v>196.10000000055879</v>
      </c>
      <c r="T9" s="431">
        <f>SUMIF(SHB!$B$7:$B$500,'Summary sales'!$A9,SHB!$J$7:$J$500)</f>
        <v>577.14999999999418</v>
      </c>
      <c r="U9" s="431">
        <f>SUMIF(GTL!$B$7:$B$500,'Summary sales'!$A9,GTL!$J$7:$J$500)</f>
        <v>1030.6199999999953</v>
      </c>
      <c r="V9" s="431">
        <f>SUMIF(TWK!$B$7:$B$501,'Summary sales'!$A9,TWK!$J$7:$J$501)</f>
        <v>441.66999999992549</v>
      </c>
      <c r="W9" s="431">
        <f>SUMIF(BYC!$B$7:$B$500,'Summary sales'!$A9,BYC!$J$7:$J$500)</f>
        <v>5116.1999999992549</v>
      </c>
      <c r="X9" s="431">
        <f ca="1">SUMIF(GFIR!$B$7:$B$34,'Summary sales'!$A9,GFIR!$J$7:$J$34)+SUMIF(GFIR2!$B$7:$B$31,'Summary sales'!$A9,GFIR2!$J$7:$J$30)</f>
        <v>3873.25</v>
      </c>
      <c r="Y9" s="431">
        <f>SUMIF(SARIMURNI!$B$7:$B$502,'Summary sales'!$A9,SARIMURNI!$J$7:$J$502)</f>
        <v>516.45999999996275</v>
      </c>
      <c r="Z9" s="431">
        <f>SUMIF(HLI!$B$7:$B$500,'Summary sales'!$A9,HLI!$J$7:$J$500)</f>
        <v>11217.430000000168</v>
      </c>
      <c r="AA9" s="431">
        <f>SUMIF(CERES!$B$7:$B$503,'Summary sales'!$A9,CERES!$J$7:$J$503)</f>
        <v>9426.5599999995902</v>
      </c>
      <c r="AB9" s="431">
        <f>SUMIF(ALT!$B$7:$B$126,'Summary sales'!$A9,ALT!$M$7:$M$126)</f>
        <v>1448.4099999999162</v>
      </c>
      <c r="AC9" s="431">
        <f>SUMIF(UJL!$B$8:$B$99,'Summary sales'!$A9,UJL!$O$8:$O$99)</f>
        <v>0</v>
      </c>
      <c r="AD9" s="431">
        <f ca="1">SUMIF(IDP!$B$7:$B$141,'Summary sales'!$A9,IDP!$O$7:$O$140)</f>
        <v>3977.0266917293202</v>
      </c>
      <c r="AE9" s="431">
        <f>SUMIF(PSD!$B$7:$B$500,'Summary sales'!$A9,PSD!$K$7:$K$500)</f>
        <v>0</v>
      </c>
      <c r="AF9" s="431">
        <f>SUMIF(EBM!$B$7:$B$500,'Summary sales'!$A9,EBM!$J$7:$J$500)</f>
        <v>99</v>
      </c>
      <c r="AG9" s="431">
        <f>SUMIF(CISF!$B$7:$B$500,'Summary sales'!$A9,CISF!$J$7:$J$500)</f>
        <v>3310.6000000000931</v>
      </c>
      <c r="AH9" s="431">
        <f>SUMIF(KGM!$B$5:$B$488,'Summary sales'!$A9,KGM!$O$5:$O$488)</f>
        <v>0</v>
      </c>
      <c r="AI9" s="431">
        <f>SUMIF(PUJ!$B$7:$B$503,'Summary sales'!$A9,PUJ!$J$7:$J$503)</f>
        <v>3951.5</v>
      </c>
      <c r="AJ9" s="431">
        <f>SUMIF(TORABIKACIKUPA!$B$7:$B$493,'Summary sales'!$A9,TORABIKACIKUPA!$L$7:$L$493)</f>
        <v>0</v>
      </c>
      <c r="AK9" s="431">
        <f>SUMIF(TORABIKAHF!$B$7:$B$504,'Summary sales'!$A9,TORABIKAHF!$L$7:$L$504)</f>
        <v>0</v>
      </c>
      <c r="AL9" s="431">
        <f>SUMIF(TORABIKAIC!$B$7:$B$492,'Summary sales'!$A9,TORABIKAIC!$L$7:$L$492)</f>
        <v>0</v>
      </c>
      <c r="AM9" s="431">
        <f>SUMIF(KALBEE!$B$7:$B$501,'Summary sales'!$A9,KALBEE!$J$7:$J$501)</f>
        <v>0</v>
      </c>
      <c r="AN9" s="431">
        <f>SUMIF(TOYOBO!$B$7:$B$479,'Summary sales'!$A9,TOYOBO!$O$7:$O$479)</f>
        <v>0</v>
      </c>
      <c r="AO9" s="431">
        <f>SUMIF(GREENPULSE!$B$7:$B$487,'Summary sales'!$A9,GREENPULSE!$J$7:$J$487)</f>
        <v>0</v>
      </c>
      <c r="AP9" s="431">
        <f>SUMIF(CONCORD!$B$7:$B$487,'Summary sales'!$A9,CONCORD!$J$7:$J$487)</f>
        <v>9105.9200000000128</v>
      </c>
      <c r="AQ9" s="431">
        <f>SUMIF(KSN!$B$7:$B$484,'Summary sales'!$A9,KSN!$J$7:$J$484)</f>
        <v>0</v>
      </c>
      <c r="AR9" s="431">
        <f>SUMIF(UMI!$B$7:$B$501,'Summary sales'!$A9,UMI!$J$7:$J$501)</f>
        <v>8281.7840000018477</v>
      </c>
      <c r="AS9" s="431">
        <f>SUMIF(IPT!$B$7:$B$502,'Summary sales'!$A9,IPT!$J$7:$J$502)</f>
        <v>2631</v>
      </c>
      <c r="AT9" s="431">
        <f>SUMIF(KBRU!$B$7:$B$501,'Summary sales'!$A9,KBRU!$J$7:$J$501)</f>
        <v>972.28000000002794</v>
      </c>
      <c r="AU9" s="431">
        <f>SUMIF(AMI!$B$7:$B$501,'Summary sales'!$A9,AMI!$J$7:$J$501)</f>
        <v>7819.230000000447</v>
      </c>
      <c r="AV9" s="431">
        <f>SUMIF(KA!$B$7:$B$501,'Summary sales'!$A9,KA!$J$7:$J$501)</f>
        <v>2314.4700000000303</v>
      </c>
      <c r="AW9" s="431">
        <f>SUMIF(KTN!$B$7:$B$500,'Summary sales'!$A9,KTN!$J$7:$J$500)</f>
        <v>1374.5</v>
      </c>
      <c r="AX9" s="431">
        <f>SUMIF(KSNR!$B$7:$B$497,'Summary sales'!$A9,KSNR!$J$7:$J$497)</f>
        <v>6190.0100000000093</v>
      </c>
      <c r="AY9" s="431">
        <f>SUMIF(NIAGAGARAM!$B$7:$B$504,'Summary sales'!$A9,NIAGAGARAM!$J$7:$J$504)</f>
        <v>290.98000000009779</v>
      </c>
      <c r="AZ9" s="431">
        <f>SUMIF('PCI84'!$B$7:$B$501,'Summary sales'!$A9,'PCI84'!$J$7:$J$501)</f>
        <v>7951.1500000003725</v>
      </c>
      <c r="BA9" s="431">
        <f>SUMIF(PCIM!$B$7:$B$502,'Summary sales'!$A9,PCIM!$J$7:$J$502)</f>
        <v>3167.4599999999627</v>
      </c>
      <c r="BB9" s="431">
        <f>SUMIF(INDOFOOD!$B$7:$B$500,'Summary sales'!$A9,INDOFOOD!$J$7:$J$500)</f>
        <v>4743.1500000003725</v>
      </c>
      <c r="BC9" s="431">
        <f>SUMIF(HCI!$B$7:$B$502,'Summary sales'!$A9,HCI!$J$7:$J$502)</f>
        <v>5377.1499999999069</v>
      </c>
      <c r="BD9" s="431">
        <f>SUMIF(DIC!$B$7:$B$501,'Summary sales'!$A9,DIC!$J$7:$J$501)</f>
        <v>4078.070000000298</v>
      </c>
      <c r="BE9" s="431">
        <f>SUMIF(ASAHIMAS!$B$7:$B$500,'Summary sales'!$A9,ASAHIMAS!$J$7:$J$500)</f>
        <v>9162.7200000006706</v>
      </c>
      <c r="BF9" s="431">
        <f>SUMIF('ABC KOGEN'!B8:B40,'Summary sales'!$A9,'ABC KOGEN'!J8:J40)</f>
        <v>3369.4500000001863</v>
      </c>
      <c r="BG9" s="431">
        <f>SUMIF(ADP!$B$7:$B$499,'Summary sales'!$A9,ADP!$J$7:$J$499)</f>
        <v>1942.3699999999953</v>
      </c>
      <c r="BH9" s="431">
        <f>SUMIF(Tongtji!$B$8:$B$502,'Summary sales'!$A9,Tongtji!$J$8:$J$502)</f>
        <v>3448.1000000005588</v>
      </c>
      <c r="BI9" s="431">
        <f>SUMIF(CITYMALL!$B$7:$B$500,'Summary sales'!$A9,CITYMALL!$K$7:$K$500)</f>
        <v>0</v>
      </c>
      <c r="BJ9" s="431">
        <f>SUMIF(PERHUTANI!$B$7:$B$500,'Summary sales'!$A9,PERHUTANI!$J$7:$J$500)</f>
        <v>0</v>
      </c>
      <c r="BK9" s="431">
        <f>SUMIF(PA!$B$7:$B$500,'Summary sales'!$A9,PA!$J$7:$J$500)</f>
        <v>325.76999999990221</v>
      </c>
      <c r="BL9" s="431">
        <f>SUMIF(RPI!$B$7:$B$500,'Summary sales'!$A9,RPI!$J$7:$J$500)</f>
        <v>0</v>
      </c>
      <c r="BM9" s="431">
        <f>SUMIF(RB!$B$7:$B$500,'Summary sales'!$A9,RB!$J$7:$J$500)</f>
        <v>0</v>
      </c>
      <c r="BN9" s="431">
        <f>SUMIF(DJARUM!$B$7:$B$500,'Summary sales'!$A9,DJARUM!$J$7:$J$500)</f>
        <v>8998.9700000000303</v>
      </c>
      <c r="BO9" s="431">
        <f>SUMIF(GFATOM!$B$7:$B$500,'Summary sales'!$A9,GFATOM!$J$7:$J$500)</f>
        <v>5650.5199999997858</v>
      </c>
      <c r="BP9" s="431">
        <f>SUMIF(GFKULIT!$B$7:$B$500,'Summary sales'!$A9,GFKULIT!$J$7:$J$500)</f>
        <v>0</v>
      </c>
      <c r="BQ9" s="431">
        <f>SUMIF(PENTAWIRA!$B$7:$B$548,'Summary sales'!$A9,PENTAWIRA!$O$7:$O$548)</f>
        <v>12074.591</v>
      </c>
      <c r="BR9" s="431">
        <f>SUMIF(HSK!$B$7:$B$500,'Summary sales'!$A9,HSK!$J$7:$J$500)</f>
        <v>0</v>
      </c>
      <c r="BS9" s="431">
        <f>SUMIF(SDM!$B$7:$B$500,'Summary sales'!$A9,SDM!$J$7:$J$500)</f>
        <v>806.54000000003725</v>
      </c>
      <c r="BT9" s="431">
        <f>SUMIF(CCS!$B$7:$B$500,'Summary sales'!$A9,CCS!$J$7:$J$500)</f>
        <v>0</v>
      </c>
      <c r="BU9" s="431">
        <f>SUMIF(JARGAS!$B$7:$B$500,'Summary sales'!$A9,JARGAS!$J$7:$J$500)</f>
        <v>2678.2000000000116</v>
      </c>
      <c r="BV9" s="431">
        <f>SUMIF(SBI!$B$7:$B$500,'Summary sales'!$A9,SBI!$J$7:$J$500)</f>
        <v>957.83999999985099</v>
      </c>
      <c r="BW9" s="431">
        <f>SUMIF(SPGLOBAL!$B$7:$B$500,'Summary sales'!$A9,SPGLOBAL!$J$7:$J$500)</f>
        <v>19465.202000000048</v>
      </c>
    </row>
    <row r="10" spans="1:75">
      <c r="A10" s="432">
        <f t="shared" ref="A10:A38" si="47">A9+1</f>
        <v>46298</v>
      </c>
      <c r="B10" s="433">
        <f ca="1">IFERROR(M10/C10,"")</f>
        <v>0.89598838366385025</v>
      </c>
      <c r="C10" s="434">
        <f t="shared" si="45"/>
        <v>187002.853</v>
      </c>
      <c r="D10" s="435">
        <v>96460.989999999991</v>
      </c>
      <c r="E10" s="436">
        <v>41397.89</v>
      </c>
      <c r="F10" s="436">
        <v>16060.14</v>
      </c>
      <c r="G10" s="436"/>
      <c r="H10" s="436">
        <v>4815.4799999999996</v>
      </c>
      <c r="I10" s="437">
        <v>3259.37</v>
      </c>
      <c r="J10" s="436">
        <v>20751.55</v>
      </c>
      <c r="K10" s="437">
        <v>4257.433</v>
      </c>
      <c r="L10" s="437">
        <v>0</v>
      </c>
      <c r="M10" s="438">
        <f t="shared" ca="1" si="46"/>
        <v>167552.38399999859</v>
      </c>
      <c r="N10" s="439">
        <f>SUMIF(CLIN!$C$7:$C$500,'Summary sales'!$A10,CLIN!$J$7:$J$500)</f>
        <v>926.3499999998603</v>
      </c>
      <c r="O10" s="439">
        <f>SUMIF(KF!$B$7:$B$501,'Summary sales'!$A10,KF!$J$7:$J$501)</f>
        <v>0</v>
      </c>
      <c r="P10" s="439">
        <f>SUMIF(MKG!$B$7:$B$500,'Summary sales'!$A10,MKG!$J$7:$J$500)</f>
        <v>376.04999999981374</v>
      </c>
      <c r="Q10" s="439">
        <f>SUMIF(STM!$B$7:$B$501,'Summary sales'!$A10,STM!$J$7:$J$501)</f>
        <v>1003.3899999996647</v>
      </c>
      <c r="R10" s="439">
        <f>SUMIF(OAJ!$B$7:$B$500,'Summary sales'!$A10,OAJ!$J$7:$J$500)</f>
        <v>1001.0799999999581</v>
      </c>
      <c r="S10" s="439">
        <f>SUMIF(NNI!$B$7:$B$500,'Summary sales'!$A10,NNI!$J$7:$J$500)</f>
        <v>0</v>
      </c>
      <c r="T10" s="439">
        <f>SUMIF(SHB!$B$7:$B$500,'Summary sales'!$A10,SHB!$J$7:$J$500)</f>
        <v>17.040000000008149</v>
      </c>
      <c r="U10" s="439">
        <f>SUMIF(GTL!$B$7:$B$500,'Summary sales'!$A10,GTL!$J$7:$J$500)</f>
        <v>714.40999999991618</v>
      </c>
      <c r="V10" s="439">
        <f>SUMIF(TWK!$B$7:$B$501,'Summary sales'!$A10,TWK!$J$7:$J$501)</f>
        <v>325.46999999997206</v>
      </c>
      <c r="W10" s="439">
        <f>SUMIF(BYC!$B$7:$B$500,'Summary sales'!$A10,BYC!$J$7:$J$500)</f>
        <v>0</v>
      </c>
      <c r="X10" s="439">
        <f ca="1">SUMIF(GFIR!$B$7:$B$34,'Summary sales'!$A10,GFIR!$J$7:$J$34)+SUMIF(GFIR2!$B$7:$B$31,'Summary sales'!$A10,GFIR2!$J$7:$J$30)</f>
        <v>2584.679999999702</v>
      </c>
      <c r="Y10" s="439">
        <f>SUMIF(SARIMURNI!$B$7:$B$502,'Summary sales'!$A10,SARIMURNI!$J$7:$J$502)</f>
        <v>221.05000000004657</v>
      </c>
      <c r="Z10" s="439">
        <f>SUMIF(HLI!$B$7:$B$500,'Summary sales'!$A10,HLI!$J$7:$J$500)</f>
        <v>11158.329999999609</v>
      </c>
      <c r="AA10" s="439">
        <f>SUMIF(CERES!$B$7:$B$503,'Summary sales'!$A10,CERES!$J$7:$J$503)</f>
        <v>6312.070000000298</v>
      </c>
      <c r="AB10" s="439">
        <f>SUMIF(ALT!$B$7:$B$126,'Summary sales'!$A10,ALT!$M$7:$M$126)</f>
        <v>845.71900000004098</v>
      </c>
      <c r="AC10" s="439">
        <f>SUMIF(UJL!$B$8:$B$99,'Summary sales'!$A10,UJL!$O$8:$O$99)</f>
        <v>0</v>
      </c>
      <c r="AD10" s="439">
        <f ca="1">SUMIF(IDP!$B$7:$B$141,'Summary sales'!$A10,IDP!$O$7:$O$140)</f>
        <v>5511.51</v>
      </c>
      <c r="AE10" s="439">
        <f>SUMIF(PSD!$B$7:$B$500,'Summary sales'!$A10,PSD!$K$7:$K$500)</f>
        <v>0</v>
      </c>
      <c r="AF10" s="439">
        <f>SUMIF(EBM!$B$7:$B$500,'Summary sales'!$A10,EBM!$J$7:$J$500)</f>
        <v>72</v>
      </c>
      <c r="AG10" s="439">
        <f>SUMIF(CISF!$B$7:$B$500,'Summary sales'!$A10,CISF!$J$7:$J$500)</f>
        <v>4643.2000000001863</v>
      </c>
      <c r="AH10" s="439">
        <f>SUMIF(KGM!$B$5:$B$488,'Summary sales'!$A10,KGM!$O$5:$O$488)</f>
        <v>1787.6999999999534</v>
      </c>
      <c r="AI10" s="439">
        <f>SUMIF(PUJ!$B$7:$B$503,'Summary sales'!$A10,PUJ!$J$7:$J$503)</f>
        <v>0</v>
      </c>
      <c r="AJ10" s="439">
        <f>SUMIF(TORABIKACIKUPA!$B$7:$B$493,'Summary sales'!$A10,TORABIKACIKUPA!$L$7:$L$493)</f>
        <v>0</v>
      </c>
      <c r="AK10" s="439">
        <f>SUMIF(TORABIKAHF!$B$7:$B$504,'Summary sales'!$A10,TORABIKAHF!$L$7:$L$504)</f>
        <v>0</v>
      </c>
      <c r="AL10" s="439">
        <f>SUMIF(TORABIKAIC!$B$7:$B$492,'Summary sales'!$A10,TORABIKAIC!$L$7:$L$492)</f>
        <v>0</v>
      </c>
      <c r="AM10" s="439">
        <f>SUMIF(KALBEE!$B$7:$B$501,'Summary sales'!$A10,KALBEE!$J$7:$J$501)</f>
        <v>0</v>
      </c>
      <c r="AN10" s="439">
        <f>SUMIF(TOYOBO!$B$7:$B$479,'Summary sales'!$A10,TOYOBO!$O$7:$O$479)</f>
        <v>0</v>
      </c>
      <c r="AO10" s="439">
        <f>SUMIF(GREENPULSE!$B$7:$B$487,'Summary sales'!$A10,GREENPULSE!$J$7:$J$487)</f>
        <v>0</v>
      </c>
      <c r="AP10" s="439">
        <f>SUMIF(CONCORD!$B$7:$B$487,'Summary sales'!$A10,CONCORD!$J$7:$J$487)</f>
        <v>11239.309999999998</v>
      </c>
      <c r="AQ10" s="439">
        <f>SUMIF(KSN!$B$7:$B$484,'Summary sales'!$A10,KSN!$J$7:$J$484)</f>
        <v>0</v>
      </c>
      <c r="AR10" s="439">
        <f>SUMIF(UMI!$B$7:$B$501,'Summary sales'!$A10,UMI!$J$7:$J$501)</f>
        <v>10511</v>
      </c>
      <c r="AS10" s="439">
        <f>SUMIF(IPT!$B$7:$B$502,'Summary sales'!$A10,IPT!$J$7:$J$502)</f>
        <v>2375.2899999991059</v>
      </c>
      <c r="AT10" s="439">
        <f>SUMIF(KBRU!$B$7:$B$501,'Summary sales'!$A10,KBRU!$J$7:$J$501)</f>
        <v>0</v>
      </c>
      <c r="AU10" s="439">
        <f>SUMIF(AMI!$B$7:$B$501,'Summary sales'!$A10,AMI!$J$7:$J$501)</f>
        <v>5127.3300000000745</v>
      </c>
      <c r="AV10" s="439">
        <f>SUMIF(KA!$B$7:$B$501,'Summary sales'!$A10,KA!$J$7:$J$501)</f>
        <v>0</v>
      </c>
      <c r="AW10" s="439">
        <f>SUMIF(KTN!$B$7:$B$500,'Summary sales'!$A10,KTN!$J$7:$J$500)</f>
        <v>1469.1200000001118</v>
      </c>
      <c r="AX10" s="439">
        <f>SUMIF(KSNR!$B$7:$B$497,'Summary sales'!$A10,KSNR!$J$7:$J$497)</f>
        <v>6485.5600000000559</v>
      </c>
      <c r="AY10" s="439">
        <f>SUMIF(NIAGAGARAM!$B$7:$B$504,'Summary sales'!$A10,NIAGAGARAM!$J$7:$J$504)</f>
        <v>0</v>
      </c>
      <c r="AZ10" s="439">
        <f>SUMIF('PCI84'!$B$7:$B$501,'Summary sales'!$A10,'PCI84'!$J$7:$J$501)</f>
        <v>9238.6399999996647</v>
      </c>
      <c r="BA10" s="439">
        <f>SUMIF(PCIM!$B$7:$B$502,'Summary sales'!$A10,PCIM!$J$7:$J$502)</f>
        <v>3112.7700000000186</v>
      </c>
      <c r="BB10" s="439">
        <f>SUMIF(INDOFOOD!$B$7:$B$500,'Summary sales'!$A10,INDOFOOD!$J$7:$J$500)</f>
        <v>9218.1899999994785</v>
      </c>
      <c r="BC10" s="439">
        <f>SUMIF(HCI!$B$7:$B$502,'Summary sales'!$A10,HCI!$J$7:$J$502)</f>
        <v>0</v>
      </c>
      <c r="BD10" s="439">
        <f>SUMIF(DIC!$B$7:$B$501,'Summary sales'!$A10,DIC!$J$7:$J$501)</f>
        <v>4314.5400000000373</v>
      </c>
      <c r="BE10" s="439">
        <f>SUMIF(ASAHIMAS!$B$7:$B$500,'Summary sales'!$A10,ASAHIMAS!$J$7:$J$500)</f>
        <v>22123.730000000447</v>
      </c>
      <c r="BF10" s="439">
        <f>SUMIF('ABC KOGEN'!B9:B41,'Summary sales'!$A10,'ABC KOGEN'!J9:J41)</f>
        <v>3710.4300000001676</v>
      </c>
      <c r="BG10" s="439">
        <f>SUMIF(ADP!$B$7:$B$499,'Summary sales'!$A10,ADP!$J$7:$J$499)</f>
        <v>744.79000000000815</v>
      </c>
      <c r="BH10" s="439">
        <f>SUMIF(Tongtji!$B$8:$B$502,'Summary sales'!$A10,Tongtji!$J$8:$J$502)</f>
        <v>2461.7000000001863</v>
      </c>
      <c r="BI10" s="439">
        <f>SUMIF(CITYMALL!$B$7:$B$500,'Summary sales'!$A10,CITYMALL!$K$7:$K$500)</f>
        <v>0</v>
      </c>
      <c r="BJ10" s="439">
        <f>SUMIF(PERHUTANI!$B$7:$B$500,'Summary sales'!$A10,PERHUTANI!$J$7:$J$500)</f>
        <v>0</v>
      </c>
      <c r="BK10" s="439">
        <f>SUMIF(PA!$B$7:$B$500,'Summary sales'!$A10,PA!$J$7:$J$500)</f>
        <v>337.11000000010245</v>
      </c>
      <c r="BL10" s="439">
        <f>SUMIF(RPI!$B$7:$B$500,'Summary sales'!$A10,RPI!$J$7:$J$500)</f>
        <v>0</v>
      </c>
      <c r="BM10" s="439">
        <f>SUMIF(RB!$B$7:$B$500,'Summary sales'!$A10,RB!$J$7:$J$500)</f>
        <v>0</v>
      </c>
      <c r="BN10" s="439">
        <f>SUMIF(DJARUM!$B$7:$B$500,'Summary sales'!$A10,DJARUM!$J$7:$J$500)</f>
        <v>0</v>
      </c>
      <c r="BO10" s="439">
        <f>SUMIF(GFATOM!$B$7:$B$500,'Summary sales'!$A10,GFATOM!$J$7:$J$500)</f>
        <v>0</v>
      </c>
      <c r="BP10" s="439">
        <f>SUMIF(GFKULIT!$B$7:$B$500,'Summary sales'!$A10,GFKULIT!$J$7:$J$500)</f>
        <v>262.01000000000931</v>
      </c>
      <c r="BQ10" s="439">
        <f>SUMIF(PENTAWIRA!$B$7:$B$548,'Summary sales'!$A10,PENTAWIRA!$O$7:$O$548)</f>
        <v>4257.433</v>
      </c>
      <c r="BR10" s="439">
        <f>SUMIF(HSK!$B$7:$B$500,'Summary sales'!$A10,HSK!$J$7:$J$500)</f>
        <v>0</v>
      </c>
      <c r="BS10" s="439">
        <f>SUMIF(SDM!$B$7:$B$500,'Summary sales'!$A10,SDM!$J$7:$J$500)</f>
        <v>0</v>
      </c>
      <c r="BT10" s="439">
        <f>SUMIF(CCS!$B$7:$B$500,'Summary sales'!$A10,CCS!$J$7:$J$500)</f>
        <v>0</v>
      </c>
      <c r="BU10" s="439">
        <f>SUMIF(JARGAS!$B$7:$B$500,'Summary sales'!$A10,JARGAS!$J$7:$J$500)</f>
        <v>2661.5899999999674</v>
      </c>
      <c r="BV10" s="439">
        <f>SUMIF(SBI!$B$7:$B$500,'Summary sales'!$A10,SBI!$J$7:$J$500)</f>
        <v>5423.3400000003166</v>
      </c>
      <c r="BW10" s="439">
        <f>SUMIF(SPGLOBAL!$B$7:$B$500,'Summary sales'!$A10,SPGLOBAL!$J$7:$J$500)</f>
        <v>24978.451999999816</v>
      </c>
    </row>
    <row r="11" spans="1:75">
      <c r="A11" s="422">
        <f t="shared" si="47"/>
        <v>46299</v>
      </c>
      <c r="B11" s="440">
        <f t="shared" ref="B11:B36" ca="1" si="48">IFERROR(M11/C11,"")</f>
        <v>1.0211556130735484</v>
      </c>
      <c r="C11" s="441">
        <f t="shared" si="45"/>
        <v>163417.81200000003</v>
      </c>
      <c r="D11" s="425">
        <v>100082.34000000001</v>
      </c>
      <c r="E11" s="426">
        <v>36699.380000000005</v>
      </c>
      <c r="F11" s="442">
        <v>8710.2200000000012</v>
      </c>
      <c r="G11" s="442"/>
      <c r="H11" s="426">
        <v>4940.37</v>
      </c>
      <c r="I11" s="429">
        <v>4467.67</v>
      </c>
      <c r="J11" s="443">
        <v>0</v>
      </c>
      <c r="K11" s="429">
        <v>8517.8320000000003</v>
      </c>
      <c r="L11" s="429">
        <v>0</v>
      </c>
      <c r="M11" s="430">
        <f t="shared" ca="1" si="46"/>
        <v>166875.01599999791</v>
      </c>
      <c r="N11" s="431">
        <f>SUMIF(CLIN!$C$7:$C$500,'Summary sales'!$A11,CLIN!$J$7:$J$500)</f>
        <v>0</v>
      </c>
      <c r="O11" s="444">
        <f>SUMIF(KF!$B$7:$B$501,'Summary sales'!$A11,KF!$J$7:$J$501)</f>
        <v>0</v>
      </c>
      <c r="P11" s="444">
        <f>SUMIF(MKG!$B$7:$B$500,'Summary sales'!$A11,MKG!$J$7:$J$500)</f>
        <v>483.02999999979511</v>
      </c>
      <c r="Q11" s="431">
        <f>SUMIF(STM!$B$7:$B$501,'Summary sales'!$A11,STM!$J$7:$J$501)</f>
        <v>0.30000000027939677</v>
      </c>
      <c r="R11" s="444">
        <f>SUMIF(OAJ!$B$7:$B$500,'Summary sales'!$A11,OAJ!$J$7:$J$500)</f>
        <v>426.81999999994878</v>
      </c>
      <c r="S11" s="444">
        <f>SUMIF(NNI!$B$7:$B$500,'Summary sales'!$A11,NNI!$J$7:$J$500)</f>
        <v>0</v>
      </c>
      <c r="T11" s="444">
        <f>SUMIF(SHB!$B$7:$B$500,'Summary sales'!$A11,SHB!$J$7:$J$500)</f>
        <v>0</v>
      </c>
      <c r="U11" s="444">
        <f>SUMIF(GTL!$B$7:$B$500,'Summary sales'!$A11,GTL!$J$7:$J$500)</f>
        <v>993.06000000005588</v>
      </c>
      <c r="V11" s="444">
        <f>SUMIF(TWK!$B$7:$B$501,'Summary sales'!$A11,TWK!$J$7:$J$501)</f>
        <v>351.70000000006985</v>
      </c>
      <c r="W11" s="431">
        <f>SUMIF(BYC!$B$7:$B$500,'Summary sales'!$A11,BYC!$J$7:$J$500)</f>
        <v>0</v>
      </c>
      <c r="X11" s="444">
        <f ca="1">SUMIF(GFIR!$B$7:$B$34,'Summary sales'!$A11,GFIR!$J$7:$J$34)+SUMIF(GFIR2!$B$7:$B$31,'Summary sales'!$A11,GFIR2!$J$7:$J$30)</f>
        <v>2068.5400000000373</v>
      </c>
      <c r="Y11" s="444">
        <f>SUMIF(SARIMURNI!$B$7:$B$502,'Summary sales'!$A11,SARIMURNI!$J$7:$J$502)</f>
        <v>246.38000000012107</v>
      </c>
      <c r="Z11" s="431">
        <f>SUMIF(HLI!$B$7:$B$500,'Summary sales'!$A11,HLI!$J$7:$J$500)</f>
        <v>15140.570000000298</v>
      </c>
      <c r="AA11" s="444">
        <f>SUMIF(CERES!$B$7:$B$503,'Summary sales'!$A11,CERES!$J$7:$J$503)</f>
        <v>4670.1499999999069</v>
      </c>
      <c r="AB11" s="444">
        <f>SUMIF(ALT!$B$7:$B$126,'Summary sales'!$A11,ALT!$M$7:$M$126)</f>
        <v>825.94200000003912</v>
      </c>
      <c r="AC11" s="431">
        <f>SUMIF(UJL!$B$8:$B$99,'Summary sales'!$A11,UJL!$O$8:$O$99)</f>
        <v>0</v>
      </c>
      <c r="AD11" s="431">
        <f ca="1">SUMIF(IDP!$B$7:$B$141,'Summary sales'!$A11,IDP!$O$7:$O$140)</f>
        <v>2560.5500000000002</v>
      </c>
      <c r="AE11" s="444">
        <f>SUMIF(PSD!$B$7:$B$500,'Summary sales'!$A11,PSD!$K$7:$K$500)</f>
        <v>0</v>
      </c>
      <c r="AF11" s="444">
        <f>SUMIF(EBM!$B$7:$B$500,'Summary sales'!$A11,EBM!$J$7:$J$500)</f>
        <v>82</v>
      </c>
      <c r="AG11" s="431">
        <f>SUMIF(CISF!$B$7:$B$500,'Summary sales'!$A11,CISF!$J$7:$J$500)</f>
        <v>120</v>
      </c>
      <c r="AH11" s="431">
        <f>SUMIF(KGM!$B$5:$B$488,'Summary sales'!$A11,KGM!$O$5:$O$488)</f>
        <v>866.84000000008382</v>
      </c>
      <c r="AI11" s="431">
        <f>SUMIF(PUJ!$B$7:$B$503,'Summary sales'!$A11,PUJ!$J$7:$J$503)</f>
        <v>0</v>
      </c>
      <c r="AJ11" s="431">
        <f>SUMIF(TORABIKACIKUPA!$B$7:$B$493,'Summary sales'!$A11,TORABIKACIKUPA!$L$7:$L$493)</f>
        <v>0</v>
      </c>
      <c r="AK11" s="431">
        <f>SUMIF(TORABIKAHF!$B$7:$B$504,'Summary sales'!$A11,TORABIKAHF!$L$7:$L$504)</f>
        <v>0</v>
      </c>
      <c r="AL11" s="431">
        <f>SUMIF(TORABIKAIC!$B$7:$B$492,'Summary sales'!$A11,TORABIKAIC!$L$7:$L$492)</f>
        <v>0</v>
      </c>
      <c r="AM11" s="431">
        <f>SUMIF(KALBEE!$B$7:$B$501,'Summary sales'!$A11,KALBEE!$J$7:$J$501)</f>
        <v>0</v>
      </c>
      <c r="AN11" s="431">
        <f>SUMIF(TOYOBO!$B$7:$B$479,'Summary sales'!$A11,TOYOBO!$O$7:$O$479)</f>
        <v>0</v>
      </c>
      <c r="AO11" s="431">
        <f>SUMIF(GREENPULSE!$B$7:$B$487,'Summary sales'!$A11,GREENPULSE!$J$7:$J$487)</f>
        <v>0</v>
      </c>
      <c r="AP11" s="431">
        <f>SUMIF(CONCORD!$B$7:$B$487,'Summary sales'!$A11,CONCORD!$J$7:$J$487)</f>
        <v>12781.220000000001</v>
      </c>
      <c r="AQ11" s="431">
        <f>SUMIF(KSN!$B$7:$B$484,'Summary sales'!$A11,KSN!$J$7:$J$484)</f>
        <v>224.01000000000931</v>
      </c>
      <c r="AR11" s="431">
        <f>SUMIF(UMI!$B$7:$B$501,'Summary sales'!$A11,UMI!$J$7:$J$501)</f>
        <v>7008.4989999979734</v>
      </c>
      <c r="AS11" s="431">
        <f>SUMIF(IPT!$B$7:$B$502,'Summary sales'!$A11,IPT!$J$7:$J$502)</f>
        <v>266.34000000078231</v>
      </c>
      <c r="AT11" s="431">
        <f>SUMIF(KBRU!$B$7:$B$501,'Summary sales'!$A11,KBRU!$J$7:$J$501)</f>
        <v>0</v>
      </c>
      <c r="AU11" s="431">
        <f>SUMIF(AMI!$B$7:$B$501,'Summary sales'!$A11,AMI!$J$7:$J$501)</f>
        <v>1042.6899999994785</v>
      </c>
      <c r="AV11" s="431">
        <f>SUMIF(KA!$B$7:$B$501,'Summary sales'!$A11,KA!$J$7:$J$501)</f>
        <v>0</v>
      </c>
      <c r="AW11" s="431">
        <f>SUMIF(KTN!$B$7:$B$500,'Summary sales'!$A11,KTN!$J$7:$J$500)</f>
        <v>1605.6899999999441</v>
      </c>
      <c r="AX11" s="431">
        <f>SUMIF(KSNR!$B$7:$B$497,'Summary sales'!$A11,KSNR!$J$7:$J$497)</f>
        <v>6016.3800000000047</v>
      </c>
      <c r="AY11" s="431">
        <f>SUMIF(NIAGAGARAM!$B$7:$B$504,'Summary sales'!$A11,NIAGAGARAM!$J$7:$J$504)</f>
        <v>0</v>
      </c>
      <c r="AZ11" s="431">
        <f>SUMIF('PCI84'!$B$7:$B$501,'Summary sales'!$A11,'PCI84'!$J$7:$J$501)</f>
        <v>9102.8100000005215</v>
      </c>
      <c r="BA11" s="431">
        <f>SUMIF(PCIM!$B$7:$B$502,'Summary sales'!$A11,PCIM!$J$7:$J$502)</f>
        <v>2471.8999999999069</v>
      </c>
      <c r="BB11" s="431">
        <f>SUMIF(INDOFOOD!$B$7:$B$500,'Summary sales'!$A11,INDOFOOD!$J$7:$J$500)</f>
        <v>12461.480000000447</v>
      </c>
      <c r="BC11" s="431">
        <f>SUMIF(HCI!$B$7:$B$502,'Summary sales'!$A11,HCI!$J$7:$J$502)</f>
        <v>0</v>
      </c>
      <c r="BD11" s="431">
        <f>SUMIF(DIC!$B$7:$B$501,'Summary sales'!$A11,DIC!$J$7:$J$501)</f>
        <v>7320.8199999998324</v>
      </c>
      <c r="BE11" s="431">
        <f>SUMIF(ASAHIMAS!$B$7:$B$500,'Summary sales'!$A11,ASAHIMAS!$J$7:$J$500)</f>
        <v>42205.629999998957</v>
      </c>
      <c r="BF11" s="431">
        <f>SUMIF('ABC KOGEN'!B10:B42,'Summary sales'!$A11,'ABC KOGEN'!J10:J42)</f>
        <v>9860.0400000000373</v>
      </c>
      <c r="BG11" s="431">
        <f>SUMIF(ADP!$B$7:$B$499,'Summary sales'!$A11,ADP!$J$7:$J$499)</f>
        <v>0</v>
      </c>
      <c r="BH11" s="431">
        <f>SUMIF(Tongtji!$B$8:$B$502,'Summary sales'!$A11,Tongtji!$J$8:$J$502)</f>
        <v>3566.2999999998137</v>
      </c>
      <c r="BI11" s="431">
        <f>SUMIF(CITYMALL!$B$7:$B$500,'Summary sales'!$A11,CITYMALL!$K$7:$K$500)</f>
        <v>0</v>
      </c>
      <c r="BJ11" s="431">
        <f>SUMIF(PERHUTANI!$B$7:$B$500,'Summary sales'!$A11,PERHUTANI!$J$7:$J$500)</f>
        <v>0</v>
      </c>
      <c r="BK11" s="431">
        <f>SUMIF(PA!$B$7:$B$500,'Summary sales'!$A11,PA!$J$7:$J$500)</f>
        <v>360.36999999999534</v>
      </c>
      <c r="BL11" s="431">
        <f>SUMIF(RPI!$B$7:$B$500,'Summary sales'!$A11,RPI!$J$7:$J$500)</f>
        <v>0</v>
      </c>
      <c r="BM11" s="431">
        <f>SUMIF(RB!$B$7:$B$500,'Summary sales'!$A11,RB!$J$7:$J$500)</f>
        <v>0</v>
      </c>
      <c r="BN11" s="431">
        <f>SUMIF(DJARUM!$B$7:$B$500,'Summary sales'!$A11,DJARUM!$J$7:$J$500)</f>
        <v>0</v>
      </c>
      <c r="BO11" s="431">
        <f>SUMIF(GFATOM!$B$7:$B$500,'Summary sales'!$A11,GFATOM!$J$7:$J$500)</f>
        <v>0</v>
      </c>
      <c r="BP11" s="431">
        <f>SUMIF(GFKULIT!$B$7:$B$500,'Summary sales'!$A11,GFKULIT!$J$7:$J$500)</f>
        <v>2451.5399999999208</v>
      </c>
      <c r="BQ11" s="431">
        <f>SUMIF(PENTAWIRA!$B$7:$B$548,'Summary sales'!$A11,PENTAWIRA!$O$7:$O$548)</f>
        <v>8517.8320000000003</v>
      </c>
      <c r="BR11" s="431">
        <f>SUMIF(HSK!$B$7:$B$500,'Summary sales'!$A11,HSK!$J$7:$J$500)</f>
        <v>0</v>
      </c>
      <c r="BS11" s="431">
        <f>SUMIF(SDM!$B$7:$B$500,'Summary sales'!$A11,SDM!$J$7:$J$500)</f>
        <v>0</v>
      </c>
      <c r="BT11" s="431">
        <f>SUMIF(CCS!$B$7:$B$500,'Summary sales'!$A11,CCS!$J$7:$J$500)</f>
        <v>0</v>
      </c>
      <c r="BU11" s="431">
        <f>SUMIF(JARGAS!$B$7:$B$500,'Summary sales'!$A11,JARGAS!$J$7:$J$500)</f>
        <v>2441.7299999999814</v>
      </c>
      <c r="BV11" s="431">
        <f>SUMIF(SBI!$B$7:$B$500,'Summary sales'!$A11,SBI!$J$7:$J$500)</f>
        <v>2000.3899999996647</v>
      </c>
      <c r="BW11" s="431">
        <f>SUMIF(SPGLOBAL!$B$7:$B$500,'Summary sales'!$A11,SPGLOBAL!$J$7:$J$500)</f>
        <v>6333.4629999999888</v>
      </c>
    </row>
    <row r="12" spans="1:75">
      <c r="A12" s="432">
        <f t="shared" si="47"/>
        <v>46300</v>
      </c>
      <c r="B12" s="433">
        <f t="shared" ca="1" si="48"/>
        <v>1.3193592149602751</v>
      </c>
      <c r="C12" s="434">
        <f t="shared" si="45"/>
        <v>157787.891</v>
      </c>
      <c r="D12" s="435">
        <v>95980.559999999983</v>
      </c>
      <c r="E12" s="436">
        <v>38628.5</v>
      </c>
      <c r="F12" s="436">
        <v>13904.019999999999</v>
      </c>
      <c r="G12" s="436"/>
      <c r="H12" s="436">
        <v>4926.92</v>
      </c>
      <c r="I12" s="437">
        <v>0</v>
      </c>
      <c r="J12" s="436">
        <v>0</v>
      </c>
      <c r="K12" s="437">
        <v>4347.8909999999996</v>
      </c>
      <c r="L12" s="437">
        <v>0</v>
      </c>
      <c r="M12" s="438">
        <f t="shared" ca="1" si="46"/>
        <v>208178.90799999746</v>
      </c>
      <c r="N12" s="439">
        <f>SUMIF(CLIN!$C$7:$C$500,'Summary sales'!$A12,CLIN!$J$7:$J$500)</f>
        <v>771.22999999998137</v>
      </c>
      <c r="O12" s="439">
        <f>SUMIF(KF!$B$7:$B$501,'Summary sales'!$A12,KF!$J$7:$J$501)</f>
        <v>0</v>
      </c>
      <c r="P12" s="439">
        <f>SUMIF(MKG!$B$7:$B$500,'Summary sales'!$A12,MKG!$J$7:$J$500)</f>
        <v>1550.2900000000373</v>
      </c>
      <c r="Q12" s="439">
        <f>SUMIF(STM!$B$7:$B$501,'Summary sales'!$A12,STM!$J$7:$J$501)</f>
        <v>2610.8799999998882</v>
      </c>
      <c r="R12" s="439">
        <f>SUMIF(OAJ!$B$7:$B$500,'Summary sales'!$A12,OAJ!$J$7:$J$500)</f>
        <v>958.92000000004191</v>
      </c>
      <c r="S12" s="439">
        <f>SUMIF(NNI!$B$7:$B$500,'Summary sales'!$A12,NNI!$J$7:$J$500)</f>
        <v>247.20999999996275</v>
      </c>
      <c r="T12" s="439">
        <f>SUMIF(SHB!$B$7:$B$500,'Summary sales'!$A12,SHB!$J$7:$J$500)</f>
        <v>0</v>
      </c>
      <c r="U12" s="439">
        <f>SUMIF(GTL!$B$7:$B$500,'Summary sales'!$A12,GTL!$J$7:$J$500)</f>
        <v>932.44999999995343</v>
      </c>
      <c r="V12" s="439">
        <f>SUMIF(TWK!$B$7:$B$501,'Summary sales'!$A12,TWK!$J$7:$J$501)</f>
        <v>578.95999999996275</v>
      </c>
      <c r="W12" s="439">
        <f>SUMIF(BYC!$B$7:$B$500,'Summary sales'!$A12,BYC!$J$7:$J$500)</f>
        <v>5456.9399999994785</v>
      </c>
      <c r="X12" s="439">
        <f ca="1">SUMIF(GFIR!$B$7:$B$34,'Summary sales'!$A12,GFIR!$J$7:$J$34)+SUMIF(GFIR2!$B$7:$B$31,'Summary sales'!$A12,GFIR2!$J$7:$J$30)</f>
        <v>4471.519999999553</v>
      </c>
      <c r="Y12" s="439">
        <f>SUMIF(SARIMURNI!$B$7:$B$502,'Summary sales'!$A12,SARIMURNI!$J$7:$J$502)</f>
        <v>2124.1999999999534</v>
      </c>
      <c r="Z12" s="439">
        <f>SUMIF(HLI!$B$7:$B$500,'Summary sales'!$A12,HLI!$J$7:$J$500)</f>
        <v>14491.179999999702</v>
      </c>
      <c r="AA12" s="439">
        <f>SUMIF(CERES!$B$7:$B$503,'Summary sales'!$A12,CERES!$J$7:$J$503)</f>
        <v>9485.3999999999069</v>
      </c>
      <c r="AB12" s="439">
        <f>SUMIF(ALT!$B$7:$B$126,'Summary sales'!$A12,ALT!$M$7:$M$126)</f>
        <v>1207.9279999998398</v>
      </c>
      <c r="AC12" s="439">
        <f>SUMIF(UJL!$B$8:$B$99,'Summary sales'!$A12,UJL!$O$8:$O$99)</f>
        <v>0</v>
      </c>
      <c r="AD12" s="439">
        <f ca="1">SUMIF(IDP!$B$7:$B$141,'Summary sales'!$A12,IDP!$O$7:$O$140)</f>
        <v>4903.25</v>
      </c>
      <c r="AE12" s="439">
        <f>SUMIF(PSD!$B$7:$B$500,'Summary sales'!$A12,PSD!$K$7:$K$500)</f>
        <v>0</v>
      </c>
      <c r="AF12" s="439">
        <f>SUMIF(EBM!$B$7:$B$500,'Summary sales'!$A12,EBM!$J$7:$J$500)</f>
        <v>77.819000000003143</v>
      </c>
      <c r="AG12" s="439">
        <f>SUMIF(CISF!$B$7:$B$500,'Summary sales'!$A12,CISF!$J$7:$J$500)</f>
        <v>3865.6999999997206</v>
      </c>
      <c r="AH12" s="439">
        <f>SUMIF(KGM!$B$5:$B$488,'Summary sales'!$A12,KGM!$O$5:$O$488)</f>
        <v>1652</v>
      </c>
      <c r="AI12" s="439">
        <f>SUMIF(PUJ!$B$7:$B$503,'Summary sales'!$A12,PUJ!$J$7:$J$503)</f>
        <v>2836.4000000003725</v>
      </c>
      <c r="AJ12" s="439">
        <f>SUMIF(TORABIKACIKUPA!$B$7:$B$493,'Summary sales'!$A12,TORABIKACIKUPA!$L$7:$L$493)</f>
        <v>0</v>
      </c>
      <c r="AK12" s="439">
        <f>SUMIF(TORABIKAHF!$B$7:$B$504,'Summary sales'!$A12,TORABIKAHF!$L$7:$L$504)</f>
        <v>0</v>
      </c>
      <c r="AL12" s="439">
        <f>SUMIF(TORABIKAIC!$B$7:$B$492,'Summary sales'!$A12,TORABIKAIC!$L$7:$L$492)</f>
        <v>0</v>
      </c>
      <c r="AM12" s="439">
        <f>SUMIF(KALBEE!$B$7:$B$501,'Summary sales'!$A12,KALBEE!$J$7:$J$501)</f>
        <v>0</v>
      </c>
      <c r="AN12" s="439">
        <f>SUMIF(TOYOBO!$B$7:$B$479,'Summary sales'!$A12,TOYOBO!$O$7:$O$479)</f>
        <v>0</v>
      </c>
      <c r="AO12" s="439">
        <f>SUMIF(GREENPULSE!$B$7:$B$487,'Summary sales'!$A12,GREENPULSE!$J$7:$J$487)</f>
        <v>0</v>
      </c>
      <c r="AP12" s="439">
        <f>SUMIF(CONCORD!$B$7:$B$487,'Summary sales'!$A12,CONCORD!$J$7:$J$487)</f>
        <v>11320.190000000002</v>
      </c>
      <c r="AQ12" s="439">
        <f>SUMIF(KSN!$B$7:$B$484,'Summary sales'!$A12,KSN!$J$7:$J$484)</f>
        <v>2420.3299999998417</v>
      </c>
      <c r="AR12" s="439">
        <f>SUMIF(UMI!$B$7:$B$501,'Summary sales'!$A12,UMI!$J$7:$J$501)</f>
        <v>10356.462999999523</v>
      </c>
      <c r="AS12" s="439">
        <f>SUMIF(IPT!$B$7:$B$502,'Summary sales'!$A12,IPT!$J$7:$J$502)</f>
        <v>1804.1999999992549</v>
      </c>
      <c r="AT12" s="439">
        <f>SUMIF(KBRU!$B$7:$B$501,'Summary sales'!$A12,KBRU!$J$7:$J$501)</f>
        <v>0</v>
      </c>
      <c r="AU12" s="439">
        <f>SUMIF(AMI!$B$7:$B$501,'Summary sales'!$A12,AMI!$J$7:$J$501)</f>
        <v>9352.089999999851</v>
      </c>
      <c r="AV12" s="439">
        <f>SUMIF(KA!$B$7:$B$501,'Summary sales'!$A12,KA!$J$7:$J$501)</f>
        <v>2101.9199999999837</v>
      </c>
      <c r="AW12" s="439">
        <f>SUMIF(KTN!$B$7:$B$500,'Summary sales'!$A12,KTN!$J$7:$J$500)</f>
        <v>1631.6499999999069</v>
      </c>
      <c r="AX12" s="439">
        <f>SUMIF(KSNR!$B$7:$B$497,'Summary sales'!$A12,KSNR!$J$7:$J$497)</f>
        <v>6280.0899999999674</v>
      </c>
      <c r="AY12" s="439">
        <f>SUMIF(NIAGAGARAM!$B$7:$B$504,'Summary sales'!$A12,NIAGAGARAM!$J$7:$J$504)</f>
        <v>1045.6300000000047</v>
      </c>
      <c r="AZ12" s="439">
        <f>SUMIF('PCI84'!$B$7:$B$501,'Summary sales'!$A12,'PCI84'!$J$7:$J$501)</f>
        <v>7908.6299999998882</v>
      </c>
      <c r="BA12" s="439">
        <f>SUMIF(PCIM!$B$7:$B$502,'Summary sales'!$A12,PCIM!$J$7:$J$502)</f>
        <v>3142.8600000001024</v>
      </c>
      <c r="BB12" s="439">
        <f>SUMIF(INDOFOOD!$B$7:$B$500,'Summary sales'!$A12,INDOFOOD!$J$7:$J$500)</f>
        <v>4277.7299999995157</v>
      </c>
      <c r="BC12" s="439">
        <f>SUMIF(HCI!$B$7:$B$502,'Summary sales'!$A12,HCI!$J$7:$J$502)</f>
        <v>9725.5400000000373</v>
      </c>
      <c r="BD12" s="439">
        <f>SUMIF(DIC!$B$7:$B$501,'Summary sales'!$A12,DIC!$J$7:$J$501)</f>
        <v>6157.5200000000186</v>
      </c>
      <c r="BE12" s="439">
        <f>SUMIF(ASAHIMAS!$B$7:$B$500,'Summary sales'!$A12,ASAHIMAS!$J$7:$J$500)</f>
        <v>34823.450000001118</v>
      </c>
      <c r="BF12" s="439">
        <f>SUMIF('ABC KOGEN'!B11:B43,'Summary sales'!$A12,'ABC KOGEN'!J11:J43)</f>
        <v>3480.7899999995716</v>
      </c>
      <c r="BG12" s="439">
        <f>SUMIF(ADP!$B$7:$B$499,'Summary sales'!$A12,ADP!$J$7:$J$499)</f>
        <v>1364.7799999999988</v>
      </c>
      <c r="BH12" s="439">
        <f>SUMIF(Tongtji!$B$8:$B$502,'Summary sales'!$A12,Tongtji!$J$8:$J$502)</f>
        <v>4664</v>
      </c>
      <c r="BI12" s="439">
        <f>SUMIF(CITYMALL!$B$7:$B$500,'Summary sales'!$A12,CITYMALL!$K$7:$K$500)</f>
        <v>0</v>
      </c>
      <c r="BJ12" s="439">
        <f>SUMIF(PERHUTANI!$B$7:$B$500,'Summary sales'!$A12,PERHUTANI!$J$7:$J$500)</f>
        <v>0</v>
      </c>
      <c r="BK12" s="439">
        <f>SUMIF(PA!$B$7:$B$500,'Summary sales'!$A12,PA!$J$7:$J$500)</f>
        <v>468.13000000000466</v>
      </c>
      <c r="BL12" s="439">
        <f>SUMIF(RPI!$B$7:$B$500,'Summary sales'!$A12,RPI!$J$7:$J$500)</f>
        <v>0</v>
      </c>
      <c r="BM12" s="439">
        <f>SUMIF(RB!$B$7:$B$500,'Summary sales'!$A12,RB!$J$7:$J$500)</f>
        <v>0</v>
      </c>
      <c r="BN12" s="439">
        <f>SUMIF(DJARUM!$B$7:$B$500,'Summary sales'!$A12,DJARUM!$J$7:$J$500)</f>
        <v>9533.1999999999534</v>
      </c>
      <c r="BO12" s="439">
        <f>SUMIF(GFATOM!$B$7:$B$500,'Summary sales'!$A12,GFATOM!$J$7:$J$500)</f>
        <v>2784.9700000002049</v>
      </c>
      <c r="BP12" s="439">
        <f>SUMIF(GFKULIT!$B$7:$B$500,'Summary sales'!$A12,GFKULIT!$J$7:$J$500)</f>
        <v>0</v>
      </c>
      <c r="BQ12" s="439">
        <f>SUMIF(PENTAWIRA!$B$7:$B$548,'Summary sales'!$A12,PENTAWIRA!$O$7:$O$548)</f>
        <v>4347.8909999999996</v>
      </c>
      <c r="BR12" s="439">
        <f>SUMIF(HSK!$B$7:$B$500,'Summary sales'!$A12,HSK!$J$7:$J$500)</f>
        <v>0</v>
      </c>
      <c r="BS12" s="439">
        <f>SUMIF(SDM!$B$7:$B$500,'Summary sales'!$A12,SDM!$J$7:$J$500)</f>
        <v>782.29999999981374</v>
      </c>
      <c r="BT12" s="439">
        <f>SUMIF(CCS!$B$7:$B$500,'Summary sales'!$A12,CCS!$J$7:$J$500)</f>
        <v>0</v>
      </c>
      <c r="BU12" s="439">
        <f>SUMIF(JARGAS!$B$7:$B$500,'Summary sales'!$A12,JARGAS!$J$7:$J$500)</f>
        <v>2465.210000000021</v>
      </c>
      <c r="BV12" s="439">
        <f>SUMIF(SBI!$B$7:$B$500,'Summary sales'!$A12,SBI!$J$7:$J$500)</f>
        <v>3198.4200000003912</v>
      </c>
      <c r="BW12" s="439">
        <f>SUMIF(SPGLOBAL!$B$7:$B$500,'Summary sales'!$A12,SPGLOBAL!$J$7:$J$500)</f>
        <v>4518.6470000001136</v>
      </c>
    </row>
    <row r="13" spans="1:75">
      <c r="A13" s="422">
        <f t="shared" si="47"/>
        <v>46301</v>
      </c>
      <c r="B13" s="440">
        <f t="shared" ca="1" si="48"/>
        <v>1.1609346994561196</v>
      </c>
      <c r="C13" s="441">
        <f t="shared" si="45"/>
        <v>158540.073</v>
      </c>
      <c r="D13" s="425">
        <v>100592.83</v>
      </c>
      <c r="E13" s="426">
        <v>35512.32</v>
      </c>
      <c r="F13" s="442">
        <v>5920.32</v>
      </c>
      <c r="G13" s="442"/>
      <c r="H13" s="426">
        <v>5063.66</v>
      </c>
      <c r="I13" s="429">
        <v>7328.9</v>
      </c>
      <c r="J13" s="443">
        <v>0</v>
      </c>
      <c r="K13" s="429">
        <v>4122.0429999999997</v>
      </c>
      <c r="L13" s="429">
        <v>0</v>
      </c>
      <c r="M13" s="430">
        <f t="shared" ca="1" si="46"/>
        <v>184054.67200000628</v>
      </c>
      <c r="N13" s="431">
        <f>SUMIF(CLIN!$C$7:$C$500,'Summary sales'!$A13,CLIN!$J$7:$J$500)</f>
        <v>0</v>
      </c>
      <c r="O13" s="444">
        <f>SUMIF(KF!$B$7:$B$501,'Summary sales'!$A13,KF!$J$7:$J$501)</f>
        <v>0</v>
      </c>
      <c r="P13" s="444">
        <f>SUMIF(MKG!$B$7:$B$500,'Summary sales'!$A13,MKG!$J$7:$J$500)</f>
        <v>1175.9399999999441</v>
      </c>
      <c r="Q13" s="431">
        <f>SUMIF(STM!$B$7:$B$501,'Summary sales'!$A13,STM!$J$7:$J$501)</f>
        <v>2596.2000000001863</v>
      </c>
      <c r="R13" s="444">
        <f>SUMIF(OAJ!$B$7:$B$500,'Summary sales'!$A13,OAJ!$J$7:$J$500)</f>
        <v>902.76000000000931</v>
      </c>
      <c r="S13" s="444">
        <f>SUMIF(NNI!$B$7:$B$500,'Summary sales'!$A13,NNI!$J$7:$J$500)</f>
        <v>332.57000000029802</v>
      </c>
      <c r="T13" s="444">
        <f>SUMIF(SHB!$B$7:$B$500,'Summary sales'!$A13,SHB!$J$7:$J$500)</f>
        <v>0</v>
      </c>
      <c r="U13" s="444">
        <f>SUMIF(GTL!$B$7:$B$500,'Summary sales'!$A13,GTL!$J$7:$J$500)</f>
        <v>864.78000000002794</v>
      </c>
      <c r="V13" s="444">
        <f>SUMIF(TWK!$B$7:$B$501,'Summary sales'!$A13,TWK!$J$7:$J$501)</f>
        <v>480.23999999999069</v>
      </c>
      <c r="W13" s="431">
        <f>SUMIF(BYC!$B$7:$B$500,'Summary sales'!$A13,BYC!$J$7:$J$500)</f>
        <v>5660.2000000011176</v>
      </c>
      <c r="X13" s="444">
        <f ca="1">SUMIF(GFIR!$B$7:$B$34,'Summary sales'!$A13,GFIR!$J$7:$J$34)+SUMIF(GFIR2!$B$7:$B$31,'Summary sales'!$A13,GFIR2!$J$7:$J$30)</f>
        <v>3697.6200000001118</v>
      </c>
      <c r="Y13" s="444">
        <f>SUMIF(SARIMURNI!$B$7:$B$502,'Summary sales'!$A13,SARIMURNI!$J$7:$J$502)</f>
        <v>1457.8899999998976</v>
      </c>
      <c r="Z13" s="431">
        <f>SUMIF(HLI!$B$7:$B$500,'Summary sales'!$A13,HLI!$J$7:$J$500)</f>
        <v>11187.080000000075</v>
      </c>
      <c r="AA13" s="444">
        <f>SUMIF(CERES!$B$7:$B$503,'Summary sales'!$A13,CERES!$J$7:$J$503)</f>
        <v>9572.5400000000373</v>
      </c>
      <c r="AB13" s="444">
        <f>SUMIF(ALT!$B$7:$B$126,'Summary sales'!$A13,ALT!$M$7:$M$126)</f>
        <v>1526.1990000000224</v>
      </c>
      <c r="AC13" s="431">
        <f>SUMIF(UJL!$B$8:$B$99,'Summary sales'!$A13,UJL!$O$8:$O$99)</f>
        <v>0</v>
      </c>
      <c r="AD13" s="431">
        <f ca="1">SUMIF(IDP!$B$7:$B$141,'Summary sales'!$A13,IDP!$O$7:$O$140)</f>
        <v>4756.17</v>
      </c>
      <c r="AE13" s="444">
        <f>SUMIF(PSD!$B$7:$B$500,'Summary sales'!$A13,PSD!$K$7:$K$500)</f>
        <v>0</v>
      </c>
      <c r="AF13" s="444">
        <f>SUMIF(EBM!$B$7:$B$500,'Summary sales'!$A13,EBM!$J$7:$J$500)</f>
        <v>62.180999999996857</v>
      </c>
      <c r="AG13" s="431">
        <f>SUMIF(CISF!$B$7:$B$500,'Summary sales'!$A13,CISF!$J$7:$J$500)</f>
        <v>3790.8000000002794</v>
      </c>
      <c r="AH13" s="431">
        <f>SUMIF(KGM!$B$5:$B$488,'Summary sales'!$A13,KGM!$O$5:$O$488)</f>
        <v>864.45999999996275</v>
      </c>
      <c r="AI13" s="431">
        <f>SUMIF(PUJ!$B$7:$B$503,'Summary sales'!$A13,PUJ!$J$7:$J$503)</f>
        <v>2642.5</v>
      </c>
      <c r="AJ13" s="431">
        <f>SUMIF(TORABIKACIKUPA!$B$7:$B$493,'Summary sales'!$A13,TORABIKACIKUPA!$L$7:$L$493)</f>
        <v>0</v>
      </c>
      <c r="AK13" s="431">
        <f>SUMIF(TORABIKAHF!$B$7:$B$504,'Summary sales'!$A13,TORABIKAHF!$L$7:$L$504)</f>
        <v>0</v>
      </c>
      <c r="AL13" s="431">
        <f>SUMIF(TORABIKAIC!$B$7:$B$492,'Summary sales'!$A13,TORABIKAIC!$L$7:$L$492)</f>
        <v>0</v>
      </c>
      <c r="AM13" s="431">
        <f>SUMIF(KALBEE!$B$7:$B$501,'Summary sales'!$A13,KALBEE!$J$7:$J$501)</f>
        <v>0</v>
      </c>
      <c r="AN13" s="431">
        <f>SUMIF(TOYOBO!$B$7:$B$479,'Summary sales'!$A13,TOYOBO!$O$7:$O$479)</f>
        <v>0</v>
      </c>
      <c r="AO13" s="431">
        <f>SUMIF(GREENPULSE!$B$7:$B$487,'Summary sales'!$A13,GREENPULSE!$J$7:$J$487)</f>
        <v>0</v>
      </c>
      <c r="AP13" s="431">
        <f>SUMIF(CONCORD!$B$7:$B$487,'Summary sales'!$A13,CONCORD!$J$7:$J$487)</f>
        <v>18163.520000000019</v>
      </c>
      <c r="AQ13" s="431">
        <f>SUMIF(KSN!$B$7:$B$484,'Summary sales'!$A13,KSN!$J$7:$J$484)</f>
        <v>3019.8100000000559</v>
      </c>
      <c r="AR13" s="431">
        <f>SUMIF(UMI!$B$7:$B$501,'Summary sales'!$A13,UMI!$J$7:$J$501)</f>
        <v>8950.847000002861</v>
      </c>
      <c r="AS13" s="431">
        <f>SUMIF(IPT!$B$7:$B$502,'Summary sales'!$A13,IPT!$J$7:$J$502)</f>
        <v>2149.3600000003353</v>
      </c>
      <c r="AT13" s="431">
        <f>SUMIF(KBRU!$B$7:$B$501,'Summary sales'!$A13,KBRU!$J$7:$J$501)</f>
        <v>26.869999999995343</v>
      </c>
      <c r="AU13" s="431">
        <f>SUMIF(AMI!$B$7:$B$501,'Summary sales'!$A13,AMI!$J$7:$J$501)</f>
        <v>7567.7900000009686</v>
      </c>
      <c r="AV13" s="431">
        <f>SUMIF(KA!$B$7:$B$501,'Summary sales'!$A13,KA!$J$7:$J$501)</f>
        <v>1939.140000000014</v>
      </c>
      <c r="AW13" s="431">
        <f>SUMIF(KTN!$B$7:$B$500,'Summary sales'!$A13,KTN!$J$7:$J$500)</f>
        <v>1438.9300000001676</v>
      </c>
      <c r="AX13" s="431">
        <f>SUMIF(KSNR!$B$7:$B$497,'Summary sales'!$A13,KSNR!$J$7:$J$497)</f>
        <v>6156.2399999999907</v>
      </c>
      <c r="AY13" s="431">
        <f>SUMIF(NIAGAGARAM!$B$7:$B$504,'Summary sales'!$A13,NIAGAGARAM!$J$7:$J$504)</f>
        <v>74.869999999995343</v>
      </c>
      <c r="AZ13" s="431">
        <f>SUMIF('PCI84'!$B$7:$B$501,'Summary sales'!$A13,'PCI84'!$J$7:$J$501)</f>
        <v>8993.4199999999255</v>
      </c>
      <c r="BA13" s="431">
        <f>SUMIF(PCIM!$B$7:$B$502,'Summary sales'!$A13,PCIM!$J$7:$J$502)</f>
        <v>2303.8299999998417</v>
      </c>
      <c r="BB13" s="431">
        <f>SUMIF(INDOFOOD!$B$7:$B$500,'Summary sales'!$A13,INDOFOOD!$J$7:$J$500)</f>
        <v>4675.7099999999627</v>
      </c>
      <c r="BC13" s="431">
        <f>SUMIF(HCI!$B$7:$B$502,'Summary sales'!$A13,HCI!$J$7:$J$502)</f>
        <v>11294.030000000028</v>
      </c>
      <c r="BD13" s="431">
        <f>SUMIF(DIC!$B$7:$B$501,'Summary sales'!$A13,DIC!$J$7:$J$501)</f>
        <v>4852.2999999998137</v>
      </c>
      <c r="BE13" s="431">
        <f>SUMIF(ASAHIMAS!$B$7:$B$500,'Summary sales'!$A13,ASAHIMAS!$J$7:$J$500)</f>
        <v>20993.320000000298</v>
      </c>
      <c r="BF13" s="431">
        <f>SUMIF('ABC KOGEN'!B12:B44,'Summary sales'!$A13,'ABC KOGEN'!J12:J44)</f>
        <v>4560.660000000149</v>
      </c>
      <c r="BG13" s="431">
        <f>SUMIF(ADP!$B$7:$B$499,'Summary sales'!$A13,ADP!$J$7:$J$499)</f>
        <v>566.17999999999302</v>
      </c>
      <c r="BH13" s="431">
        <f>SUMIF(Tongtji!$B$8:$B$502,'Summary sales'!$A13,Tongtji!$J$8:$J$502)</f>
        <v>4532</v>
      </c>
      <c r="BI13" s="431">
        <f>SUMIF(CITYMALL!$B$7:$B$500,'Summary sales'!$A13,CITYMALL!$K$7:$K$500)</f>
        <v>0</v>
      </c>
      <c r="BJ13" s="431">
        <f>SUMIF(PERHUTANI!$B$7:$B$500,'Summary sales'!$A13,PERHUTANI!$J$7:$J$500)</f>
        <v>0</v>
      </c>
      <c r="BK13" s="431">
        <f>SUMIF(PA!$B$7:$B$500,'Summary sales'!$A13,PA!$J$7:$J$500)</f>
        <v>472.38999999989755</v>
      </c>
      <c r="BL13" s="431">
        <f>SUMIF(RPI!$B$7:$B$500,'Summary sales'!$A13,RPI!$J$7:$J$500)</f>
        <v>0</v>
      </c>
      <c r="BM13" s="431">
        <f>SUMIF(RB!$B$7:$B$500,'Summary sales'!$A13,RB!$J$7:$J$500)</f>
        <v>0</v>
      </c>
      <c r="BN13" s="431">
        <f>SUMIF(DJARUM!$B$7:$B$500,'Summary sales'!$A13,DJARUM!$J$7:$J$500)</f>
        <v>5641.4400000000023</v>
      </c>
      <c r="BO13" s="431">
        <f>SUMIF(GFATOM!$B$7:$B$500,'Summary sales'!$A13,GFATOM!$J$7:$J$500)</f>
        <v>2545.0299999997951</v>
      </c>
      <c r="BP13" s="431">
        <f>SUMIF(GFKULIT!$B$7:$B$500,'Summary sales'!$A13,GFKULIT!$J$7:$J$500)</f>
        <v>0</v>
      </c>
      <c r="BQ13" s="431">
        <f>SUMIF(PENTAWIRA!$B$7:$B$548,'Summary sales'!$A13,PENTAWIRA!$O$7:$O$548)</f>
        <v>4122.0429999999997</v>
      </c>
      <c r="BR13" s="431">
        <f>SUMIF(HSK!$B$7:$B$500,'Summary sales'!$A13,HSK!$J$7:$J$500)</f>
        <v>0</v>
      </c>
      <c r="BS13" s="431">
        <f>SUMIF(SDM!$B$7:$B$500,'Summary sales'!$A13,SDM!$J$7:$J$500)</f>
        <v>596.90000000037253</v>
      </c>
      <c r="BT13" s="431">
        <f>SUMIF(CCS!$B$7:$B$500,'Summary sales'!$A13,CCS!$J$7:$J$500)</f>
        <v>0</v>
      </c>
      <c r="BU13" s="431">
        <f>SUMIF(JARGAS!$B$7:$B$500,'Summary sales'!$A13,JARGAS!$J$7:$J$500)</f>
        <v>2702.9400000000023</v>
      </c>
      <c r="BV13" s="431">
        <f>SUMIF(SBI!$B$7:$B$500,'Summary sales'!$A13,SBI!$J$7:$J$500)</f>
        <v>2386.2999999998137</v>
      </c>
      <c r="BW13" s="431">
        <f>SUMIF(SPGLOBAL!$B$7:$B$500,'Summary sales'!$A13,SPGLOBAL!$J$7:$J$500)</f>
        <v>1758.6720000000205</v>
      </c>
    </row>
    <row r="14" spans="1:75">
      <c r="A14" s="432">
        <f t="shared" si="47"/>
        <v>46302</v>
      </c>
      <c r="B14" s="433">
        <f t="shared" ca="1" si="48"/>
        <v>1.1309785682103524</v>
      </c>
      <c r="C14" s="434">
        <f t="shared" si="45"/>
        <v>161881.25500000003</v>
      </c>
      <c r="D14" s="435">
        <v>97961.19</v>
      </c>
      <c r="E14" s="436">
        <v>39923.599999999999</v>
      </c>
      <c r="F14" s="436">
        <v>10477.17</v>
      </c>
      <c r="G14" s="436"/>
      <c r="H14" s="436">
        <v>5063.66</v>
      </c>
      <c r="I14" s="437">
        <v>4262.7</v>
      </c>
      <c r="J14" s="436">
        <v>0</v>
      </c>
      <c r="K14" s="437">
        <v>4192.9350000000004</v>
      </c>
      <c r="L14" s="437">
        <v>0</v>
      </c>
      <c r="M14" s="438">
        <f t="shared" ca="1" si="46"/>
        <v>183084.22999999498</v>
      </c>
      <c r="N14" s="439">
        <f>SUMIF(CLIN!$C$7:$C$500,'Summary sales'!$A14,CLIN!$J$7:$J$500)</f>
        <v>550.81000000005588</v>
      </c>
      <c r="O14" s="439">
        <f>SUMIF(KF!$B$7:$B$501,'Summary sales'!$A14,KF!$J$7:$J$501)</f>
        <v>1101.9100000000035</v>
      </c>
      <c r="P14" s="439">
        <f>SUMIF(MKG!$B$7:$B$500,'Summary sales'!$A14,MKG!$J$7:$J$500)</f>
        <v>1269.2700000000186</v>
      </c>
      <c r="Q14" s="439">
        <f>SUMIF(STM!$B$7:$B$501,'Summary sales'!$A14,STM!$J$7:$J$501)</f>
        <v>2057.5699999998324</v>
      </c>
      <c r="R14" s="439">
        <f>SUMIF(OAJ!$B$7:$B$500,'Summary sales'!$A14,OAJ!$J$7:$J$500)</f>
        <v>940.92000000004191</v>
      </c>
      <c r="S14" s="439">
        <f>SUMIF(NNI!$B$7:$B$500,'Summary sales'!$A14,NNI!$J$7:$J$500)</f>
        <v>361.32999999914318</v>
      </c>
      <c r="T14" s="439">
        <f>SUMIF(SHB!$B$7:$B$500,'Summary sales'!$A14,SHB!$J$7:$J$500)</f>
        <v>0</v>
      </c>
      <c r="U14" s="439">
        <f>SUMIF(GTL!$B$7:$B$500,'Summary sales'!$A14,GTL!$J$7:$J$500)</f>
        <v>797.90000000002328</v>
      </c>
      <c r="V14" s="439">
        <f>SUMIF(TWK!$B$7:$B$501,'Summary sales'!$A14,TWK!$J$7:$J$501)</f>
        <v>526.73999999999069</v>
      </c>
      <c r="W14" s="439">
        <f>SUMIF(BYC!$B$7:$B$500,'Summary sales'!$A14,BYC!$J$7:$J$500)</f>
        <v>5400.9699999988079</v>
      </c>
      <c r="X14" s="439">
        <f ca="1">SUMIF(GFIR!$B$7:$B$34,'Summary sales'!$A14,GFIR!$J$7:$J$34)+SUMIF(GFIR2!$B$7:$B$31,'Summary sales'!$A14,GFIR2!$J$7:$J$30)</f>
        <v>3939.390000000596</v>
      </c>
      <c r="Y14" s="439">
        <f>SUMIF(SARIMURNI!$B$7:$B$502,'Summary sales'!$A14,SARIMURNI!$J$7:$J$502)</f>
        <v>2950.6400000001304</v>
      </c>
      <c r="Z14" s="439">
        <f>SUMIF(HLI!$B$7:$B$500,'Summary sales'!$A14,HLI!$J$7:$J$500)</f>
        <v>11138.280000000261</v>
      </c>
      <c r="AA14" s="439">
        <f>SUMIF(CERES!$B$7:$B$503,'Summary sales'!$A14,CERES!$J$7:$J$503)</f>
        <v>9625.3700000001118</v>
      </c>
      <c r="AB14" s="439">
        <f>SUMIF(ALT!$B$7:$B$126,'Summary sales'!$A14,ALT!$M$7:$M$126)</f>
        <v>1253.4960000000428</v>
      </c>
      <c r="AC14" s="439">
        <f>SUMIF(UJL!$B$8:$B$99,'Summary sales'!$A14,UJL!$O$8:$O$99)</f>
        <v>0</v>
      </c>
      <c r="AD14" s="439">
        <f ca="1">SUMIF(IDP!$B$7:$B$141,'Summary sales'!$A14,IDP!$O$7:$O$140)</f>
        <v>7271.34</v>
      </c>
      <c r="AE14" s="439">
        <f>SUMIF(PSD!$B$7:$B$500,'Summary sales'!$A14,PSD!$K$7:$K$500)</f>
        <v>0</v>
      </c>
      <c r="AF14" s="439">
        <f>SUMIF(EBM!$B$7:$B$500,'Summary sales'!$A14,EBM!$J$7:$J$500)</f>
        <v>66.211999999999534</v>
      </c>
      <c r="AG14" s="439">
        <f>SUMIF(CISF!$B$7:$B$500,'Summary sales'!$A14,CISF!$J$7:$J$500)</f>
        <v>334.09999999962747</v>
      </c>
      <c r="AH14" s="439">
        <f>SUMIF(KGM!$B$5:$B$488,'Summary sales'!$A14,KGM!$O$5:$O$488)</f>
        <v>1507.3399999999674</v>
      </c>
      <c r="AI14" s="439">
        <f>SUMIF(PUJ!$B$7:$B$503,'Summary sales'!$A14,PUJ!$J$7:$J$503)</f>
        <v>2917.0999999996275</v>
      </c>
      <c r="AJ14" s="439">
        <f>SUMIF(TORABIKACIKUPA!$B$7:$B$493,'Summary sales'!$A14,TORABIKACIKUPA!$L$7:$L$493)</f>
        <v>0</v>
      </c>
      <c r="AK14" s="439">
        <f>SUMIF(TORABIKAHF!$B$7:$B$504,'Summary sales'!$A14,TORABIKAHF!$L$7:$L$504)</f>
        <v>0</v>
      </c>
      <c r="AL14" s="439">
        <f>SUMIF(TORABIKAIC!$B$7:$B$492,'Summary sales'!$A14,TORABIKAIC!$L$7:$L$492)</f>
        <v>0</v>
      </c>
      <c r="AM14" s="439">
        <f>SUMIF(KALBEE!$B$7:$B$501,'Summary sales'!$A14,KALBEE!$J$7:$J$501)</f>
        <v>0</v>
      </c>
      <c r="AN14" s="439">
        <f>SUMIF(TOYOBO!$B$7:$B$479,'Summary sales'!$A14,TOYOBO!$O$7:$O$479)</f>
        <v>0</v>
      </c>
      <c r="AO14" s="439">
        <f>SUMIF(GREENPULSE!$B$7:$B$487,'Summary sales'!$A14,GREENPULSE!$J$7:$J$487)</f>
        <v>0</v>
      </c>
      <c r="AP14" s="439">
        <f>SUMIF(CONCORD!$B$7:$B$487,'Summary sales'!$A14,CONCORD!$J$7:$J$487)</f>
        <v>17133.099999999977</v>
      </c>
      <c r="AQ14" s="439">
        <f>SUMIF(KSN!$B$7:$B$484,'Summary sales'!$A14,KSN!$J$7:$J$484)</f>
        <v>4642.5500000000466</v>
      </c>
      <c r="AR14" s="439">
        <f>SUMIF(UMI!$B$7:$B$501,'Summary sales'!$A14,UMI!$J$7:$J$501)</f>
        <v>8963.2809999957681</v>
      </c>
      <c r="AS14" s="439">
        <f>SUMIF(IPT!$B$7:$B$502,'Summary sales'!$A14,IPT!$J$7:$J$502)</f>
        <v>2071.5099999997765</v>
      </c>
      <c r="AT14" s="439">
        <f>SUMIF(KBRU!$B$7:$B$501,'Summary sales'!$A14,KBRU!$J$7:$J$501)</f>
        <v>134.84999999997672</v>
      </c>
      <c r="AU14" s="439">
        <f>SUMIF(AMI!$B$7:$B$501,'Summary sales'!$A14,AMI!$J$7:$J$501)</f>
        <v>7891.660000000149</v>
      </c>
      <c r="AV14" s="439">
        <f>SUMIF(KA!$B$7:$B$501,'Summary sales'!$A14,KA!$J$7:$J$501)</f>
        <v>2072.9099999999744</v>
      </c>
      <c r="AW14" s="439">
        <f>SUMIF(KTN!$B$7:$B$500,'Summary sales'!$A14,KTN!$J$7:$J$500)</f>
        <v>1864.75</v>
      </c>
      <c r="AX14" s="439">
        <f>SUMIF(KSNR!$B$7:$B$497,'Summary sales'!$A14,KSNR!$J$7:$J$497)</f>
        <v>6273.8300000000745</v>
      </c>
      <c r="AY14" s="439">
        <f>SUMIF(NIAGAGARAM!$B$7:$B$504,'Summary sales'!$A14,NIAGAGARAM!$J$7:$J$504)</f>
        <v>1010.9099999999162</v>
      </c>
      <c r="AZ14" s="439">
        <f>SUMIF('PCI84'!$B$7:$B$501,'Summary sales'!$A14,'PCI84'!$J$7:$J$501)</f>
        <v>8781.1200000001118</v>
      </c>
      <c r="BA14" s="439">
        <f>SUMIF(PCIM!$B$7:$B$502,'Summary sales'!$A14,PCIM!$J$7:$J$502)</f>
        <v>2760.0400000000373</v>
      </c>
      <c r="BB14" s="439">
        <f>SUMIF(INDOFOOD!$B$7:$B$500,'Summary sales'!$A14,INDOFOOD!$J$7:$J$500)</f>
        <v>6359.8800000008196</v>
      </c>
      <c r="BC14" s="439">
        <f>SUMIF(HCI!$B$7:$B$502,'Summary sales'!$A14,HCI!$J$7:$J$502)</f>
        <v>10882.070000000065</v>
      </c>
      <c r="BD14" s="439">
        <f>SUMIF(DIC!$B$7:$B$501,'Summary sales'!$A14,DIC!$J$7:$J$501)</f>
        <v>3937.3000000002794</v>
      </c>
      <c r="BE14" s="439">
        <f>SUMIF(ASAHIMAS!$B$7:$B$500,'Summary sales'!$A14,ASAHIMAS!$J$7:$J$500)</f>
        <v>11637.75</v>
      </c>
      <c r="BF14" s="439">
        <f>SUMIF('ABC KOGEN'!B13:B45,'Summary sales'!$A14,'ABC KOGEN'!J13:J45)</f>
        <v>5510.7600000002421</v>
      </c>
      <c r="BG14" s="439">
        <f>SUMIF(ADP!$B$7:$B$499,'Summary sales'!$A14,ADP!$J$7:$J$499)</f>
        <v>355.94000000000233</v>
      </c>
      <c r="BH14" s="439">
        <f>SUMIF(Tongtji!$B$8:$B$502,'Summary sales'!$A14,Tongtji!$J$8:$J$502)</f>
        <v>4646.5999999996275</v>
      </c>
      <c r="BI14" s="439">
        <f>SUMIF(CITYMALL!$B$7:$B$500,'Summary sales'!$A14,CITYMALL!$K$7:$K$500)</f>
        <v>0</v>
      </c>
      <c r="BJ14" s="439">
        <f>SUMIF(PERHUTANI!$B$7:$B$500,'Summary sales'!$A14,PERHUTANI!$J$7:$J$500)</f>
        <v>0</v>
      </c>
      <c r="BK14" s="439">
        <f>SUMIF(PA!$B$7:$B$500,'Summary sales'!$A14,PA!$J$7:$J$500)</f>
        <v>483.34000000008382</v>
      </c>
      <c r="BL14" s="439">
        <f>SUMIF(RPI!$B$7:$B$500,'Summary sales'!$A14,RPI!$J$7:$J$500)</f>
        <v>0</v>
      </c>
      <c r="BM14" s="439">
        <f>SUMIF(RB!$B$7:$B$500,'Summary sales'!$A14,RB!$J$7:$J$500)</f>
        <v>0</v>
      </c>
      <c r="BN14" s="439">
        <f>SUMIF(DJARUM!$B$7:$B$500,'Summary sales'!$A14,DJARUM!$J$7:$J$500)</f>
        <v>3570.9100000000326</v>
      </c>
      <c r="BO14" s="439">
        <f>SUMIF(GFATOM!$B$7:$B$500,'Summary sales'!$A14,GFATOM!$J$7:$J$500)</f>
        <v>3962.7700000000186</v>
      </c>
      <c r="BP14" s="439">
        <f>SUMIF(GFKULIT!$B$7:$B$500,'Summary sales'!$A14,GFKULIT!$J$7:$J$500)</f>
        <v>2844.8499999999767</v>
      </c>
      <c r="BQ14" s="439">
        <f>SUMIF(PENTAWIRA!$B$7:$B$548,'Summary sales'!$A14,PENTAWIRA!$O$7:$O$548)</f>
        <v>4192.9350000000004</v>
      </c>
      <c r="BR14" s="439">
        <f>SUMIF(HSK!$B$7:$B$500,'Summary sales'!$A14,HSK!$J$7:$J$500)</f>
        <v>0</v>
      </c>
      <c r="BS14" s="439">
        <f>SUMIF(SDM!$B$7:$B$500,'Summary sales'!$A14,SDM!$J$7:$J$500)</f>
        <v>721.27999999979511</v>
      </c>
      <c r="BT14" s="439">
        <f>SUMIF(CCS!$B$7:$B$500,'Summary sales'!$A14,CCS!$J$7:$J$500)</f>
        <v>0</v>
      </c>
      <c r="BU14" s="439">
        <f>SUMIF(JARGAS!$B$7:$B$500,'Summary sales'!$A14,JARGAS!$J$7:$J$500)</f>
        <v>2829.0200000000186</v>
      </c>
      <c r="BV14" s="439">
        <f>SUMIF(SBI!$B$7:$B$500,'Summary sales'!$A14,SBI!$J$7:$J$500)</f>
        <v>2577.9599999999627</v>
      </c>
      <c r="BW14" s="439">
        <f>SUMIF(SPGLOBAL!$B$7:$B$500,'Summary sales'!$A14,SPGLOBAL!$J$7:$J$500)</f>
        <v>959.66599999996834</v>
      </c>
    </row>
    <row r="15" spans="1:75">
      <c r="A15" s="422">
        <f t="shared" si="47"/>
        <v>46303</v>
      </c>
      <c r="B15" s="440">
        <f t="shared" ca="1" si="48"/>
        <v>1.1390575159974548</v>
      </c>
      <c r="C15" s="441">
        <f t="shared" si="45"/>
        <v>161641.33600000001</v>
      </c>
      <c r="D15" s="445">
        <v>95016.03</v>
      </c>
      <c r="E15" s="442">
        <v>40486.11</v>
      </c>
      <c r="F15" s="442">
        <v>8415.61</v>
      </c>
      <c r="G15" s="442"/>
      <c r="H15" s="426">
        <v>5063.66</v>
      </c>
      <c r="I15" s="429">
        <v>4473.97</v>
      </c>
      <c r="J15" s="443">
        <v>0</v>
      </c>
      <c r="K15" s="427">
        <v>8185.9560000000001</v>
      </c>
      <c r="L15" s="427">
        <v>0</v>
      </c>
      <c r="M15" s="430">
        <f t="shared" ca="1" si="46"/>
        <v>184118.77866666997</v>
      </c>
      <c r="N15" s="431">
        <f>SUMIF(CLIN!$C$7:$C$500,'Summary sales'!$A15,CLIN!$J$7:$J$500)</f>
        <v>460.53000000002794</v>
      </c>
      <c r="O15" s="444">
        <f>SUMIF(KF!$B$7:$B$501,'Summary sales'!$A15,KF!$J$7:$J$501)</f>
        <v>1540.0199999999968</v>
      </c>
      <c r="P15" s="444">
        <f>SUMIF(MKG!$B$7:$B$500,'Summary sales'!$A15,MKG!$J$7:$J$500)</f>
        <v>1204.1700000003912</v>
      </c>
      <c r="Q15" s="431">
        <f>SUMIF(STM!$B$7:$B$501,'Summary sales'!$A15,STM!$J$7:$J$501)</f>
        <v>3949.4199999999255</v>
      </c>
      <c r="R15" s="444">
        <f>SUMIF(OAJ!$B$7:$B$500,'Summary sales'!$A15,OAJ!$J$7:$J$500)</f>
        <v>1068.140000000014</v>
      </c>
      <c r="S15" s="444">
        <f>SUMIF(NNI!$B$7:$B$500,'Summary sales'!$A15,NNI!$J$7:$J$500)</f>
        <v>356.25</v>
      </c>
      <c r="T15" s="444">
        <f>SUMIF(SHB!$B$7:$B$500,'Summary sales'!$A15,SHB!$J$7:$J$500)</f>
        <v>0</v>
      </c>
      <c r="U15" s="444">
        <f>SUMIF(GTL!$B$7:$B$500,'Summary sales'!$A15,GTL!$J$7:$J$500)</f>
        <v>730.21999999997206</v>
      </c>
      <c r="V15" s="444">
        <f>SUMIF(TWK!$B$7:$B$501,'Summary sales'!$A15,TWK!$J$7:$J$501)</f>
        <v>559.06000000005588</v>
      </c>
      <c r="W15" s="431">
        <f>SUMIF(BYC!$B$7:$B$500,'Summary sales'!$A15,BYC!$J$7:$J$500)</f>
        <v>6729.7400000002235</v>
      </c>
      <c r="X15" s="444">
        <f ca="1">SUMIF(GFIR!$B$7:$B$34,'Summary sales'!$A15,GFIR!$J$7:$J$34)+SUMIF(GFIR2!$B$7:$B$31,'Summary sales'!$A15,GFIR2!$J$7:$J$30)</f>
        <v>4296.160000000149</v>
      </c>
      <c r="Y15" s="444">
        <f>SUMIF(SARIMURNI!$B$7:$B$502,'Summary sales'!$A15,SARIMURNI!$J$7:$J$502)</f>
        <v>3270.2900000000373</v>
      </c>
      <c r="Z15" s="431">
        <f>SUMIF(HLI!$B$7:$B$500,'Summary sales'!$A15,HLI!$J$7:$J$500)</f>
        <v>11060.009999999776</v>
      </c>
      <c r="AA15" s="444">
        <f>SUMIF(CERES!$B$7:$B$503,'Summary sales'!$A15,CERES!$J$7:$J$503)</f>
        <v>9738.7399999997579</v>
      </c>
      <c r="AB15" s="444">
        <f>SUMIF(ALT!$B$7:$B$126,'Summary sales'!$A15,ALT!$M$7:$M$126)</f>
        <v>1520.0180000001565</v>
      </c>
      <c r="AC15" s="431">
        <f>SUMIF(UJL!$B$8:$B$99,'Summary sales'!$A15,UJL!$O$8:$O$99)</f>
        <v>0</v>
      </c>
      <c r="AD15" s="431">
        <f ca="1">SUMIF(IDP!$B$7:$B$141,'Summary sales'!$A15,IDP!$O$7:$O$140)</f>
        <v>5243.4166666666697</v>
      </c>
      <c r="AE15" s="444">
        <f>SUMIF(PSD!$B$7:$B$500,'Summary sales'!$A15,PSD!$K$7:$K$500)</f>
        <v>0</v>
      </c>
      <c r="AF15" s="444">
        <f>SUMIF(EBM!$B$7:$B$500,'Summary sales'!$A15,EBM!$J$7:$J$500)</f>
        <v>67.17500000000291</v>
      </c>
      <c r="AG15" s="431">
        <f>SUMIF(CISF!$B$7:$B$500,'Summary sales'!$A15,CISF!$J$7:$J$500)</f>
        <v>4040.2000000001863</v>
      </c>
      <c r="AH15" s="431">
        <f>SUMIF(KGM!$B$5:$B$488,'Summary sales'!$A15,KGM!$O$5:$O$488)</f>
        <v>870.35999999998603</v>
      </c>
      <c r="AI15" s="431">
        <f>SUMIF(PUJ!$B$7:$B$503,'Summary sales'!$A15,PUJ!$J$7:$J$503)</f>
        <v>2786.7000000001863</v>
      </c>
      <c r="AJ15" s="431">
        <f>SUMIF(TORABIKACIKUPA!$B$7:$B$493,'Summary sales'!$A15,TORABIKACIKUPA!$L$7:$L$493)</f>
        <v>0</v>
      </c>
      <c r="AK15" s="431">
        <f>SUMIF(TORABIKAHF!$B$7:$B$504,'Summary sales'!$A15,TORABIKAHF!$L$7:$L$504)</f>
        <v>0</v>
      </c>
      <c r="AL15" s="431">
        <f>SUMIF(TORABIKAIC!$B$7:$B$492,'Summary sales'!$A15,TORABIKAIC!$L$7:$L$492)</f>
        <v>0</v>
      </c>
      <c r="AM15" s="431">
        <f>SUMIF(KALBEE!$B$7:$B$501,'Summary sales'!$A15,KALBEE!$J$7:$J$501)</f>
        <v>0</v>
      </c>
      <c r="AN15" s="431">
        <f>SUMIF(TOYOBO!$B$7:$B$479,'Summary sales'!$A15,TOYOBO!$O$7:$O$479)</f>
        <v>0</v>
      </c>
      <c r="AO15" s="431">
        <f>SUMIF(GREENPULSE!$B$7:$B$487,'Summary sales'!$A15,GREENPULSE!$J$7:$J$487)</f>
        <v>0</v>
      </c>
      <c r="AP15" s="431">
        <f>SUMIF(CONCORD!$B$7:$B$487,'Summary sales'!$A15,CONCORD!$J$7:$J$487)</f>
        <v>14030.229999999981</v>
      </c>
      <c r="AQ15" s="431">
        <f>SUMIF(KSN!$B$7:$B$484,'Summary sales'!$A15,KSN!$J$7:$J$484)</f>
        <v>3515.9199999999255</v>
      </c>
      <c r="AR15" s="431">
        <f>SUMIF(UMI!$B$7:$B$501,'Summary sales'!$A15,UMI!$J$7:$J$501)</f>
        <v>9450.6530000045896</v>
      </c>
      <c r="AS15" s="431">
        <f>SUMIF(IPT!$B$7:$B$502,'Summary sales'!$A15,IPT!$J$7:$J$502)</f>
        <v>2357</v>
      </c>
      <c r="AT15" s="431">
        <f>SUMIF(KBRU!$B$7:$B$501,'Summary sales'!$A15,KBRU!$J$7:$J$501)</f>
        <v>581.42999999993481</v>
      </c>
      <c r="AU15" s="431">
        <f>SUMIF(AMI!$B$7:$B$501,'Summary sales'!$A15,AMI!$J$7:$J$501)</f>
        <v>8592.6299999989569</v>
      </c>
      <c r="AV15" s="431">
        <f>SUMIF(KA!$B$7:$B$501,'Summary sales'!$A15,KA!$J$7:$J$501)</f>
        <v>2028.4899999999907</v>
      </c>
      <c r="AW15" s="431">
        <f>SUMIF(KTN!$B$7:$B$500,'Summary sales'!$A15,KTN!$J$7:$J$500)</f>
        <v>1167.4699999999721</v>
      </c>
      <c r="AX15" s="431">
        <f>SUMIF(KSNR!$B$7:$B$497,'Summary sales'!$A15,KSNR!$J$7:$J$497)</f>
        <v>6041.9799999999814</v>
      </c>
      <c r="AY15" s="431">
        <f>SUMIF(NIAGAGARAM!$B$7:$B$504,'Summary sales'!$A15,NIAGAGARAM!$J$7:$J$504)</f>
        <v>1024.6300000000047</v>
      </c>
      <c r="AZ15" s="431">
        <f>SUMIF('PCI84'!$B$7:$B$501,'Summary sales'!$A15,'PCI84'!$J$7:$J$501)</f>
        <v>7708.929999999702</v>
      </c>
      <c r="BA15" s="431">
        <f>SUMIF(PCIM!$B$7:$B$502,'Summary sales'!$A15,PCIM!$J$7:$J$502)</f>
        <v>3207.0300000000279</v>
      </c>
      <c r="BB15" s="431">
        <f>SUMIF(INDOFOOD!$B$7:$B$500,'Summary sales'!$A15,INDOFOOD!$J$7:$J$500)</f>
        <v>5937.1299999998882</v>
      </c>
      <c r="BC15" s="431">
        <f>SUMIF(HCI!$B$7:$B$502,'Summary sales'!$A15,HCI!$J$7:$J$502)</f>
        <v>8648.2299999999814</v>
      </c>
      <c r="BD15" s="431">
        <f>SUMIF(DIC!$B$7:$B$501,'Summary sales'!$A15,DIC!$J$7:$J$501)</f>
        <v>3688.2799999997951</v>
      </c>
      <c r="BE15" s="431">
        <f>SUMIF(ASAHIMAS!$B$7:$B$500,'Summary sales'!$A15,ASAHIMAS!$J$7:$J$500)</f>
        <v>10823.189999999478</v>
      </c>
      <c r="BF15" s="431">
        <f>SUMIF('ABC KOGEN'!B14:B46,'Summary sales'!$A15,'ABC KOGEN'!J14:J46)</f>
        <v>4103.6099999998696</v>
      </c>
      <c r="BG15" s="431">
        <f>SUMIF(ADP!$B$7:$B$499,'Summary sales'!$A15,ADP!$J$7:$J$499)</f>
        <v>763.30000000001746</v>
      </c>
      <c r="BH15" s="431">
        <f>SUMIF(Tongtji!$B$8:$B$502,'Summary sales'!$A15,Tongtji!$J$8:$J$502)</f>
        <v>4533.2000000001863</v>
      </c>
      <c r="BI15" s="431">
        <f>SUMIF(CITYMALL!$B$7:$B$500,'Summary sales'!$A15,CITYMALL!$K$7:$K$500)</f>
        <v>0</v>
      </c>
      <c r="BJ15" s="431">
        <f>SUMIF(PERHUTANI!$B$7:$B$500,'Summary sales'!$A15,PERHUTANI!$J$7:$J$500)</f>
        <v>0</v>
      </c>
      <c r="BK15" s="431">
        <f>SUMIF(PA!$B$7:$B$500,'Summary sales'!$A15,PA!$J$7:$J$500)</f>
        <v>473.73999999999069</v>
      </c>
      <c r="BL15" s="431">
        <f>SUMIF(RPI!$B$7:$B$500,'Summary sales'!$A15,RPI!$J$7:$J$500)</f>
        <v>0</v>
      </c>
      <c r="BM15" s="431">
        <f>SUMIF(RB!$B$7:$B$500,'Summary sales'!$A15,RB!$J$7:$J$500)</f>
        <v>0</v>
      </c>
      <c r="BN15" s="431">
        <f>SUMIF(DJARUM!$B$7:$B$500,'Summary sales'!$A15,DJARUM!$J$7:$J$500)</f>
        <v>4624.789999999979</v>
      </c>
      <c r="BO15" s="431">
        <f>SUMIF(GFATOM!$B$7:$B$500,'Summary sales'!$A15,GFATOM!$J$7:$J$500)</f>
        <v>2738.0700000000652</v>
      </c>
      <c r="BP15" s="431">
        <f>SUMIF(GFKULIT!$B$7:$B$500,'Summary sales'!$A15,GFKULIT!$J$7:$J$500)</f>
        <v>3051.0700000000652</v>
      </c>
      <c r="BQ15" s="431">
        <f>SUMIF(PENTAWIRA!$B$7:$B$548,'Summary sales'!$A15,PENTAWIRA!$O$7:$O$548)</f>
        <v>8185.9560000000001</v>
      </c>
      <c r="BR15" s="431">
        <f>SUMIF(HSK!$B$7:$B$500,'Summary sales'!$A15,HSK!$J$7:$J$500)</f>
        <v>0</v>
      </c>
      <c r="BS15" s="431">
        <f>SUMIF(SDM!$B$7:$B$500,'Summary sales'!$A15,SDM!$J$7:$J$500)</f>
        <v>844.93000000016764</v>
      </c>
      <c r="BT15" s="431">
        <f>SUMIF(CCS!$B$7:$B$500,'Summary sales'!$A15,CCS!$J$7:$J$500)</f>
        <v>0</v>
      </c>
      <c r="BU15" s="431">
        <f>SUMIF(JARGAS!$B$7:$B$500,'Summary sales'!$A15,JARGAS!$J$7:$J$500)</f>
        <v>2791.3499999999767</v>
      </c>
      <c r="BV15" s="431">
        <f>SUMIF(SBI!$B$7:$B$500,'Summary sales'!$A15,SBI!$J$7:$J$500)</f>
        <v>3714.9199999999255</v>
      </c>
      <c r="BW15" s="431">
        <f>SUMIF(SPGLOBAL!$B$7:$B$500,'Summary sales'!$A15,SPGLOBAL!$J$7:$J$500)</f>
        <v>0</v>
      </c>
    </row>
    <row r="16" spans="1:75">
      <c r="A16" s="432">
        <f t="shared" si="47"/>
        <v>46304</v>
      </c>
      <c r="B16" s="433">
        <f t="shared" ca="1" si="48"/>
        <v>1.0945667524236049</v>
      </c>
      <c r="C16" s="434">
        <f t="shared" si="45"/>
        <v>144361.97699999998</v>
      </c>
      <c r="D16" s="446">
        <v>87178.229999999981</v>
      </c>
      <c r="E16" s="436">
        <v>36606.1</v>
      </c>
      <c r="F16" s="436">
        <v>11398.52</v>
      </c>
      <c r="G16" s="436"/>
      <c r="H16" s="436">
        <v>4815.4799999999996</v>
      </c>
      <c r="I16" s="437">
        <v>0</v>
      </c>
      <c r="J16" s="436">
        <v>0</v>
      </c>
      <c r="K16" s="437">
        <v>4363.6469999999999</v>
      </c>
      <c r="L16" s="437">
        <v>0</v>
      </c>
      <c r="M16" s="438">
        <f t="shared" ca="1" si="46"/>
        <v>158013.82033834112</v>
      </c>
      <c r="N16" s="439">
        <f>SUMIF(CLIN!$C$7:$C$500,'Summary sales'!$A16,CLIN!$J$7:$J$500)</f>
        <v>735.72999999998137</v>
      </c>
      <c r="O16" s="439">
        <f>SUMIF(KF!$B$7:$B$501,'Summary sales'!$A16,KF!$J$7:$J$501)</f>
        <v>791.41000000000349</v>
      </c>
      <c r="P16" s="439">
        <f>SUMIF(MKG!$B$7:$B$500,'Summary sales'!$A16,MKG!$J$7:$J$500)</f>
        <v>1072.0299999997951</v>
      </c>
      <c r="Q16" s="439">
        <f>SUMIF(STM!$B$7:$B$501,'Summary sales'!$A16,STM!$J$7:$J$501)</f>
        <v>3625.5300000002608</v>
      </c>
      <c r="R16" s="439">
        <f>SUMIF(OAJ!$B$7:$B$500,'Summary sales'!$A16,OAJ!$J$7:$J$500)</f>
        <v>1132.2799999999115</v>
      </c>
      <c r="S16" s="439">
        <f>SUMIF(NNI!$B$7:$B$500,'Summary sales'!$A16,NNI!$J$7:$J$500)</f>
        <v>244.65000000037253</v>
      </c>
      <c r="T16" s="439">
        <f>SUMIF(SHB!$B$7:$B$500,'Summary sales'!$A16,SHB!$J$7:$J$500)</f>
        <v>15.459999999991851</v>
      </c>
      <c r="U16" s="439">
        <f>SUMIF(GTL!$B$7:$B$500,'Summary sales'!$A16,GTL!$J$7:$J$500)</f>
        <v>636.45000000006985</v>
      </c>
      <c r="V16" s="439">
        <f>SUMIF(TWK!$B$7:$B$501,'Summary sales'!$A16,TWK!$J$7:$J$501)</f>
        <v>532.28000000002794</v>
      </c>
      <c r="W16" s="439">
        <f>SUMIF(BYC!$B$7:$B$500,'Summary sales'!$A16,BYC!$J$7:$J$500)</f>
        <v>4559.089999999851</v>
      </c>
      <c r="X16" s="439">
        <f ca="1">SUMIF(GFIR!$B$7:$B$34,'Summary sales'!$A16,GFIR!$J$7:$J$34)+SUMIF(GFIR2!$B$7:$B$31,'Summary sales'!$A16,GFIR2!$J$7:$J$30)</f>
        <v>3736.2099999999627</v>
      </c>
      <c r="Y16" s="439">
        <f>SUMIF(SARIMURNI!$B$7:$B$502,'Summary sales'!$A16,SARIMURNI!$J$7:$J$502)</f>
        <v>1258.2199999999721</v>
      </c>
      <c r="Z16" s="439">
        <f>SUMIF(HLI!$B$7:$B$500,'Summary sales'!$A16,HLI!$J$7:$J$500)</f>
        <v>6753.7600000002421</v>
      </c>
      <c r="AA16" s="439">
        <f>SUMIF(CERES!$B$7:$B$503,'Summary sales'!$A16,CERES!$J$7:$J$503)</f>
        <v>9363.160000000149</v>
      </c>
      <c r="AB16" s="439">
        <f>SUMIF(ALT!$B$7:$B$126,'Summary sales'!$A16,ALT!$M$7:$M$126)</f>
        <v>1049.9859999998007</v>
      </c>
      <c r="AC16" s="439">
        <f>SUMIF(UJL!$B$8:$B$99,'Summary sales'!$A16,UJL!$O$8:$O$99)</f>
        <v>0</v>
      </c>
      <c r="AD16" s="439">
        <f ca="1">SUMIF(IDP!$B$7:$B$141,'Summary sales'!$A16,IDP!$O$7:$O$140)</f>
        <v>5718.6753383458599</v>
      </c>
      <c r="AE16" s="439">
        <f>SUMIF(PSD!$B$7:$B$500,'Summary sales'!$A16,PSD!$K$7:$K$500)</f>
        <v>0</v>
      </c>
      <c r="AF16" s="439">
        <f>SUMIF(EBM!$B$7:$B$500,'Summary sales'!$A16,EBM!$J$7:$J$500)</f>
        <v>81.012000000002445</v>
      </c>
      <c r="AG16" s="439">
        <f>SUMIF(CISF!$B$7:$B$500,'Summary sales'!$A16,CISF!$J$7:$J$500)</f>
        <v>2816.2999999998137</v>
      </c>
      <c r="AH16" s="439">
        <f>SUMIF(KGM!$B$5:$B$488,'Summary sales'!$A16,KGM!$O$5:$O$488)</f>
        <v>1587.6000000000931</v>
      </c>
      <c r="AI16" s="439">
        <f>SUMIF(PUJ!$B$7:$B$503,'Summary sales'!$A16,PUJ!$J$7:$J$503)</f>
        <v>2140.9000000003725</v>
      </c>
      <c r="AJ16" s="439">
        <f>SUMIF(TORABIKACIKUPA!$B$7:$B$493,'Summary sales'!$A16,TORABIKACIKUPA!$L$7:$L$493)</f>
        <v>0</v>
      </c>
      <c r="AK16" s="439">
        <f>SUMIF(TORABIKAHF!$B$7:$B$504,'Summary sales'!$A16,TORABIKAHF!$L$7:$L$504)</f>
        <v>0</v>
      </c>
      <c r="AL16" s="439">
        <f>SUMIF(TORABIKAIC!$B$7:$B$492,'Summary sales'!$A16,TORABIKAIC!$L$7:$L$492)</f>
        <v>0</v>
      </c>
      <c r="AM16" s="439">
        <f>SUMIF(KALBEE!$B$7:$B$501,'Summary sales'!$A16,KALBEE!$J$7:$J$501)</f>
        <v>0</v>
      </c>
      <c r="AN16" s="439">
        <f>SUMIF(TOYOBO!$B$7:$B$479,'Summary sales'!$A16,TOYOBO!$O$7:$O$479)</f>
        <v>0</v>
      </c>
      <c r="AO16" s="439">
        <f>SUMIF(GREENPULSE!$B$7:$B$487,'Summary sales'!$A16,GREENPULSE!$J$7:$J$487)</f>
        <v>0</v>
      </c>
      <c r="AP16" s="439">
        <f>SUMIF(CONCORD!$B$7:$B$487,'Summary sales'!$A16,CONCORD!$J$7:$J$487)</f>
        <v>13377.900000000023</v>
      </c>
      <c r="AQ16" s="439">
        <f>SUMIF(KSN!$B$7:$B$484,'Summary sales'!$A16,KSN!$J$7:$J$484)</f>
        <v>3494.4499999999534</v>
      </c>
      <c r="AR16" s="439">
        <f>SUMIF(UMI!$B$7:$B$501,'Summary sales'!$A16,UMI!$J$7:$J$501)</f>
        <v>8552.1299999952316</v>
      </c>
      <c r="AS16" s="439">
        <f>SUMIF(IPT!$B$7:$B$502,'Summary sales'!$A16,IPT!$J$7:$J$502)</f>
        <v>1988.4199999999255</v>
      </c>
      <c r="AT16" s="439">
        <f>SUMIF(KBRU!$B$7:$B$501,'Summary sales'!$A16,KBRU!$J$7:$J$501)</f>
        <v>676.53000000002794</v>
      </c>
      <c r="AU16" s="439">
        <f>SUMIF(AMI!$B$7:$B$501,'Summary sales'!$A16,AMI!$J$7:$J$501)</f>
        <v>8214.0800000000745</v>
      </c>
      <c r="AV16" s="439">
        <f>SUMIF(KA!$B$7:$B$501,'Summary sales'!$A16,KA!$J$7:$J$501)</f>
        <v>1835.359999999986</v>
      </c>
      <c r="AW16" s="439">
        <f>SUMIF(KTN!$B$7:$B$500,'Summary sales'!$A16,KTN!$J$7:$J$500)</f>
        <v>940.88999999989755</v>
      </c>
      <c r="AX16" s="439">
        <f>SUMIF(KSNR!$B$7:$B$497,'Summary sales'!$A16,KSNR!$J$7:$J$497)</f>
        <v>4651.3699999999953</v>
      </c>
      <c r="AY16" s="439">
        <f>SUMIF(NIAGAGARAM!$B$7:$B$504,'Summary sales'!$A16,NIAGAGARAM!$J$7:$J$504)</f>
        <v>745.65000000002328</v>
      </c>
      <c r="AZ16" s="439">
        <f>SUMIF('PCI84'!$B$7:$B$501,'Summary sales'!$A16,'PCI84'!$J$7:$J$501)</f>
        <v>8812.3700000001118</v>
      </c>
      <c r="BA16" s="439">
        <f>SUMIF(PCIM!$B$7:$B$502,'Summary sales'!$A16,PCIM!$J$7:$J$502)</f>
        <v>2288.7399999999907</v>
      </c>
      <c r="BB16" s="439">
        <f>SUMIF(INDOFOOD!$B$7:$B$500,'Summary sales'!$A16,INDOFOOD!$J$7:$J$500)</f>
        <v>5762.5499999998137</v>
      </c>
      <c r="BC16" s="439">
        <f>SUMIF(HCI!$B$7:$B$502,'Summary sales'!$A16,HCI!$J$7:$J$502)</f>
        <v>11125.270000000019</v>
      </c>
      <c r="BD16" s="439">
        <f>SUMIF(DIC!$B$7:$B$501,'Summary sales'!$A16,DIC!$J$7:$J$501)</f>
        <v>3699.6300000003539</v>
      </c>
      <c r="BE16" s="439">
        <f>SUMIF(ASAHIMAS!$B$7:$B$500,'Summary sales'!$A16,ASAHIMAS!$J$7:$J$500)</f>
        <v>6464.7599999997765</v>
      </c>
      <c r="BF16" s="439">
        <f>SUMIF('ABC KOGEN'!B15:B47,'Summary sales'!$A16,'ABC KOGEN'!J15:J47)</f>
        <v>5016.2999999998137</v>
      </c>
      <c r="BG16" s="439">
        <f>SUMIF(ADP!$B$7:$B$499,'Summary sales'!$A16,ADP!$J$7:$J$499)</f>
        <v>27.789999999979045</v>
      </c>
      <c r="BH16" s="439">
        <f>SUMIF(Tongtji!$B$8:$B$502,'Summary sales'!$A16,Tongtji!$J$8:$J$502)</f>
        <v>3821.7999999998137</v>
      </c>
      <c r="BI16" s="439">
        <f>SUMIF(CITYMALL!$B$7:$B$500,'Summary sales'!$A16,CITYMALL!$K$7:$K$500)</f>
        <v>0</v>
      </c>
      <c r="BJ16" s="439">
        <f>SUMIF(PERHUTANI!$B$7:$B$500,'Summary sales'!$A16,PERHUTANI!$J$7:$J$500)</f>
        <v>0</v>
      </c>
      <c r="BK16" s="439">
        <f>SUMIF(PA!$B$7:$B$500,'Summary sales'!$A16,PA!$J$7:$J$500)</f>
        <v>316.51000000000931</v>
      </c>
      <c r="BL16" s="439">
        <f>SUMIF(RPI!$B$7:$B$500,'Summary sales'!$A16,RPI!$J$7:$J$500)</f>
        <v>0</v>
      </c>
      <c r="BM16" s="439">
        <f>SUMIF(RB!$B$7:$B$500,'Summary sales'!$A16,RB!$J$7:$J$500)</f>
        <v>0</v>
      </c>
      <c r="BN16" s="439">
        <f>SUMIF(DJARUM!$B$7:$B$500,'Summary sales'!$A16,DJARUM!$J$7:$J$500)</f>
        <v>4590.8500000000349</v>
      </c>
      <c r="BO16" s="439">
        <f>SUMIF(GFATOM!$B$7:$B$500,'Summary sales'!$A16,GFATOM!$J$7:$J$500)</f>
        <v>2102.6699999999255</v>
      </c>
      <c r="BP16" s="439">
        <f>SUMIF(GFKULIT!$B$7:$B$500,'Summary sales'!$A16,GFKULIT!$J$7:$J$500)</f>
        <v>0</v>
      </c>
      <c r="BQ16" s="439">
        <f>SUMIF(PENTAWIRA!$B$7:$B$548,'Summary sales'!$A16,PENTAWIRA!$O$7:$O$548)</f>
        <v>4363.6469999999999</v>
      </c>
      <c r="BR16" s="439">
        <f>SUMIF(HSK!$B$7:$B$500,'Summary sales'!$A16,HSK!$J$7:$J$500)</f>
        <v>0</v>
      </c>
      <c r="BS16" s="439">
        <f>SUMIF(SDM!$B$7:$B$500,'Summary sales'!$A16,SDM!$J$7:$J$500)</f>
        <v>1133.3199999998324</v>
      </c>
      <c r="BT16" s="439">
        <f>SUMIF(CCS!$B$7:$B$500,'Summary sales'!$A16,CCS!$J$7:$J$500)</f>
        <v>0</v>
      </c>
      <c r="BU16" s="439">
        <f>SUMIF(JARGAS!$B$7:$B$500,'Summary sales'!$A16,JARGAS!$J$7:$J$500)</f>
        <v>2786.8699999999953</v>
      </c>
      <c r="BV16" s="439">
        <f>SUMIF(SBI!$B$7:$B$500,'Summary sales'!$A16,SBI!$J$7:$J$500)</f>
        <v>3373.2299999999814</v>
      </c>
      <c r="BW16" s="439">
        <f>SUMIF(SPGLOBAL!$B$7:$B$500,'Summary sales'!$A16,SPGLOBAL!$J$7:$J$500)</f>
        <v>0</v>
      </c>
    </row>
    <row r="17" spans="1:76">
      <c r="A17" s="422">
        <f t="shared" si="47"/>
        <v>46305</v>
      </c>
      <c r="B17" s="440">
        <f t="shared" ca="1" si="48"/>
        <v>0.81938322806523878</v>
      </c>
      <c r="C17" s="441">
        <f t="shared" si="45"/>
        <v>162950.443</v>
      </c>
      <c r="D17" s="445">
        <v>99761.060000000027</v>
      </c>
      <c r="E17" s="442">
        <v>31931.55</v>
      </c>
      <c r="F17" s="442">
        <v>12942.75</v>
      </c>
      <c r="G17" s="442"/>
      <c r="H17" s="426">
        <v>4940.37</v>
      </c>
      <c r="I17" s="427">
        <v>0</v>
      </c>
      <c r="J17" s="442">
        <v>0</v>
      </c>
      <c r="K17" s="427">
        <v>13374.713</v>
      </c>
      <c r="L17" s="427">
        <v>0</v>
      </c>
      <c r="M17" s="430">
        <f t="shared" ca="1" si="46"/>
        <v>133518.86000000068</v>
      </c>
      <c r="N17" s="431">
        <f>SUMIF(CLIN!$C$7:$C$500,'Summary sales'!$A17,CLIN!$J$7:$J$500)</f>
        <v>828.12000000011176</v>
      </c>
      <c r="O17" s="444">
        <f>SUMIF(KF!$B$7:$B$501,'Summary sales'!$A17,KF!$J$7:$J$501)</f>
        <v>709.34999999999854</v>
      </c>
      <c r="P17" s="444">
        <f>SUMIF(MKG!$B$7:$B$500,'Summary sales'!$A17,MKG!$J$7:$J$500)</f>
        <v>907.14000000013039</v>
      </c>
      <c r="Q17" s="431">
        <f>SUMIF(STM!$B$7:$B$501,'Summary sales'!$A17,STM!$J$7:$J$501)</f>
        <v>2427.0499999998137</v>
      </c>
      <c r="R17" s="444">
        <f>SUMIF(OAJ!$B$7:$B$500,'Summary sales'!$A17,OAJ!$J$7:$J$500)</f>
        <v>936.48999999999069</v>
      </c>
      <c r="S17" s="444">
        <f>SUMIF(NNI!$B$7:$B$500,'Summary sales'!$A17,NNI!$J$7:$J$500)</f>
        <v>316.54999999981374</v>
      </c>
      <c r="T17" s="444">
        <f>SUMIF(SHB!$B$7:$B$500,'Summary sales'!$A17,SHB!$J$7:$J$500)</f>
        <v>0</v>
      </c>
      <c r="U17" s="444">
        <f>SUMIF(GTL!$B$7:$B$500,'Summary sales'!$A17,GTL!$J$7:$J$500)</f>
        <v>335.23999999999069</v>
      </c>
      <c r="V17" s="444">
        <f>SUMIF(TWK!$B$7:$B$501,'Summary sales'!$A17,TWK!$J$7:$J$501)</f>
        <v>410.55999999993946</v>
      </c>
      <c r="W17" s="431">
        <f>SUMIF(BYC!$B$7:$B$500,'Summary sales'!$A17,BYC!$J$7:$J$500)</f>
        <v>4911.6500000003725</v>
      </c>
      <c r="X17" s="444">
        <f ca="1">SUMIF(GFIR!$B$7:$B$34,'Summary sales'!$A17,GFIR!$J$7:$J$34)+SUMIF(GFIR2!$B$7:$B$31,'Summary sales'!$A17,GFIR2!$J$7:$J$30)</f>
        <v>3111.359999999404</v>
      </c>
      <c r="Y17" s="444">
        <f>SUMIF(SARIMURNI!$B$7:$B$502,'Summary sales'!$A17,SARIMURNI!$J$7:$J$502)</f>
        <v>357.96999999997206</v>
      </c>
      <c r="Z17" s="431">
        <f>SUMIF(HLI!$B$7:$B$500,'Summary sales'!$A17,HLI!$J$7:$J$500)</f>
        <v>6265.589999999851</v>
      </c>
      <c r="AA17" s="444">
        <f>SUMIF(CERES!$B$7:$B$503,'Summary sales'!$A17,CERES!$J$7:$J$503)</f>
        <v>6069.5699999998324</v>
      </c>
      <c r="AB17" s="444">
        <f>SUMIF(ALT!$B$7:$B$126,'Summary sales'!$A17,ALT!$M$7:$M$126)</f>
        <v>1458.9780000001192</v>
      </c>
      <c r="AC17" s="431">
        <f>SUMIF(UJL!$B$8:$B$99,'Summary sales'!$A17,UJL!$O$8:$O$99)</f>
        <v>0</v>
      </c>
      <c r="AD17" s="431">
        <f ca="1">SUMIF(IDP!$B$7:$B$141,'Summary sales'!$A17,IDP!$O$7:$O$140)</f>
        <v>4651.6700000000401</v>
      </c>
      <c r="AE17" s="444">
        <f>SUMIF(PSD!$B$7:$B$500,'Summary sales'!$A17,PSD!$K$7:$K$500)</f>
        <v>0</v>
      </c>
      <c r="AF17" s="444">
        <f>SUMIF(EBM!$B$7:$B$500,'Summary sales'!$A17,EBM!$J$7:$J$500)</f>
        <v>88.690000000002328</v>
      </c>
      <c r="AG17" s="431">
        <f>SUMIF(CISF!$B$7:$B$500,'Summary sales'!$A17,CISF!$J$7:$J$500)</f>
        <v>0</v>
      </c>
      <c r="AH17" s="431">
        <f>SUMIF(KGM!$B$5:$B$488,'Summary sales'!$A17,KGM!$O$5:$O$488)</f>
        <v>550.11999999999534</v>
      </c>
      <c r="AI17" s="431">
        <f>SUMIF(PUJ!$B$7:$B$503,'Summary sales'!$A17,PUJ!$J$7:$J$503)</f>
        <v>0</v>
      </c>
      <c r="AJ17" s="431">
        <f>SUMIF(TORABIKACIKUPA!$B$7:$B$493,'Summary sales'!$A17,TORABIKACIKUPA!$L$7:$L$493)</f>
        <v>0</v>
      </c>
      <c r="AK17" s="431">
        <f>SUMIF(TORABIKAHF!$B$7:$B$504,'Summary sales'!$A17,TORABIKAHF!$L$7:$L$504)</f>
        <v>0</v>
      </c>
      <c r="AL17" s="431">
        <f>SUMIF(TORABIKAIC!$B$7:$B$492,'Summary sales'!$A17,TORABIKAIC!$L$7:$L$492)</f>
        <v>0</v>
      </c>
      <c r="AM17" s="431">
        <f>SUMIF(KALBEE!$B$7:$B$501,'Summary sales'!$A17,KALBEE!$J$7:$J$501)</f>
        <v>0</v>
      </c>
      <c r="AN17" s="431">
        <f>SUMIF(TOYOBO!$B$7:$B$479,'Summary sales'!$A17,TOYOBO!$O$7:$O$479)</f>
        <v>0</v>
      </c>
      <c r="AO17" s="431">
        <f>SUMIF(GREENPULSE!$B$7:$B$487,'Summary sales'!$A17,GREENPULSE!$J$7:$J$487)</f>
        <v>0</v>
      </c>
      <c r="AP17" s="431">
        <f>SUMIF(CONCORD!$B$7:$B$487,'Summary sales'!$A17,CONCORD!$J$7:$J$487)</f>
        <v>13942.960000000021</v>
      </c>
      <c r="AQ17" s="431">
        <f>SUMIF(KSN!$B$7:$B$484,'Summary sales'!$A17,KSN!$J$7:$J$484)</f>
        <v>3044.3800000001211</v>
      </c>
      <c r="AR17" s="431">
        <f>SUMIF(UMI!$B$7:$B$501,'Summary sales'!$A17,UMI!$J$7:$J$501)</f>
        <v>7733.5590000003576</v>
      </c>
      <c r="AS17" s="431">
        <f>SUMIF(IPT!$B$7:$B$502,'Summary sales'!$A17,IPT!$J$7:$J$502)</f>
        <v>2362.820000000298</v>
      </c>
      <c r="AT17" s="431">
        <f>SUMIF(KBRU!$B$7:$B$501,'Summary sales'!$A17,KBRU!$J$7:$J$501)</f>
        <v>953.45999999996275</v>
      </c>
      <c r="AU17" s="431">
        <f>SUMIF(AMI!$B$7:$B$501,'Summary sales'!$A17,AMI!$J$7:$J$501)</f>
        <v>5808.0600000005215</v>
      </c>
      <c r="AV17" s="431">
        <f>SUMIF(KA!$B$7:$B$501,'Summary sales'!$A17,KA!$J$7:$J$501)</f>
        <v>0</v>
      </c>
      <c r="AW17" s="431">
        <f>SUMIF(KTN!$B$7:$B$500,'Summary sales'!$A17,KTN!$J$7:$J$500)</f>
        <v>1228.9699999999721</v>
      </c>
      <c r="AX17" s="431">
        <f>SUMIF(KSNR!$B$7:$B$497,'Summary sales'!$A17,KSNR!$J$7:$J$497)</f>
        <v>4778.0599999999395</v>
      </c>
      <c r="AY17" s="431">
        <f>SUMIF(NIAGAGARAM!$B$7:$B$504,'Summary sales'!$A17,NIAGAGARAM!$J$7:$J$504)</f>
        <v>0</v>
      </c>
      <c r="AZ17" s="431">
        <f>SUMIF('PCI84'!$B$7:$B$501,'Summary sales'!$A17,'PCI84'!$J$7:$J$501)</f>
        <v>9033.820000000298</v>
      </c>
      <c r="BA17" s="431">
        <f>SUMIF(PCIM!$B$7:$B$502,'Summary sales'!$A17,PCIM!$J$7:$J$502)</f>
        <v>2217.1000000000931</v>
      </c>
      <c r="BB17" s="431">
        <f>SUMIF(INDOFOOD!$B$7:$B$500,'Summary sales'!$A17,INDOFOOD!$J$7:$J$500)</f>
        <v>2692.0999999996275</v>
      </c>
      <c r="BC17" s="431">
        <f>SUMIF(HCI!$B$7:$B$502,'Summary sales'!$A17,HCI!$J$7:$J$502)</f>
        <v>9628.089999999851</v>
      </c>
      <c r="BD17" s="431">
        <f>SUMIF(DIC!$B$7:$B$501,'Summary sales'!$A17,DIC!$J$7:$J$501)</f>
        <v>4015.679999999702</v>
      </c>
      <c r="BE17" s="431">
        <f>SUMIF(ASAHIMAS!$B$7:$B$500,'Summary sales'!$A17,ASAHIMAS!$J$7:$J$500)</f>
        <v>5379.7400000002235</v>
      </c>
      <c r="BF17" s="431">
        <f>SUMIF('ABC KOGEN'!B16:B48,'Summary sales'!$A17,'ABC KOGEN'!J16:J48)</f>
        <v>4588.8700000001118</v>
      </c>
      <c r="BG17" s="431">
        <f>SUMIF(ADP!$B$7:$B$499,'Summary sales'!$A17,ADP!$J$7:$J$499)</f>
        <v>0</v>
      </c>
      <c r="BH17" s="431">
        <f>SUMIF(Tongtji!$B$8:$B$502,'Summary sales'!$A17,Tongtji!$J$8:$J$502)</f>
        <v>2733</v>
      </c>
      <c r="BI17" s="431">
        <f>SUMIF(CITYMALL!$B$7:$B$500,'Summary sales'!$A17,CITYMALL!$K$7:$K$500)</f>
        <v>0</v>
      </c>
      <c r="BJ17" s="431">
        <f>SUMIF(PERHUTANI!$B$7:$B$500,'Summary sales'!$A17,PERHUTANI!$J$7:$J$500)</f>
        <v>0</v>
      </c>
      <c r="BK17" s="431">
        <f>SUMIF(PA!$B$7:$B$500,'Summary sales'!$A17,PA!$J$7:$J$500)</f>
        <v>287.27999999991152</v>
      </c>
      <c r="BL17" s="431">
        <f>SUMIF(RPI!$B$7:$B$500,'Summary sales'!$A17,RPI!$J$7:$J$500)</f>
        <v>0</v>
      </c>
      <c r="BM17" s="431">
        <f>SUMIF(RB!$B$7:$B$500,'Summary sales'!$A17,RB!$J$7:$J$500)</f>
        <v>0</v>
      </c>
      <c r="BN17" s="431">
        <f>SUMIF(DJARUM!$B$7:$B$500,'Summary sales'!$A17,DJARUM!$J$7:$J$500)</f>
        <v>1033.2199999999721</v>
      </c>
      <c r="BO17" s="431">
        <f>SUMIF(GFATOM!$B$7:$B$500,'Summary sales'!$A17,GFATOM!$J$7:$J$500)</f>
        <v>233.77000000001863</v>
      </c>
      <c r="BP17" s="431">
        <f>SUMIF(GFKULIT!$B$7:$B$500,'Summary sales'!$A17,GFKULIT!$J$7:$J$500)</f>
        <v>0</v>
      </c>
      <c r="BQ17" s="431">
        <f>SUMIF(PENTAWIRA!$B$7:$B$548,'Summary sales'!$A17,PENTAWIRA!$O$7:$O$548)</f>
        <v>13374.713</v>
      </c>
      <c r="BR17" s="431">
        <f>SUMIF(HSK!$B$7:$B$500,'Summary sales'!$A17,HSK!$J$7:$J$500)</f>
        <v>0</v>
      </c>
      <c r="BS17" s="431">
        <f>SUMIF(SDM!$B$7:$B$500,'Summary sales'!$A17,SDM!$J$7:$J$500)</f>
        <v>0</v>
      </c>
      <c r="BT17" s="431">
        <f>SUMIF(CCS!$B$7:$B$500,'Summary sales'!$A17,CCS!$J$7:$J$500)</f>
        <v>0</v>
      </c>
      <c r="BU17" s="431">
        <f>SUMIF(JARGAS!$B$7:$B$500,'Summary sales'!$A17,JARGAS!$J$7:$J$500)</f>
        <v>2648.1000000000349</v>
      </c>
      <c r="BV17" s="431">
        <f>SUMIF(SBI!$B$7:$B$500,'Summary sales'!$A17,SBI!$J$7:$J$500)</f>
        <v>1465.0100000002421</v>
      </c>
      <c r="BW17" s="431">
        <f>SUMIF(SPGLOBAL!$B$7:$B$500,'Summary sales'!$A17,SPGLOBAL!$J$7:$J$500)</f>
        <v>0</v>
      </c>
    </row>
    <row r="18" spans="1:76">
      <c r="A18" s="432">
        <f t="shared" si="47"/>
        <v>46306</v>
      </c>
      <c r="B18" s="433">
        <f t="shared" ca="1" si="48"/>
        <v>0.7682897864821735</v>
      </c>
      <c r="C18" s="434">
        <f t="shared" si="45"/>
        <v>133515.24100000004</v>
      </c>
      <c r="D18" s="446">
        <v>91090.620000000039</v>
      </c>
      <c r="E18" s="436">
        <v>19656.05</v>
      </c>
      <c r="F18" s="436">
        <v>13828.890000000001</v>
      </c>
      <c r="G18" s="436"/>
      <c r="H18" s="436">
        <v>4940.37</v>
      </c>
      <c r="I18" s="437">
        <v>0</v>
      </c>
      <c r="J18" s="436">
        <v>0</v>
      </c>
      <c r="K18" s="437">
        <v>3999.3110000000001</v>
      </c>
      <c r="L18" s="437">
        <v>0</v>
      </c>
      <c r="M18" s="438">
        <f t="shared" ca="1" si="46"/>
        <v>102578.39600000596</v>
      </c>
      <c r="N18" s="439">
        <f>SUMIF(CLIN!$C$7:$C$500,'Summary sales'!$A18,CLIN!$J$7:$J$500)</f>
        <v>773.66999999992549</v>
      </c>
      <c r="O18" s="439">
        <f>SUMIF(KF!$B$7:$B$501,'Summary sales'!$A18,KF!$J$7:$J$501)</f>
        <v>72.069999999999709</v>
      </c>
      <c r="P18" s="439">
        <f>SUMIF(MKG!$B$7:$B$500,'Summary sales'!$A18,MKG!$J$7:$J$500)</f>
        <v>597.92999999970198</v>
      </c>
      <c r="Q18" s="439">
        <f>SUMIF(STM!$B$7:$B$501,'Summary sales'!$A18,STM!$J$7:$J$501)</f>
        <v>545.45000000018626</v>
      </c>
      <c r="R18" s="439">
        <f>SUMIF(OAJ!$B$7:$B$500,'Summary sales'!$A18,OAJ!$J$7:$J$500)</f>
        <v>411.26000000000931</v>
      </c>
      <c r="S18" s="439">
        <f>SUMIF(NNI!$B$7:$B$500,'Summary sales'!$A18,NNI!$J$7:$J$500)</f>
        <v>0</v>
      </c>
      <c r="T18" s="439">
        <f>SUMIF(SHB!$B$7:$B$500,'Summary sales'!$A18,SHB!$J$7:$J$500)</f>
        <v>195.05000000001746</v>
      </c>
      <c r="U18" s="439">
        <f>SUMIF(GTL!$B$7:$B$500,'Summary sales'!$A18,GTL!$J$7:$J$500)</f>
        <v>349.55999999993946</v>
      </c>
      <c r="V18" s="439">
        <f>SUMIF(TWK!$B$7:$B$501,'Summary sales'!$A18,TWK!$J$7:$J$501)</f>
        <v>370.56000000005588</v>
      </c>
      <c r="W18" s="439">
        <f>SUMIF(BYC!$B$7:$B$500,'Summary sales'!$A18,BYC!$J$7:$J$500)</f>
        <v>0</v>
      </c>
      <c r="X18" s="439">
        <f ca="1">SUMIF(GFIR!$B$7:$B$34,'Summary sales'!$A18,GFIR!$J$7:$J$34)+SUMIF(GFIR2!$B$7:$B$31,'Summary sales'!$A18,GFIR2!$J$7:$J$30)</f>
        <v>1784.7900000000373</v>
      </c>
      <c r="Y18" s="439">
        <f>SUMIF(SARIMURNI!$B$7:$B$502,'Summary sales'!$A18,SARIMURNI!$J$7:$J$502)</f>
        <v>66.899999999906868</v>
      </c>
      <c r="Z18" s="439">
        <f>SUMIF(HLI!$B$7:$B$500,'Summary sales'!$A18,HLI!$J$7:$J$500)</f>
        <v>6385.3500000000931</v>
      </c>
      <c r="AA18" s="439">
        <f>SUMIF(CERES!$B$7:$B$503,'Summary sales'!$A18,CERES!$J$7:$J$503)</f>
        <v>4479.9500000001863</v>
      </c>
      <c r="AB18" s="439">
        <f>SUMIF(ALT!$B$7:$B$126,'Summary sales'!$A18,ALT!$M$7:$M$126)</f>
        <v>721.91100000008009</v>
      </c>
      <c r="AC18" s="439">
        <f>SUMIF(UJL!$B$8:$B$99,'Summary sales'!$A18,UJL!$O$8:$O$99)</f>
        <v>0</v>
      </c>
      <c r="AD18" s="439">
        <f ca="1">SUMIF(IDP!$B$7:$B$141,'Summary sales'!$A18,IDP!$O$7:$O$140)</f>
        <v>0</v>
      </c>
      <c r="AE18" s="439">
        <f>SUMIF(PSD!$B$7:$B$500,'Summary sales'!$A18,PSD!$K$7:$K$500)</f>
        <v>0</v>
      </c>
      <c r="AF18" s="439">
        <f>SUMIF(EBM!$B$7:$B$500,'Summary sales'!$A18,EBM!$J$7:$J$500)</f>
        <v>79.872999999992317</v>
      </c>
      <c r="AG18" s="439">
        <f>SUMIF(CISF!$B$7:$B$500,'Summary sales'!$A18,CISF!$J$7:$J$500)</f>
        <v>180.40000000037253</v>
      </c>
      <c r="AH18" s="439">
        <f>SUMIF(KGM!$B$5:$B$488,'Summary sales'!$A18,KGM!$O$5:$O$488)</f>
        <v>1683.8899999998976</v>
      </c>
      <c r="AI18" s="439">
        <f>SUMIF(PUJ!$B$7:$B$503,'Summary sales'!$A18,PUJ!$J$7:$J$503)</f>
        <v>0</v>
      </c>
      <c r="AJ18" s="439">
        <f>SUMIF(TORABIKACIKUPA!$B$7:$B$493,'Summary sales'!$A18,TORABIKACIKUPA!$L$7:$L$493)</f>
        <v>0</v>
      </c>
      <c r="AK18" s="439">
        <f>SUMIF(TORABIKAHF!$B$7:$B$504,'Summary sales'!$A18,TORABIKAHF!$L$7:$L$504)</f>
        <v>0</v>
      </c>
      <c r="AL18" s="439">
        <f>SUMIF(TORABIKAIC!$B$7:$B$492,'Summary sales'!$A18,TORABIKAIC!$L$7:$L$492)</f>
        <v>0</v>
      </c>
      <c r="AM18" s="439">
        <f>SUMIF(KALBEE!$B$7:$B$501,'Summary sales'!$A18,KALBEE!$J$7:$J$501)</f>
        <v>0</v>
      </c>
      <c r="AN18" s="439">
        <f>SUMIF(TOYOBO!$B$7:$B$479,'Summary sales'!$A18,TOYOBO!$O$7:$O$479)</f>
        <v>0</v>
      </c>
      <c r="AO18" s="439">
        <f>SUMIF(GREENPULSE!$B$7:$B$487,'Summary sales'!$A18,GREENPULSE!$J$7:$J$487)</f>
        <v>0</v>
      </c>
      <c r="AP18" s="439">
        <f>SUMIF(CONCORD!$B$7:$B$487,'Summary sales'!$A18,CONCORD!$J$7:$J$487)</f>
        <v>12975.829999999958</v>
      </c>
      <c r="AQ18" s="439">
        <f>SUMIF(KSN!$B$7:$B$484,'Summary sales'!$A18,KSN!$J$7:$J$484)</f>
        <v>4788.3299999998417</v>
      </c>
      <c r="AR18" s="439">
        <f>SUMIF(UMI!$B$7:$B$501,'Summary sales'!$A18,UMI!$J$7:$J$501)</f>
        <v>6994.6210000067949</v>
      </c>
      <c r="AS18" s="439">
        <f>SUMIF(IPT!$B$7:$B$502,'Summary sales'!$A18,IPT!$J$7:$J$502)</f>
        <v>388.58000000007451</v>
      </c>
      <c r="AT18" s="439">
        <f>SUMIF(KBRU!$B$7:$B$501,'Summary sales'!$A18,KBRU!$J$7:$J$501)</f>
        <v>0</v>
      </c>
      <c r="AU18" s="439">
        <f>SUMIF(AMI!$B$7:$B$501,'Summary sales'!$A18,AMI!$J$7:$J$501)</f>
        <v>1070.089999999851</v>
      </c>
      <c r="AV18" s="439">
        <f>SUMIF(KA!$B$7:$B$501,'Summary sales'!$A18,KA!$J$7:$J$501)</f>
        <v>0</v>
      </c>
      <c r="AW18" s="439">
        <f>SUMIF(KTN!$B$7:$B$500,'Summary sales'!$A18,KTN!$J$7:$J$500)</f>
        <v>1102.1500000001397</v>
      </c>
      <c r="AX18" s="439">
        <f>SUMIF(KSNR!$B$7:$B$497,'Summary sales'!$A18,KSNR!$J$7:$J$497)</f>
        <v>1338.4799999999814</v>
      </c>
      <c r="AY18" s="439">
        <f>SUMIF(NIAGAGARAM!$B$7:$B$504,'Summary sales'!$A18,NIAGAGARAM!$J$7:$J$504)</f>
        <v>0</v>
      </c>
      <c r="AZ18" s="439">
        <f>SUMIF('PCI84'!$B$7:$B$501,'Summary sales'!$A18,'PCI84'!$J$7:$J$501)</f>
        <v>10531.639999999665</v>
      </c>
      <c r="BA18" s="439">
        <f>SUMIF(PCIM!$B$7:$B$502,'Summary sales'!$A18,PCIM!$J$7:$J$502)</f>
        <v>2346.4699999999721</v>
      </c>
      <c r="BB18" s="439">
        <f>SUMIF(INDOFOOD!$B$7:$B$500,'Summary sales'!$A18,INDOFOOD!$J$7:$J$500)</f>
        <v>12207.509999999776</v>
      </c>
      <c r="BC18" s="439">
        <f>SUMIF(HCI!$B$7:$B$502,'Summary sales'!$A18,HCI!$J$7:$J$502)</f>
        <v>6285.9000000001397</v>
      </c>
      <c r="BD18" s="439">
        <f>SUMIF(DIC!$B$7:$B$501,'Summary sales'!$A18,DIC!$J$7:$J$501)</f>
        <v>3262.070000000298</v>
      </c>
      <c r="BE18" s="439">
        <f>SUMIF(ASAHIMAS!$B$7:$B$500,'Summary sales'!$A18,ASAHIMAS!$J$7:$J$500)</f>
        <v>6850.3699999991804</v>
      </c>
      <c r="BF18" s="439">
        <f>SUMIF('ABC KOGEN'!B17:B49,'Summary sales'!$A18,'ABC KOGEN'!J17:J49)</f>
        <v>3845.7700000000186</v>
      </c>
      <c r="BG18" s="439">
        <f>SUMIF(ADP!$B$7:$B$499,'Summary sales'!$A18,ADP!$J$7:$J$499)</f>
        <v>0</v>
      </c>
      <c r="BH18" s="439">
        <f>SUMIF(Tongtji!$B$8:$B$502,'Summary sales'!$A18,Tongtji!$J$8:$J$502)</f>
        <v>478</v>
      </c>
      <c r="BI18" s="439">
        <f>SUMIF(CITYMALL!$B$7:$B$500,'Summary sales'!$A18,CITYMALL!$K$7:$K$500)</f>
        <v>0</v>
      </c>
      <c r="BJ18" s="439">
        <f>SUMIF(PERHUTANI!$B$7:$B$500,'Summary sales'!$A18,PERHUTANI!$J$7:$J$500)</f>
        <v>0</v>
      </c>
      <c r="BK18" s="439">
        <f>SUMIF(PA!$B$7:$B$500,'Summary sales'!$A18,PA!$J$7:$J$500)</f>
        <v>252.64000000001397</v>
      </c>
      <c r="BL18" s="439">
        <f>SUMIF(RPI!$B$7:$B$500,'Summary sales'!$A18,RPI!$J$7:$J$500)</f>
        <v>0</v>
      </c>
      <c r="BM18" s="439">
        <f>SUMIF(RB!$B$7:$B$500,'Summary sales'!$A18,RB!$J$7:$J$500)</f>
        <v>0</v>
      </c>
      <c r="BN18" s="439">
        <f>SUMIF(DJARUM!$B$7:$B$500,'Summary sales'!$A18,DJARUM!$J$7:$J$500)</f>
        <v>1047.640000000014</v>
      </c>
      <c r="BO18" s="439">
        <f>SUMIF(GFATOM!$B$7:$B$500,'Summary sales'!$A18,GFATOM!$J$7:$J$500)</f>
        <v>336.64000000013039</v>
      </c>
      <c r="BP18" s="439">
        <f>SUMIF(GFKULIT!$B$7:$B$500,'Summary sales'!$A18,GFKULIT!$J$7:$J$500)</f>
        <v>0</v>
      </c>
      <c r="BQ18" s="439">
        <f>SUMIF(PENTAWIRA!$B$7:$B$548,'Summary sales'!$A18,PENTAWIRA!$O$7:$O$548)</f>
        <v>3999.3110000000001</v>
      </c>
      <c r="BR18" s="439">
        <f>SUMIF(HSK!$B$7:$B$500,'Summary sales'!$A18,HSK!$J$7:$J$500)</f>
        <v>0</v>
      </c>
      <c r="BS18" s="439">
        <f>SUMIF(SDM!$B$7:$B$500,'Summary sales'!$A18,SDM!$J$7:$J$500)</f>
        <v>0</v>
      </c>
      <c r="BT18" s="439">
        <f>SUMIF(CCS!$B$7:$B$500,'Summary sales'!$A18,CCS!$J$7:$J$500)</f>
        <v>0</v>
      </c>
      <c r="BU18" s="439">
        <f>SUMIF(JARGAS!$B$7:$B$500,'Summary sales'!$A18,JARGAS!$J$7:$J$500)</f>
        <v>2502.039999999979</v>
      </c>
      <c r="BV18" s="439">
        <f>SUMIF(SBI!$B$7:$B$500,'Summary sales'!$A18,SBI!$J$7:$J$500)</f>
        <v>1275.6999999997206</v>
      </c>
      <c r="BW18" s="439">
        <f>SUMIF(SPGLOBAL!$B$7:$B$500,'Summary sales'!$A18,SPGLOBAL!$J$7:$J$500)</f>
        <v>0</v>
      </c>
    </row>
    <row r="19" spans="1:76">
      <c r="A19" s="422">
        <f t="shared" si="47"/>
        <v>46307</v>
      </c>
      <c r="B19" s="423">
        <f t="shared" ca="1" si="48"/>
        <v>1.056465640948089</v>
      </c>
      <c r="C19" s="441">
        <f t="shared" si="45"/>
        <v>158407.90699999998</v>
      </c>
      <c r="D19" s="425">
        <v>99620.74</v>
      </c>
      <c r="E19" s="442">
        <v>32821.31</v>
      </c>
      <c r="F19" s="442">
        <v>8807.43</v>
      </c>
      <c r="G19" s="442"/>
      <c r="H19" s="442">
        <v>4940.37</v>
      </c>
      <c r="I19" s="427">
        <v>8174.8700000000008</v>
      </c>
      <c r="J19" s="442">
        <v>0</v>
      </c>
      <c r="K19" s="427">
        <v>4043.1869999999999</v>
      </c>
      <c r="L19" s="427">
        <v>0</v>
      </c>
      <c r="M19" s="430">
        <f t="shared" ca="1" si="46"/>
        <v>167352.51100000026</v>
      </c>
      <c r="N19" s="431">
        <f>SUMIF(CLIN!$C$7:$C$500,'Summary sales'!$A19,CLIN!$J$7:$J$500)</f>
        <v>778.51000000000931</v>
      </c>
      <c r="O19" s="444">
        <f>SUMIF(KF!$B$7:$B$501,'Summary sales'!$A19,KF!$J$7:$J$501)</f>
        <v>1976.1299999999974</v>
      </c>
      <c r="P19" s="444">
        <f>SUMIF(MKG!$B$7:$B$500,'Summary sales'!$A19,MKG!$J$7:$J$500)</f>
        <v>1417.2400000002235</v>
      </c>
      <c r="Q19" s="431">
        <f>SUMIF(STM!$B$7:$B$501,'Summary sales'!$A19,STM!$J$7:$J$501)</f>
        <v>2761.4699999997392</v>
      </c>
      <c r="R19" s="431">
        <f>SUMIF(OAJ!$B$7:$B$500,'Summary sales'!$A19,OAJ!$J$7:$J$500)</f>
        <v>1147.3000000000466</v>
      </c>
      <c r="S19" s="431">
        <f>SUMIF(NNI!$B$7:$B$500,'Summary sales'!$A19,NNI!$J$7:$J$500)</f>
        <v>0</v>
      </c>
      <c r="T19" s="444">
        <f>SUMIF(SHB!$B$7:$B$500,'Summary sales'!$A19,SHB!$J$7:$J$500)</f>
        <v>386.08999999999651</v>
      </c>
      <c r="U19" s="444">
        <f>SUMIF(GTL!$B$7:$B$500,'Summary sales'!$A19,GTL!$J$7:$J$500)</f>
        <v>689.07000000006519</v>
      </c>
      <c r="V19" s="444">
        <f>SUMIF(TWK!$B$7:$B$501,'Summary sales'!$A19,TWK!$J$7:$J$501)</f>
        <v>602.88000000000466</v>
      </c>
      <c r="W19" s="431">
        <f>SUMIF(BYC!$B$7:$B$500,'Summary sales'!$A19,BYC!$J$7:$J$500)</f>
        <v>5672.679999999702</v>
      </c>
      <c r="X19" s="444">
        <f ca="1">SUMIF(GFIR!$B$7:$B$34,'Summary sales'!$A19,GFIR!$J$7:$J$34)+SUMIF(GFIR2!$B$7:$B$31,'Summary sales'!$A19,GFIR2!$J$7:$J$30)</f>
        <v>4518.0499999998137</v>
      </c>
      <c r="Y19" s="444">
        <f>SUMIF(SARIMURNI!$B$7:$B$502,'Summary sales'!$A19,SARIMURNI!$J$7:$J$502)</f>
        <v>654.14000000013039</v>
      </c>
      <c r="Z19" s="431">
        <f>SUMIF(HLI!$B$7:$B$500,'Summary sales'!$A19,HLI!$J$7:$J$500)</f>
        <v>6225.0800000000745</v>
      </c>
      <c r="AA19" s="444">
        <f>SUMIF(CERES!$B$7:$B$503,'Summary sales'!$A19,CERES!$J$7:$J$503)</f>
        <v>9854.5200000000186</v>
      </c>
      <c r="AB19" s="444">
        <f>SUMIF(ALT!$B$7:$B$126,'Summary sales'!$A19,ALT!$M$7:$M$126)</f>
        <v>1424.0009999999311</v>
      </c>
      <c r="AC19" s="431">
        <f>SUMIF(UJL!$B$8:$B$99,'Summary sales'!$A19,UJL!$O$8:$O$99)</f>
        <v>0</v>
      </c>
      <c r="AD19" s="444">
        <f ca="1">SUMIF(IDP!$B$7:$B$141,'Summary sales'!$A19,IDP!$O$7:$O$140)</f>
        <v>5176.1600000000362</v>
      </c>
      <c r="AE19" s="444">
        <f>SUMIF(PSD!$B$7:$B$500,'Summary sales'!$A19,PSD!$K$7:$K$500)</f>
        <v>0</v>
      </c>
      <c r="AF19" s="444">
        <f>SUMIF(EBM!$B$7:$B$500,'Summary sales'!$A19,EBM!$J$7:$J$500)</f>
        <v>56.134999999994761</v>
      </c>
      <c r="AG19" s="431">
        <f>SUMIF(CISF!$B$7:$B$500,'Summary sales'!$A19,CISF!$J$7:$J$500)</f>
        <v>3631.5999999996275</v>
      </c>
      <c r="AH19" s="431">
        <f>SUMIF(KGM!$B$5:$B$488,'Summary sales'!$A19,KGM!$O$5:$O$488)</f>
        <v>1011.3000000000466</v>
      </c>
      <c r="AI19" s="431">
        <f>SUMIF(PUJ!$B$7:$B$503,'Summary sales'!$A19,PUJ!$J$7:$J$503)</f>
        <v>3874.5999999996275</v>
      </c>
      <c r="AJ19" s="431">
        <f>SUMIF(TORABIKACIKUPA!$B$7:$B$493,'Summary sales'!$A19,TORABIKACIKUPA!$L$7:$L$493)</f>
        <v>0</v>
      </c>
      <c r="AK19" s="431">
        <f>SUMIF(TORABIKAHF!$B$7:$B$504,'Summary sales'!$A19,TORABIKAHF!$L$7:$L$504)</f>
        <v>0</v>
      </c>
      <c r="AL19" s="431">
        <f>SUMIF(TORABIKAIC!$B$7:$B$492,'Summary sales'!$A19,TORABIKAIC!$L$7:$L$492)</f>
        <v>0</v>
      </c>
      <c r="AM19" s="431">
        <f>SUMIF(KALBEE!$B$7:$B$501,'Summary sales'!$A19,KALBEE!$J$7:$J$501)</f>
        <v>0</v>
      </c>
      <c r="AN19" s="431">
        <f>SUMIF(TOYOBO!$B$7:$B$479,'Summary sales'!$A19,TOYOBO!$O$7:$O$479)</f>
        <v>0</v>
      </c>
      <c r="AO19" s="431">
        <f>SUMIF(GREENPULSE!$B$7:$B$487,'Summary sales'!$A19,GREENPULSE!$J$7:$J$487)</f>
        <v>172.54000000000087</v>
      </c>
      <c r="AP19" s="431">
        <f>SUMIF(CONCORD!$B$7:$B$487,'Summary sales'!$A19,CONCORD!$J$7:$J$487)</f>
        <v>15596.410000000033</v>
      </c>
      <c r="AQ19" s="431">
        <f>SUMIF(KSN!$B$7:$B$484,'Summary sales'!$A19,KSN!$J$7:$J$484)</f>
        <v>0</v>
      </c>
      <c r="AR19" s="431">
        <f>SUMIF(UMI!$B$7:$B$501,'Summary sales'!$A19,UMI!$J$7:$J$501)</f>
        <v>11319.197999998927</v>
      </c>
      <c r="AS19" s="431">
        <f>SUMIF(IPT!$B$7:$B$502,'Summary sales'!$A19,IPT!$J$7:$J$502)</f>
        <v>1885.7099999999627</v>
      </c>
      <c r="AT19" s="431">
        <f>SUMIF(KBRU!$B$7:$B$501,'Summary sales'!$A19,KBRU!$J$7:$J$501)</f>
        <v>31.970000000088476</v>
      </c>
      <c r="AU19" s="431">
        <f>SUMIF(AMI!$B$7:$B$501,'Summary sales'!$A19,AMI!$J$7:$J$501)</f>
        <v>9195.6899999994785</v>
      </c>
      <c r="AV19" s="431">
        <f>SUMIF(KA!$B$7:$B$501,'Summary sales'!$A19,KA!$J$7:$J$501)</f>
        <v>2867.2400000000489</v>
      </c>
      <c r="AW19" s="431">
        <f>SUMIF(KTN!$B$7:$B$500,'Summary sales'!$A19,KTN!$J$7:$J$500)</f>
        <v>1113.9799999999814</v>
      </c>
      <c r="AX19" s="431">
        <f>SUMIF(KSNR!$B$7:$B$497,'Summary sales'!$A19,KSNR!$J$7:$J$497)</f>
        <v>5963.4500000000698</v>
      </c>
      <c r="AY19" s="431">
        <f>SUMIF(NIAGAGARAM!$B$7:$B$504,'Summary sales'!$A19,NIAGAGARAM!$J$7:$J$504)</f>
        <v>1048.6300000000047</v>
      </c>
      <c r="AZ19" s="431">
        <f>SUMIF('PCI84'!$B$7:$B$501,'Summary sales'!$A19,'PCI84'!$J$7:$J$501)</f>
        <v>10994.570000000298</v>
      </c>
      <c r="BA19" s="431">
        <f>SUMIF(PCIM!$B$7:$B$502,'Summary sales'!$A19,PCIM!$J$7:$J$502)</f>
        <v>2521.1000000000931</v>
      </c>
      <c r="BB19" s="431">
        <f>SUMIF(INDOFOOD!$B$7:$B$500,'Summary sales'!$A19,INDOFOOD!$J$7:$J$500)</f>
        <v>5158.8100000005215</v>
      </c>
      <c r="BC19" s="431">
        <f>SUMIF(HCI!$B$7:$B$502,'Summary sales'!$A19,HCI!$J$7:$J$502)</f>
        <v>6376.6999999999534</v>
      </c>
      <c r="BD19" s="431">
        <f>SUMIF(DIC!$B$7:$B$501,'Summary sales'!$A19,DIC!$J$7:$J$501)</f>
        <v>4312.4199999999255</v>
      </c>
      <c r="BE19" s="431">
        <f>SUMIF(ASAHIMAS!$B$7:$B$500,'Summary sales'!$A19,ASAHIMAS!$J$7:$J$500)</f>
        <v>12436.690000001341</v>
      </c>
      <c r="BF19" s="431">
        <f>SUMIF('ABC KOGEN'!B18:B50,'Summary sales'!$A19,'ABC KOGEN'!J18:J50)</f>
        <v>0</v>
      </c>
      <c r="BG19" s="431">
        <f>SUMIF(ADP!$B$7:$B$499,'Summary sales'!$A19,ADP!$J$7:$J$499)</f>
        <v>517.36000000001513</v>
      </c>
      <c r="BH19" s="431">
        <f>SUMIF(Tongtji!$B$8:$B$502,'Summary sales'!$A19,Tongtji!$J$8:$J$502)</f>
        <v>3786.2000000001863</v>
      </c>
      <c r="BI19" s="431">
        <f>SUMIF(CITYMALL!$B$7:$B$500,'Summary sales'!$A19,CITYMALL!$K$7:$K$500)</f>
        <v>0</v>
      </c>
      <c r="BJ19" s="431">
        <f>SUMIF(PERHUTANI!$B$7:$B$500,'Summary sales'!$A19,PERHUTANI!$J$7:$J$500)</f>
        <v>0</v>
      </c>
      <c r="BK19" s="431">
        <f>SUMIF(PA!$B$7:$B$500,'Summary sales'!$A19,PA!$J$7:$J$500)</f>
        <v>304.51000000000931</v>
      </c>
      <c r="BL19" s="431">
        <f>SUMIF(RPI!$B$7:$B$500,'Summary sales'!$A19,RPI!$J$7:$J$500)</f>
        <v>0</v>
      </c>
      <c r="BM19" s="431">
        <f>SUMIF(RB!$B$7:$B$500,'Summary sales'!$A19,RB!$J$7:$J$500)</f>
        <v>0</v>
      </c>
      <c r="BN19" s="431">
        <f>SUMIF(DJARUM!$B$7:$B$500,'Summary sales'!$A19,DJARUM!$J$7:$J$500)</f>
        <v>7208.429999999993</v>
      </c>
      <c r="BO19" s="431">
        <f>SUMIF(GFATOM!$B$7:$B$500,'Summary sales'!$A19,GFATOM!$J$7:$J$500)</f>
        <v>2712.5500000000466</v>
      </c>
      <c r="BP19" s="431">
        <f>SUMIF(GFKULIT!$B$7:$B$500,'Summary sales'!$A19,GFKULIT!$J$7:$J$500)</f>
        <v>0</v>
      </c>
      <c r="BQ19" s="431">
        <f>SUMIF(PENTAWIRA!$B$7:$B$548,'Summary sales'!$A19,PENTAWIRA!$O$7:$O$548)</f>
        <v>4043.1869999999999</v>
      </c>
      <c r="BR19" s="431">
        <f>SUMIF(HSK!$B$7:$B$500,'Summary sales'!$A19,HSK!$J$7:$J$500)</f>
        <v>0</v>
      </c>
      <c r="BS19" s="431">
        <f>SUMIF(SDM!$B$7:$B$500,'Summary sales'!$A19,SDM!$J$7:$J$500)</f>
        <v>897.43999999994412</v>
      </c>
      <c r="BT19" s="431">
        <f>SUMIF(CCS!$B$7:$B$500,'Summary sales'!$A19,CCS!$J$7:$J$500)</f>
        <v>0</v>
      </c>
      <c r="BU19" s="431">
        <f>SUMIF(JARGAS!$B$7:$B$500,'Summary sales'!$A19,JARGAS!$J$7:$J$500)</f>
        <v>2596.2800000000279</v>
      </c>
      <c r="BV19" s="431">
        <f>SUMIF(SBI!$B$7:$B$500,'Summary sales'!$A19,SBI!$J$7:$J$500)</f>
        <v>2434.4900000002235</v>
      </c>
      <c r="BW19" s="431">
        <f>SUMIF(SPGLOBAL!$B$7:$B$500,'Summary sales'!$A19,SPGLOBAL!$J$7:$J$500)</f>
        <v>0</v>
      </c>
    </row>
    <row r="20" spans="1:76">
      <c r="A20" s="432">
        <f t="shared" si="47"/>
        <v>46308</v>
      </c>
      <c r="B20" s="433">
        <f t="shared" ca="1" si="48"/>
        <v>1.124865339506439</v>
      </c>
      <c r="C20" s="434">
        <f t="shared" si="45"/>
        <v>152462.12499999994</v>
      </c>
      <c r="D20" s="435">
        <v>96622.319999999949</v>
      </c>
      <c r="E20" s="436">
        <v>34631.75</v>
      </c>
      <c r="F20" s="436">
        <v>8129.15</v>
      </c>
      <c r="G20" s="436"/>
      <c r="H20" s="436">
        <v>5063.66</v>
      </c>
      <c r="I20" s="437">
        <v>0</v>
      </c>
      <c r="J20" s="436">
        <v>0</v>
      </c>
      <c r="K20" s="437">
        <v>8015.2449999999999</v>
      </c>
      <c r="L20" s="437">
        <v>0</v>
      </c>
      <c r="M20" s="438">
        <f t="shared" ca="1" si="46"/>
        <v>171499.35999999807</v>
      </c>
      <c r="N20" s="439">
        <f>SUMIF(CLIN!$C$7:$C$500,'Summary sales'!$A20,CLIN!$J$7:$J$500)</f>
        <v>798.29000000003725</v>
      </c>
      <c r="O20" s="439">
        <f>SUMIF(KF!$B$7:$B$501,'Summary sales'!$A20,KF!$J$7:$J$501)</f>
        <v>1930.7400000000052</v>
      </c>
      <c r="P20" s="439">
        <f>SUMIF(MKG!$B$7:$B$500,'Summary sales'!$A20,MKG!$J$7:$J$500)</f>
        <v>1164.2799999997951</v>
      </c>
      <c r="Q20" s="439">
        <f>SUMIF(STM!$B$7:$B$501,'Summary sales'!$A20,STM!$J$7:$J$501)</f>
        <v>3276.2000000001863</v>
      </c>
      <c r="R20" s="439">
        <f>SUMIF(OAJ!$B$7:$B$500,'Summary sales'!$A20,OAJ!$J$7:$J$500)</f>
        <v>1059.5400000000373</v>
      </c>
      <c r="S20" s="439">
        <f>SUMIF(NNI!$B$7:$B$500,'Summary sales'!$A20,NNI!$J$7:$J$500)</f>
        <v>0</v>
      </c>
      <c r="T20" s="439">
        <f>SUMIF(SHB!$B$7:$B$500,'Summary sales'!$A20,SHB!$J$7:$J$500)</f>
        <v>72.190000000002328</v>
      </c>
      <c r="U20" s="439">
        <f>SUMIF(GTL!$B$7:$B$500,'Summary sales'!$A20,GTL!$J$7:$J$500)</f>
        <v>732.20999999996275</v>
      </c>
      <c r="V20" s="439">
        <f>SUMIF(TWK!$B$7:$B$501,'Summary sales'!$A20,TWK!$J$7:$J$501)</f>
        <v>632.23999999999069</v>
      </c>
      <c r="W20" s="439">
        <f>SUMIF(BYC!$B$7:$B$500,'Summary sales'!$A20,BYC!$J$7:$J$500)</f>
        <v>5310.160000000149</v>
      </c>
      <c r="X20" s="439">
        <f ca="1">SUMIF(GFIR!$B$7:$B$34,'Summary sales'!$A20,GFIR!$J$7:$J$34)+SUMIF(GFIR2!$B$7:$B$31,'Summary sales'!$A20,GFIR2!$J$7:$J$30)</f>
        <v>3897.6699999999255</v>
      </c>
      <c r="Y20" s="439">
        <f>SUMIF(SARIMURNI!$B$7:$B$502,'Summary sales'!$A20,SARIMURNI!$J$7:$J$502)</f>
        <v>798.82999999984168</v>
      </c>
      <c r="Z20" s="439">
        <f>SUMIF(HLI!$B$7:$B$500,'Summary sales'!$A20,HLI!$J$7:$J$500)</f>
        <v>6253.8899999996647</v>
      </c>
      <c r="AA20" s="439">
        <f>SUMIF(CERES!$B$7:$B$503,'Summary sales'!$A20,CERES!$J$7:$J$503)</f>
        <v>10289.839999999851</v>
      </c>
      <c r="AB20" s="439">
        <f>SUMIF(ALT!$B$7:$B$126,'Summary sales'!$A20,ALT!$M$7:$M$126)</f>
        <v>1523.0439999999944</v>
      </c>
      <c r="AC20" s="439">
        <f>SUMIF(UJL!$B$8:$B$99,'Summary sales'!$A20,UJL!$O$8:$O$99)</f>
        <v>0</v>
      </c>
      <c r="AD20" s="439">
        <f ca="1">SUMIF(IDP!$B$7:$B$141,'Summary sales'!$A20,IDP!$O$7:$O$140)</f>
        <v>5172.43</v>
      </c>
      <c r="AE20" s="439">
        <f>SUMIF(PSD!$B$7:$B$500,'Summary sales'!$A20,PSD!$K$7:$K$500)</f>
        <v>0</v>
      </c>
      <c r="AF20" s="439">
        <f>SUMIF(EBM!$B$7:$B$500,'Summary sales'!$A20,EBM!$J$7:$J$500)</f>
        <v>88.059000000008382</v>
      </c>
      <c r="AG20" s="439">
        <f>SUMIF(CISF!$B$7:$B$500,'Summary sales'!$A20,CISF!$J$7:$J$500)</f>
        <v>3399.4000000003725</v>
      </c>
      <c r="AH20" s="439">
        <f>SUMIF(KGM!$B$5:$B$488,'Summary sales'!$A20,KGM!$O$5:$O$488)</f>
        <v>1616.6800000000512</v>
      </c>
      <c r="AI20" s="439">
        <f>SUMIF(PUJ!$B$7:$B$503,'Summary sales'!$A20,PUJ!$J$7:$J$503)</f>
        <v>3153.2000000001863</v>
      </c>
      <c r="AJ20" s="439">
        <f>SUMIF(TORABIKACIKUPA!$B$7:$B$493,'Summary sales'!$A20,TORABIKACIKUPA!$L$7:$L$493)</f>
        <v>0</v>
      </c>
      <c r="AK20" s="439">
        <f>SUMIF(TORABIKAHF!$B$7:$B$504,'Summary sales'!$A20,TORABIKAHF!$L$7:$L$504)</f>
        <v>0</v>
      </c>
      <c r="AL20" s="439">
        <f>SUMIF(TORABIKAIC!$B$7:$B$492,'Summary sales'!$A20,TORABIKAIC!$L$7:$L$492)</f>
        <v>0</v>
      </c>
      <c r="AM20" s="439">
        <f>SUMIF(KALBEE!$B$7:$B$501,'Summary sales'!$A20,KALBEE!$J$7:$J$501)</f>
        <v>0</v>
      </c>
      <c r="AN20" s="439">
        <f>SUMIF(TOYOBO!$B$7:$B$479,'Summary sales'!$A20,TOYOBO!$O$7:$O$479)</f>
        <v>0</v>
      </c>
      <c r="AO20" s="439">
        <f>SUMIF(GREENPULSE!$B$7:$B$487,'Summary sales'!$A20,GREENPULSE!$J$7:$J$487)</f>
        <v>172.52999999999884</v>
      </c>
      <c r="AP20" s="439">
        <f>SUMIF(CONCORD!$B$7:$B$487,'Summary sales'!$A20,CONCORD!$J$7:$J$487)</f>
        <v>13653.059999999998</v>
      </c>
      <c r="AQ20" s="439">
        <f>SUMIF(KSN!$B$7:$B$484,'Summary sales'!$A20,KSN!$J$7:$J$484)</f>
        <v>2235.9600000001956</v>
      </c>
      <c r="AR20" s="439">
        <f>SUMIF(UMI!$B$7:$B$501,'Summary sales'!$A20,UMI!$J$7:$J$501)</f>
        <v>9610.0619999989867</v>
      </c>
      <c r="AS20" s="439">
        <f>SUMIF(IPT!$B$7:$B$502,'Summary sales'!$A20,IPT!$J$7:$J$502)</f>
        <v>1999.4900000002235</v>
      </c>
      <c r="AT20" s="439">
        <f>SUMIF(KBRU!$B$7:$B$501,'Summary sales'!$A20,KBRU!$J$7:$J$501)</f>
        <v>750.34999999997672</v>
      </c>
      <c r="AU20" s="439">
        <f>SUMIF(AMI!$B$7:$B$501,'Summary sales'!$A20,AMI!$J$7:$J$501)</f>
        <v>8187.410000000149</v>
      </c>
      <c r="AV20" s="439">
        <f>SUMIF(KA!$B$7:$B$501,'Summary sales'!$A20,KA!$J$7:$J$501)</f>
        <v>2817.3899999999558</v>
      </c>
      <c r="AW20" s="439">
        <f>SUMIF(KTN!$B$7:$B$500,'Summary sales'!$A20,KTN!$J$7:$J$500)</f>
        <v>1406.8400000000838</v>
      </c>
      <c r="AX20" s="439">
        <f>SUMIF(KSNR!$B$7:$B$497,'Summary sales'!$A20,KSNR!$J$7:$J$497)</f>
        <v>5713.5799999999581</v>
      </c>
      <c r="AY20" s="439">
        <f>SUMIF(NIAGAGARAM!$B$7:$B$504,'Summary sales'!$A20,NIAGAGARAM!$J$7:$J$504)</f>
        <v>666.28000000002794</v>
      </c>
      <c r="AZ20" s="439">
        <f>SUMIF('PCI84'!$B$7:$B$501,'Summary sales'!$A20,'PCI84'!$J$7:$J$501)</f>
        <v>9615.7900000000373</v>
      </c>
      <c r="BA20" s="439">
        <f>SUMIF(PCIM!$B$7:$B$502,'Summary sales'!$A20,PCIM!$J$7:$J$502)</f>
        <v>2339.339999999851</v>
      </c>
      <c r="BB20" s="439">
        <f>SUMIF(INDOFOOD!$B$7:$B$500,'Summary sales'!$A20,INDOFOOD!$J$7:$J$500)</f>
        <v>2722.679999999702</v>
      </c>
      <c r="BC20" s="439">
        <f>SUMIF(HCI!$B$7:$B$502,'Summary sales'!$A20,HCI!$J$7:$J$502)</f>
        <v>9043.6899999999441</v>
      </c>
      <c r="BD20" s="439">
        <f>SUMIF(DIC!$B$7:$B$501,'Summary sales'!$A20,DIC!$J$7:$J$501)</f>
        <v>4297.6199999996461</v>
      </c>
      <c r="BE20" s="439">
        <f>SUMIF(ASAHIMAS!$B$7:$B$500,'Summary sales'!$A20,ASAHIMAS!$J$7:$J$500)</f>
        <v>12731.799999998882</v>
      </c>
      <c r="BF20" s="439">
        <f>SUMIF('ABC KOGEN'!B19:B51,'Summary sales'!$A20,'ABC KOGEN'!J19:J51)</f>
        <v>404.52000000001863</v>
      </c>
      <c r="BG20" s="439">
        <f>SUMIF(ADP!$B$7:$B$499,'Summary sales'!$A20,ADP!$J$7:$J$499)</f>
        <v>680.30999999999767</v>
      </c>
      <c r="BH20" s="439">
        <f>SUMIF(Tongtji!$B$8:$B$502,'Summary sales'!$A20,Tongtji!$J$8:$J$502)</f>
        <v>4471.4000000003725</v>
      </c>
      <c r="BI20" s="439">
        <f>SUMIF(CITYMALL!$B$7:$B$500,'Summary sales'!$A20,CITYMALL!$K$7:$K$500)</f>
        <v>0</v>
      </c>
      <c r="BJ20" s="439">
        <f>SUMIF(PERHUTANI!$B$7:$B$500,'Summary sales'!$A20,PERHUTANI!$J$7:$J$500)</f>
        <v>0</v>
      </c>
      <c r="BK20" s="439">
        <f>SUMIF(PA!$B$7:$B$500,'Summary sales'!$A20,PA!$J$7:$J$500)</f>
        <v>273.02000000001863</v>
      </c>
      <c r="BL20" s="439">
        <f>SUMIF(RPI!$B$7:$B$500,'Summary sales'!$A20,RPI!$J$7:$J$500)</f>
        <v>0</v>
      </c>
      <c r="BM20" s="439">
        <f>SUMIF(RB!$B$7:$B$500,'Summary sales'!$A20,RB!$J$7:$J$500)</f>
        <v>1851.1000000000931</v>
      </c>
      <c r="BN20" s="439">
        <f>SUMIF(DJARUM!$B$7:$B$500,'Summary sales'!$A20,DJARUM!$J$7:$J$500)</f>
        <v>9665.5200000000186</v>
      </c>
      <c r="BO20" s="439">
        <f>SUMIF(GFATOM!$B$7:$B$500,'Summary sales'!$A20,GFATOM!$J$7:$J$500)</f>
        <v>1636.2600000000093</v>
      </c>
      <c r="BP20" s="439">
        <f>SUMIF(GFKULIT!$B$7:$B$500,'Summary sales'!$A20,GFKULIT!$J$7:$J$500)</f>
        <v>1947.25</v>
      </c>
      <c r="BQ20" s="439">
        <f>SUMIF(PENTAWIRA!$B$7:$B$548,'Summary sales'!$A20,PENTAWIRA!$O$7:$O$548)</f>
        <v>8015.2449999999999</v>
      </c>
      <c r="BR20" s="439">
        <f>SUMIF(HSK!$B$7:$B$500,'Summary sales'!$A20,HSK!$J$7:$J$500)</f>
        <v>0</v>
      </c>
      <c r="BS20" s="439">
        <f>SUMIF(SDM!$B$7:$B$500,'Summary sales'!$A20,SDM!$J$7:$J$500)</f>
        <v>797.62999999988824</v>
      </c>
      <c r="BT20" s="439">
        <f>SUMIF(CCS!$B$7:$B$500,'Summary sales'!$A20,CCS!$J$7:$J$500)</f>
        <v>0</v>
      </c>
      <c r="BU20" s="439">
        <f>SUMIF(JARGAS!$B$7:$B$500,'Summary sales'!$A20,JARGAS!$J$7:$J$500)</f>
        <v>2624.3399999999674</v>
      </c>
      <c r="BV20" s="439">
        <f>SUMIF(SBI!$B$7:$B$500,'Summary sales'!$A20,SBI!$J$7:$J$500)</f>
        <v>0</v>
      </c>
      <c r="BW20" s="439">
        <f>SUMIF(SPGLOBAL!$B$7:$B$500,'Summary sales'!$A20,SPGLOBAL!$J$7:$J$500)</f>
        <v>0</v>
      </c>
      <c r="BX20" s="243"/>
    </row>
    <row r="21" spans="1:76">
      <c r="A21" s="422">
        <f t="shared" si="47"/>
        <v>46309</v>
      </c>
      <c r="B21" s="440">
        <f t="shared" ca="1" si="48"/>
        <v>1.0436325457215738</v>
      </c>
      <c r="C21" s="441">
        <f t="shared" si="45"/>
        <v>172444.44200000001</v>
      </c>
      <c r="D21" s="425">
        <v>99724.26999999999</v>
      </c>
      <c r="E21" s="442">
        <v>40372.07</v>
      </c>
      <c r="F21" s="426">
        <v>19301.349999999999</v>
      </c>
      <c r="G21" s="442"/>
      <c r="H21" s="442">
        <v>4940.37</v>
      </c>
      <c r="I21" s="427">
        <v>3947.14</v>
      </c>
      <c r="J21" s="442">
        <v>0</v>
      </c>
      <c r="K21" s="427">
        <v>4159.2420000000002</v>
      </c>
      <c r="L21" s="427">
        <v>0</v>
      </c>
      <c r="M21" s="430">
        <f t="shared" ca="1" si="46"/>
        <v>179968.63199999629</v>
      </c>
      <c r="N21" s="431">
        <f>SUMIF(CLIN!$C$7:$C$500,'Summary sales'!$A21,CLIN!$J$7:$J$500)</f>
        <v>577.91999999992549</v>
      </c>
      <c r="O21" s="444">
        <f>SUMIF(KF!$B$7:$B$501,'Summary sales'!$A21,KF!$J$7:$J$501)</f>
        <v>2370.0899999999965</v>
      </c>
      <c r="P21" s="444">
        <f>SUMIF(MKG!$B$7:$B$500,'Summary sales'!$A21,MKG!$J$7:$J$500)</f>
        <v>1182.7600000002421</v>
      </c>
      <c r="Q21" s="431">
        <f>SUMIF(STM!$B$7:$B$501,'Summary sales'!$A21,STM!$J$7:$J$501)</f>
        <v>3426.3899999996647</v>
      </c>
      <c r="R21" s="444">
        <f>SUMIF(OAJ!$B$7:$B$500,'Summary sales'!$A21,OAJ!$J$7:$J$500)</f>
        <v>819.16999999992549</v>
      </c>
      <c r="S21" s="444">
        <f>SUMIF(NNI!$B$7:$B$500,'Summary sales'!$A21,NNI!$J$7:$J$500)</f>
        <v>0</v>
      </c>
      <c r="T21" s="444">
        <f>SUMIF(SHB!$B$7:$B$500,'Summary sales'!$A21,SHB!$J$7:$J$500)</f>
        <v>1.5199999999895226</v>
      </c>
      <c r="U21" s="444">
        <f>SUMIF(GTL!$B$7:$B$500,'Summary sales'!$A21,GTL!$J$7:$J$500)</f>
        <v>812.40000000002328</v>
      </c>
      <c r="V21" s="444">
        <f>SUMIF(TWK!$B$7:$B$501,'Summary sales'!$A21,TWK!$J$7:$J$501)</f>
        <v>561.78999999992084</v>
      </c>
      <c r="W21" s="431">
        <f>SUMIF(BYC!$B$7:$B$500,'Summary sales'!$A21,BYC!$J$7:$J$500)</f>
        <v>4907.5099999997765</v>
      </c>
      <c r="X21" s="444">
        <f ca="1">SUMIF(GFIR!$B$7:$B$34,'Summary sales'!$A21,GFIR!$J$7:$J$34)+SUMIF(GFIR2!$B$7:$B$31,'Summary sales'!$A21,GFIR2!$J$7:$J$30)</f>
        <v>4977.1700000008568</v>
      </c>
      <c r="Y21" s="444">
        <f>SUMIF(SARIMURNI!$B$7:$B$502,'Summary sales'!$A21,SARIMURNI!$J$7:$J$502)</f>
        <v>1931.2399999999907</v>
      </c>
      <c r="Z21" s="431">
        <f>SUMIF(HLI!$B$7:$B$500,'Summary sales'!$A21,HLI!$J$7:$J$500)</f>
        <v>7978.2299999999814</v>
      </c>
      <c r="AA21" s="444">
        <f>SUMIF(CERES!$B$7:$B$503,'Summary sales'!$A21,CERES!$J$7:$J$503)</f>
        <v>10440.380000000354</v>
      </c>
      <c r="AB21" s="444">
        <f>SUMIF(ALT!$B$7:$B$126,'Summary sales'!$A21,ALT!$M$7:$M$126)</f>
        <v>650.32700000004843</v>
      </c>
      <c r="AC21" s="431">
        <f>SUMIF(UJL!$B$8:$B$99,'Summary sales'!$A21,UJL!$O$8:$O$99)</f>
        <v>0</v>
      </c>
      <c r="AD21" s="431">
        <f ca="1">SUMIF(IDP!$B$7:$B$141,'Summary sales'!$A21,IDP!$O$7:$O$140)</f>
        <v>7672.4699999999066</v>
      </c>
      <c r="AE21" s="444">
        <f>SUMIF(PSD!$B$7:$B$500,'Summary sales'!$A21,PSD!$K$7:$K$500)</f>
        <v>0</v>
      </c>
      <c r="AF21" s="444">
        <f>SUMIF(EBM!$B$7:$B$500,'Summary sales'!$A21,EBM!$J$7:$J$500)</f>
        <v>66.884999999994761</v>
      </c>
      <c r="AG21" s="431">
        <f>SUMIF(CISF!$B$7:$B$500,'Summary sales'!$A21,CISF!$J$7:$J$500)</f>
        <v>2426.5999999996275</v>
      </c>
      <c r="AH21" s="431">
        <f>SUMIF(KGM!$B$5:$B$488,'Summary sales'!$A21,KGM!$O$5:$O$488)</f>
        <v>915.59999999997672</v>
      </c>
      <c r="AI21" s="431">
        <f>SUMIF(PUJ!$B$7:$B$503,'Summary sales'!$A21,PUJ!$J$7:$J$503)</f>
        <v>2102.5999999996275</v>
      </c>
      <c r="AJ21" s="431">
        <f>SUMIF(TORABIKACIKUPA!$B$7:$B$493,'Summary sales'!$A21,TORABIKACIKUPA!$L$7:$L$493)</f>
        <v>0</v>
      </c>
      <c r="AK21" s="431">
        <f>SUMIF(TORABIKAHF!$B$7:$B$504,'Summary sales'!$A21,TORABIKAHF!$L$7:$L$504)</f>
        <v>0</v>
      </c>
      <c r="AL21" s="431">
        <f>SUMIF(TORABIKAIC!$B$7:$B$492,'Summary sales'!$A21,TORABIKAIC!$L$7:$L$492)</f>
        <v>0</v>
      </c>
      <c r="AM21" s="431">
        <f>SUMIF(KALBEE!$B$7:$B$501,'Summary sales'!$A21,KALBEE!$J$7:$J$501)</f>
        <v>0</v>
      </c>
      <c r="AN21" s="431">
        <f>SUMIF(TOYOBO!$B$7:$B$479,'Summary sales'!$A21,TOYOBO!$O$7:$O$479)</f>
        <v>0</v>
      </c>
      <c r="AO21" s="431">
        <f>SUMIF(GREENPULSE!$B$7:$B$487,'Summary sales'!$A21,GREENPULSE!$J$7:$J$487)</f>
        <v>657.80999999999767</v>
      </c>
      <c r="AP21" s="431">
        <f>SUMIF(CONCORD!$B$7:$B$487,'Summary sales'!$A21,CONCORD!$J$7:$J$487)</f>
        <v>12715.739999999991</v>
      </c>
      <c r="AQ21" s="431">
        <f>SUMIF(KSN!$B$7:$B$484,'Summary sales'!$A21,KSN!$J$7:$J$484)</f>
        <v>3840.1799999999348</v>
      </c>
      <c r="AR21" s="431">
        <f>SUMIF(UMI!$B$7:$B$501,'Summary sales'!$A21,UMI!$J$7:$J$501)</f>
        <v>10245.637999996543</v>
      </c>
      <c r="AS21" s="431">
        <f>SUMIF(IPT!$B$7:$B$502,'Summary sales'!$A21,IPT!$J$7:$J$502)</f>
        <v>2353.410000000149</v>
      </c>
      <c r="AT21" s="431">
        <f>SUMIF(KBRU!$B$7:$B$501,'Summary sales'!$A21,KBRU!$J$7:$J$501)</f>
        <v>993.38000000000466</v>
      </c>
      <c r="AU21" s="431">
        <f>SUMIF(AMI!$B$7:$B$501,'Summary sales'!$A21,AMI!$J$7:$J$501)</f>
        <v>7985.089999999851</v>
      </c>
      <c r="AV21" s="431">
        <f>SUMIF(KA!$B$7:$B$501,'Summary sales'!$A21,KA!$J$7:$J$501)</f>
        <v>2455.9200000000419</v>
      </c>
      <c r="AW21" s="431">
        <f>SUMIF(KTN!$B$7:$B$500,'Summary sales'!$A21,KTN!$J$7:$J$500)</f>
        <v>1215.2799999997951</v>
      </c>
      <c r="AX21" s="431">
        <f>SUMIF(KSNR!$B$7:$B$497,'Summary sales'!$A21,KSNR!$J$7:$J$497)</f>
        <v>6906.2600000000093</v>
      </c>
      <c r="AY21" s="431">
        <f>SUMIF(NIAGAGARAM!$B$7:$B$504,'Summary sales'!$A21,NIAGAGARAM!$J$7:$J$504)</f>
        <v>1023.4499999999534</v>
      </c>
      <c r="AZ21" s="431">
        <f>SUMIF('PCI84'!$B$7:$B$501,'Summary sales'!$A21,'PCI84'!$J$7:$J$501)</f>
        <v>9394.0099999997765</v>
      </c>
      <c r="BA21" s="431">
        <f>SUMIF(PCIM!$B$7:$B$502,'Summary sales'!$A21,PCIM!$J$7:$J$502)</f>
        <v>1809.2399999999907</v>
      </c>
      <c r="BB21" s="431">
        <f>SUMIF(INDOFOOD!$B$7:$B$500,'Summary sales'!$A21,INDOFOOD!$J$7:$J$500)</f>
        <v>4438.7000000001863</v>
      </c>
      <c r="BC21" s="431">
        <f>SUMIF(HCI!$B$7:$B$502,'Summary sales'!$A21,HCI!$J$7:$J$502)</f>
        <v>9934.0500000000466</v>
      </c>
      <c r="BD21" s="431">
        <f>SUMIF(DIC!$B$7:$B$501,'Summary sales'!$A21,DIC!$J$7:$J$501)</f>
        <v>4082.9300000001676</v>
      </c>
      <c r="BE21" s="431">
        <f>SUMIF(ASAHIMAS!$B$7:$B$500,'Summary sales'!$A21,ASAHIMAS!$J$7:$J$500)</f>
        <v>13330.339999999851</v>
      </c>
      <c r="BF21" s="431">
        <f>SUMIF('ABC KOGEN'!B20:B52,'Summary sales'!$A21,'ABC KOGEN'!J20:J52)</f>
        <v>1446.4899999997579</v>
      </c>
      <c r="BG21" s="431">
        <f>SUMIF(ADP!$B$7:$B$499,'Summary sales'!$A21,ADP!$J$7:$J$499)</f>
        <v>803.04000000000815</v>
      </c>
      <c r="BH21" s="431">
        <f>SUMIF(Tongtji!$B$8:$B$502,'Summary sales'!$A21,Tongtji!$J$8:$J$502)</f>
        <v>4246.5</v>
      </c>
      <c r="BI21" s="431">
        <f>SUMIF(CITYMALL!$B$7:$B$500,'Summary sales'!$A21,CITYMALL!$K$7:$K$500)</f>
        <v>0</v>
      </c>
      <c r="BJ21" s="431">
        <f>SUMIF(PERHUTANI!$B$7:$B$500,'Summary sales'!$A21,PERHUTANI!$J$7:$J$500)</f>
        <v>0</v>
      </c>
      <c r="BK21" s="431">
        <f>SUMIF(PA!$B$7:$B$500,'Summary sales'!$A21,PA!$J$7:$J$500)</f>
        <v>299.42000000004191</v>
      </c>
      <c r="BL21" s="431">
        <f>SUMIF(RPI!$B$7:$B$500,'Summary sales'!$A21,RPI!$J$7:$J$500)</f>
        <v>0</v>
      </c>
      <c r="BM21" s="431">
        <f>SUMIF(RB!$B$7:$B$500,'Summary sales'!$A21,RB!$J$7:$J$500)</f>
        <v>6728.1700000003912</v>
      </c>
      <c r="BN21" s="431">
        <f>SUMIF(DJARUM!$B$7:$B$500,'Summary sales'!$A21,DJARUM!$J$7:$J$500)</f>
        <v>4365.1900000000023</v>
      </c>
      <c r="BO21" s="431">
        <f>SUMIF(GFATOM!$B$7:$B$500,'Summary sales'!$A21,GFATOM!$J$7:$J$500)</f>
        <v>3033</v>
      </c>
      <c r="BP21" s="431">
        <f>SUMIF(GFKULIT!$B$7:$B$500,'Summary sales'!$A21,GFKULIT!$J$7:$J$500)</f>
        <v>3321.0200000000186</v>
      </c>
      <c r="BQ21" s="431">
        <f>SUMIF(PENTAWIRA!$B$7:$B$548,'Summary sales'!$A21,PENTAWIRA!$O$7:$O$548)</f>
        <v>4159.2420000000002</v>
      </c>
      <c r="BR21" s="431">
        <f>SUMIF(HSK!$B$7:$B$500,'Summary sales'!$A21,HSK!$J$7:$J$500)</f>
        <v>0</v>
      </c>
      <c r="BS21" s="431">
        <f>SUMIF(SDM!$B$7:$B$500,'Summary sales'!$A21,SDM!$J$7:$J$500)</f>
        <v>1141.9799999999814</v>
      </c>
      <c r="BT21" s="431">
        <f>SUMIF(CCS!$B$7:$B$500,'Summary sales'!$A21,CCS!$J$7:$J$500)</f>
        <v>0</v>
      </c>
      <c r="BU21" s="431">
        <f>SUMIF(JARGAS!$B$7:$B$500,'Summary sales'!$A21,JARGAS!$J$7:$J$500)</f>
        <v>2682.9100000000326</v>
      </c>
      <c r="BV21" s="431">
        <f>SUMIF(SBI!$B$7:$B$500,'Summary sales'!$A21,SBI!$J$7:$J$500)</f>
        <v>539.18999999994412</v>
      </c>
      <c r="BW21" s="431">
        <f>SUMIF(SPGLOBAL!$B$7:$B$500,'Summary sales'!$A21,SPGLOBAL!$J$7:$J$500)</f>
        <v>0</v>
      </c>
    </row>
    <row r="22" spans="1:76">
      <c r="A22" s="432">
        <f t="shared" si="47"/>
        <v>46310</v>
      </c>
      <c r="B22" s="433" t="str">
        <f t="shared" ca="1" si="48"/>
        <v/>
      </c>
      <c r="C22" s="434">
        <f t="shared" si="45"/>
        <v>0</v>
      </c>
      <c r="D22" s="435"/>
      <c r="E22" s="436"/>
      <c r="F22" s="436"/>
      <c r="G22" s="436"/>
      <c r="H22" s="436"/>
      <c r="I22" s="437"/>
      <c r="J22" s="436"/>
      <c r="K22" s="437"/>
      <c r="L22" s="437">
        <v>0</v>
      </c>
      <c r="M22" s="438">
        <f ca="1">SUM(N22:BW22)</f>
        <v>0</v>
      </c>
      <c r="N22" s="439">
        <f>SUMIF(CLIN!$C$7:$C$500,'Summary sales'!$A22,CLIN!$J$7:$J$500)</f>
        <v>0</v>
      </c>
      <c r="O22" s="439">
        <f>SUMIF(KF!$B$7:$B$501,'Summary sales'!$A22,KF!$J$7:$J$501)</f>
        <v>0</v>
      </c>
      <c r="P22" s="439">
        <f>SUMIF(MKG!$B$7:$B$500,'Summary sales'!$A22,MKG!$J$7:$J$500)</f>
        <v>0</v>
      </c>
      <c r="Q22" s="439">
        <f>SUMIF(STM!$B$7:$B$501,'Summary sales'!$A22,STM!$J$7:$J$501)</f>
        <v>0</v>
      </c>
      <c r="R22" s="439">
        <f>SUMIF(OAJ!$B$7:$B$500,'Summary sales'!$A22,OAJ!$J$7:$J$500)</f>
        <v>0</v>
      </c>
      <c r="S22" s="439">
        <f>SUMIF(NNI!$B$7:$B$500,'Summary sales'!$A22,NNI!$J$7:$J$500)</f>
        <v>0</v>
      </c>
      <c r="T22" s="439">
        <f>SUMIF(SHB!$B$7:$B$500,'Summary sales'!$A22,SHB!$J$7:$J$500)</f>
        <v>0</v>
      </c>
      <c r="U22" s="439">
        <f>SUMIF(GTL!$B$7:$B$500,'Summary sales'!$A22,GTL!$J$7:$J$500)</f>
        <v>0</v>
      </c>
      <c r="V22" s="439">
        <f>SUMIF(TWK!$B$7:$B$501,'Summary sales'!$A22,TWK!$J$7:$J$501)</f>
        <v>0</v>
      </c>
      <c r="W22" s="439">
        <f>SUMIF(BYC!$B$7:$B$500,'Summary sales'!$A22,BYC!$J$7:$J$500)</f>
        <v>0</v>
      </c>
      <c r="X22" s="439">
        <f ca="1">SUMIF(GFIR!$B$7:$B$34,'Summary sales'!$A22,GFIR!$J$7:$J$34)+SUMIF(GFIR2!$B$7:$B$31,'Summary sales'!$A22,GFIR2!$J$7:$J$30)</f>
        <v>0</v>
      </c>
      <c r="Y22" s="439">
        <f>SUMIF(SARIMURNI!$B$7:$B$502,'Summary sales'!$A22,SARIMURNI!$J$7:$J$502)</f>
        <v>0</v>
      </c>
      <c r="Z22" s="439">
        <f>SUMIF(HLI!$B$7:$B$500,'Summary sales'!$A22,HLI!$J$7:$J$500)</f>
        <v>0</v>
      </c>
      <c r="AA22" s="439">
        <f>SUMIF(CERES!$B$7:$B$503,'Summary sales'!$A22,CERES!$J$7:$J$503)</f>
        <v>0</v>
      </c>
      <c r="AB22" s="439">
        <f>SUMIF(ALT!$B$7:$B$126,'Summary sales'!$A22,ALT!$M$7:$M$126)</f>
        <v>0</v>
      </c>
      <c r="AC22" s="439">
        <f>SUMIF(UJL!$B$8:$B$99,'Summary sales'!$A22,UJL!$O$8:$O$99)</f>
        <v>0</v>
      </c>
      <c r="AD22" s="439">
        <f ca="1">SUMIF(IDP!$B$7:$B$141,'Summary sales'!$A22,IDP!$O$7:$O$140)</f>
        <v>0</v>
      </c>
      <c r="AE22" s="439">
        <f>SUMIF(PSD!$B$7:$B$500,'Summary sales'!$A22,PSD!$K$7:$K$500)</f>
        <v>0</v>
      </c>
      <c r="AF22" s="439">
        <f>SUMIF(EBM!$B$7:$B$500,'Summary sales'!$A22,EBM!$J$7:$J$500)</f>
        <v>0</v>
      </c>
      <c r="AG22" s="439">
        <f>SUMIF(CISF!$B$7:$B$500,'Summary sales'!$A22,CISF!$J$7:$J$500)</f>
        <v>0</v>
      </c>
      <c r="AH22" s="439">
        <f>SUMIF(KGM!$B$5:$B$488,'Summary sales'!$A22,KGM!$O$5:$O$488)</f>
        <v>0</v>
      </c>
      <c r="AI22" s="439">
        <f>SUMIF(PUJ!$B$7:$B$503,'Summary sales'!$A22,PUJ!$J$7:$J$503)</f>
        <v>0</v>
      </c>
      <c r="AJ22" s="439">
        <f>SUMIF(TORABIKACIKUPA!$B$7:$B$493,'Summary sales'!$A22,TORABIKACIKUPA!$L$7:$L$493)</f>
        <v>0</v>
      </c>
      <c r="AK22" s="439">
        <f>SUMIF(TORABIKAHF!$B$7:$B$504,'Summary sales'!$A22,TORABIKAHF!$L$7:$L$504)</f>
        <v>0</v>
      </c>
      <c r="AL22" s="439">
        <f>SUMIF(TORABIKAIC!$B$7:$B$492,'Summary sales'!$A22,TORABIKAIC!$L$7:$L$492)</f>
        <v>0</v>
      </c>
      <c r="AM22" s="439">
        <f>SUMIF(KALBEE!$B$7:$B$501,'Summary sales'!$A22,KALBEE!$J$7:$J$501)</f>
        <v>0</v>
      </c>
      <c r="AN22" s="439">
        <f>SUMIF(TOYOBO!$B$7:$B$479,'Summary sales'!$A22,TOYOBO!$O$7:$O$479)</f>
        <v>0</v>
      </c>
      <c r="AO22" s="439">
        <f>SUMIF(GREENPULSE!$B$7:$B$487,'Summary sales'!$A22,GREENPULSE!$J$7:$J$487)</f>
        <v>0</v>
      </c>
      <c r="AP22" s="439">
        <f>SUMIF(CONCORD!$B$7:$B$487,'Summary sales'!$A22,CONCORD!$J$7:$J$487)</f>
        <v>0</v>
      </c>
      <c r="AQ22" s="439">
        <f>SUMIF(KSN!$B$7:$B$484,'Summary sales'!$A22,KSN!$J$7:$J$484)</f>
        <v>0</v>
      </c>
      <c r="AR22" s="439">
        <f>SUMIF(UMI!$B$7:$B$501,'Summary sales'!$A22,UMI!$J$7:$J$501)</f>
        <v>0</v>
      </c>
      <c r="AS22" s="439">
        <f>SUMIF(IPT!$B$7:$B$502,'Summary sales'!$A22,IPT!$J$7:$J$502)</f>
        <v>0</v>
      </c>
      <c r="AT22" s="439">
        <f>SUMIF(KBRU!$B$7:$B$501,'Summary sales'!$A22,KBRU!$J$7:$J$501)</f>
        <v>0</v>
      </c>
      <c r="AU22" s="439">
        <f>SUMIF(AMI!$B$7:$B$501,'Summary sales'!$A22,AMI!$J$7:$J$501)</f>
        <v>0</v>
      </c>
      <c r="AV22" s="439">
        <f>SUMIF(KA!$B$7:$B$501,'Summary sales'!$A22,KA!$J$7:$J$501)</f>
        <v>0</v>
      </c>
      <c r="AW22" s="439">
        <f>SUMIF(KTN!$B$7:$B$500,'Summary sales'!$A22,KTN!$J$7:$J$500)</f>
        <v>0</v>
      </c>
      <c r="AX22" s="439">
        <f>SUMIF(KSNR!$B$7:$B$497,'Summary sales'!$A22,KSNR!$J$7:$J$497)</f>
        <v>0</v>
      </c>
      <c r="AY22" s="439">
        <f>SUMIF(NIAGAGARAM!$B$7:$B$504,'Summary sales'!$A22,NIAGAGARAM!$J$7:$J$504)</f>
        <v>0</v>
      </c>
      <c r="AZ22" s="439">
        <f>SUMIF('PCI84'!$B$7:$B$501,'Summary sales'!$A22,'PCI84'!$J$7:$J$501)</f>
        <v>0</v>
      </c>
      <c r="BA22" s="439">
        <f>SUMIF(PCIM!$B$7:$B$502,'Summary sales'!$A22,PCIM!$J$7:$J$502)</f>
        <v>0</v>
      </c>
      <c r="BB22" s="439">
        <f>SUMIF(INDOFOOD!$B$7:$B$500,'Summary sales'!$A22,INDOFOOD!$J$7:$J$500)</f>
        <v>0</v>
      </c>
      <c r="BC22" s="439">
        <f>SUMIF(HCI!$B$7:$B$502,'Summary sales'!$A22,HCI!$J$7:$J$502)</f>
        <v>0</v>
      </c>
      <c r="BD22" s="439">
        <f>SUMIF(DIC!$B$7:$B$501,'Summary sales'!$A22,DIC!$J$7:$J$501)</f>
        <v>0</v>
      </c>
      <c r="BE22" s="439">
        <f>SUMIF(ASAHIMAS!$B$7:$B$500,'Summary sales'!$A22,ASAHIMAS!$J$7:$J$500)</f>
        <v>0</v>
      </c>
      <c r="BF22" s="439">
        <f>SUMIF('ABC KOGEN'!B21:B53,'Summary sales'!$A22,'ABC KOGEN'!J21:J53)</f>
        <v>0</v>
      </c>
      <c r="BG22" s="439">
        <f>SUMIF(ADP!$B$7:$B$499,'Summary sales'!$A22,ADP!$J$7:$J$499)</f>
        <v>0</v>
      </c>
      <c r="BH22" s="439">
        <f>SUMIF(Tongtji!$B$8:$B$502,'Summary sales'!$A22,Tongtji!$J$8:$J$502)</f>
        <v>0</v>
      </c>
      <c r="BI22" s="439">
        <f>SUMIF(CITYMALL!$B$7:$B$500,'Summary sales'!$A22,CITYMALL!$K$7:$K$500)</f>
        <v>0</v>
      </c>
      <c r="BJ22" s="439">
        <f>SUMIF(PERHUTANI!$B$7:$B$500,'Summary sales'!$A22,PERHUTANI!$J$7:$J$500)</f>
        <v>0</v>
      </c>
      <c r="BK22" s="439">
        <f>SUMIF(PA!$B$7:$B$500,'Summary sales'!$A22,PA!$J$7:$J$500)</f>
        <v>0</v>
      </c>
      <c r="BL22" s="439">
        <f>SUMIF(RPI!$B$7:$B$500,'Summary sales'!$A22,RPI!$J$7:$J$500)</f>
        <v>0</v>
      </c>
      <c r="BM22" s="439">
        <f>SUMIF(RB!$B$7:$B$500,'Summary sales'!$A22,RB!$J$7:$J$500)</f>
        <v>0</v>
      </c>
      <c r="BN22" s="439">
        <f>SUMIF(DJARUM!$B$7:$B$500,'Summary sales'!$A22,DJARUM!$J$7:$J$500)</f>
        <v>0</v>
      </c>
      <c r="BO22" s="439">
        <f>SUMIF(GFATOM!$B$7:$B$500,'Summary sales'!$A22,GFATOM!$J$7:$J$500)</f>
        <v>0</v>
      </c>
      <c r="BP22" s="439">
        <f>SUMIF(GFKULIT!$B$7:$B$500,'Summary sales'!$A22,GFKULIT!$J$7:$J$500)</f>
        <v>0</v>
      </c>
      <c r="BQ22" s="439">
        <f>SUMIF(PENTAWIRA!$B$7:$B$548,'Summary sales'!$A22,PENTAWIRA!$O$7:$O$548)</f>
        <v>0</v>
      </c>
      <c r="BR22" s="439">
        <f>SUMIF(HSK!$B$7:$B$500,'Summary sales'!$A22,HSK!$J$7:$J$500)</f>
        <v>0</v>
      </c>
      <c r="BS22" s="439">
        <f>SUMIF(SDM!$B$7:$B$500,'Summary sales'!$A22,SDM!$J$7:$J$500)</f>
        <v>0</v>
      </c>
      <c r="BT22" s="439">
        <f>SUMIF(CCS!$B$7:$B$500,'Summary sales'!$A22,CCS!$J$7:$J$500)</f>
        <v>0</v>
      </c>
      <c r="BU22" s="439">
        <f>SUMIF(JARGAS!$B$7:$B$500,'Summary sales'!$A22,JARGAS!$J$7:$J$500)</f>
        <v>0</v>
      </c>
      <c r="BV22" s="439">
        <f>SUMIF(SBI!$B$7:$B$500,'Summary sales'!$A22,SBI!$J$7:$J$500)</f>
        <v>0</v>
      </c>
      <c r="BW22" s="439">
        <f>SUMIF(SPGLOBAL!$B$7:$B$500,'Summary sales'!$A22,SPGLOBAL!$J$7:$J$500)</f>
        <v>0</v>
      </c>
    </row>
    <row r="23" spans="1:76">
      <c r="A23" s="422">
        <f t="shared" si="47"/>
        <v>46311</v>
      </c>
      <c r="B23" s="440" t="str">
        <f t="shared" ca="1" si="48"/>
        <v/>
      </c>
      <c r="C23" s="441">
        <f t="shared" si="45"/>
        <v>0</v>
      </c>
      <c r="D23" s="425"/>
      <c r="E23" s="442"/>
      <c r="F23" s="426"/>
      <c r="G23" s="442"/>
      <c r="H23" s="442"/>
      <c r="I23" s="427"/>
      <c r="J23" s="442"/>
      <c r="K23" s="427"/>
      <c r="L23" s="427">
        <v>0</v>
      </c>
      <c r="M23" s="430">
        <f t="shared" ca="1" si="46"/>
        <v>0</v>
      </c>
      <c r="N23" s="431">
        <f>SUMIF(CLIN!$C$7:$C$500,'Summary sales'!$A23,CLIN!$J$7:$J$500)</f>
        <v>0</v>
      </c>
      <c r="O23" s="444">
        <f>SUMIF(KF!$B$7:$B$501,'Summary sales'!$A23,KF!$J$7:$J$501)</f>
        <v>0</v>
      </c>
      <c r="P23" s="444">
        <f>SUMIF(MKG!$B$7:$B$500,'Summary sales'!$A23,MKG!$J$7:$J$500)</f>
        <v>0</v>
      </c>
      <c r="Q23" s="431">
        <f>SUMIF(STM!$B$7:$B$501,'Summary sales'!$A23,STM!$J$7:$J$501)</f>
        <v>0</v>
      </c>
      <c r="R23" s="444">
        <f>SUMIF(OAJ!$B$7:$B$500,'Summary sales'!$A23,OAJ!$J$7:$J$500)</f>
        <v>0</v>
      </c>
      <c r="S23" s="444">
        <f>SUMIF(NNI!$B$7:$B$500,'Summary sales'!$A23,NNI!$J$7:$J$500)</f>
        <v>0</v>
      </c>
      <c r="T23" s="444">
        <f>SUMIF(SHB!$B$7:$B$500,'Summary sales'!$A23,SHB!$J$7:$J$500)</f>
        <v>0</v>
      </c>
      <c r="U23" s="444">
        <f>SUMIF(GTL!$B$7:$B$500,'Summary sales'!$A23,GTL!$J$7:$J$500)</f>
        <v>0</v>
      </c>
      <c r="V23" s="444">
        <f>SUMIF(TWK!$B$7:$B$501,'Summary sales'!$A23,TWK!$J$7:$J$501)</f>
        <v>0</v>
      </c>
      <c r="W23" s="431">
        <f>SUMIF(BYC!$B$7:$B$500,'Summary sales'!$A23,BYC!$J$7:$J$500)</f>
        <v>0</v>
      </c>
      <c r="X23" s="444">
        <f ca="1">SUMIF(GFIR!$B$7:$B$34,'Summary sales'!$A23,GFIR!$J$7:$J$34)+SUMIF(GFIR2!$B$7:$B$31,'Summary sales'!$A23,GFIR2!$J$7:$J$30)</f>
        <v>0</v>
      </c>
      <c r="Y23" s="444">
        <f>SUMIF(SARIMURNI!$B$7:$B$502,'Summary sales'!$A23,SARIMURNI!$J$7:$J$502)</f>
        <v>0</v>
      </c>
      <c r="Z23" s="431">
        <f>SUMIF(HLI!$B$7:$B$500,'Summary sales'!$A23,HLI!$J$7:$J$500)</f>
        <v>0</v>
      </c>
      <c r="AA23" s="444">
        <f>SUMIF(CERES!$B$7:$B$503,'Summary sales'!$A23,CERES!$J$7:$J$503)</f>
        <v>0</v>
      </c>
      <c r="AB23" s="444">
        <f>SUMIF(ALT!$B$7:$B$126,'Summary sales'!$A23,ALT!$M$7:$M$126)</f>
        <v>0</v>
      </c>
      <c r="AC23" s="431">
        <f>SUMIF(UJL!$B$8:$B$99,'Summary sales'!$A23,UJL!$O$8:$O$99)</f>
        <v>0</v>
      </c>
      <c r="AD23" s="431">
        <f ca="1">SUMIF(IDP!$B$7:$B$141,'Summary sales'!$A23,IDP!$O$7:$O$140)</f>
        <v>0</v>
      </c>
      <c r="AE23" s="444">
        <f>SUMIF(PSD!$B$7:$B$500,'Summary sales'!$A23,PSD!$K$7:$K$500)</f>
        <v>0</v>
      </c>
      <c r="AF23" s="444">
        <f>SUMIF(EBM!$B$7:$B$500,'Summary sales'!$A23,EBM!$J$7:$J$500)</f>
        <v>0</v>
      </c>
      <c r="AG23" s="431">
        <f>SUMIF(CISF!$B$7:$B$500,'Summary sales'!$A23,CISF!$J$7:$J$500)</f>
        <v>0</v>
      </c>
      <c r="AH23" s="431">
        <f>SUMIF(KGM!$B$5:$B$488,'Summary sales'!$A23,KGM!$O$5:$O$488)</f>
        <v>0</v>
      </c>
      <c r="AI23" s="431">
        <f>SUMIF(PUJ!$B$7:$B$503,'Summary sales'!$A23,PUJ!$J$7:$J$503)</f>
        <v>0</v>
      </c>
      <c r="AJ23" s="431">
        <f>SUMIF(TORABIKACIKUPA!$B$7:$B$493,'Summary sales'!$A23,TORABIKACIKUPA!$L$7:$L$493)</f>
        <v>0</v>
      </c>
      <c r="AK23" s="431">
        <f>SUMIF(TORABIKAHF!$B$7:$B$504,'Summary sales'!$A23,TORABIKAHF!$L$7:$L$504)</f>
        <v>0</v>
      </c>
      <c r="AL23" s="431">
        <f>SUMIF(TORABIKAIC!$B$7:$B$492,'Summary sales'!$A23,TORABIKAIC!$L$7:$L$492)</f>
        <v>0</v>
      </c>
      <c r="AM23" s="431">
        <f>SUMIF(KALBEE!$B$7:$B$501,'Summary sales'!$A23,KALBEE!$J$7:$J$501)</f>
        <v>0</v>
      </c>
      <c r="AN23" s="431">
        <f>SUMIF(TOYOBO!$B$7:$B$479,'Summary sales'!$A23,TOYOBO!$O$7:$O$479)</f>
        <v>0</v>
      </c>
      <c r="AO23" s="431">
        <f>SUMIF(GREENPULSE!$B$7:$B$487,'Summary sales'!$A23,GREENPULSE!$J$7:$J$487)</f>
        <v>0</v>
      </c>
      <c r="AP23" s="431">
        <f>SUMIF(CONCORD!$B$7:$B$487,'Summary sales'!$A23,CONCORD!$J$7:$J$487)</f>
        <v>0</v>
      </c>
      <c r="AQ23" s="431">
        <f>SUMIF(KSN!$B$7:$B$484,'Summary sales'!$A23,KSN!$J$7:$J$484)</f>
        <v>0</v>
      </c>
      <c r="AR23" s="431">
        <f>SUMIF(UMI!$B$7:$B$501,'Summary sales'!$A23,UMI!$J$7:$J$501)</f>
        <v>0</v>
      </c>
      <c r="AS23" s="431">
        <f>SUMIF(IPT!$B$7:$B$502,'Summary sales'!$A23,IPT!$J$7:$J$502)</f>
        <v>0</v>
      </c>
      <c r="AT23" s="431">
        <f>SUMIF(KBRU!$B$7:$B$501,'Summary sales'!$A23,KBRU!$J$7:$J$501)</f>
        <v>0</v>
      </c>
      <c r="AU23" s="431">
        <f>SUMIF(AMI!$B$7:$B$501,'Summary sales'!$A23,AMI!$J$7:$J$501)</f>
        <v>0</v>
      </c>
      <c r="AV23" s="431">
        <f>SUMIF(KA!$B$7:$B$501,'Summary sales'!$A23,KA!$J$7:$J$501)</f>
        <v>0</v>
      </c>
      <c r="AW23" s="431">
        <f>SUMIF(KTN!$B$7:$B$500,'Summary sales'!$A23,KTN!$J$7:$J$500)</f>
        <v>0</v>
      </c>
      <c r="AX23" s="431">
        <f>SUMIF(KSNR!$B$7:$B$497,'Summary sales'!$A23,KSNR!$J$7:$J$497)</f>
        <v>0</v>
      </c>
      <c r="AY23" s="431">
        <f>SUMIF(NIAGAGARAM!$B$7:$B$504,'Summary sales'!$A23,NIAGAGARAM!$J$7:$J$504)</f>
        <v>0</v>
      </c>
      <c r="AZ23" s="431">
        <f>SUMIF('PCI84'!$B$7:$B$501,'Summary sales'!$A23,'PCI84'!$J$7:$J$501)</f>
        <v>0</v>
      </c>
      <c r="BA23" s="431">
        <f>SUMIF(PCIM!$B$7:$B$502,'Summary sales'!$A23,PCIM!$J$7:$J$502)</f>
        <v>0</v>
      </c>
      <c r="BB23" s="431">
        <f>SUMIF(INDOFOOD!$B$7:$B$500,'Summary sales'!$A23,INDOFOOD!$J$7:$J$500)</f>
        <v>0</v>
      </c>
      <c r="BC23" s="431">
        <f>SUMIF(HCI!$B$7:$B$502,'Summary sales'!$A23,HCI!$J$7:$J$502)</f>
        <v>0</v>
      </c>
      <c r="BD23" s="431">
        <f>SUMIF(DIC!$B$7:$B$501,'Summary sales'!$A23,DIC!$J$7:$J$501)</f>
        <v>0</v>
      </c>
      <c r="BE23" s="431">
        <f>SUMIF(ASAHIMAS!$B$7:$B$500,'Summary sales'!$A23,ASAHIMAS!$J$7:$J$500)</f>
        <v>0</v>
      </c>
      <c r="BF23" s="431">
        <f>SUMIF('ABC KOGEN'!B22:B54,'Summary sales'!$A23,'ABC KOGEN'!J22:J54)</f>
        <v>0</v>
      </c>
      <c r="BG23" s="431">
        <f>SUMIF(ADP!$B$7:$B$499,'Summary sales'!$A23,ADP!$J$7:$J$499)</f>
        <v>0</v>
      </c>
      <c r="BH23" s="431">
        <f>SUMIF(Tongtji!$B$8:$B$502,'Summary sales'!$A23,Tongtji!$J$8:$J$502)</f>
        <v>0</v>
      </c>
      <c r="BI23" s="431">
        <f>SUMIF(CITYMALL!$B$7:$B$500,'Summary sales'!$A23,CITYMALL!$K$7:$K$500)</f>
        <v>0</v>
      </c>
      <c r="BJ23" s="431">
        <f>SUMIF(PERHUTANI!$B$7:$B$500,'Summary sales'!$A23,PERHUTANI!$J$7:$J$500)</f>
        <v>0</v>
      </c>
      <c r="BK23" s="431">
        <f>SUMIF(PA!$B$7:$B$500,'Summary sales'!$A23,PA!$J$7:$J$500)</f>
        <v>0</v>
      </c>
      <c r="BL23" s="431">
        <f>SUMIF(RPI!$B$7:$B$500,'Summary sales'!$A23,RPI!$J$7:$J$500)</f>
        <v>0</v>
      </c>
      <c r="BM23" s="431">
        <f>SUMIF(RB!$B$7:$B$500,'Summary sales'!$A23,RB!$J$7:$J$500)</f>
        <v>0</v>
      </c>
      <c r="BN23" s="431">
        <f>SUMIF(DJARUM!$B$7:$B$500,'Summary sales'!$A23,DJARUM!$J$7:$J$500)</f>
        <v>0</v>
      </c>
      <c r="BO23" s="431">
        <f>SUMIF(GFATOM!$B$7:$B$500,'Summary sales'!$A23,GFATOM!$J$7:$J$500)</f>
        <v>0</v>
      </c>
      <c r="BP23" s="431">
        <f>SUMIF(GFKULIT!$B$7:$B$500,'Summary sales'!$A23,GFKULIT!$J$7:$J$500)</f>
        <v>0</v>
      </c>
      <c r="BQ23" s="431">
        <f>SUMIF(PENTAWIRA!$B$7:$B$548,'Summary sales'!$A23,PENTAWIRA!$O$7:$O$548)</f>
        <v>0</v>
      </c>
      <c r="BR23" s="431">
        <f>SUMIF(HSK!$B$7:$B$500,'Summary sales'!$A23,HSK!$J$7:$J$500)</f>
        <v>0</v>
      </c>
      <c r="BS23" s="431">
        <f>SUMIF(SDM!$B$7:$B$500,'Summary sales'!$A23,SDM!$J$7:$J$500)</f>
        <v>0</v>
      </c>
      <c r="BT23" s="431">
        <f>SUMIF(CCS!$B$7:$B$500,'Summary sales'!$A23,CCS!$J$7:$J$500)</f>
        <v>0</v>
      </c>
      <c r="BU23" s="431">
        <f>SUMIF(JARGAS!$B$7:$B$500,'Summary sales'!$A23,JARGAS!$J$7:$J$500)</f>
        <v>0</v>
      </c>
      <c r="BV23" s="431">
        <f>SUMIF(SBI!$B$7:$B$500,'Summary sales'!$A23,SBI!$J$7:$J$500)</f>
        <v>0</v>
      </c>
      <c r="BW23" s="431">
        <f>SUMIF(SPGLOBAL!$B$7:$B$500,'Summary sales'!$A23,SPGLOBAL!$J$7:$J$500)</f>
        <v>0</v>
      </c>
    </row>
    <row r="24" spans="1:76">
      <c r="A24" s="432">
        <f t="shared" si="47"/>
        <v>46312</v>
      </c>
      <c r="B24" s="433" t="str">
        <f t="shared" ca="1" si="48"/>
        <v/>
      </c>
      <c r="C24" s="434">
        <f t="shared" si="45"/>
        <v>0</v>
      </c>
      <c r="D24" s="435"/>
      <c r="E24" s="436"/>
      <c r="F24" s="436"/>
      <c r="G24" s="436"/>
      <c r="H24" s="436"/>
      <c r="I24" s="437"/>
      <c r="J24" s="436"/>
      <c r="K24" s="437"/>
      <c r="L24" s="437">
        <v>0</v>
      </c>
      <c r="M24" s="438">
        <f t="shared" ca="1" si="46"/>
        <v>0</v>
      </c>
      <c r="N24" s="439">
        <f>SUMIF(CLIN!$C$7:$C$500,'Summary sales'!$A24,CLIN!$J$7:$J$500)</f>
        <v>0</v>
      </c>
      <c r="O24" s="439">
        <f>SUMIF(KF!$B$7:$B$501,'Summary sales'!$A24,KF!$J$7:$J$501)</f>
        <v>0</v>
      </c>
      <c r="P24" s="439">
        <f>SUMIF(MKG!$B$7:$B$500,'Summary sales'!$A24,MKG!$J$7:$J$500)</f>
        <v>0</v>
      </c>
      <c r="Q24" s="439">
        <f>SUMIF(STM!$B$7:$B$501,'Summary sales'!$A24,STM!$J$7:$J$501)</f>
        <v>0</v>
      </c>
      <c r="R24" s="439">
        <f>SUMIF(OAJ!$B$7:$B$500,'Summary sales'!$A24,OAJ!$J$7:$J$500)</f>
        <v>0</v>
      </c>
      <c r="S24" s="439">
        <f>SUMIF(NNI!$B$7:$B$500,'Summary sales'!$A24,NNI!$J$7:$J$500)</f>
        <v>0</v>
      </c>
      <c r="T24" s="439">
        <f>SUMIF(SHB!$B$7:$B$500,'Summary sales'!$A24,SHB!$J$7:$J$500)</f>
        <v>0</v>
      </c>
      <c r="U24" s="439">
        <f>SUMIF(GTL!$B$7:$B$500,'Summary sales'!$A24,GTL!$J$7:$J$500)</f>
        <v>0</v>
      </c>
      <c r="V24" s="439">
        <f>SUMIF(TWK!$B$7:$B$501,'Summary sales'!$A24,TWK!$J$7:$J$501)</f>
        <v>0</v>
      </c>
      <c r="W24" s="439">
        <f>SUMIF(BYC!$B$7:$B$500,'Summary sales'!$A24,BYC!$J$7:$J$500)</f>
        <v>0</v>
      </c>
      <c r="X24" s="439">
        <f ca="1">SUMIF(GFIR!$B$7:$B$34,'Summary sales'!$A24,GFIR!$J$7:$J$34)+SUMIF(GFIR2!$B$7:$B$31,'Summary sales'!$A24,GFIR2!$J$7:$J$30)</f>
        <v>0</v>
      </c>
      <c r="Y24" s="439">
        <f>SUMIF(SARIMURNI!$B$7:$B$502,'Summary sales'!$A24,SARIMURNI!$J$7:$J$502)</f>
        <v>0</v>
      </c>
      <c r="Z24" s="439">
        <f>SUMIF(HLI!$B$7:$B$500,'Summary sales'!$A24,HLI!$J$7:$J$500)</f>
        <v>0</v>
      </c>
      <c r="AA24" s="439">
        <f>SUMIF(CERES!$B$7:$B$503,'Summary sales'!$A24,CERES!$J$7:$J$503)</f>
        <v>0</v>
      </c>
      <c r="AB24" s="439">
        <f>SUMIF(ALT!$B$7:$B$126,'Summary sales'!$A24,ALT!$M$7:$M$126)</f>
        <v>0</v>
      </c>
      <c r="AC24" s="439">
        <f>SUMIF(UJL!$B$8:$B$99,'Summary sales'!$A24,UJL!$O$8:$O$99)</f>
        <v>0</v>
      </c>
      <c r="AD24" s="439">
        <f ca="1">SUMIF(IDP!$B$7:$B$141,'Summary sales'!$A24,IDP!$O$7:$O$140)</f>
        <v>0</v>
      </c>
      <c r="AE24" s="439">
        <f>SUMIF(PSD!$B$7:$B$500,'Summary sales'!$A24,PSD!$K$7:$K$500)</f>
        <v>0</v>
      </c>
      <c r="AF24" s="439">
        <f>SUMIF(EBM!$B$7:$B$500,'Summary sales'!$A24,EBM!$J$7:$J$500)</f>
        <v>0</v>
      </c>
      <c r="AG24" s="439">
        <f>SUMIF(CISF!$B$7:$B$500,'Summary sales'!$A24,CISF!$J$7:$J$500)</f>
        <v>0</v>
      </c>
      <c r="AH24" s="439">
        <f>SUMIF(KGM!$B$5:$B$488,'Summary sales'!$A24,KGM!$O$5:$O$488)</f>
        <v>0</v>
      </c>
      <c r="AI24" s="439">
        <f>SUMIF(PUJ!$B$7:$B$503,'Summary sales'!$A24,PUJ!$J$7:$J$503)</f>
        <v>0</v>
      </c>
      <c r="AJ24" s="439">
        <f>SUMIF(TORABIKACIKUPA!$B$7:$B$493,'Summary sales'!$A24,TORABIKACIKUPA!$L$7:$L$493)</f>
        <v>0</v>
      </c>
      <c r="AK24" s="439">
        <f>SUMIF(TORABIKAHF!$B$7:$B$504,'Summary sales'!$A24,TORABIKAHF!$L$7:$L$504)</f>
        <v>0</v>
      </c>
      <c r="AL24" s="439">
        <f>SUMIF(TORABIKAIC!$B$7:$B$492,'Summary sales'!$A24,TORABIKAIC!$L$7:$L$492)</f>
        <v>0</v>
      </c>
      <c r="AM24" s="439">
        <f>SUMIF(KALBEE!$B$7:$B$501,'Summary sales'!$A24,KALBEE!$J$7:$J$501)</f>
        <v>0</v>
      </c>
      <c r="AN24" s="439">
        <f>SUMIF(TOYOBO!$B$7:$B$479,'Summary sales'!$A24,TOYOBO!$O$7:$O$479)</f>
        <v>0</v>
      </c>
      <c r="AO24" s="439">
        <f>SUMIF(GREENPULSE!$B$7:$B$487,'Summary sales'!$A24,GREENPULSE!$J$7:$J$487)</f>
        <v>0</v>
      </c>
      <c r="AP24" s="439">
        <f>SUMIF(CONCORD!$B$7:$B$487,'Summary sales'!$A24,CONCORD!$J$7:$J$487)</f>
        <v>0</v>
      </c>
      <c r="AQ24" s="439">
        <f>SUMIF(KSN!$B$7:$B$484,'Summary sales'!$A24,KSN!$J$7:$J$484)</f>
        <v>0</v>
      </c>
      <c r="AR24" s="439">
        <f>SUMIF(UMI!$B$7:$B$501,'Summary sales'!$A24,UMI!$J$7:$J$501)</f>
        <v>0</v>
      </c>
      <c r="AS24" s="439">
        <f>SUMIF(IPT!$B$7:$B$502,'Summary sales'!$A24,IPT!$J$7:$J$502)</f>
        <v>0</v>
      </c>
      <c r="AT24" s="439">
        <f>SUMIF(KBRU!$B$7:$B$501,'Summary sales'!$A24,KBRU!$J$7:$J$501)</f>
        <v>0</v>
      </c>
      <c r="AU24" s="439">
        <f>SUMIF(AMI!$B$7:$B$501,'Summary sales'!$A24,AMI!$J$7:$J$501)</f>
        <v>0</v>
      </c>
      <c r="AV24" s="439">
        <f>SUMIF(KA!$B$7:$B$501,'Summary sales'!$A24,KA!$J$7:$J$501)</f>
        <v>0</v>
      </c>
      <c r="AW24" s="439">
        <f>SUMIF(KTN!$B$7:$B$500,'Summary sales'!$A24,KTN!$J$7:$J$500)</f>
        <v>0</v>
      </c>
      <c r="AX24" s="439">
        <f>SUMIF(KSNR!$B$7:$B$497,'Summary sales'!$A24,KSNR!$J$7:$J$497)</f>
        <v>0</v>
      </c>
      <c r="AY24" s="439">
        <f>SUMIF(NIAGAGARAM!$B$7:$B$504,'Summary sales'!$A24,NIAGAGARAM!$J$7:$J$504)</f>
        <v>0</v>
      </c>
      <c r="AZ24" s="439">
        <f>SUMIF('PCI84'!$B$7:$B$501,'Summary sales'!$A24,'PCI84'!$J$7:$J$501)</f>
        <v>0</v>
      </c>
      <c r="BA24" s="439">
        <f>SUMIF(PCIM!$B$7:$B$502,'Summary sales'!$A24,PCIM!$J$7:$J$502)</f>
        <v>0</v>
      </c>
      <c r="BB24" s="439">
        <f>SUMIF(INDOFOOD!$B$7:$B$500,'Summary sales'!$A24,INDOFOOD!$J$7:$J$500)</f>
        <v>0</v>
      </c>
      <c r="BC24" s="439">
        <f>SUMIF(HCI!$B$7:$B$502,'Summary sales'!$A24,HCI!$J$7:$J$502)</f>
        <v>0</v>
      </c>
      <c r="BD24" s="439">
        <f>SUMIF(DIC!$B$7:$B$501,'Summary sales'!$A24,DIC!$J$7:$J$501)</f>
        <v>0</v>
      </c>
      <c r="BE24" s="439">
        <f>SUMIF(ASAHIMAS!$B$7:$B$500,'Summary sales'!$A24,ASAHIMAS!$J$7:$J$500)</f>
        <v>0</v>
      </c>
      <c r="BF24" s="439">
        <f>SUMIF('ABC KOGEN'!B23:B55,'Summary sales'!$A24,'ABC KOGEN'!J23:J55)</f>
        <v>0</v>
      </c>
      <c r="BG24" s="439">
        <f>SUMIF(ADP!$B$7:$B$499,'Summary sales'!$A24,ADP!$J$7:$J$499)</f>
        <v>0</v>
      </c>
      <c r="BH24" s="439">
        <f>SUMIF(Tongtji!$B$8:$B$502,'Summary sales'!$A24,Tongtji!$J$8:$J$502)</f>
        <v>0</v>
      </c>
      <c r="BI24" s="439">
        <f>SUMIF(CITYMALL!$B$7:$B$500,'Summary sales'!$A24,CITYMALL!$K$7:$K$500)</f>
        <v>0</v>
      </c>
      <c r="BJ24" s="439">
        <f>SUMIF(PERHUTANI!$B$7:$B$500,'Summary sales'!$A24,PERHUTANI!$J$7:$J$500)</f>
        <v>0</v>
      </c>
      <c r="BK24" s="439">
        <f>SUMIF(PA!$B$7:$B$500,'Summary sales'!$A24,PA!$J$7:$J$500)</f>
        <v>0</v>
      </c>
      <c r="BL24" s="439">
        <f>SUMIF(RPI!$B$7:$B$500,'Summary sales'!$A24,RPI!$J$7:$J$500)</f>
        <v>0</v>
      </c>
      <c r="BM24" s="439">
        <f>SUMIF(RB!$B$7:$B$500,'Summary sales'!$A24,RB!$J$7:$J$500)</f>
        <v>0</v>
      </c>
      <c r="BN24" s="439">
        <f>SUMIF(DJARUM!$B$7:$B$500,'Summary sales'!$A24,DJARUM!$J$7:$J$500)</f>
        <v>0</v>
      </c>
      <c r="BO24" s="439">
        <f>SUMIF(GFATOM!$B$7:$B$500,'Summary sales'!$A24,GFATOM!$J$7:$J$500)</f>
        <v>0</v>
      </c>
      <c r="BP24" s="439">
        <f>SUMIF(GFKULIT!$B$7:$B$500,'Summary sales'!$A24,GFKULIT!$J$7:$J$500)</f>
        <v>0</v>
      </c>
      <c r="BQ24" s="439">
        <f>SUMIF(PENTAWIRA!$B$7:$B$548,'Summary sales'!$A24,PENTAWIRA!$O$7:$O$548)</f>
        <v>0</v>
      </c>
      <c r="BR24" s="439">
        <f>SUMIF(HSK!$B$7:$B$500,'Summary sales'!$A24,HSK!$J$7:$J$500)</f>
        <v>0</v>
      </c>
      <c r="BS24" s="439">
        <f>SUMIF(SDM!$B$7:$B$500,'Summary sales'!$A24,SDM!$J$7:$J$500)</f>
        <v>0</v>
      </c>
      <c r="BT24" s="439">
        <f>SUMIF(CCS!$B$7:$B$500,'Summary sales'!$A24,CCS!$J$7:$J$500)</f>
        <v>0</v>
      </c>
      <c r="BU24" s="439">
        <f>SUMIF(JARGAS!$B$7:$B$500,'Summary sales'!$A24,JARGAS!$J$7:$J$500)</f>
        <v>0</v>
      </c>
      <c r="BV24" s="439">
        <f>SUMIF(SBI!$B$7:$B$500,'Summary sales'!$A24,SBI!$J$7:$J$500)</f>
        <v>0</v>
      </c>
      <c r="BW24" s="439">
        <f>SUMIF(SPGLOBAL!$B$7:$B$500,'Summary sales'!$A24,SPGLOBAL!$J$7:$J$500)</f>
        <v>0</v>
      </c>
    </row>
    <row r="25" spans="1:76">
      <c r="A25" s="422">
        <f t="shared" si="47"/>
        <v>46313</v>
      </c>
      <c r="B25" s="440" t="str">
        <f t="shared" ca="1" si="48"/>
        <v/>
      </c>
      <c r="C25" s="441">
        <f t="shared" si="45"/>
        <v>0</v>
      </c>
      <c r="D25" s="425"/>
      <c r="E25" s="442"/>
      <c r="F25" s="426"/>
      <c r="G25" s="442"/>
      <c r="H25" s="442"/>
      <c r="I25" s="427"/>
      <c r="J25" s="442"/>
      <c r="K25" s="427"/>
      <c r="L25" s="427"/>
      <c r="M25" s="430">
        <f t="shared" ca="1" si="46"/>
        <v>0</v>
      </c>
      <c r="N25" s="431">
        <f>SUMIF(CLIN!$C$7:$C$500,'Summary sales'!$A25,CLIN!$J$7:$J$500)</f>
        <v>0</v>
      </c>
      <c r="O25" s="444">
        <f>SUMIF(KF!$B$7:$B$501,'Summary sales'!$A25,KF!$J$7:$J$501)</f>
        <v>0</v>
      </c>
      <c r="P25" s="444">
        <f>SUMIF(MKG!$B$7:$B$500,'Summary sales'!$A25,MKG!$J$7:$J$500)</f>
        <v>0</v>
      </c>
      <c r="Q25" s="431">
        <f>SUMIF(STM!$B$7:$B$501,'Summary sales'!$A25,STM!$J$7:$J$501)</f>
        <v>0</v>
      </c>
      <c r="R25" s="444">
        <f>SUMIF(OAJ!$B$7:$B$500,'Summary sales'!$A25,OAJ!$J$7:$J$500)</f>
        <v>0</v>
      </c>
      <c r="S25" s="444">
        <f>SUMIF(NNI!$B$7:$B$500,'Summary sales'!$A25,NNI!$J$7:$J$500)</f>
        <v>0</v>
      </c>
      <c r="T25" s="444">
        <f>SUMIF(SHB!$B$7:$B$500,'Summary sales'!$A25,SHB!$J$7:$J$500)</f>
        <v>0</v>
      </c>
      <c r="U25" s="444">
        <f>SUMIF(GTL!$B$7:$B$500,'Summary sales'!$A25,GTL!$J$7:$J$500)</f>
        <v>0</v>
      </c>
      <c r="V25" s="444">
        <f>SUMIF(TWK!$B$7:$B$501,'Summary sales'!$A25,TWK!$J$7:$J$501)</f>
        <v>0</v>
      </c>
      <c r="W25" s="431">
        <f>SUMIF(BYC!$B$7:$B$500,'Summary sales'!$A25,BYC!$J$7:$J$500)</f>
        <v>0</v>
      </c>
      <c r="X25" s="444">
        <f ca="1">SUMIF(GFIR!$B$7:$B$34,'Summary sales'!$A25,GFIR!$J$7:$J$34)+SUMIF(GFIR2!$B$7:$B$31,'Summary sales'!$A25,GFIR2!$J$7:$J$30)</f>
        <v>0</v>
      </c>
      <c r="Y25" s="444">
        <f>SUMIF(SARIMURNI!$B$7:$B$502,'Summary sales'!$A25,SARIMURNI!$J$7:$J$502)</f>
        <v>0</v>
      </c>
      <c r="Z25" s="431">
        <f>SUMIF(HLI!$B$7:$B$500,'Summary sales'!$A25,HLI!$J$7:$J$500)</f>
        <v>0</v>
      </c>
      <c r="AA25" s="444">
        <f>SUMIF(CERES!$B$7:$B$503,'Summary sales'!$A25,CERES!$J$7:$J$503)</f>
        <v>0</v>
      </c>
      <c r="AB25" s="444">
        <f>SUMIF(ALT!$B$7:$B$126,'Summary sales'!$A25,ALT!$M$7:$M$126)</f>
        <v>0</v>
      </c>
      <c r="AC25" s="431">
        <f>SUMIF(UJL!$B$8:$B$99,'Summary sales'!$A25,UJL!$O$8:$O$99)</f>
        <v>0</v>
      </c>
      <c r="AD25" s="431">
        <f ca="1">SUMIF(IDP!$B$7:$B$141,'Summary sales'!$A25,IDP!$O$7:$O$140)</f>
        <v>0</v>
      </c>
      <c r="AE25" s="444">
        <f>SUMIF(PSD!$B$7:$B$500,'Summary sales'!$A25,PSD!$K$7:$K$500)</f>
        <v>0</v>
      </c>
      <c r="AF25" s="444">
        <f>SUMIF(EBM!$B$7:$B$500,'Summary sales'!$A25,EBM!$J$7:$J$500)</f>
        <v>0</v>
      </c>
      <c r="AG25" s="431">
        <f>SUMIF(CISF!$B$7:$B$500,'Summary sales'!$A25,CISF!$J$7:$J$500)</f>
        <v>0</v>
      </c>
      <c r="AH25" s="431">
        <f>SUMIF(KGM!$B$5:$B$488,'Summary sales'!$A25,KGM!$O$5:$O$488)</f>
        <v>0</v>
      </c>
      <c r="AI25" s="431">
        <f>SUMIF(PUJ!$B$7:$B$503,'Summary sales'!$A25,PUJ!$J$7:$J$503)</f>
        <v>0</v>
      </c>
      <c r="AJ25" s="431">
        <f>SUMIF(TORABIKACIKUPA!$B$7:$B$493,'Summary sales'!$A25,TORABIKACIKUPA!$L$7:$L$493)</f>
        <v>0</v>
      </c>
      <c r="AK25" s="431">
        <f>SUMIF(TORABIKAHF!$B$7:$B$504,'Summary sales'!$A25,TORABIKAHF!$L$7:$L$504)</f>
        <v>0</v>
      </c>
      <c r="AL25" s="431">
        <f>SUMIF(TORABIKAIC!$B$7:$B$492,'Summary sales'!$A25,TORABIKAIC!$L$7:$L$492)</f>
        <v>0</v>
      </c>
      <c r="AM25" s="431">
        <f>SUMIF(KALBEE!$B$7:$B$501,'Summary sales'!$A25,KALBEE!$J$7:$J$501)</f>
        <v>0</v>
      </c>
      <c r="AN25" s="431">
        <f>SUMIF(TOYOBO!$B$7:$B$479,'Summary sales'!$A25,TOYOBO!$O$7:$O$479)</f>
        <v>0</v>
      </c>
      <c r="AO25" s="431">
        <f>SUMIF(GREENPULSE!$B$7:$B$487,'Summary sales'!$A25,GREENPULSE!$J$7:$J$487)</f>
        <v>0</v>
      </c>
      <c r="AP25" s="431">
        <f>SUMIF(CONCORD!$B$7:$B$487,'Summary sales'!$A25,CONCORD!$J$7:$J$487)</f>
        <v>0</v>
      </c>
      <c r="AQ25" s="431">
        <f>SUMIF(KSN!$B$7:$B$484,'Summary sales'!$A25,KSN!$J$7:$J$484)</f>
        <v>0</v>
      </c>
      <c r="AR25" s="431">
        <f>SUMIF(UMI!$B$7:$B$501,'Summary sales'!$A25,UMI!$J$7:$J$501)</f>
        <v>0</v>
      </c>
      <c r="AS25" s="431">
        <f>SUMIF(IPT!$B$7:$B$502,'Summary sales'!$A25,IPT!$J$7:$J$502)</f>
        <v>0</v>
      </c>
      <c r="AT25" s="431">
        <f>SUMIF(KBRU!$B$7:$B$501,'Summary sales'!$A25,KBRU!$J$7:$J$501)</f>
        <v>0</v>
      </c>
      <c r="AU25" s="431">
        <f>SUMIF(AMI!$B$7:$B$501,'Summary sales'!$A25,AMI!$J$7:$J$501)</f>
        <v>0</v>
      </c>
      <c r="AV25" s="431">
        <f>SUMIF(KA!$B$7:$B$501,'Summary sales'!$A25,KA!$J$7:$J$501)</f>
        <v>0</v>
      </c>
      <c r="AW25" s="431">
        <f>SUMIF(KTN!$B$7:$B$500,'Summary sales'!$A25,KTN!$J$7:$J$500)</f>
        <v>0</v>
      </c>
      <c r="AX25" s="431">
        <f>SUMIF(KSNR!$B$7:$B$497,'Summary sales'!$A25,KSNR!$J$7:$J$497)</f>
        <v>0</v>
      </c>
      <c r="AY25" s="431">
        <f>SUMIF(NIAGAGARAM!$B$7:$B$504,'Summary sales'!$A25,NIAGAGARAM!$J$7:$J$504)</f>
        <v>0</v>
      </c>
      <c r="AZ25" s="431">
        <f>SUMIF('PCI84'!$B$7:$B$501,'Summary sales'!$A25,'PCI84'!$J$7:$J$501)</f>
        <v>0</v>
      </c>
      <c r="BA25" s="431">
        <f>SUMIF(PCIM!$B$7:$B$502,'Summary sales'!$A25,PCIM!$J$7:$J$502)</f>
        <v>0</v>
      </c>
      <c r="BB25" s="431">
        <f>SUMIF(INDOFOOD!$B$7:$B$500,'Summary sales'!$A25,INDOFOOD!$J$7:$J$500)</f>
        <v>0</v>
      </c>
      <c r="BC25" s="431">
        <f>SUMIF(HCI!$B$7:$B$502,'Summary sales'!$A25,HCI!$J$7:$J$502)</f>
        <v>0</v>
      </c>
      <c r="BD25" s="431">
        <f>SUMIF(DIC!$B$7:$B$501,'Summary sales'!$A25,DIC!$J$7:$J$501)</f>
        <v>0</v>
      </c>
      <c r="BE25" s="431">
        <f>SUMIF(ASAHIMAS!$B$7:$B$500,'Summary sales'!$A25,ASAHIMAS!$J$7:$J$500)</f>
        <v>0</v>
      </c>
      <c r="BF25" s="431">
        <f>SUMIF('ABC KOGEN'!B24:B56,'Summary sales'!$A25,'ABC KOGEN'!J24:J56)</f>
        <v>0</v>
      </c>
      <c r="BG25" s="431">
        <f>SUMIF(ADP!$B$7:$B$499,'Summary sales'!$A25,ADP!$J$7:$J$499)</f>
        <v>0</v>
      </c>
      <c r="BH25" s="431">
        <f>SUMIF(Tongtji!$B$8:$B$502,'Summary sales'!$A25,Tongtji!$J$8:$J$502)</f>
        <v>0</v>
      </c>
      <c r="BI25" s="431">
        <f>SUMIF(CITYMALL!$B$7:$B$500,'Summary sales'!$A25,CITYMALL!$K$7:$K$500)</f>
        <v>0</v>
      </c>
      <c r="BJ25" s="431">
        <f>SUMIF(PERHUTANI!$B$7:$B$500,'Summary sales'!$A25,PERHUTANI!$J$7:$J$500)</f>
        <v>0</v>
      </c>
      <c r="BK25" s="431">
        <f>SUMIF(PA!$B$7:$B$500,'Summary sales'!$A25,PA!$J$7:$J$500)</f>
        <v>0</v>
      </c>
      <c r="BL25" s="431">
        <f>SUMIF(RPI!$B$7:$B$500,'Summary sales'!$A25,RPI!$J$7:$J$500)</f>
        <v>0</v>
      </c>
      <c r="BM25" s="431">
        <f>SUMIF(RB!$B$7:$B$500,'Summary sales'!$A25,RB!$J$7:$J$500)</f>
        <v>0</v>
      </c>
      <c r="BN25" s="431">
        <f>SUMIF(DJARUM!$B$7:$B$500,'Summary sales'!$A25,DJARUM!$J$7:$J$500)</f>
        <v>0</v>
      </c>
      <c r="BO25" s="431">
        <f>SUMIF(GFATOM!$B$7:$B$500,'Summary sales'!$A25,GFATOM!$J$7:$J$500)</f>
        <v>0</v>
      </c>
      <c r="BP25" s="431">
        <f>SUMIF(GFKULIT!$B$7:$B$500,'Summary sales'!$A25,GFKULIT!$J$7:$J$500)</f>
        <v>0</v>
      </c>
      <c r="BQ25" s="431">
        <f>SUMIF(PENTAWIRA!$B$7:$B$548,'Summary sales'!$A25,PENTAWIRA!$O$7:$O$548)</f>
        <v>0</v>
      </c>
      <c r="BR25" s="431">
        <f>SUMIF(HSK!$B$7:$B$500,'Summary sales'!$A25,HSK!$J$7:$J$500)</f>
        <v>0</v>
      </c>
      <c r="BS25" s="431">
        <f>SUMIF(SDM!$B$7:$B$500,'Summary sales'!$A25,SDM!$J$7:$J$500)</f>
        <v>0</v>
      </c>
      <c r="BT25" s="431">
        <f>SUMIF(CCS!$B$7:$B$500,'Summary sales'!$A25,CCS!$J$7:$J$500)</f>
        <v>0</v>
      </c>
      <c r="BU25" s="431">
        <f>SUMIF(JARGAS!$B$7:$B$500,'Summary sales'!$A25,JARGAS!$J$7:$J$500)</f>
        <v>0</v>
      </c>
      <c r="BV25" s="431">
        <f>SUMIF(SBI!$B$7:$B$500,'Summary sales'!$A25,SBI!$J$7:$J$500)</f>
        <v>0</v>
      </c>
      <c r="BW25" s="431">
        <f>SUMIF(SPGLOBAL!$B$7:$B$500,'Summary sales'!$A25,SPGLOBAL!$J$7:$J$500)</f>
        <v>0</v>
      </c>
    </row>
    <row r="26" spans="1:76">
      <c r="A26" s="432">
        <f t="shared" si="47"/>
        <v>46314</v>
      </c>
      <c r="B26" s="433" t="str">
        <f t="shared" ca="1" si="48"/>
        <v/>
      </c>
      <c r="C26" s="434">
        <f t="shared" si="45"/>
        <v>0</v>
      </c>
      <c r="D26" s="435"/>
      <c r="E26" s="436"/>
      <c r="F26" s="436"/>
      <c r="G26" s="436"/>
      <c r="H26" s="436"/>
      <c r="I26" s="437"/>
      <c r="J26" s="436"/>
      <c r="K26" s="437"/>
      <c r="L26" s="437"/>
      <c r="M26" s="438">
        <f t="shared" ca="1" si="46"/>
        <v>0</v>
      </c>
      <c r="N26" s="439">
        <f>SUMIF(CLIN!$C$7:$C$500,'Summary sales'!$A26,CLIN!$J$7:$J$500)</f>
        <v>0</v>
      </c>
      <c r="O26" s="439">
        <f>SUMIF(KF!$B$7:$B$501,'Summary sales'!$A26,KF!$J$7:$J$501)</f>
        <v>0</v>
      </c>
      <c r="P26" s="439">
        <f>SUMIF(MKG!$B$7:$B$500,'Summary sales'!$A26,MKG!$J$7:$J$500)</f>
        <v>0</v>
      </c>
      <c r="Q26" s="439">
        <f>SUMIF(STM!$B$7:$B$501,'Summary sales'!$A26,STM!$J$7:$J$501)</f>
        <v>0</v>
      </c>
      <c r="R26" s="439">
        <f>SUMIF(OAJ!$B$7:$B$500,'Summary sales'!$A26,OAJ!$J$7:$J$500)</f>
        <v>0</v>
      </c>
      <c r="S26" s="439">
        <f>SUMIF(NNI!$B$7:$B$500,'Summary sales'!$A26,NNI!$J$7:$J$500)</f>
        <v>0</v>
      </c>
      <c r="T26" s="439">
        <f>SUMIF(SHB!$B$7:$B$500,'Summary sales'!$A26,SHB!$J$7:$J$500)</f>
        <v>0</v>
      </c>
      <c r="U26" s="439">
        <f>SUMIF(GTL!$B$7:$B$500,'Summary sales'!$A26,GTL!$J$7:$J$500)</f>
        <v>0</v>
      </c>
      <c r="V26" s="439">
        <f>SUMIF(TWK!$B$7:$B$501,'Summary sales'!$A26,TWK!$J$7:$J$501)</f>
        <v>0</v>
      </c>
      <c r="W26" s="439">
        <f>SUMIF(BYC!$B$7:$B$500,'Summary sales'!$A26,BYC!$J$7:$J$500)</f>
        <v>0</v>
      </c>
      <c r="X26" s="439">
        <f ca="1">SUMIF(GFIR!$B$7:$B$34,'Summary sales'!$A26,GFIR!$J$7:$J$34)+SUMIF(GFIR2!$B$7:$B$31,'Summary sales'!$A26,GFIR2!$J$7:$J$30)</f>
        <v>0</v>
      </c>
      <c r="Y26" s="439">
        <f>SUMIF(SARIMURNI!$B$7:$B$502,'Summary sales'!$A26,SARIMURNI!$J$7:$J$502)</f>
        <v>0</v>
      </c>
      <c r="Z26" s="439">
        <f>SUMIF(HLI!$B$7:$B$500,'Summary sales'!$A26,HLI!$J$7:$J$500)</f>
        <v>0</v>
      </c>
      <c r="AA26" s="439">
        <f>SUMIF(CERES!$B$7:$B$503,'Summary sales'!$A26,CERES!$J$7:$J$503)</f>
        <v>0</v>
      </c>
      <c r="AB26" s="439">
        <f>SUMIF(ALT!$B$7:$B$126,'Summary sales'!$A26,ALT!$M$7:$M$126)</f>
        <v>0</v>
      </c>
      <c r="AC26" s="439">
        <f>SUMIF(UJL!$B$8:$B$99,'Summary sales'!$A26,UJL!$O$8:$O$99)</f>
        <v>0</v>
      </c>
      <c r="AD26" s="439">
        <f ca="1">SUMIF(IDP!$B$7:$B$141,'Summary sales'!$A26,IDP!$O$7:$O$140)</f>
        <v>0</v>
      </c>
      <c r="AE26" s="439">
        <f>SUMIF(PSD!$B$7:$B$500,'Summary sales'!$A26,PSD!$K$7:$K$500)</f>
        <v>0</v>
      </c>
      <c r="AF26" s="439">
        <f>SUMIF(EBM!$B$7:$B$500,'Summary sales'!$A26,EBM!$J$7:$J$500)</f>
        <v>0</v>
      </c>
      <c r="AG26" s="439">
        <f>SUMIF(CISF!$B$7:$B$500,'Summary sales'!$A26,CISF!$J$7:$J$500)</f>
        <v>0</v>
      </c>
      <c r="AH26" s="439">
        <f>SUMIF(KGM!$B$5:$B$488,'Summary sales'!$A26,KGM!$O$5:$O$488)</f>
        <v>0</v>
      </c>
      <c r="AI26" s="439">
        <f>SUMIF(PUJ!$B$7:$B$503,'Summary sales'!$A26,PUJ!$J$7:$J$503)</f>
        <v>0</v>
      </c>
      <c r="AJ26" s="439">
        <f>SUMIF(TORABIKACIKUPA!$B$7:$B$493,'Summary sales'!$A26,TORABIKACIKUPA!$L$7:$L$493)</f>
        <v>0</v>
      </c>
      <c r="AK26" s="439">
        <f>SUMIF(TORABIKAHF!$B$7:$B$504,'Summary sales'!$A26,TORABIKAHF!$L$7:$L$504)</f>
        <v>0</v>
      </c>
      <c r="AL26" s="439">
        <f>SUMIF(TORABIKAIC!$B$7:$B$492,'Summary sales'!$A26,TORABIKAIC!$L$7:$L$492)</f>
        <v>0</v>
      </c>
      <c r="AM26" s="439">
        <f>SUMIF(KALBEE!$B$7:$B$501,'Summary sales'!$A26,KALBEE!$J$7:$J$501)</f>
        <v>0</v>
      </c>
      <c r="AN26" s="439">
        <f>SUMIF(TOYOBO!$B$7:$B$479,'Summary sales'!$A26,TOYOBO!$O$7:$O$479)</f>
        <v>0</v>
      </c>
      <c r="AO26" s="439">
        <f>SUMIF(GREENPULSE!$B$7:$B$487,'Summary sales'!$A26,GREENPULSE!$J$7:$J$487)</f>
        <v>0</v>
      </c>
      <c r="AP26" s="439">
        <f>SUMIF(CONCORD!$B$7:$B$487,'Summary sales'!$A26,CONCORD!$J$7:$J$487)</f>
        <v>0</v>
      </c>
      <c r="AQ26" s="439">
        <f>SUMIF(KSN!$B$7:$B$484,'Summary sales'!$A26,KSN!$J$7:$J$484)</f>
        <v>0</v>
      </c>
      <c r="AR26" s="439">
        <f>SUMIF(UMI!$B$7:$B$501,'Summary sales'!$A26,UMI!$J$7:$J$501)</f>
        <v>0</v>
      </c>
      <c r="AS26" s="439">
        <f>SUMIF(IPT!$B$7:$B$502,'Summary sales'!$A26,IPT!$J$7:$J$502)</f>
        <v>0</v>
      </c>
      <c r="AT26" s="439">
        <f>SUMIF(KBRU!$B$7:$B$501,'Summary sales'!$A26,KBRU!$J$7:$J$501)</f>
        <v>0</v>
      </c>
      <c r="AU26" s="439">
        <f>SUMIF(AMI!$B$7:$B$501,'Summary sales'!$A26,AMI!$J$7:$J$501)</f>
        <v>0</v>
      </c>
      <c r="AV26" s="439">
        <f>SUMIF(KA!$B$7:$B$501,'Summary sales'!$A26,KA!$J$7:$J$501)</f>
        <v>0</v>
      </c>
      <c r="AW26" s="439">
        <f>SUMIF(KTN!$B$7:$B$500,'Summary sales'!$A26,KTN!$J$7:$J$500)</f>
        <v>0</v>
      </c>
      <c r="AX26" s="439">
        <f>SUMIF(KSNR!$B$7:$B$497,'Summary sales'!$A26,KSNR!$J$7:$J$497)</f>
        <v>0</v>
      </c>
      <c r="AY26" s="439">
        <f>SUMIF(NIAGAGARAM!$B$7:$B$504,'Summary sales'!$A26,NIAGAGARAM!$J$7:$J$504)</f>
        <v>0</v>
      </c>
      <c r="AZ26" s="439">
        <f>SUMIF('PCI84'!$B$7:$B$501,'Summary sales'!$A26,'PCI84'!$J$7:$J$501)</f>
        <v>0</v>
      </c>
      <c r="BA26" s="439">
        <f>SUMIF(PCIM!$B$7:$B$502,'Summary sales'!$A26,PCIM!$J$7:$J$502)</f>
        <v>0</v>
      </c>
      <c r="BB26" s="439">
        <f>SUMIF(INDOFOOD!$B$7:$B$500,'Summary sales'!$A26,INDOFOOD!$J$7:$J$500)</f>
        <v>0</v>
      </c>
      <c r="BC26" s="439">
        <f>SUMIF(HCI!$B$7:$B$502,'Summary sales'!$A26,HCI!$J$7:$J$502)</f>
        <v>0</v>
      </c>
      <c r="BD26" s="439">
        <f>SUMIF(DIC!$B$7:$B$501,'Summary sales'!$A26,DIC!$J$7:$J$501)</f>
        <v>0</v>
      </c>
      <c r="BE26" s="439">
        <f>SUMIF(ASAHIMAS!$B$7:$B$500,'Summary sales'!$A26,ASAHIMAS!$J$7:$J$500)</f>
        <v>0</v>
      </c>
      <c r="BF26" s="439">
        <f>SUMIF('ABC KOGEN'!B25:B57,'Summary sales'!$A26,'ABC KOGEN'!J25:J57)</f>
        <v>0</v>
      </c>
      <c r="BG26" s="439">
        <f>SUMIF(ADP!$B$7:$B$499,'Summary sales'!$A26,ADP!$J$7:$J$499)</f>
        <v>0</v>
      </c>
      <c r="BH26" s="439">
        <f>SUMIF(Tongtji!$B$8:$B$502,'Summary sales'!$A26,Tongtji!$J$8:$J$502)</f>
        <v>0</v>
      </c>
      <c r="BI26" s="439">
        <f>SUMIF(CITYMALL!$B$7:$B$500,'Summary sales'!$A26,CITYMALL!$K$7:$K$500)</f>
        <v>0</v>
      </c>
      <c r="BJ26" s="439">
        <f>SUMIF(PERHUTANI!$B$7:$B$500,'Summary sales'!$A26,PERHUTANI!$J$7:$J$500)</f>
        <v>0</v>
      </c>
      <c r="BK26" s="439">
        <f>SUMIF(PA!$B$7:$B$500,'Summary sales'!$A26,PA!$J$7:$J$500)</f>
        <v>0</v>
      </c>
      <c r="BL26" s="439">
        <f>SUMIF(RPI!$B$7:$B$500,'Summary sales'!$A26,RPI!$J$7:$J$500)</f>
        <v>0</v>
      </c>
      <c r="BM26" s="439">
        <f>SUMIF(RB!$B$7:$B$500,'Summary sales'!$A26,RB!$J$7:$J$500)</f>
        <v>0</v>
      </c>
      <c r="BN26" s="439">
        <f>SUMIF(DJARUM!$B$7:$B$500,'Summary sales'!$A26,DJARUM!$J$7:$J$500)</f>
        <v>0</v>
      </c>
      <c r="BO26" s="439">
        <f>SUMIF(GFATOM!$B$7:$B$500,'Summary sales'!$A26,GFATOM!$J$7:$J$500)</f>
        <v>0</v>
      </c>
      <c r="BP26" s="439">
        <f>SUMIF(GFKULIT!$B$7:$B$500,'Summary sales'!$A26,GFKULIT!$J$7:$J$500)</f>
        <v>0</v>
      </c>
      <c r="BQ26" s="439">
        <f>SUMIF(PENTAWIRA!$B$7:$B$548,'Summary sales'!$A26,PENTAWIRA!$O$7:$O$548)</f>
        <v>0</v>
      </c>
      <c r="BR26" s="439">
        <f>SUMIF(HSK!$B$7:$B$500,'Summary sales'!$A26,HSK!$J$7:$J$500)</f>
        <v>0</v>
      </c>
      <c r="BS26" s="439">
        <f>SUMIF(SDM!$B$7:$B$500,'Summary sales'!$A26,SDM!$J$7:$J$500)</f>
        <v>0</v>
      </c>
      <c r="BT26" s="439">
        <f>SUMIF(CCS!$B$7:$B$500,'Summary sales'!$A26,CCS!$J$7:$J$500)</f>
        <v>0</v>
      </c>
      <c r="BU26" s="439">
        <f>SUMIF(JARGAS!$B$7:$B$500,'Summary sales'!$A26,JARGAS!$J$7:$J$500)</f>
        <v>0</v>
      </c>
      <c r="BV26" s="439">
        <f>SUMIF(SBI!$B$7:$B$500,'Summary sales'!$A26,SBI!$J$7:$J$500)</f>
        <v>0</v>
      </c>
      <c r="BW26" s="439">
        <f>SUMIF(SPGLOBAL!$B$7:$B$500,'Summary sales'!$A26,SPGLOBAL!$J$7:$J$500)</f>
        <v>0</v>
      </c>
    </row>
    <row r="27" spans="1:76">
      <c r="A27" s="422">
        <f t="shared" si="47"/>
        <v>46315</v>
      </c>
      <c r="B27" s="440" t="str">
        <f t="shared" ca="1" si="48"/>
        <v/>
      </c>
      <c r="C27" s="441">
        <f t="shared" si="45"/>
        <v>0</v>
      </c>
      <c r="D27" s="425"/>
      <c r="E27" s="442"/>
      <c r="F27" s="426"/>
      <c r="G27" s="442"/>
      <c r="H27" s="442"/>
      <c r="I27" s="427"/>
      <c r="J27" s="442"/>
      <c r="K27" s="427"/>
      <c r="L27" s="427"/>
      <c r="M27" s="430">
        <f t="shared" ca="1" si="46"/>
        <v>0</v>
      </c>
      <c r="N27" s="431">
        <f>SUMIF(CLIN!$C$7:$C$500,'Summary sales'!$A27,CLIN!$J$7:$J$500)</f>
        <v>0</v>
      </c>
      <c r="O27" s="444">
        <f>SUMIF(KF!$B$7:$B$501,'Summary sales'!$A27,KF!$J$7:$J$501)</f>
        <v>0</v>
      </c>
      <c r="P27" s="444">
        <f>SUMIF(MKG!$B$7:$B$500,'Summary sales'!$A27,MKG!$J$7:$J$500)</f>
        <v>0</v>
      </c>
      <c r="Q27" s="431">
        <f>SUMIF(STM!$B$7:$B$501,'Summary sales'!$A27,STM!$J$7:$J$501)</f>
        <v>0</v>
      </c>
      <c r="R27" s="444">
        <f>SUMIF(OAJ!$B$7:$B$500,'Summary sales'!$A27,OAJ!$J$7:$J$500)</f>
        <v>0</v>
      </c>
      <c r="S27" s="444">
        <f>SUMIF(NNI!$B$7:$B$500,'Summary sales'!$A27,NNI!$J$7:$J$500)</f>
        <v>0</v>
      </c>
      <c r="T27" s="444">
        <f>SUMIF(SHB!$B$7:$B$500,'Summary sales'!$A27,SHB!$J$7:$J$500)</f>
        <v>0</v>
      </c>
      <c r="U27" s="444">
        <f>SUMIF(GTL!$B$7:$B$500,'Summary sales'!$A27,GTL!$J$7:$J$500)</f>
        <v>0</v>
      </c>
      <c r="V27" s="444">
        <f>SUMIF(TWK!$B$7:$B$501,'Summary sales'!$A27,TWK!$J$7:$J$501)</f>
        <v>0</v>
      </c>
      <c r="W27" s="431">
        <f>SUMIF(BYC!$B$7:$B$500,'Summary sales'!$A27,BYC!$J$7:$J$500)</f>
        <v>0</v>
      </c>
      <c r="X27" s="444">
        <f ca="1">SUMIF(GFIR!$B$7:$B$34,'Summary sales'!$A27,GFIR!$J$7:$J$34)+SUMIF(GFIR2!$B$7:$B$31,'Summary sales'!$A27,GFIR2!$J$7:$J$30)</f>
        <v>0</v>
      </c>
      <c r="Y27" s="444">
        <f>SUMIF(SARIMURNI!$B$7:$B$502,'Summary sales'!$A27,SARIMURNI!$J$7:$J$502)</f>
        <v>0</v>
      </c>
      <c r="Z27" s="431">
        <f>SUMIF(HLI!$B$7:$B$500,'Summary sales'!$A27,HLI!$J$7:$J$500)</f>
        <v>0</v>
      </c>
      <c r="AA27" s="444">
        <f>SUMIF(CERES!$B$7:$B$503,'Summary sales'!$A27,CERES!$J$7:$J$503)</f>
        <v>0</v>
      </c>
      <c r="AB27" s="444">
        <f>SUMIF(ALT!$B$7:$B$126,'Summary sales'!$A27,ALT!$M$7:$M$126)</f>
        <v>0</v>
      </c>
      <c r="AC27" s="431">
        <f>SUMIF(UJL!$B$8:$B$99,'Summary sales'!$A27,UJL!$O$8:$O$99)</f>
        <v>0</v>
      </c>
      <c r="AD27" s="431">
        <f ca="1">SUMIF(IDP!$B$7:$B$141,'Summary sales'!$A27,IDP!$O$7:$O$140)</f>
        <v>0</v>
      </c>
      <c r="AE27" s="444">
        <f>SUMIF(PSD!$B$7:$B$500,'Summary sales'!$A27,PSD!$K$7:$K$500)</f>
        <v>0</v>
      </c>
      <c r="AF27" s="444">
        <f>SUMIF(EBM!$B$7:$B$500,'Summary sales'!$A27,EBM!$J$7:$J$500)</f>
        <v>0</v>
      </c>
      <c r="AG27" s="431">
        <f>SUMIF(CISF!$B$7:$B$500,'Summary sales'!$A27,CISF!$J$7:$J$500)</f>
        <v>0</v>
      </c>
      <c r="AH27" s="431">
        <f>SUMIF(KGM!$B$5:$B$488,'Summary sales'!$A27,KGM!$O$5:$O$488)</f>
        <v>0</v>
      </c>
      <c r="AI27" s="431">
        <f>SUMIF(PUJ!$B$7:$B$503,'Summary sales'!$A27,PUJ!$J$7:$J$503)</f>
        <v>0</v>
      </c>
      <c r="AJ27" s="431">
        <f>SUMIF(TORABIKACIKUPA!$B$7:$B$493,'Summary sales'!$A27,TORABIKACIKUPA!$L$7:$L$493)</f>
        <v>0</v>
      </c>
      <c r="AK27" s="431">
        <f>SUMIF(TORABIKAHF!$B$7:$B$504,'Summary sales'!$A27,TORABIKAHF!$L$7:$L$504)</f>
        <v>0</v>
      </c>
      <c r="AL27" s="431">
        <f>SUMIF(TORABIKAIC!$B$7:$B$492,'Summary sales'!$A27,TORABIKAIC!$L$7:$L$492)</f>
        <v>0</v>
      </c>
      <c r="AM27" s="431">
        <f>SUMIF(KALBEE!$B$7:$B$501,'Summary sales'!$A27,KALBEE!$J$7:$J$501)</f>
        <v>0</v>
      </c>
      <c r="AN27" s="431">
        <f>SUMIF(TOYOBO!$B$7:$B$479,'Summary sales'!$A27,TOYOBO!$O$7:$O$479)</f>
        <v>0</v>
      </c>
      <c r="AO27" s="431">
        <f>SUMIF(GREENPULSE!$B$7:$B$487,'Summary sales'!$A27,GREENPULSE!$J$7:$J$487)</f>
        <v>0</v>
      </c>
      <c r="AP27" s="431">
        <f>SUMIF(CONCORD!$B$7:$B$487,'Summary sales'!$A27,CONCORD!$J$7:$J$487)</f>
        <v>0</v>
      </c>
      <c r="AQ27" s="431">
        <f>SUMIF(KSN!$B$7:$B$484,'Summary sales'!$A27,KSN!$J$7:$J$484)</f>
        <v>0</v>
      </c>
      <c r="AR27" s="431">
        <f>SUMIF(UMI!$B$7:$B$501,'Summary sales'!$A27,UMI!$J$7:$J$501)</f>
        <v>0</v>
      </c>
      <c r="AS27" s="431">
        <f>SUMIF(IPT!$B$7:$B$502,'Summary sales'!$A27,IPT!$J$7:$J$502)</f>
        <v>0</v>
      </c>
      <c r="AT27" s="431">
        <f>SUMIF(KBRU!$B$7:$B$501,'Summary sales'!$A27,KBRU!$J$7:$J$501)</f>
        <v>0</v>
      </c>
      <c r="AU27" s="431">
        <f>SUMIF(AMI!$B$7:$B$501,'Summary sales'!$A27,AMI!$J$7:$J$501)</f>
        <v>0</v>
      </c>
      <c r="AV27" s="431">
        <f>SUMIF(KA!$B$7:$B$501,'Summary sales'!$A27,KA!$J$7:$J$501)</f>
        <v>0</v>
      </c>
      <c r="AW27" s="431">
        <f>SUMIF(KTN!$B$7:$B$500,'Summary sales'!$A27,KTN!$J$7:$J$500)</f>
        <v>0</v>
      </c>
      <c r="AX27" s="431">
        <f>SUMIF(KSNR!$B$7:$B$497,'Summary sales'!$A27,KSNR!$J$7:$J$497)</f>
        <v>0</v>
      </c>
      <c r="AY27" s="431">
        <f>SUMIF(NIAGAGARAM!$B$7:$B$504,'Summary sales'!$A27,NIAGAGARAM!$J$7:$J$504)</f>
        <v>0</v>
      </c>
      <c r="AZ27" s="431">
        <f>SUMIF('PCI84'!$B$7:$B$501,'Summary sales'!$A27,'PCI84'!$J$7:$J$501)</f>
        <v>0</v>
      </c>
      <c r="BA27" s="431">
        <f>SUMIF(PCIM!$B$7:$B$502,'Summary sales'!$A27,PCIM!$J$7:$J$502)</f>
        <v>0</v>
      </c>
      <c r="BB27" s="431">
        <f>SUMIF(INDOFOOD!$B$7:$B$500,'Summary sales'!$A27,INDOFOOD!$J$7:$J$500)</f>
        <v>0</v>
      </c>
      <c r="BC27" s="431">
        <f>SUMIF(HCI!$B$7:$B$502,'Summary sales'!$A27,HCI!$J$7:$J$502)</f>
        <v>0</v>
      </c>
      <c r="BD27" s="431">
        <f>SUMIF(DIC!$B$7:$B$501,'Summary sales'!$A27,DIC!$J$7:$J$501)</f>
        <v>0</v>
      </c>
      <c r="BE27" s="431">
        <f>SUMIF(ASAHIMAS!$B$7:$B$500,'Summary sales'!$A27,ASAHIMAS!$J$7:$J$500)</f>
        <v>0</v>
      </c>
      <c r="BF27" s="431">
        <f>SUMIF('ABC KOGEN'!B26:B58,'Summary sales'!$A27,'ABC KOGEN'!J26:J58)</f>
        <v>0</v>
      </c>
      <c r="BG27" s="431">
        <f>SUMIF(ADP!$B$7:$B$499,'Summary sales'!$A27,ADP!$J$7:$J$499)</f>
        <v>0</v>
      </c>
      <c r="BH27" s="431">
        <f>SUMIF(Tongtji!$B$8:$B$502,'Summary sales'!$A27,Tongtji!$J$8:$J$502)</f>
        <v>0</v>
      </c>
      <c r="BI27" s="431">
        <f>SUMIF(CITYMALL!$B$7:$B$500,'Summary sales'!$A27,CITYMALL!$K$7:$K$500)</f>
        <v>0</v>
      </c>
      <c r="BJ27" s="431">
        <f>SUMIF(PERHUTANI!$B$7:$B$500,'Summary sales'!$A27,PERHUTANI!$J$7:$J$500)</f>
        <v>0</v>
      </c>
      <c r="BK27" s="431">
        <f>SUMIF(PA!$B$7:$B$500,'Summary sales'!$A27,PA!$J$7:$J$500)</f>
        <v>0</v>
      </c>
      <c r="BL27" s="431">
        <f>SUMIF(RPI!$B$7:$B$500,'Summary sales'!$A27,RPI!$J$7:$J$500)</f>
        <v>0</v>
      </c>
      <c r="BM27" s="431">
        <f>SUMIF(RB!$B$7:$B$500,'Summary sales'!$A27,RB!$J$7:$J$500)</f>
        <v>0</v>
      </c>
      <c r="BN27" s="431">
        <f>SUMIF(DJARUM!$B$7:$B$500,'Summary sales'!$A27,DJARUM!$J$7:$J$500)</f>
        <v>0</v>
      </c>
      <c r="BO27" s="431">
        <f>SUMIF(GFATOM!$B$7:$B$500,'Summary sales'!$A27,GFATOM!$J$7:$J$500)</f>
        <v>0</v>
      </c>
      <c r="BP27" s="431">
        <f>SUMIF(GFKULIT!$B$7:$B$500,'Summary sales'!$A27,GFKULIT!$J$7:$J$500)</f>
        <v>0</v>
      </c>
      <c r="BQ27" s="431">
        <f>SUMIF(PENTAWIRA!$B$7:$B$548,'Summary sales'!$A27,PENTAWIRA!$O$7:$O$548)</f>
        <v>0</v>
      </c>
      <c r="BR27" s="431">
        <f>SUMIF(HSK!$B$7:$B$500,'Summary sales'!$A27,HSK!$J$7:$J$500)</f>
        <v>0</v>
      </c>
      <c r="BS27" s="431">
        <f>SUMIF(SDM!$B$7:$B$500,'Summary sales'!$A27,SDM!$J$7:$J$500)</f>
        <v>0</v>
      </c>
      <c r="BT27" s="431">
        <f>SUMIF(CCS!$B$7:$B$500,'Summary sales'!$A27,CCS!$J$7:$J$500)</f>
        <v>0</v>
      </c>
      <c r="BU27" s="431">
        <f>SUMIF(JARGAS!$B$7:$B$500,'Summary sales'!$A27,JARGAS!$J$7:$J$500)</f>
        <v>0</v>
      </c>
      <c r="BV27" s="431">
        <f>SUMIF(SBI!$B$7:$B$500,'Summary sales'!$A27,SBI!$J$7:$J$500)</f>
        <v>0</v>
      </c>
      <c r="BW27" s="431">
        <f>SUMIF(SPGLOBAL!$B$7:$B$500,'Summary sales'!$A27,SPGLOBAL!$J$7:$J$500)</f>
        <v>0</v>
      </c>
    </row>
    <row r="28" spans="1:76">
      <c r="A28" s="432">
        <f t="shared" si="47"/>
        <v>46316</v>
      </c>
      <c r="B28" s="433" t="str">
        <f t="shared" ca="1" si="48"/>
        <v/>
      </c>
      <c r="C28" s="434">
        <f t="shared" si="45"/>
        <v>0</v>
      </c>
      <c r="D28" s="435"/>
      <c r="E28" s="436"/>
      <c r="F28" s="436"/>
      <c r="G28" s="436"/>
      <c r="H28" s="436"/>
      <c r="I28" s="437"/>
      <c r="J28" s="436"/>
      <c r="K28" s="437"/>
      <c r="L28" s="437"/>
      <c r="M28" s="438">
        <f t="shared" ca="1" si="46"/>
        <v>0</v>
      </c>
      <c r="N28" s="439">
        <f>SUMIF(CLIN!$C$7:$C$500,'Summary sales'!$A28,CLIN!$J$7:$J$500)</f>
        <v>0</v>
      </c>
      <c r="O28" s="439">
        <f>SUMIF(KF!$B$7:$B$501,'Summary sales'!$A28,KF!$J$7:$J$501)</f>
        <v>0</v>
      </c>
      <c r="P28" s="439">
        <f>SUMIF(MKG!$B$7:$B$500,'Summary sales'!$A28,MKG!$J$7:$J$500)</f>
        <v>0</v>
      </c>
      <c r="Q28" s="439">
        <f>SUMIF(STM!$B$7:$B$501,'Summary sales'!$A28,STM!$J$7:$J$501)</f>
        <v>0</v>
      </c>
      <c r="R28" s="439">
        <f>SUMIF(OAJ!$B$7:$B$500,'Summary sales'!$A28,OAJ!$J$7:$J$500)</f>
        <v>0</v>
      </c>
      <c r="S28" s="439">
        <f>SUMIF(NNI!$B$7:$B$500,'Summary sales'!$A28,NNI!$J$7:$J$500)</f>
        <v>0</v>
      </c>
      <c r="T28" s="439">
        <f>SUMIF(SHB!$B$7:$B$500,'Summary sales'!$A28,SHB!$J$7:$J$500)</f>
        <v>0</v>
      </c>
      <c r="U28" s="439">
        <f>SUMIF(GTL!$B$7:$B$500,'Summary sales'!$A28,GTL!$J$7:$J$500)</f>
        <v>0</v>
      </c>
      <c r="V28" s="439">
        <f>SUMIF(TWK!$B$7:$B$501,'Summary sales'!$A28,TWK!$J$7:$J$501)</f>
        <v>0</v>
      </c>
      <c r="W28" s="439">
        <f>SUMIF(BYC!$B$7:$B$500,'Summary sales'!$A28,BYC!$J$7:$J$500)</f>
        <v>0</v>
      </c>
      <c r="X28" s="439">
        <f ca="1">SUMIF(GFIR!$B$7:$B$34,'Summary sales'!$A28,GFIR!$J$7:$J$34)+SUMIF(GFIR2!$B$7:$B$31,'Summary sales'!$A28,GFIR2!$J$7:$J$30)</f>
        <v>0</v>
      </c>
      <c r="Y28" s="439">
        <f>SUMIF(SARIMURNI!$B$7:$B$502,'Summary sales'!$A28,SARIMURNI!$J$7:$J$502)</f>
        <v>0</v>
      </c>
      <c r="Z28" s="439">
        <f>SUMIF(HLI!$B$7:$B$500,'Summary sales'!$A28,HLI!$J$7:$J$500)</f>
        <v>0</v>
      </c>
      <c r="AA28" s="439">
        <f>SUMIF(CERES!$B$7:$B$503,'Summary sales'!$A28,CERES!$J$7:$J$503)</f>
        <v>0</v>
      </c>
      <c r="AB28" s="439">
        <f>SUMIF(ALT!$B$7:$B$126,'Summary sales'!$A28,ALT!$M$7:$M$126)</f>
        <v>0</v>
      </c>
      <c r="AC28" s="439">
        <f>SUMIF(UJL!$B$8:$B$99,'Summary sales'!$A28,UJL!$O$8:$O$99)</f>
        <v>0</v>
      </c>
      <c r="AD28" s="439">
        <f ca="1">SUMIF(IDP!$B$7:$B$141,'Summary sales'!$A28,IDP!$O$7:$O$140)</f>
        <v>0</v>
      </c>
      <c r="AE28" s="439">
        <f>SUMIF(PSD!$B$7:$B$500,'Summary sales'!$A28,PSD!$K$7:$K$500)</f>
        <v>0</v>
      </c>
      <c r="AF28" s="439">
        <f>SUMIF(EBM!$B$7:$B$500,'Summary sales'!$A28,EBM!$J$7:$J$500)</f>
        <v>0</v>
      </c>
      <c r="AG28" s="439">
        <f>SUMIF(CISF!$B$7:$B$500,'Summary sales'!$A28,CISF!$J$7:$J$500)</f>
        <v>0</v>
      </c>
      <c r="AH28" s="439">
        <f>SUMIF(KGM!$B$5:$B$488,'Summary sales'!$A28,KGM!$O$5:$O$488)</f>
        <v>0</v>
      </c>
      <c r="AI28" s="439">
        <f>SUMIF(PUJ!$B$7:$B$503,'Summary sales'!$A28,PUJ!$J$7:$J$503)</f>
        <v>0</v>
      </c>
      <c r="AJ28" s="439">
        <f>SUMIF(TORABIKACIKUPA!$B$7:$B$493,'Summary sales'!$A28,TORABIKACIKUPA!$L$7:$L$493)</f>
        <v>0</v>
      </c>
      <c r="AK28" s="439">
        <f>SUMIF(TORABIKAHF!$B$7:$B$504,'Summary sales'!$A28,TORABIKAHF!$L$7:$L$504)</f>
        <v>0</v>
      </c>
      <c r="AL28" s="439">
        <f>SUMIF(TORABIKAIC!$B$7:$B$492,'Summary sales'!$A28,TORABIKAIC!$L$7:$L$492)</f>
        <v>0</v>
      </c>
      <c r="AM28" s="439">
        <f>SUMIF(KALBEE!$B$7:$B$501,'Summary sales'!$A28,KALBEE!$J$7:$J$501)</f>
        <v>0</v>
      </c>
      <c r="AN28" s="439">
        <f>SUMIF(TOYOBO!$B$7:$B$479,'Summary sales'!$A28,TOYOBO!$O$7:$O$479)</f>
        <v>0</v>
      </c>
      <c r="AO28" s="439">
        <f>SUMIF(GREENPULSE!$B$7:$B$487,'Summary sales'!$A28,GREENPULSE!$J$7:$J$487)</f>
        <v>0</v>
      </c>
      <c r="AP28" s="439">
        <f>SUMIF(CONCORD!$B$7:$B$487,'Summary sales'!$A28,CONCORD!$J$7:$J$487)</f>
        <v>0</v>
      </c>
      <c r="AQ28" s="439">
        <f>SUMIF(KSN!$B$7:$B$484,'Summary sales'!$A28,KSN!$J$7:$J$484)</f>
        <v>0</v>
      </c>
      <c r="AR28" s="439">
        <f>SUMIF(UMI!$B$7:$B$501,'Summary sales'!$A28,UMI!$J$7:$J$501)</f>
        <v>0</v>
      </c>
      <c r="AS28" s="439">
        <f>SUMIF(IPT!$B$7:$B$502,'Summary sales'!$A28,IPT!$J$7:$J$502)</f>
        <v>0</v>
      </c>
      <c r="AT28" s="439">
        <f>SUMIF(KBRU!$B$7:$B$501,'Summary sales'!$A28,KBRU!$J$7:$J$501)</f>
        <v>0</v>
      </c>
      <c r="AU28" s="439">
        <f>SUMIF(AMI!$B$7:$B$501,'Summary sales'!$A28,AMI!$J$7:$J$501)</f>
        <v>0</v>
      </c>
      <c r="AV28" s="439">
        <f>SUMIF(KA!$B$7:$B$501,'Summary sales'!$A28,KA!$J$7:$J$501)</f>
        <v>0</v>
      </c>
      <c r="AW28" s="439">
        <f>SUMIF(KTN!$B$7:$B$500,'Summary sales'!$A28,KTN!$J$7:$J$500)</f>
        <v>0</v>
      </c>
      <c r="AX28" s="439">
        <f>SUMIF(KSNR!$B$7:$B$497,'Summary sales'!$A28,KSNR!$J$7:$J$497)</f>
        <v>0</v>
      </c>
      <c r="AY28" s="439">
        <f>SUMIF(NIAGAGARAM!$B$7:$B$504,'Summary sales'!$A28,NIAGAGARAM!$J$7:$J$504)</f>
        <v>0</v>
      </c>
      <c r="AZ28" s="439">
        <f>SUMIF('PCI84'!$B$7:$B$501,'Summary sales'!$A28,'PCI84'!$J$7:$J$501)</f>
        <v>0</v>
      </c>
      <c r="BA28" s="439">
        <f>SUMIF(PCIM!$B$7:$B$502,'Summary sales'!$A28,PCIM!$J$7:$J$502)</f>
        <v>0</v>
      </c>
      <c r="BB28" s="439">
        <f>SUMIF(INDOFOOD!$B$7:$B$500,'Summary sales'!$A28,INDOFOOD!$J$7:$J$500)</f>
        <v>0</v>
      </c>
      <c r="BC28" s="439">
        <f>SUMIF(HCI!$B$7:$B$502,'Summary sales'!$A28,HCI!$J$7:$J$502)</f>
        <v>0</v>
      </c>
      <c r="BD28" s="439">
        <f>SUMIF(DIC!$B$7:$B$501,'Summary sales'!$A28,DIC!$J$7:$J$501)</f>
        <v>0</v>
      </c>
      <c r="BE28" s="439">
        <f>SUMIF(ASAHIMAS!$B$7:$B$500,'Summary sales'!$A28,ASAHIMAS!$J$7:$J$500)</f>
        <v>0</v>
      </c>
      <c r="BF28" s="439">
        <f>SUMIF('ABC KOGEN'!B27:B59,'Summary sales'!$A28,'ABC KOGEN'!J27:J59)</f>
        <v>0</v>
      </c>
      <c r="BG28" s="439">
        <f>SUMIF(ADP!$B$7:$B$499,'Summary sales'!$A28,ADP!$J$7:$J$499)</f>
        <v>0</v>
      </c>
      <c r="BH28" s="439">
        <f>SUMIF(Tongtji!$B$8:$B$502,'Summary sales'!$A28,Tongtji!$J$8:$J$502)</f>
        <v>0</v>
      </c>
      <c r="BI28" s="439">
        <f>SUMIF(CITYMALL!$B$7:$B$500,'Summary sales'!$A28,CITYMALL!$K$7:$K$500)</f>
        <v>0</v>
      </c>
      <c r="BJ28" s="439">
        <f>SUMIF(PERHUTANI!$B$7:$B$500,'Summary sales'!$A28,PERHUTANI!$J$7:$J$500)</f>
        <v>0</v>
      </c>
      <c r="BK28" s="439">
        <f>SUMIF(PA!$B$7:$B$500,'Summary sales'!$A28,PA!$J$7:$J$500)</f>
        <v>0</v>
      </c>
      <c r="BL28" s="439">
        <f>SUMIF(RPI!$B$7:$B$500,'Summary sales'!$A28,RPI!$J$7:$J$500)</f>
        <v>0</v>
      </c>
      <c r="BM28" s="439">
        <f>SUMIF(RB!$B$7:$B$500,'Summary sales'!$A28,RB!$J$7:$J$500)</f>
        <v>0</v>
      </c>
      <c r="BN28" s="439">
        <f>SUMIF(DJARUM!$B$7:$B$500,'Summary sales'!$A28,DJARUM!$J$7:$J$500)</f>
        <v>0</v>
      </c>
      <c r="BO28" s="439">
        <f>SUMIF(GFATOM!$B$7:$B$500,'Summary sales'!$A28,GFATOM!$J$7:$J$500)</f>
        <v>0</v>
      </c>
      <c r="BP28" s="439">
        <f>SUMIF(GFKULIT!$B$7:$B$500,'Summary sales'!$A28,GFKULIT!$J$7:$J$500)</f>
        <v>0</v>
      </c>
      <c r="BQ28" s="439">
        <f>SUMIF(PENTAWIRA!$B$7:$B$548,'Summary sales'!$A28,PENTAWIRA!$O$7:$O$548)</f>
        <v>0</v>
      </c>
      <c r="BR28" s="439">
        <f>SUMIF(HSK!$B$7:$B$500,'Summary sales'!$A28,HSK!$J$7:$J$500)</f>
        <v>0</v>
      </c>
      <c r="BS28" s="439">
        <f>SUMIF(SDM!$B$7:$B$500,'Summary sales'!$A28,SDM!$J$7:$J$500)</f>
        <v>0</v>
      </c>
      <c r="BT28" s="439">
        <f>SUMIF(CCS!$B$7:$B$500,'Summary sales'!$A28,CCS!$J$7:$J$500)</f>
        <v>0</v>
      </c>
      <c r="BU28" s="439">
        <f>SUMIF(JARGAS!$B$7:$B$500,'Summary sales'!$A28,JARGAS!$J$7:$J$500)</f>
        <v>0</v>
      </c>
      <c r="BV28" s="439">
        <f>SUMIF(SBI!$B$7:$B$500,'Summary sales'!$A28,SBI!$J$7:$J$500)</f>
        <v>0</v>
      </c>
      <c r="BW28" s="439">
        <f>SUMIF(SPGLOBAL!$B$7:$B$500,'Summary sales'!$A28,SPGLOBAL!$J$7:$J$500)</f>
        <v>0</v>
      </c>
    </row>
    <row r="29" spans="1:76">
      <c r="A29" s="422">
        <f t="shared" si="47"/>
        <v>46317</v>
      </c>
      <c r="B29" s="440" t="str">
        <f t="shared" ca="1" si="48"/>
        <v/>
      </c>
      <c r="C29" s="441">
        <f t="shared" si="45"/>
        <v>0</v>
      </c>
      <c r="D29" s="425"/>
      <c r="E29" s="442"/>
      <c r="F29" s="426"/>
      <c r="G29" s="442"/>
      <c r="H29" s="442"/>
      <c r="I29" s="427"/>
      <c r="J29" s="442"/>
      <c r="K29" s="427"/>
      <c r="L29" s="427"/>
      <c r="M29" s="430">
        <f t="shared" ca="1" si="46"/>
        <v>0</v>
      </c>
      <c r="N29" s="431">
        <f>SUMIF(CLIN!$C$7:$C$500,'Summary sales'!$A29,CLIN!$J$7:$J$500)</f>
        <v>0</v>
      </c>
      <c r="O29" s="444">
        <f>SUMIF(KF!$B$7:$B$501,'Summary sales'!$A29,KF!$J$7:$J$501)</f>
        <v>0</v>
      </c>
      <c r="P29" s="444">
        <f>SUMIF(MKG!$B$7:$B$500,'Summary sales'!$A29,MKG!$J$7:$J$500)</f>
        <v>0</v>
      </c>
      <c r="Q29" s="431">
        <f>SUMIF(STM!$B$7:$B$501,'Summary sales'!$A29,STM!$J$7:$J$501)</f>
        <v>0</v>
      </c>
      <c r="R29" s="444">
        <f>SUMIF(OAJ!$B$7:$B$500,'Summary sales'!$A29,OAJ!$J$7:$J$500)</f>
        <v>0</v>
      </c>
      <c r="S29" s="444">
        <f>SUMIF(NNI!$B$7:$B$500,'Summary sales'!$A29,NNI!$J$7:$J$500)</f>
        <v>0</v>
      </c>
      <c r="T29" s="444">
        <f>SUMIF(SHB!$B$7:$B$500,'Summary sales'!$A29,SHB!$J$7:$J$500)</f>
        <v>0</v>
      </c>
      <c r="U29" s="444">
        <f>SUMIF(GTL!$B$7:$B$500,'Summary sales'!$A29,GTL!$J$7:$J$500)</f>
        <v>0</v>
      </c>
      <c r="V29" s="444">
        <f>SUMIF(TWK!$B$7:$B$501,'Summary sales'!$A29,TWK!$J$7:$J$501)</f>
        <v>0</v>
      </c>
      <c r="W29" s="431">
        <f>SUMIF(BYC!$B$7:$B$500,'Summary sales'!$A29,BYC!$J$7:$J$500)</f>
        <v>0</v>
      </c>
      <c r="X29" s="444">
        <f ca="1">SUMIF(GFIR!$B$7:$B$34,'Summary sales'!$A29,GFIR!$J$7:$J$34)+SUMIF(GFIR2!$B$7:$B$31,'Summary sales'!$A29,GFIR2!$J$7:$J$30)</f>
        <v>0</v>
      </c>
      <c r="Y29" s="444">
        <f>SUMIF(SARIMURNI!$B$7:$B$502,'Summary sales'!$A29,SARIMURNI!$J$7:$J$502)</f>
        <v>0</v>
      </c>
      <c r="Z29" s="431">
        <f>SUMIF(HLI!$B$7:$B$500,'Summary sales'!$A29,HLI!$J$7:$J$500)</f>
        <v>0</v>
      </c>
      <c r="AA29" s="444">
        <f>SUMIF(CERES!$B$7:$B$503,'Summary sales'!$A29,CERES!$J$7:$J$503)</f>
        <v>0</v>
      </c>
      <c r="AB29" s="444">
        <f>SUMIF(ALT!$B$7:$B$126,'Summary sales'!$A29,ALT!$M$7:$M$126)</f>
        <v>0</v>
      </c>
      <c r="AC29" s="431">
        <f>SUMIF(UJL!$B$8:$B$99,'Summary sales'!$A29,UJL!$O$8:$O$99)</f>
        <v>0</v>
      </c>
      <c r="AD29" s="431">
        <f ca="1">SUMIF(IDP!$B$7:$B$141,'Summary sales'!$A29,IDP!$O$7:$O$140)</f>
        <v>0</v>
      </c>
      <c r="AE29" s="444">
        <f>SUMIF(PSD!$B$7:$B$500,'Summary sales'!$A29,PSD!$K$7:$K$500)</f>
        <v>0</v>
      </c>
      <c r="AF29" s="444">
        <f>SUMIF(EBM!$B$7:$B$500,'Summary sales'!$A29,EBM!$J$7:$J$500)</f>
        <v>0</v>
      </c>
      <c r="AG29" s="431">
        <f>SUMIF(CISF!$B$7:$B$500,'Summary sales'!$A29,CISF!$J$7:$J$500)</f>
        <v>0</v>
      </c>
      <c r="AH29" s="431">
        <f>SUMIF(KGM!$B$5:$B$488,'Summary sales'!$A29,KGM!$O$5:$O$488)</f>
        <v>0</v>
      </c>
      <c r="AI29" s="431">
        <f>SUMIF(PUJ!$B$7:$B$503,'Summary sales'!$A29,PUJ!$J$7:$J$503)</f>
        <v>0</v>
      </c>
      <c r="AJ29" s="431">
        <f>SUMIF(TORABIKACIKUPA!$B$7:$B$493,'Summary sales'!$A29,TORABIKACIKUPA!$L$7:$L$493)</f>
        <v>0</v>
      </c>
      <c r="AK29" s="431">
        <f>SUMIF(TORABIKAHF!$B$7:$B$504,'Summary sales'!$A29,TORABIKAHF!$L$7:$L$504)</f>
        <v>0</v>
      </c>
      <c r="AL29" s="431">
        <f>SUMIF(TORABIKAIC!$B$7:$B$492,'Summary sales'!$A29,TORABIKAIC!$L$7:$L$492)</f>
        <v>0</v>
      </c>
      <c r="AM29" s="431">
        <f>SUMIF(KALBEE!$B$7:$B$501,'Summary sales'!$A29,KALBEE!$J$7:$J$501)</f>
        <v>0</v>
      </c>
      <c r="AN29" s="431">
        <f>SUMIF(TOYOBO!$B$7:$B$479,'Summary sales'!$A29,TOYOBO!$O$7:$O$479)</f>
        <v>0</v>
      </c>
      <c r="AO29" s="431">
        <f>SUMIF(GREENPULSE!$B$7:$B$487,'Summary sales'!$A29,GREENPULSE!$J$7:$J$487)</f>
        <v>0</v>
      </c>
      <c r="AP29" s="431">
        <f>SUMIF(CONCORD!$B$7:$B$487,'Summary sales'!$A29,CONCORD!$J$7:$J$487)</f>
        <v>0</v>
      </c>
      <c r="AQ29" s="431">
        <f>SUMIF(KSN!$B$7:$B$484,'Summary sales'!$A29,KSN!$J$7:$J$484)</f>
        <v>0</v>
      </c>
      <c r="AR29" s="431">
        <f>SUMIF(UMI!$B$7:$B$501,'Summary sales'!$A29,UMI!$J$7:$J$501)</f>
        <v>0</v>
      </c>
      <c r="AS29" s="431">
        <f>SUMIF(IPT!$B$7:$B$502,'Summary sales'!$A29,IPT!$J$7:$J$502)</f>
        <v>0</v>
      </c>
      <c r="AT29" s="431">
        <f>SUMIF(KBRU!$B$7:$B$501,'Summary sales'!$A29,KBRU!$J$7:$J$501)</f>
        <v>0</v>
      </c>
      <c r="AU29" s="431">
        <f>SUMIF(AMI!$B$7:$B$501,'Summary sales'!$A29,AMI!$J$7:$J$501)</f>
        <v>0</v>
      </c>
      <c r="AV29" s="431">
        <f>SUMIF(KA!$B$7:$B$501,'Summary sales'!$A29,KA!$J$7:$J$501)</f>
        <v>0</v>
      </c>
      <c r="AW29" s="431">
        <f>SUMIF(KTN!$B$7:$B$500,'Summary sales'!$A29,KTN!$J$7:$J$500)</f>
        <v>0</v>
      </c>
      <c r="AX29" s="431">
        <f>SUMIF(KSNR!$B$7:$B$497,'Summary sales'!$A29,KSNR!$J$7:$J$497)</f>
        <v>0</v>
      </c>
      <c r="AY29" s="431">
        <f>SUMIF(NIAGAGARAM!$B$7:$B$504,'Summary sales'!$A29,NIAGAGARAM!$J$7:$J$504)</f>
        <v>0</v>
      </c>
      <c r="AZ29" s="431">
        <f>SUMIF('PCI84'!$B$7:$B$501,'Summary sales'!$A29,'PCI84'!$J$7:$J$501)</f>
        <v>0</v>
      </c>
      <c r="BA29" s="431">
        <f>SUMIF(PCIM!$B$7:$B$502,'Summary sales'!$A29,PCIM!$J$7:$J$502)</f>
        <v>0</v>
      </c>
      <c r="BB29" s="431">
        <f>SUMIF(INDOFOOD!$B$7:$B$500,'Summary sales'!$A29,INDOFOOD!$J$7:$J$500)</f>
        <v>0</v>
      </c>
      <c r="BC29" s="431">
        <f>SUMIF(HCI!$B$7:$B$502,'Summary sales'!$A29,HCI!$J$7:$J$502)</f>
        <v>0</v>
      </c>
      <c r="BD29" s="431">
        <f>SUMIF(DIC!$B$7:$B$501,'Summary sales'!$A29,DIC!$J$7:$J$501)</f>
        <v>0</v>
      </c>
      <c r="BE29" s="431">
        <f>SUMIF(ASAHIMAS!$B$7:$B$500,'Summary sales'!$A29,ASAHIMAS!$J$7:$J$500)</f>
        <v>0</v>
      </c>
      <c r="BF29" s="431">
        <f>SUMIF('ABC KOGEN'!B28:B60,'Summary sales'!$A29,'ABC KOGEN'!J28:J60)</f>
        <v>0</v>
      </c>
      <c r="BG29" s="431">
        <f>SUMIF(ADP!$B$7:$B$499,'Summary sales'!$A29,ADP!$J$7:$J$499)</f>
        <v>0</v>
      </c>
      <c r="BH29" s="431">
        <f>SUMIF(Tongtji!$B$8:$B$502,'Summary sales'!$A29,Tongtji!$J$8:$J$502)</f>
        <v>0</v>
      </c>
      <c r="BI29" s="431">
        <f>SUMIF(CITYMALL!$B$7:$B$500,'Summary sales'!$A29,CITYMALL!$K$7:$K$500)</f>
        <v>0</v>
      </c>
      <c r="BJ29" s="431">
        <f>SUMIF(PERHUTANI!$B$7:$B$500,'Summary sales'!$A29,PERHUTANI!$J$7:$J$500)</f>
        <v>0</v>
      </c>
      <c r="BK29" s="431">
        <f>SUMIF(PA!$B$7:$B$500,'Summary sales'!$A29,PA!$J$7:$J$500)</f>
        <v>0</v>
      </c>
      <c r="BL29" s="431">
        <f>SUMIF(RPI!$B$7:$B$500,'Summary sales'!$A29,RPI!$J$7:$J$500)</f>
        <v>0</v>
      </c>
      <c r="BM29" s="431">
        <f>SUMIF(RB!$B$7:$B$500,'Summary sales'!$A29,RB!$J$7:$J$500)</f>
        <v>0</v>
      </c>
      <c r="BN29" s="431">
        <f>SUMIF(DJARUM!$B$7:$B$500,'Summary sales'!$A29,DJARUM!$J$7:$J$500)</f>
        <v>0</v>
      </c>
      <c r="BO29" s="431">
        <f>SUMIF(GFATOM!$B$7:$B$500,'Summary sales'!$A29,GFATOM!$J$7:$J$500)</f>
        <v>0</v>
      </c>
      <c r="BP29" s="431">
        <f>SUMIF(GFKULIT!$B$7:$B$500,'Summary sales'!$A29,GFKULIT!$J$7:$J$500)</f>
        <v>0</v>
      </c>
      <c r="BQ29" s="431">
        <f>SUMIF(PENTAWIRA!$B$7:$B$548,'Summary sales'!$A29,PENTAWIRA!$O$7:$O$548)</f>
        <v>0</v>
      </c>
      <c r="BR29" s="431">
        <f>SUMIF(HSK!$B$7:$B$500,'Summary sales'!$A29,HSK!$J$7:$J$500)</f>
        <v>0</v>
      </c>
      <c r="BS29" s="431">
        <f>SUMIF(SDM!$B$7:$B$500,'Summary sales'!$A29,SDM!$J$7:$J$500)</f>
        <v>0</v>
      </c>
      <c r="BT29" s="431">
        <f>SUMIF(CCS!$B$7:$B$500,'Summary sales'!$A29,CCS!$J$7:$J$500)</f>
        <v>0</v>
      </c>
      <c r="BU29" s="431">
        <f>SUMIF(JARGAS!$B$7:$B$500,'Summary sales'!$A29,JARGAS!$J$7:$J$500)</f>
        <v>0</v>
      </c>
      <c r="BV29" s="431">
        <f>SUMIF(SBI!$B$7:$B$500,'Summary sales'!$A29,SBI!$J$7:$J$500)</f>
        <v>0</v>
      </c>
      <c r="BW29" s="431">
        <f>SUMIF(SPGLOBAL!$B$7:$B$500,'Summary sales'!$A29,SPGLOBAL!$J$7:$J$500)</f>
        <v>0</v>
      </c>
    </row>
    <row r="30" spans="1:76">
      <c r="A30" s="432">
        <f t="shared" si="47"/>
        <v>46318</v>
      </c>
      <c r="B30" s="433" t="str">
        <f t="shared" ca="1" si="48"/>
        <v/>
      </c>
      <c r="C30" s="434">
        <f t="shared" si="45"/>
        <v>0</v>
      </c>
      <c r="D30" s="435"/>
      <c r="E30" s="436"/>
      <c r="F30" s="436"/>
      <c r="G30" s="436"/>
      <c r="H30" s="436"/>
      <c r="I30" s="437"/>
      <c r="J30" s="436"/>
      <c r="K30" s="437"/>
      <c r="L30" s="437"/>
      <c r="M30" s="438">
        <f t="shared" ca="1" si="46"/>
        <v>0</v>
      </c>
      <c r="N30" s="439">
        <f>SUMIF(CLIN!$C$7:$C$500,'Summary sales'!$A30,CLIN!$J$7:$J$500)</f>
        <v>0</v>
      </c>
      <c r="O30" s="439">
        <f>SUMIF(KF!$B$7:$B$501,'Summary sales'!$A30,KF!$J$7:$J$501)</f>
        <v>0</v>
      </c>
      <c r="P30" s="439">
        <f>SUMIF(MKG!$B$7:$B$500,'Summary sales'!$A30,MKG!$J$7:$J$500)</f>
        <v>0</v>
      </c>
      <c r="Q30" s="439">
        <f>SUMIF(STM!$B$7:$B$501,'Summary sales'!$A30,STM!$J$7:$J$501)</f>
        <v>0</v>
      </c>
      <c r="R30" s="439">
        <f>SUMIF(OAJ!$B$7:$B$500,'Summary sales'!$A30,OAJ!$J$7:$J$500)</f>
        <v>0</v>
      </c>
      <c r="S30" s="439">
        <f>SUMIF(NNI!$B$7:$B$500,'Summary sales'!$A30,NNI!$J$7:$J$500)</f>
        <v>0</v>
      </c>
      <c r="T30" s="439">
        <f>SUMIF(SHB!$B$7:$B$500,'Summary sales'!$A30,SHB!$J$7:$J$500)</f>
        <v>0</v>
      </c>
      <c r="U30" s="439">
        <f>SUMIF(GTL!$B$7:$B$500,'Summary sales'!$A30,GTL!$J$7:$J$500)</f>
        <v>0</v>
      </c>
      <c r="V30" s="439">
        <f>SUMIF(TWK!$B$7:$B$501,'Summary sales'!$A30,TWK!$J$7:$J$501)</f>
        <v>0</v>
      </c>
      <c r="W30" s="439">
        <f>SUMIF(BYC!$B$7:$B$500,'Summary sales'!$A30,BYC!$J$7:$J$500)</f>
        <v>0</v>
      </c>
      <c r="X30" s="439">
        <f ca="1">SUMIF(GFIR!$B$7:$B$34,'Summary sales'!$A30,GFIR!$J$7:$J$34)+SUMIF(GFIR2!$B$7:$B$31,'Summary sales'!$A30,GFIR2!$J$7:$J$30)</f>
        <v>0</v>
      </c>
      <c r="Y30" s="439">
        <f>SUMIF(SARIMURNI!$B$7:$B$502,'Summary sales'!$A30,SARIMURNI!$J$7:$J$502)</f>
        <v>0</v>
      </c>
      <c r="Z30" s="439">
        <f>SUMIF(HLI!$B$7:$B$500,'Summary sales'!$A30,HLI!$J$7:$J$500)</f>
        <v>0</v>
      </c>
      <c r="AA30" s="439">
        <f>SUMIF(CERES!$B$7:$B$503,'Summary sales'!$A30,CERES!$J$7:$J$503)</f>
        <v>0</v>
      </c>
      <c r="AB30" s="439">
        <f>SUMIF(ALT!$B$7:$B$126,'Summary sales'!$A30,ALT!$M$7:$M$126)</f>
        <v>0</v>
      </c>
      <c r="AC30" s="439">
        <f>SUMIF(UJL!$B$8:$B$99,'Summary sales'!$A30,UJL!$O$8:$O$99)</f>
        <v>0</v>
      </c>
      <c r="AD30" s="439">
        <f ca="1">SUMIF(IDP!$B$7:$B$141,'Summary sales'!$A30,IDP!$O$7:$O$140)</f>
        <v>0</v>
      </c>
      <c r="AE30" s="439">
        <f>SUMIF(PSD!$B$7:$B$500,'Summary sales'!$A30,PSD!$K$7:$K$500)</f>
        <v>0</v>
      </c>
      <c r="AF30" s="439">
        <f>SUMIF(EBM!$B$7:$B$500,'Summary sales'!$A30,EBM!$J$7:$J$500)</f>
        <v>0</v>
      </c>
      <c r="AG30" s="439">
        <f>SUMIF(CISF!$B$7:$B$500,'Summary sales'!$A30,CISF!$J$7:$J$500)</f>
        <v>0</v>
      </c>
      <c r="AH30" s="439">
        <f>SUMIF(KGM!$B$5:$B$488,'Summary sales'!$A30,KGM!$O$5:$O$488)</f>
        <v>0</v>
      </c>
      <c r="AI30" s="439">
        <f>SUMIF(PUJ!$B$7:$B$503,'Summary sales'!$A30,PUJ!$J$7:$J$503)</f>
        <v>0</v>
      </c>
      <c r="AJ30" s="439">
        <f>SUMIF(TORABIKACIKUPA!$B$7:$B$493,'Summary sales'!$A30,TORABIKACIKUPA!$L$7:$L$493)</f>
        <v>0</v>
      </c>
      <c r="AK30" s="439">
        <f>SUMIF(TORABIKAHF!$B$7:$B$504,'Summary sales'!$A30,TORABIKAHF!$L$7:$L$504)</f>
        <v>0</v>
      </c>
      <c r="AL30" s="439">
        <f>SUMIF(TORABIKAIC!$B$7:$B$492,'Summary sales'!$A30,TORABIKAIC!$L$7:$L$492)</f>
        <v>0</v>
      </c>
      <c r="AM30" s="439">
        <f>SUMIF(KALBEE!$B$7:$B$501,'Summary sales'!$A30,KALBEE!$J$7:$J$501)</f>
        <v>0</v>
      </c>
      <c r="AN30" s="439">
        <f>SUMIF(TOYOBO!$B$7:$B$479,'Summary sales'!$A30,TOYOBO!$O$7:$O$479)</f>
        <v>0</v>
      </c>
      <c r="AO30" s="439">
        <f>SUMIF(GREENPULSE!$B$7:$B$487,'Summary sales'!$A30,GREENPULSE!$J$7:$J$487)</f>
        <v>0</v>
      </c>
      <c r="AP30" s="439">
        <f>SUMIF(CONCORD!$B$7:$B$487,'Summary sales'!$A30,CONCORD!$J$7:$J$487)</f>
        <v>0</v>
      </c>
      <c r="AQ30" s="439">
        <f>SUMIF(KSN!$B$7:$B$484,'Summary sales'!$A30,KSN!$J$7:$J$484)</f>
        <v>0</v>
      </c>
      <c r="AR30" s="439">
        <f>SUMIF(UMI!$B$7:$B$501,'Summary sales'!$A30,UMI!$J$7:$J$501)</f>
        <v>0</v>
      </c>
      <c r="AS30" s="439">
        <f>SUMIF(IPT!$B$7:$B$502,'Summary sales'!$A30,IPT!$J$7:$J$502)</f>
        <v>0</v>
      </c>
      <c r="AT30" s="439">
        <f>SUMIF(KBRU!$B$7:$B$501,'Summary sales'!$A30,KBRU!$J$7:$J$501)</f>
        <v>0</v>
      </c>
      <c r="AU30" s="439">
        <f>SUMIF(AMI!$B$7:$B$501,'Summary sales'!$A30,AMI!$J$7:$J$501)</f>
        <v>0</v>
      </c>
      <c r="AV30" s="439">
        <f>SUMIF(KA!$B$7:$B$501,'Summary sales'!$A30,KA!$J$7:$J$501)</f>
        <v>0</v>
      </c>
      <c r="AW30" s="439">
        <f>SUMIF(KTN!$B$7:$B$500,'Summary sales'!$A30,KTN!$J$7:$J$500)</f>
        <v>0</v>
      </c>
      <c r="AX30" s="439">
        <f>SUMIF(KSNR!$B$7:$B$497,'Summary sales'!$A30,KSNR!$J$7:$J$497)</f>
        <v>0</v>
      </c>
      <c r="AY30" s="439">
        <f>SUMIF(NIAGAGARAM!$B$7:$B$504,'Summary sales'!$A30,NIAGAGARAM!$J$7:$J$504)</f>
        <v>0</v>
      </c>
      <c r="AZ30" s="439">
        <f>SUMIF('PCI84'!$B$7:$B$501,'Summary sales'!$A30,'PCI84'!$J$7:$J$501)</f>
        <v>0</v>
      </c>
      <c r="BA30" s="439">
        <f>SUMIF(PCIM!$B$7:$B$502,'Summary sales'!$A30,PCIM!$J$7:$J$502)</f>
        <v>0</v>
      </c>
      <c r="BB30" s="439">
        <f>SUMIF(INDOFOOD!$B$7:$B$500,'Summary sales'!$A30,INDOFOOD!$J$7:$J$500)</f>
        <v>0</v>
      </c>
      <c r="BC30" s="439">
        <f>SUMIF(HCI!$B$7:$B$502,'Summary sales'!$A30,HCI!$J$7:$J$502)</f>
        <v>0</v>
      </c>
      <c r="BD30" s="439">
        <f>SUMIF(DIC!$B$7:$B$501,'Summary sales'!$A30,DIC!$J$7:$J$501)</f>
        <v>0</v>
      </c>
      <c r="BE30" s="439">
        <f>SUMIF(ASAHIMAS!$B$7:$B$500,'Summary sales'!$A30,ASAHIMAS!$J$7:$J$500)</f>
        <v>0</v>
      </c>
      <c r="BF30" s="439">
        <f>SUMIF('ABC KOGEN'!B29:B61,'Summary sales'!$A30,'ABC KOGEN'!J29:J61)</f>
        <v>0</v>
      </c>
      <c r="BG30" s="439">
        <f>SUMIF(ADP!$B$7:$B$499,'Summary sales'!$A30,ADP!$J$7:$J$499)</f>
        <v>0</v>
      </c>
      <c r="BH30" s="439">
        <f>SUMIF(Tongtji!$B$8:$B$502,'Summary sales'!$A30,Tongtji!$J$8:$J$502)</f>
        <v>0</v>
      </c>
      <c r="BI30" s="439">
        <f>SUMIF(CITYMALL!$B$7:$B$500,'Summary sales'!$A30,CITYMALL!$K$7:$K$500)</f>
        <v>0</v>
      </c>
      <c r="BJ30" s="439">
        <f>SUMIF(PERHUTANI!$B$7:$B$500,'Summary sales'!$A30,PERHUTANI!$J$7:$J$500)</f>
        <v>0</v>
      </c>
      <c r="BK30" s="439">
        <f>SUMIF(PA!$B$7:$B$500,'Summary sales'!$A30,PA!$J$7:$J$500)</f>
        <v>0</v>
      </c>
      <c r="BL30" s="439">
        <f>SUMIF(RPI!$B$7:$B$500,'Summary sales'!$A30,RPI!$J$7:$J$500)</f>
        <v>0</v>
      </c>
      <c r="BM30" s="439">
        <f>SUMIF(RB!$B$7:$B$500,'Summary sales'!$A30,RB!$J$7:$J$500)</f>
        <v>0</v>
      </c>
      <c r="BN30" s="439">
        <f>SUMIF(DJARUM!$B$7:$B$500,'Summary sales'!$A30,DJARUM!$J$7:$J$500)</f>
        <v>0</v>
      </c>
      <c r="BO30" s="439">
        <f>SUMIF(GFATOM!$B$7:$B$500,'Summary sales'!$A30,GFATOM!$J$7:$J$500)</f>
        <v>0</v>
      </c>
      <c r="BP30" s="439">
        <f>SUMIF(GFKULIT!$B$7:$B$500,'Summary sales'!$A30,GFKULIT!$J$7:$J$500)</f>
        <v>0</v>
      </c>
      <c r="BQ30" s="439">
        <f>SUMIF(PENTAWIRA!$B$7:$B$548,'Summary sales'!$A30,PENTAWIRA!$O$7:$O$548)</f>
        <v>0</v>
      </c>
      <c r="BR30" s="439">
        <f>SUMIF(HSK!$B$7:$B$500,'Summary sales'!$A30,HSK!$J$7:$J$500)</f>
        <v>0</v>
      </c>
      <c r="BS30" s="439">
        <f>SUMIF(SDM!$B$7:$B$500,'Summary sales'!$A30,SDM!$J$7:$J$500)</f>
        <v>0</v>
      </c>
      <c r="BT30" s="439">
        <f>SUMIF(CCS!$B$7:$B$500,'Summary sales'!$A30,CCS!$J$7:$J$500)</f>
        <v>0</v>
      </c>
      <c r="BU30" s="439">
        <f>SUMIF(JARGAS!$B$7:$B$500,'Summary sales'!$A30,JARGAS!$J$7:$J$500)</f>
        <v>0</v>
      </c>
      <c r="BV30" s="439">
        <f>SUMIF(SBI!$B$7:$B$500,'Summary sales'!$A30,SBI!$J$7:$J$500)</f>
        <v>0</v>
      </c>
      <c r="BW30" s="439">
        <f>SUMIF(SPGLOBAL!$B$7:$B$500,'Summary sales'!$A30,SPGLOBAL!$J$7:$J$500)</f>
        <v>0</v>
      </c>
    </row>
    <row r="31" spans="1:76">
      <c r="A31" s="422">
        <f t="shared" si="47"/>
        <v>46319</v>
      </c>
      <c r="B31" s="440" t="str">
        <f t="shared" ca="1" si="48"/>
        <v/>
      </c>
      <c r="C31" s="441">
        <f t="shared" si="45"/>
        <v>0</v>
      </c>
      <c r="D31" s="425"/>
      <c r="E31" s="442"/>
      <c r="F31" s="426"/>
      <c r="G31" s="442"/>
      <c r="H31" s="442"/>
      <c r="I31" s="427"/>
      <c r="J31" s="442"/>
      <c r="K31" s="427"/>
      <c r="L31" s="427"/>
      <c r="M31" s="430">
        <f t="shared" ca="1" si="46"/>
        <v>0</v>
      </c>
      <c r="N31" s="431">
        <f>SUMIF(CLIN!$C$7:$C$500,'Summary sales'!$A31,CLIN!$J$7:$J$500)</f>
        <v>0</v>
      </c>
      <c r="O31" s="444">
        <f>SUMIF(KF!$B$7:$B$501,'Summary sales'!$A31,KF!$J$7:$J$501)</f>
        <v>0</v>
      </c>
      <c r="P31" s="444">
        <f>SUMIF(MKG!$B$7:$B$500,'Summary sales'!$A31,MKG!$J$7:$J$500)</f>
        <v>0</v>
      </c>
      <c r="Q31" s="431">
        <f>SUMIF(STM!$B$7:$B$501,'Summary sales'!$A31,STM!$J$7:$J$501)</f>
        <v>0</v>
      </c>
      <c r="R31" s="444">
        <f>SUMIF(OAJ!$B$7:$B$500,'Summary sales'!$A31,OAJ!$J$7:$J$500)</f>
        <v>0</v>
      </c>
      <c r="S31" s="444">
        <f>SUMIF(NNI!$B$7:$B$500,'Summary sales'!$A31,NNI!$J$7:$J$500)</f>
        <v>0</v>
      </c>
      <c r="T31" s="444">
        <f>SUMIF(SHB!$B$7:$B$500,'Summary sales'!$A31,SHB!$J$7:$J$500)</f>
        <v>0</v>
      </c>
      <c r="U31" s="444">
        <f>SUMIF(GTL!$B$7:$B$500,'Summary sales'!$A31,GTL!$J$7:$J$500)</f>
        <v>0</v>
      </c>
      <c r="V31" s="444">
        <f>SUMIF(TWK!$B$7:$B$501,'Summary sales'!$A31,TWK!$J$7:$J$501)</f>
        <v>0</v>
      </c>
      <c r="W31" s="431">
        <f>SUMIF(BYC!$B$7:$B$500,'Summary sales'!$A31,BYC!$J$7:$J$500)</f>
        <v>0</v>
      </c>
      <c r="X31" s="444">
        <f ca="1">SUMIF(GFIR!$B$7:$B$34,'Summary sales'!$A31,GFIR!$J$7:$J$34)+SUMIF(GFIR2!$B$7:$B$31,'Summary sales'!$A31,GFIR2!$J$7:$J$30)</f>
        <v>0</v>
      </c>
      <c r="Y31" s="444">
        <f>SUMIF(SARIMURNI!$B$7:$B$502,'Summary sales'!$A31,SARIMURNI!$J$7:$J$502)</f>
        <v>0</v>
      </c>
      <c r="Z31" s="431">
        <f>SUMIF(HLI!$B$7:$B$500,'Summary sales'!$A31,HLI!$J$7:$J$500)</f>
        <v>0</v>
      </c>
      <c r="AA31" s="444">
        <f>SUMIF(CERES!$B$7:$B$503,'Summary sales'!$A31,CERES!$J$7:$J$503)</f>
        <v>0</v>
      </c>
      <c r="AB31" s="444">
        <f>SUMIF(ALT!$B$7:$B$126,'Summary sales'!$A31,ALT!$M$7:$M$126)</f>
        <v>0</v>
      </c>
      <c r="AC31" s="431">
        <f>SUMIF(UJL!$B$8:$B$99,'Summary sales'!$A31,UJL!$O$8:$O$99)</f>
        <v>0</v>
      </c>
      <c r="AD31" s="431">
        <f ca="1">SUMIF(IDP!$B$7:$B$141,'Summary sales'!$A31,IDP!$O$7:$O$140)</f>
        <v>0</v>
      </c>
      <c r="AE31" s="444">
        <f>SUMIF(PSD!$B$7:$B$500,'Summary sales'!$A31,PSD!$K$7:$K$500)</f>
        <v>0</v>
      </c>
      <c r="AF31" s="444">
        <f>SUMIF(EBM!$B$7:$B$500,'Summary sales'!$A31,EBM!$J$7:$J$500)</f>
        <v>0</v>
      </c>
      <c r="AG31" s="431">
        <f>SUMIF(CISF!$B$7:$B$500,'Summary sales'!$A31,CISF!$J$7:$J$500)</f>
        <v>0</v>
      </c>
      <c r="AH31" s="431">
        <f>SUMIF(KGM!$B$5:$B$488,'Summary sales'!$A31,KGM!$O$5:$O$488)</f>
        <v>0</v>
      </c>
      <c r="AI31" s="431">
        <f>SUMIF(PUJ!$B$7:$B$503,'Summary sales'!$A31,PUJ!$J$7:$J$503)</f>
        <v>0</v>
      </c>
      <c r="AJ31" s="431">
        <f>SUMIF(TORABIKACIKUPA!$B$7:$B$493,'Summary sales'!$A31,TORABIKACIKUPA!$L$7:$L$493)</f>
        <v>0</v>
      </c>
      <c r="AK31" s="431">
        <f>SUMIF(TORABIKAHF!$B$7:$B$504,'Summary sales'!$A31,TORABIKAHF!$L$7:$L$504)</f>
        <v>0</v>
      </c>
      <c r="AL31" s="431">
        <f>SUMIF(TORABIKAIC!$B$7:$B$492,'Summary sales'!$A31,TORABIKAIC!$L$7:$L$492)</f>
        <v>0</v>
      </c>
      <c r="AM31" s="431">
        <f>SUMIF(KALBEE!$B$7:$B$501,'Summary sales'!$A31,KALBEE!$J$7:$J$501)</f>
        <v>0</v>
      </c>
      <c r="AN31" s="431">
        <f>SUMIF(TOYOBO!$B$7:$B$479,'Summary sales'!$A31,TOYOBO!$O$7:$O$479)</f>
        <v>0</v>
      </c>
      <c r="AO31" s="431">
        <f>SUMIF(GREENPULSE!$B$7:$B$487,'Summary sales'!$A31,GREENPULSE!$J$7:$J$487)</f>
        <v>0</v>
      </c>
      <c r="AP31" s="431">
        <f>SUMIF(CONCORD!$B$7:$B$487,'Summary sales'!$A31,CONCORD!$J$7:$J$487)</f>
        <v>0</v>
      </c>
      <c r="AQ31" s="431">
        <f>SUMIF(KSN!$B$7:$B$484,'Summary sales'!$A31,KSN!$J$7:$J$484)</f>
        <v>0</v>
      </c>
      <c r="AR31" s="431">
        <f>SUMIF(UMI!$B$7:$B$501,'Summary sales'!$A31,UMI!$J$7:$J$501)</f>
        <v>0</v>
      </c>
      <c r="AS31" s="431">
        <f>SUMIF(IPT!$B$7:$B$502,'Summary sales'!$A31,IPT!$J$7:$J$502)</f>
        <v>0</v>
      </c>
      <c r="AT31" s="431">
        <f>SUMIF(KBRU!$B$7:$B$501,'Summary sales'!$A31,KBRU!$J$7:$J$501)</f>
        <v>0</v>
      </c>
      <c r="AU31" s="431">
        <f>SUMIF(AMI!$B$7:$B$501,'Summary sales'!$A31,AMI!$J$7:$J$501)</f>
        <v>0</v>
      </c>
      <c r="AV31" s="431">
        <f>SUMIF(KA!$B$7:$B$501,'Summary sales'!$A31,KA!$J$7:$J$501)</f>
        <v>0</v>
      </c>
      <c r="AW31" s="431">
        <f>SUMIF(KTN!$B$7:$B$500,'Summary sales'!$A31,KTN!$J$7:$J$500)</f>
        <v>0</v>
      </c>
      <c r="AX31" s="431">
        <f>SUMIF(KSNR!$B$7:$B$497,'Summary sales'!$A31,KSNR!$J$7:$J$497)</f>
        <v>0</v>
      </c>
      <c r="AY31" s="431">
        <f>SUMIF(NIAGAGARAM!$B$7:$B$504,'Summary sales'!$A31,NIAGAGARAM!$J$7:$J$504)</f>
        <v>0</v>
      </c>
      <c r="AZ31" s="431">
        <f>SUMIF('PCI84'!$B$7:$B$501,'Summary sales'!$A31,'PCI84'!$J$7:$J$501)</f>
        <v>0</v>
      </c>
      <c r="BA31" s="431">
        <f>SUMIF(PCIM!$B$7:$B$502,'Summary sales'!$A31,PCIM!$J$7:$J$502)</f>
        <v>0</v>
      </c>
      <c r="BB31" s="431">
        <f>SUMIF(INDOFOOD!$B$7:$B$500,'Summary sales'!$A31,INDOFOOD!$J$7:$J$500)</f>
        <v>0</v>
      </c>
      <c r="BC31" s="431">
        <f>SUMIF(HCI!$B$7:$B$502,'Summary sales'!$A31,HCI!$J$7:$J$502)</f>
        <v>0</v>
      </c>
      <c r="BD31" s="431">
        <f>SUMIF(DIC!$B$7:$B$501,'Summary sales'!$A31,DIC!$J$7:$J$501)</f>
        <v>0</v>
      </c>
      <c r="BE31" s="431">
        <f>SUMIF(ASAHIMAS!$B$7:$B$500,'Summary sales'!$A31,ASAHIMAS!$J$7:$J$500)</f>
        <v>0</v>
      </c>
      <c r="BF31" s="431">
        <f>SUMIF('ABC KOGEN'!B30:B62,'Summary sales'!$A31,'ABC KOGEN'!J30:J62)</f>
        <v>0</v>
      </c>
      <c r="BG31" s="431">
        <f>SUMIF(ADP!$B$7:$B$499,'Summary sales'!$A31,ADP!$J$7:$J$499)</f>
        <v>0</v>
      </c>
      <c r="BH31" s="431">
        <f>SUMIF(Tongtji!$B$8:$B$502,'Summary sales'!$A31,Tongtji!$J$8:$J$502)</f>
        <v>0</v>
      </c>
      <c r="BI31" s="431">
        <f>SUMIF(CITYMALL!$B$7:$B$500,'Summary sales'!$A31,CITYMALL!$K$7:$K$500)</f>
        <v>0</v>
      </c>
      <c r="BJ31" s="431">
        <f>SUMIF(PERHUTANI!$B$7:$B$500,'Summary sales'!$A31,PERHUTANI!$J$7:$J$500)</f>
        <v>0</v>
      </c>
      <c r="BK31" s="431">
        <f>SUMIF(PA!$B$7:$B$500,'Summary sales'!$A31,PA!$J$7:$J$500)</f>
        <v>0</v>
      </c>
      <c r="BL31" s="431">
        <f>SUMIF(RPI!$B$7:$B$500,'Summary sales'!$A31,RPI!$J$7:$J$500)</f>
        <v>0</v>
      </c>
      <c r="BM31" s="431">
        <f>SUMIF(RB!$B$7:$B$500,'Summary sales'!$A31,RB!$J$7:$J$500)</f>
        <v>0</v>
      </c>
      <c r="BN31" s="431">
        <f>SUMIF(DJARUM!$B$7:$B$500,'Summary sales'!$A31,DJARUM!$J$7:$J$500)</f>
        <v>0</v>
      </c>
      <c r="BO31" s="431">
        <f>SUMIF(GFATOM!$B$7:$B$500,'Summary sales'!$A31,GFATOM!$J$7:$J$500)</f>
        <v>0</v>
      </c>
      <c r="BP31" s="431">
        <f>SUMIF(GFKULIT!$B$7:$B$500,'Summary sales'!$A31,GFKULIT!$J$7:$J$500)</f>
        <v>0</v>
      </c>
      <c r="BQ31" s="431">
        <f>SUMIF(PENTAWIRA!$B$7:$B$548,'Summary sales'!$A31,PENTAWIRA!$O$7:$O$548)</f>
        <v>0</v>
      </c>
      <c r="BR31" s="431">
        <f>SUMIF(HSK!$B$7:$B$500,'Summary sales'!$A31,HSK!$J$7:$J$500)</f>
        <v>0</v>
      </c>
      <c r="BS31" s="431">
        <f>SUMIF(SDM!$B$7:$B$500,'Summary sales'!$A31,SDM!$J$7:$J$500)</f>
        <v>0</v>
      </c>
      <c r="BT31" s="431">
        <f>SUMIF(CCS!$B$7:$B$500,'Summary sales'!$A31,CCS!$J$7:$J$500)</f>
        <v>0</v>
      </c>
      <c r="BU31" s="431">
        <f>SUMIF(JARGAS!$B$7:$B$500,'Summary sales'!$A31,JARGAS!$J$7:$J$500)</f>
        <v>0</v>
      </c>
      <c r="BV31" s="431">
        <f>SUMIF(SBI!$B$7:$B$500,'Summary sales'!$A31,SBI!$J$7:$J$500)</f>
        <v>0</v>
      </c>
      <c r="BW31" s="431">
        <f>SUMIF(SPGLOBAL!$B$7:$B$500,'Summary sales'!$A31,SPGLOBAL!$J$7:$J$500)</f>
        <v>0</v>
      </c>
    </row>
    <row r="32" spans="1:76">
      <c r="A32" s="432">
        <f t="shared" si="47"/>
        <v>46320</v>
      </c>
      <c r="B32" s="433" t="str">
        <f t="shared" ca="1" si="48"/>
        <v/>
      </c>
      <c r="C32" s="434">
        <f t="shared" si="45"/>
        <v>0</v>
      </c>
      <c r="D32" s="435"/>
      <c r="E32" s="436"/>
      <c r="F32" s="436"/>
      <c r="G32" s="436"/>
      <c r="H32" s="436"/>
      <c r="I32" s="437"/>
      <c r="J32" s="436"/>
      <c r="K32" s="437"/>
      <c r="L32" s="437"/>
      <c r="M32" s="438">
        <f t="shared" ca="1" si="46"/>
        <v>0</v>
      </c>
      <c r="N32" s="439">
        <f>SUMIF(CLIN!$C$7:$C$500,'Summary sales'!$A32,CLIN!$J$7:$J$500)</f>
        <v>0</v>
      </c>
      <c r="O32" s="439">
        <f>SUMIF(KF!$B$7:$B$501,'Summary sales'!$A32,KF!$J$7:$J$501)</f>
        <v>0</v>
      </c>
      <c r="P32" s="439">
        <f>SUMIF(MKG!$B$7:$B$500,'Summary sales'!$A32,MKG!$J$7:$J$500)</f>
        <v>0</v>
      </c>
      <c r="Q32" s="439">
        <f>SUMIF(STM!$B$7:$B$501,'Summary sales'!$A32,STM!$J$7:$J$501)</f>
        <v>0</v>
      </c>
      <c r="R32" s="439">
        <f>SUMIF(OAJ!$B$7:$B$500,'Summary sales'!$A32,OAJ!$J$7:$J$500)</f>
        <v>0</v>
      </c>
      <c r="S32" s="439">
        <f>SUMIF(NNI!$B$7:$B$500,'Summary sales'!$A32,NNI!$J$7:$J$500)</f>
        <v>0</v>
      </c>
      <c r="T32" s="439">
        <f>SUMIF(SHB!$B$7:$B$500,'Summary sales'!$A32,SHB!$J$7:$J$500)</f>
        <v>0</v>
      </c>
      <c r="U32" s="439">
        <f>SUMIF(GTL!$B$7:$B$500,'Summary sales'!$A32,GTL!$J$7:$J$500)</f>
        <v>0</v>
      </c>
      <c r="V32" s="439">
        <f>SUMIF(TWK!$B$7:$B$501,'Summary sales'!$A32,TWK!$J$7:$J$501)</f>
        <v>0</v>
      </c>
      <c r="W32" s="439">
        <f>SUMIF(BYC!$B$7:$B$500,'Summary sales'!$A32,BYC!$J$7:$J$500)</f>
        <v>0</v>
      </c>
      <c r="X32" s="439">
        <f ca="1">SUMIF(GFIR!$B$7:$B$34,'Summary sales'!$A32,GFIR!$J$7:$J$34)+SUMIF(GFIR2!$B$7:$B$31,'Summary sales'!$A32,GFIR2!$J$7:$J$30)</f>
        <v>0</v>
      </c>
      <c r="Y32" s="439">
        <f>SUMIF(SARIMURNI!$B$7:$B$502,'Summary sales'!$A32,SARIMURNI!$J$7:$J$502)</f>
        <v>0</v>
      </c>
      <c r="Z32" s="439">
        <f>SUMIF(HLI!$B$7:$B$500,'Summary sales'!$A32,HLI!$J$7:$J$500)</f>
        <v>0</v>
      </c>
      <c r="AA32" s="439">
        <f>SUMIF(CERES!$B$7:$B$503,'Summary sales'!$A32,CERES!$J$7:$J$503)</f>
        <v>0</v>
      </c>
      <c r="AB32" s="439">
        <f>SUMIF(ALT!$B$7:$B$126,'Summary sales'!$A32,ALT!$M$7:$M$126)</f>
        <v>0</v>
      </c>
      <c r="AC32" s="439">
        <f>SUMIF(UJL!$B$8:$B$99,'Summary sales'!$A32,UJL!$O$8:$O$99)</f>
        <v>0</v>
      </c>
      <c r="AD32" s="439">
        <f ca="1">SUMIF(IDP!$B$7:$B$141,'Summary sales'!$A32,IDP!$O$7:$O$140)</f>
        <v>0</v>
      </c>
      <c r="AE32" s="439">
        <f>SUMIF(PSD!$B$7:$B$500,'Summary sales'!$A32,PSD!$K$7:$K$500)</f>
        <v>0</v>
      </c>
      <c r="AF32" s="439">
        <f>SUMIF(EBM!$B$7:$B$500,'Summary sales'!$A32,EBM!$J$7:$J$500)</f>
        <v>0</v>
      </c>
      <c r="AG32" s="439">
        <f>SUMIF(CISF!$B$7:$B$500,'Summary sales'!$A32,CISF!$J$7:$J$500)</f>
        <v>0</v>
      </c>
      <c r="AH32" s="439">
        <f>SUMIF(KGM!$B$5:$B$488,'Summary sales'!$A32,KGM!$O$5:$O$488)</f>
        <v>0</v>
      </c>
      <c r="AI32" s="439">
        <f>SUMIF(PUJ!$B$7:$B$503,'Summary sales'!$A32,PUJ!$J$7:$J$503)</f>
        <v>0</v>
      </c>
      <c r="AJ32" s="439">
        <f>SUMIF(TORABIKACIKUPA!$B$7:$B$493,'Summary sales'!$A32,TORABIKACIKUPA!$L$7:$L$493)</f>
        <v>0</v>
      </c>
      <c r="AK32" s="439">
        <f>SUMIF(TORABIKAHF!$B$7:$B$504,'Summary sales'!$A32,TORABIKAHF!$L$7:$L$504)</f>
        <v>0</v>
      </c>
      <c r="AL32" s="439">
        <f>SUMIF(TORABIKAIC!$B$7:$B$492,'Summary sales'!$A32,TORABIKAIC!$L$7:$L$492)</f>
        <v>0</v>
      </c>
      <c r="AM32" s="439">
        <f>SUMIF(KALBEE!$B$7:$B$501,'Summary sales'!$A32,KALBEE!$J$7:$J$501)</f>
        <v>0</v>
      </c>
      <c r="AN32" s="439">
        <f>SUMIF(TOYOBO!$B$7:$B$479,'Summary sales'!$A32,TOYOBO!$O$7:$O$479)</f>
        <v>0</v>
      </c>
      <c r="AO32" s="439">
        <f>SUMIF(GREENPULSE!$B$7:$B$487,'Summary sales'!$A32,GREENPULSE!$J$7:$J$487)</f>
        <v>0</v>
      </c>
      <c r="AP32" s="439">
        <f>SUMIF(CONCORD!$B$7:$B$487,'Summary sales'!$A32,CONCORD!$J$7:$J$487)</f>
        <v>0</v>
      </c>
      <c r="AQ32" s="439">
        <f>SUMIF(KSN!$B$7:$B$484,'Summary sales'!$A32,KSN!$J$7:$J$484)</f>
        <v>0</v>
      </c>
      <c r="AR32" s="439">
        <f>SUMIF(UMI!$B$7:$B$501,'Summary sales'!$A32,UMI!$J$7:$J$501)</f>
        <v>0</v>
      </c>
      <c r="AS32" s="439">
        <f>SUMIF(IPT!$B$7:$B$502,'Summary sales'!$A32,IPT!$J$7:$J$502)</f>
        <v>0</v>
      </c>
      <c r="AT32" s="439">
        <f>SUMIF(KBRU!$B$7:$B$501,'Summary sales'!$A32,KBRU!$J$7:$J$501)</f>
        <v>0</v>
      </c>
      <c r="AU32" s="439">
        <f>SUMIF(AMI!$B$7:$B$501,'Summary sales'!$A32,AMI!$J$7:$J$501)</f>
        <v>0</v>
      </c>
      <c r="AV32" s="439">
        <f>SUMIF(KA!$B$7:$B$501,'Summary sales'!$A32,KA!$J$7:$J$501)</f>
        <v>0</v>
      </c>
      <c r="AW32" s="439">
        <f>SUMIF(KTN!$B$7:$B$500,'Summary sales'!$A32,KTN!$J$7:$J$500)</f>
        <v>0</v>
      </c>
      <c r="AX32" s="439">
        <f>SUMIF(KSNR!$B$7:$B$497,'Summary sales'!$A32,KSNR!$J$7:$J$497)</f>
        <v>0</v>
      </c>
      <c r="AY32" s="439">
        <f>SUMIF(NIAGAGARAM!$B$7:$B$504,'Summary sales'!$A32,NIAGAGARAM!$J$7:$J$504)</f>
        <v>0</v>
      </c>
      <c r="AZ32" s="439">
        <f>SUMIF('PCI84'!$B$7:$B$501,'Summary sales'!$A32,'PCI84'!$J$7:$J$501)</f>
        <v>0</v>
      </c>
      <c r="BA32" s="439">
        <f>SUMIF(PCIM!$B$7:$B$502,'Summary sales'!$A32,PCIM!$J$7:$J$502)</f>
        <v>0</v>
      </c>
      <c r="BB32" s="439">
        <f>SUMIF(INDOFOOD!$B$7:$B$500,'Summary sales'!$A32,INDOFOOD!$J$7:$J$500)</f>
        <v>0</v>
      </c>
      <c r="BC32" s="439">
        <f>SUMIF(HCI!$B$7:$B$502,'Summary sales'!$A32,HCI!$J$7:$J$502)</f>
        <v>0</v>
      </c>
      <c r="BD32" s="439">
        <f>SUMIF(DIC!$B$7:$B$501,'Summary sales'!$A32,DIC!$J$7:$J$501)</f>
        <v>0</v>
      </c>
      <c r="BE32" s="439">
        <f>SUMIF(ASAHIMAS!$B$7:$B$500,'Summary sales'!$A32,ASAHIMAS!$J$7:$J$500)</f>
        <v>0</v>
      </c>
      <c r="BF32" s="439">
        <f>SUMIF('ABC KOGEN'!B31:B63,'Summary sales'!$A32,'ABC KOGEN'!J31:J63)</f>
        <v>0</v>
      </c>
      <c r="BG32" s="439">
        <f>SUMIF(ADP!$B$7:$B$499,'Summary sales'!$A32,ADP!$J$7:$J$499)</f>
        <v>0</v>
      </c>
      <c r="BH32" s="439">
        <f>SUMIF(Tongtji!$B$8:$B$502,'Summary sales'!$A32,Tongtji!$J$8:$J$502)</f>
        <v>0</v>
      </c>
      <c r="BI32" s="439">
        <f>SUMIF(CITYMALL!$B$7:$B$500,'Summary sales'!$A32,CITYMALL!$K$7:$K$500)</f>
        <v>0</v>
      </c>
      <c r="BJ32" s="439">
        <f>SUMIF(PERHUTANI!$B$7:$B$500,'Summary sales'!$A32,PERHUTANI!$J$7:$J$500)</f>
        <v>0</v>
      </c>
      <c r="BK32" s="439">
        <f>SUMIF(PA!$B$7:$B$500,'Summary sales'!$A32,PA!$J$7:$J$500)</f>
        <v>0</v>
      </c>
      <c r="BL32" s="439">
        <f>SUMIF(RPI!$B$7:$B$500,'Summary sales'!$A32,RPI!$J$7:$J$500)</f>
        <v>0</v>
      </c>
      <c r="BM32" s="439">
        <f>SUMIF(RB!$B$7:$B$500,'Summary sales'!$A32,RB!$J$7:$J$500)</f>
        <v>0</v>
      </c>
      <c r="BN32" s="439">
        <f>SUMIF(DJARUM!$B$7:$B$500,'Summary sales'!$A32,DJARUM!$J$7:$J$500)</f>
        <v>0</v>
      </c>
      <c r="BO32" s="439">
        <f>SUMIF(GFATOM!$B$7:$B$500,'Summary sales'!$A32,GFATOM!$J$7:$J$500)</f>
        <v>0</v>
      </c>
      <c r="BP32" s="439">
        <f>SUMIF(GFKULIT!$B$7:$B$500,'Summary sales'!$A32,GFKULIT!$J$7:$J$500)</f>
        <v>0</v>
      </c>
      <c r="BQ32" s="439">
        <f>SUMIF(PENTAWIRA!$B$7:$B$548,'Summary sales'!$A32,PENTAWIRA!$O$7:$O$548)</f>
        <v>0</v>
      </c>
      <c r="BR32" s="439">
        <f>SUMIF(HSK!$B$7:$B$500,'Summary sales'!$A32,HSK!$J$7:$J$500)</f>
        <v>0</v>
      </c>
      <c r="BS32" s="439">
        <f>SUMIF(SDM!$B$7:$B$500,'Summary sales'!$A32,SDM!$J$7:$J$500)</f>
        <v>0</v>
      </c>
      <c r="BT32" s="439">
        <f>SUMIF(CCS!$B$7:$B$500,'Summary sales'!$A32,CCS!$J$7:$J$500)</f>
        <v>0</v>
      </c>
      <c r="BU32" s="439">
        <f>SUMIF(JARGAS!$B$7:$B$500,'Summary sales'!$A32,JARGAS!$J$7:$J$500)</f>
        <v>0</v>
      </c>
      <c r="BV32" s="439">
        <f>SUMIF(SBI!$B$7:$B$500,'Summary sales'!$A32,SBI!$J$7:$J$500)</f>
        <v>0</v>
      </c>
      <c r="BW32" s="439">
        <f>SUMIF(SPGLOBAL!$B$7:$B$500,'Summary sales'!$A32,SPGLOBAL!$J$7:$J$500)</f>
        <v>0</v>
      </c>
    </row>
    <row r="33" spans="1:75">
      <c r="A33" s="422">
        <f t="shared" si="47"/>
        <v>46321</v>
      </c>
      <c r="B33" s="440" t="str">
        <f t="shared" ca="1" si="48"/>
        <v/>
      </c>
      <c r="C33" s="441">
        <f t="shared" si="45"/>
        <v>0</v>
      </c>
      <c r="D33" s="425"/>
      <c r="E33" s="442"/>
      <c r="F33" s="426"/>
      <c r="G33" s="442"/>
      <c r="H33" s="442"/>
      <c r="I33" s="427"/>
      <c r="J33" s="426"/>
      <c r="K33" s="428"/>
      <c r="L33" s="427"/>
      <c r="M33" s="430">
        <f t="shared" ca="1" si="46"/>
        <v>0</v>
      </c>
      <c r="N33" s="431">
        <f>SUMIF(CLIN!$C$7:$C$500,'Summary sales'!$A33,CLIN!$J$7:$J$500)</f>
        <v>0</v>
      </c>
      <c r="O33" s="444">
        <f>SUMIF(KF!$B$7:$B$501,'Summary sales'!$A33,KF!$J$7:$J$501)</f>
        <v>0</v>
      </c>
      <c r="P33" s="444">
        <f>SUMIF(MKG!$B$7:$B$500,'Summary sales'!$A33,MKG!$J$7:$J$500)</f>
        <v>0</v>
      </c>
      <c r="Q33" s="431">
        <f>SUMIF(STM!$B$7:$B$501,'Summary sales'!$A33,STM!$J$7:$J$501)</f>
        <v>0</v>
      </c>
      <c r="R33" s="444">
        <f>SUMIF(OAJ!$B$7:$B$500,'Summary sales'!$A33,OAJ!$J$7:$J$500)</f>
        <v>0</v>
      </c>
      <c r="S33" s="444">
        <f>SUMIF(NNI!$B$7:$B$500,'Summary sales'!$A33,NNI!$J$7:$J$500)</f>
        <v>0</v>
      </c>
      <c r="T33" s="444">
        <f>SUMIF(SHB!$B$7:$B$500,'Summary sales'!$A33,SHB!$J$7:$J$500)</f>
        <v>0</v>
      </c>
      <c r="U33" s="444">
        <f>SUMIF(GTL!$B$7:$B$500,'Summary sales'!$A33,GTL!$J$7:$J$500)</f>
        <v>0</v>
      </c>
      <c r="V33" s="444">
        <f>SUMIF(TWK!$B$7:$B$501,'Summary sales'!$A33,TWK!$J$7:$J$501)</f>
        <v>0</v>
      </c>
      <c r="W33" s="431">
        <f>SUMIF(BYC!$B$7:$B$500,'Summary sales'!$A33,BYC!$J$7:$J$500)</f>
        <v>0</v>
      </c>
      <c r="X33" s="444">
        <f ca="1">SUMIF(GFIR!$B$7:$B$34,'Summary sales'!$A33,GFIR!$J$7:$J$34)+SUMIF(GFIR2!$B$7:$B$31,'Summary sales'!$A33,GFIR2!$J$7:$J$30)</f>
        <v>0</v>
      </c>
      <c r="Y33" s="444">
        <f>SUMIF(SARIMURNI!$B$7:$B$502,'Summary sales'!$A33,SARIMURNI!$J$7:$J$502)</f>
        <v>0</v>
      </c>
      <c r="Z33" s="431">
        <f>SUMIF(HLI!$B$7:$B$500,'Summary sales'!$A33,HLI!$J$7:$J$500)</f>
        <v>0</v>
      </c>
      <c r="AA33" s="447">
        <f>SUMIF(CERES!$B$7:$B$503,'Summary sales'!$A33,CERES!$J$7:$J$503)</f>
        <v>0</v>
      </c>
      <c r="AB33" s="447">
        <f>SUMIF(ALT!$B$7:$B$126,'Summary sales'!$A33,ALT!$M$7:$M$126)</f>
        <v>0</v>
      </c>
      <c r="AC33" s="431">
        <f>SUMIF(UJL!$B$8:$B$99,'Summary sales'!$A33,UJL!$O$8:$O$99)</f>
        <v>0</v>
      </c>
      <c r="AD33" s="431">
        <f ca="1">SUMIF(IDP!$B$7:$B$141,'Summary sales'!$A33,IDP!$O$7:$O$140)</f>
        <v>0</v>
      </c>
      <c r="AE33" s="444">
        <f>SUMIF(PSD!$B$7:$B$500,'Summary sales'!$A33,PSD!$K$7:$K$500)</f>
        <v>0</v>
      </c>
      <c r="AF33" s="444">
        <f>SUMIF(EBM!$B$7:$B$500,'Summary sales'!$A33,EBM!$J$7:$J$500)</f>
        <v>0</v>
      </c>
      <c r="AG33" s="431">
        <f>SUMIF(CISF!$B$7:$B$500,'Summary sales'!$A33,CISF!$J$7:$J$500)</f>
        <v>0</v>
      </c>
      <c r="AH33" s="431">
        <f>SUMIF(KGM!$B$5:$B$488,'Summary sales'!$A33,KGM!$O$5:$O$488)</f>
        <v>0</v>
      </c>
      <c r="AI33" s="431">
        <f>SUMIF(PUJ!$B$7:$B$503,'Summary sales'!$A33,PUJ!$J$7:$J$503)</f>
        <v>0</v>
      </c>
      <c r="AJ33" s="431">
        <f>SUMIF(TORABIKACIKUPA!$B$7:$B$493,'Summary sales'!$A33,TORABIKACIKUPA!$L$7:$L$493)</f>
        <v>0</v>
      </c>
      <c r="AK33" s="431">
        <f>SUMIF(TORABIKAHF!$B$7:$B$504,'Summary sales'!$A33,TORABIKAHF!$L$7:$L$504)</f>
        <v>0</v>
      </c>
      <c r="AL33" s="431">
        <f>SUMIF(TORABIKAIC!$B$7:$B$492,'Summary sales'!$A33,TORABIKAIC!$L$7:$L$492)</f>
        <v>0</v>
      </c>
      <c r="AM33" s="431">
        <f>SUMIF(KALBEE!$B$7:$B$501,'Summary sales'!$A33,KALBEE!$J$7:$J$501)</f>
        <v>0</v>
      </c>
      <c r="AN33" s="431">
        <f>SUMIF(TOYOBO!$B$7:$B$479,'Summary sales'!$A33,TOYOBO!$O$7:$O$479)</f>
        <v>0</v>
      </c>
      <c r="AO33" s="431">
        <f>SUMIF(GREENPULSE!$B$7:$B$487,'Summary sales'!$A33,GREENPULSE!$J$7:$J$487)</f>
        <v>0</v>
      </c>
      <c r="AP33" s="431">
        <f>SUMIF(CONCORD!$B$7:$B$487,'Summary sales'!$A33,CONCORD!$J$7:$J$487)</f>
        <v>0</v>
      </c>
      <c r="AQ33" s="431">
        <f>SUMIF(KSN!$B$7:$B$484,'Summary sales'!$A33,KSN!$J$7:$J$484)</f>
        <v>0</v>
      </c>
      <c r="AR33" s="431">
        <f>SUMIF(UMI!$B$7:$B$501,'Summary sales'!$A33,UMI!$J$7:$J$501)</f>
        <v>0</v>
      </c>
      <c r="AS33" s="431">
        <f>SUMIF(IPT!$B$7:$B$502,'Summary sales'!$A33,IPT!$J$7:$J$502)</f>
        <v>0</v>
      </c>
      <c r="AT33" s="431">
        <f>SUMIF(KBRU!$B$7:$B$501,'Summary sales'!$A33,KBRU!$J$7:$J$501)</f>
        <v>0</v>
      </c>
      <c r="AU33" s="431">
        <f>SUMIF(AMI!$B$7:$B$501,'Summary sales'!$A33,AMI!$J$7:$J$501)</f>
        <v>0</v>
      </c>
      <c r="AV33" s="431">
        <f>SUMIF(KA!$B$7:$B$501,'Summary sales'!$A33,KA!$J$7:$J$501)</f>
        <v>0</v>
      </c>
      <c r="AW33" s="431">
        <f>SUMIF(KTN!$B$7:$B$500,'Summary sales'!$A33,KTN!$J$7:$J$500)</f>
        <v>0</v>
      </c>
      <c r="AX33" s="431">
        <f>SUMIF(KSNR!$B$7:$B$497,'Summary sales'!$A33,KSNR!$J$7:$J$497)</f>
        <v>0</v>
      </c>
      <c r="AY33" s="431">
        <f>SUMIF(NIAGAGARAM!$B$7:$B$504,'Summary sales'!$A33,NIAGAGARAM!$J$7:$J$504)</f>
        <v>0</v>
      </c>
      <c r="AZ33" s="431">
        <f>SUMIF('PCI84'!$B$7:$B$501,'Summary sales'!$A33,'PCI84'!$J$7:$J$501)</f>
        <v>0</v>
      </c>
      <c r="BA33" s="431">
        <f>SUMIF(PCIM!$B$7:$B$502,'Summary sales'!$A33,PCIM!$J$7:$J$502)</f>
        <v>0</v>
      </c>
      <c r="BB33" s="431">
        <f>SUMIF(INDOFOOD!$B$7:$B$500,'Summary sales'!$A33,INDOFOOD!$J$7:$J$500)</f>
        <v>0</v>
      </c>
      <c r="BC33" s="431">
        <f>SUMIF(HCI!$B$7:$B$502,'Summary sales'!$A33,HCI!$J$7:$J$502)</f>
        <v>0</v>
      </c>
      <c r="BD33" s="431">
        <f>SUMIF(DIC!$B$7:$B$501,'Summary sales'!$A33,DIC!$J$7:$J$501)</f>
        <v>0</v>
      </c>
      <c r="BE33" s="431">
        <f>SUMIF(ASAHIMAS!$B$7:$B$500,'Summary sales'!$A33,ASAHIMAS!$J$7:$J$500)</f>
        <v>0</v>
      </c>
      <c r="BF33" s="431">
        <f>SUMIF('ABC KOGEN'!B32:B64,'Summary sales'!$A33,'ABC KOGEN'!J32:J64)</f>
        <v>0</v>
      </c>
      <c r="BG33" s="431">
        <f>SUMIF(ADP!$B$7:$B$499,'Summary sales'!$A33,ADP!$J$7:$J$499)</f>
        <v>0</v>
      </c>
      <c r="BH33" s="431">
        <f>SUMIF(Tongtji!$B$8:$B$502,'Summary sales'!$A33,Tongtji!$J$8:$J$502)</f>
        <v>0</v>
      </c>
      <c r="BI33" s="431">
        <f>SUMIF(CITYMALL!$B$7:$B$500,'Summary sales'!$A33,CITYMALL!$K$7:$K$500)</f>
        <v>0</v>
      </c>
      <c r="BJ33" s="431">
        <f>SUMIF(PERHUTANI!$B$7:$B$500,'Summary sales'!$A33,PERHUTANI!$J$7:$J$500)</f>
        <v>0</v>
      </c>
      <c r="BK33" s="431">
        <f>SUMIF(PA!$B$7:$B$500,'Summary sales'!$A33,PA!$J$7:$J$500)</f>
        <v>0</v>
      </c>
      <c r="BL33" s="431">
        <f>SUMIF(RPI!$B$7:$B$500,'Summary sales'!$A33,RPI!$J$7:$J$500)</f>
        <v>0</v>
      </c>
      <c r="BM33" s="431">
        <f>SUMIF(RB!$B$7:$B$500,'Summary sales'!$A33,RB!$J$7:$J$500)</f>
        <v>0</v>
      </c>
      <c r="BN33" s="431">
        <f>SUMIF(DJARUM!$B$7:$B$500,'Summary sales'!$A33,DJARUM!$J$7:$J$500)</f>
        <v>0</v>
      </c>
      <c r="BO33" s="431">
        <f>SUMIF(GFATOM!$B$7:$B$500,'Summary sales'!$A33,GFATOM!$J$7:$J$500)</f>
        <v>0</v>
      </c>
      <c r="BP33" s="431">
        <f>SUMIF(GFKULIT!$B$7:$B$500,'Summary sales'!$A33,GFKULIT!$J$7:$J$500)</f>
        <v>0</v>
      </c>
      <c r="BQ33" s="431">
        <f>SUMIF(PENTAWIRA!$B$7:$B$548,'Summary sales'!$A33,PENTAWIRA!$O$7:$O$548)</f>
        <v>0</v>
      </c>
      <c r="BR33" s="431">
        <f>SUMIF(HSK!$B$7:$B$500,'Summary sales'!$A33,HSK!$J$7:$J$500)</f>
        <v>0</v>
      </c>
      <c r="BS33" s="431">
        <f>SUMIF(SDM!$B$7:$B$500,'Summary sales'!$A33,SDM!$J$7:$J$500)</f>
        <v>0</v>
      </c>
      <c r="BT33" s="431">
        <f>SUMIF(CCS!$B$7:$B$500,'Summary sales'!$A33,CCS!$J$7:$J$500)</f>
        <v>0</v>
      </c>
      <c r="BU33" s="431">
        <f>SUMIF(JARGAS!$B$7:$B$500,'Summary sales'!$A33,JARGAS!$J$7:$J$500)</f>
        <v>0</v>
      </c>
      <c r="BV33" s="431">
        <f>SUMIF(SBI!$B$7:$B$500,'Summary sales'!$A33,SBI!$J$7:$J$500)</f>
        <v>0</v>
      </c>
      <c r="BW33" s="431">
        <f>SUMIF(SPGLOBAL!$B$7:$B$500,'Summary sales'!$A33,SPGLOBAL!$J$7:$J$500)</f>
        <v>0</v>
      </c>
    </row>
    <row r="34" spans="1:75">
      <c r="A34" s="432">
        <f t="shared" si="47"/>
        <v>46322</v>
      </c>
      <c r="B34" s="433" t="str">
        <f t="shared" ca="1" si="48"/>
        <v/>
      </c>
      <c r="C34" s="434">
        <f t="shared" si="45"/>
        <v>0</v>
      </c>
      <c r="D34" s="435"/>
      <c r="E34" s="436"/>
      <c r="F34" s="436"/>
      <c r="G34" s="436"/>
      <c r="H34" s="436"/>
      <c r="I34" s="437"/>
      <c r="J34" s="436"/>
      <c r="K34" s="437"/>
      <c r="L34" s="437"/>
      <c r="M34" s="438">
        <f t="shared" ca="1" si="46"/>
        <v>0</v>
      </c>
      <c r="N34" s="439">
        <f>SUMIF(CLIN!$C$7:$C$500,'Summary sales'!$A34,CLIN!$J$7:$J$500)</f>
        <v>0</v>
      </c>
      <c r="O34" s="439">
        <f>SUMIF(KF!$B$7:$B$501,'Summary sales'!$A34,KF!$J$7:$J$501)</f>
        <v>0</v>
      </c>
      <c r="P34" s="439">
        <f>SUMIF(MKG!$B$7:$B$500,'Summary sales'!$A34,MKG!$J$7:$J$500)</f>
        <v>0</v>
      </c>
      <c r="Q34" s="439">
        <f>SUMIF(STM!$B$7:$B$501,'Summary sales'!$A34,STM!$J$7:$J$501)</f>
        <v>0</v>
      </c>
      <c r="R34" s="439">
        <f>SUMIF(OAJ!$B$7:$B$500,'Summary sales'!$A34,OAJ!$J$7:$J$500)</f>
        <v>0</v>
      </c>
      <c r="S34" s="439">
        <f>SUMIF(NNI!$B$7:$B$500,'Summary sales'!$A34,NNI!$J$7:$J$500)</f>
        <v>0</v>
      </c>
      <c r="T34" s="439">
        <f>SUMIF(SHB!$B$7:$B$500,'Summary sales'!$A34,SHB!$J$7:$J$500)</f>
        <v>0</v>
      </c>
      <c r="U34" s="439">
        <f>SUMIF(GTL!$B$7:$B$500,'Summary sales'!$A34,GTL!$J$7:$J$500)</f>
        <v>0</v>
      </c>
      <c r="V34" s="439">
        <f>SUMIF(TWK!$B$7:$B$501,'Summary sales'!$A34,TWK!$J$7:$J$501)</f>
        <v>0</v>
      </c>
      <c r="W34" s="439">
        <f>SUMIF(BYC!$B$7:$B$500,'Summary sales'!$A34,BYC!$J$7:$J$500)</f>
        <v>0</v>
      </c>
      <c r="X34" s="439">
        <f ca="1">SUMIF(GFIR!$B$7:$B$34,'Summary sales'!$A34,GFIR!$J$7:$J$34)+SUMIF(GFIR2!$B$7:$B$31,'Summary sales'!$A34,GFIR2!$J$7:$J$30)</f>
        <v>0</v>
      </c>
      <c r="Y34" s="439">
        <f>SUMIF(SARIMURNI!$B$7:$B$502,'Summary sales'!$A34,SARIMURNI!$J$7:$J$502)</f>
        <v>0</v>
      </c>
      <c r="Z34" s="439">
        <f>SUMIF(HLI!$B$7:$B$500,'Summary sales'!$A34,HLI!$J$7:$J$500)</f>
        <v>0</v>
      </c>
      <c r="AA34" s="439">
        <f>SUMIF(CERES!$B$7:$B$503,'Summary sales'!$A34,CERES!$J$7:$J$503)</f>
        <v>0</v>
      </c>
      <c r="AB34" s="439">
        <f>SUMIF(ALT!$B$7:$B$126,'Summary sales'!$A34,ALT!$M$7:$M$126)</f>
        <v>0</v>
      </c>
      <c r="AC34" s="439">
        <f>SUMIF(UJL!$B$8:$B$99,'Summary sales'!$A34,UJL!$O$8:$O$99)</f>
        <v>0</v>
      </c>
      <c r="AD34" s="439">
        <f ca="1">SUMIF(IDP!$B$7:$B$141,'Summary sales'!$A34,IDP!$O$7:$O$140)</f>
        <v>0</v>
      </c>
      <c r="AE34" s="439">
        <f>SUMIF(PSD!$B$7:$B$500,'Summary sales'!$A34,PSD!$K$7:$K$500)</f>
        <v>0</v>
      </c>
      <c r="AF34" s="439">
        <f>SUMIF(EBM!$B$7:$B$500,'Summary sales'!$A34,EBM!$J$7:$J$500)</f>
        <v>0</v>
      </c>
      <c r="AG34" s="439">
        <f>SUMIF(CISF!$B$7:$B$500,'Summary sales'!$A34,CISF!$J$7:$J$500)</f>
        <v>0</v>
      </c>
      <c r="AH34" s="439">
        <f>SUMIF(KGM!$B$5:$B$488,'Summary sales'!$A34,KGM!$O$5:$O$488)</f>
        <v>0</v>
      </c>
      <c r="AI34" s="439">
        <f>SUMIF(PUJ!$B$7:$B$503,'Summary sales'!$A34,PUJ!$J$7:$J$503)</f>
        <v>0</v>
      </c>
      <c r="AJ34" s="439">
        <f>SUMIF(TORABIKACIKUPA!$B$7:$B$493,'Summary sales'!$A34,TORABIKACIKUPA!$L$7:$L$493)</f>
        <v>0</v>
      </c>
      <c r="AK34" s="439">
        <f>SUMIF(TORABIKAHF!$B$7:$B$504,'Summary sales'!$A34,TORABIKAHF!$L$7:$L$504)</f>
        <v>0</v>
      </c>
      <c r="AL34" s="439">
        <f>SUMIF(TORABIKAIC!$B$7:$B$492,'Summary sales'!$A34,TORABIKAIC!$L$7:$L$492)</f>
        <v>0</v>
      </c>
      <c r="AM34" s="439">
        <f>SUMIF(KALBEE!$B$7:$B$501,'Summary sales'!$A34,KALBEE!$J$7:$J$501)</f>
        <v>0</v>
      </c>
      <c r="AN34" s="439">
        <f>SUMIF(TOYOBO!$B$7:$B$479,'Summary sales'!$A34,TOYOBO!$O$7:$O$479)</f>
        <v>0</v>
      </c>
      <c r="AO34" s="439">
        <f>SUMIF(GREENPULSE!$B$7:$B$487,'Summary sales'!$A34,GREENPULSE!$J$7:$J$487)</f>
        <v>0</v>
      </c>
      <c r="AP34" s="439">
        <f>SUMIF(CONCORD!$B$7:$B$487,'Summary sales'!$A34,CONCORD!$J$7:$J$487)</f>
        <v>0</v>
      </c>
      <c r="AQ34" s="439">
        <f>SUMIF(KSN!$B$7:$B$484,'Summary sales'!$A34,KSN!$J$7:$J$484)</f>
        <v>0</v>
      </c>
      <c r="AR34" s="439">
        <f>SUMIF(UMI!$B$7:$B$501,'Summary sales'!$A34,UMI!$J$7:$J$501)</f>
        <v>0</v>
      </c>
      <c r="AS34" s="439">
        <f>SUMIF(IPT!$B$7:$B$502,'Summary sales'!$A34,IPT!$J$7:$J$502)</f>
        <v>0</v>
      </c>
      <c r="AT34" s="439">
        <f>SUMIF(KBRU!$B$7:$B$501,'Summary sales'!$A34,KBRU!$J$7:$J$501)</f>
        <v>0</v>
      </c>
      <c r="AU34" s="439">
        <f>SUMIF(AMI!$B$7:$B$501,'Summary sales'!$A34,AMI!$J$7:$J$501)</f>
        <v>0</v>
      </c>
      <c r="AV34" s="439">
        <f>SUMIF(KA!$B$7:$B$501,'Summary sales'!$A34,KA!$J$7:$J$501)</f>
        <v>0</v>
      </c>
      <c r="AW34" s="439">
        <f>SUMIF(KTN!$B$7:$B$500,'Summary sales'!$A34,KTN!$J$7:$J$500)</f>
        <v>0</v>
      </c>
      <c r="AX34" s="439">
        <f>SUMIF(KSNR!$B$7:$B$497,'Summary sales'!$A34,KSNR!$J$7:$J$497)</f>
        <v>0</v>
      </c>
      <c r="AY34" s="439">
        <f>SUMIF(NIAGAGARAM!$B$7:$B$504,'Summary sales'!$A34,NIAGAGARAM!$J$7:$J$504)</f>
        <v>0</v>
      </c>
      <c r="AZ34" s="439">
        <f>SUMIF('PCI84'!$B$7:$B$501,'Summary sales'!$A34,'PCI84'!$J$7:$J$501)</f>
        <v>0</v>
      </c>
      <c r="BA34" s="439">
        <f>SUMIF(PCIM!$B$7:$B$502,'Summary sales'!$A34,PCIM!$J$7:$J$502)</f>
        <v>0</v>
      </c>
      <c r="BB34" s="439">
        <f>SUMIF(INDOFOOD!$B$7:$B$500,'Summary sales'!$A34,INDOFOOD!$J$7:$J$500)</f>
        <v>0</v>
      </c>
      <c r="BC34" s="439">
        <f>SUMIF(HCI!$B$7:$B$502,'Summary sales'!$A34,HCI!$J$7:$J$502)</f>
        <v>0</v>
      </c>
      <c r="BD34" s="439">
        <f>SUMIF(DIC!$B$7:$B$501,'Summary sales'!$A34,DIC!$J$7:$J$501)</f>
        <v>0</v>
      </c>
      <c r="BE34" s="439">
        <f>SUMIF(ASAHIMAS!$B$7:$B$500,'Summary sales'!$A34,ASAHIMAS!$J$7:$J$500)</f>
        <v>0</v>
      </c>
      <c r="BF34" s="439">
        <f>SUMIF('ABC KOGEN'!B33:B65,'Summary sales'!$A34,'ABC KOGEN'!J33:J65)</f>
        <v>0</v>
      </c>
      <c r="BG34" s="439">
        <f>SUMIF(ADP!$B$7:$B$499,'Summary sales'!$A34,ADP!$J$7:$J$499)</f>
        <v>0</v>
      </c>
      <c r="BH34" s="439">
        <f>SUMIF(Tongtji!$B$8:$B$502,'Summary sales'!$A34,Tongtji!$J$8:$J$502)</f>
        <v>0</v>
      </c>
      <c r="BI34" s="439">
        <f>SUMIF(CITYMALL!$B$7:$B$500,'Summary sales'!$A34,CITYMALL!$K$7:$K$500)</f>
        <v>0</v>
      </c>
      <c r="BJ34" s="439">
        <f>SUMIF(PERHUTANI!$B$7:$B$500,'Summary sales'!$A34,PERHUTANI!$J$7:$J$500)</f>
        <v>0</v>
      </c>
      <c r="BK34" s="439">
        <f>SUMIF(PA!$B$7:$B$500,'Summary sales'!$A34,PA!$J$7:$J$500)</f>
        <v>0</v>
      </c>
      <c r="BL34" s="439">
        <f>SUMIF(RPI!$B$7:$B$500,'Summary sales'!$A34,RPI!$J$7:$J$500)</f>
        <v>0</v>
      </c>
      <c r="BM34" s="439">
        <f>SUMIF(RB!$B$7:$B$500,'Summary sales'!$A34,RB!$J$7:$J$500)</f>
        <v>0</v>
      </c>
      <c r="BN34" s="439">
        <f>SUMIF(DJARUM!$B$7:$B$500,'Summary sales'!$A34,DJARUM!$J$7:$J$500)</f>
        <v>0</v>
      </c>
      <c r="BO34" s="439">
        <f>SUMIF(GFATOM!$B$7:$B$500,'Summary sales'!$A34,GFATOM!$J$7:$J$500)</f>
        <v>0</v>
      </c>
      <c r="BP34" s="439">
        <f>SUMIF(GFKULIT!$B$7:$B$500,'Summary sales'!$A34,GFKULIT!$J$7:$J$500)</f>
        <v>0</v>
      </c>
      <c r="BQ34" s="439">
        <f>SUMIF(PENTAWIRA!$B$7:$B$548,'Summary sales'!$A34,PENTAWIRA!$O$7:$O$548)</f>
        <v>0</v>
      </c>
      <c r="BR34" s="439">
        <f>SUMIF(HSK!$B$7:$B$500,'Summary sales'!$A34,HSK!$J$7:$J$500)</f>
        <v>0</v>
      </c>
      <c r="BS34" s="439">
        <f>SUMIF(SDM!$B$7:$B$500,'Summary sales'!$A34,SDM!$J$7:$J$500)</f>
        <v>0</v>
      </c>
      <c r="BT34" s="439">
        <f>SUMIF(CCS!$B$7:$B$500,'Summary sales'!$A34,CCS!$J$7:$J$500)</f>
        <v>0</v>
      </c>
      <c r="BU34" s="439">
        <f>SUMIF(JARGAS!$B$7:$B$500,'Summary sales'!$A34,JARGAS!$J$7:$J$500)</f>
        <v>0</v>
      </c>
      <c r="BV34" s="439">
        <f>SUMIF(SBI!$B$7:$B$500,'Summary sales'!$A34,SBI!$J$7:$J$500)</f>
        <v>0</v>
      </c>
      <c r="BW34" s="439">
        <f>SUMIF(SPGLOBAL!$B$7:$B$500,'Summary sales'!$A34,SPGLOBAL!$J$7:$J$500)</f>
        <v>0</v>
      </c>
    </row>
    <row r="35" spans="1:75">
      <c r="A35" s="422">
        <f t="shared" si="47"/>
        <v>46323</v>
      </c>
      <c r="B35" s="440" t="str">
        <f t="shared" ref="B35:B37" ca="1" si="49">IFERROR(M35/C35,"")</f>
        <v/>
      </c>
      <c r="C35" s="441">
        <f t="shared" ref="C35:C37" si="50">SUM(D35:L35)</f>
        <v>0</v>
      </c>
      <c r="D35" s="425"/>
      <c r="E35" s="442"/>
      <c r="F35" s="426"/>
      <c r="G35" s="442"/>
      <c r="H35" s="442"/>
      <c r="I35" s="427"/>
      <c r="J35" s="426"/>
      <c r="K35" s="428"/>
      <c r="L35" s="427"/>
      <c r="M35" s="430">
        <f t="shared" ca="1" si="46"/>
        <v>0</v>
      </c>
      <c r="N35" s="431">
        <f>SUMIF(CLIN!$C$7:$C$500,'Summary sales'!$A35,CLIN!$J$7:$J$500)</f>
        <v>0</v>
      </c>
      <c r="O35" s="444">
        <f>SUMIF(KF!$B$7:$B$501,'Summary sales'!$A35,KF!$J$7:$J$501)</f>
        <v>0</v>
      </c>
      <c r="P35" s="444">
        <f>SUMIF(MKG!$B$7:$B$500,'Summary sales'!$A35,MKG!$J$7:$J$500)</f>
        <v>0</v>
      </c>
      <c r="Q35" s="431">
        <f>SUMIF(STM!$B$7:$B$501,'Summary sales'!$A35,STM!$J$7:$J$501)</f>
        <v>0</v>
      </c>
      <c r="R35" s="444">
        <f>SUMIF(OAJ!$B$7:$B$500,'Summary sales'!$A35,OAJ!$J$7:$J$500)</f>
        <v>0</v>
      </c>
      <c r="S35" s="444">
        <f>SUMIF(NNI!$B$7:$B$500,'Summary sales'!$A35,NNI!$J$7:$J$500)</f>
        <v>0</v>
      </c>
      <c r="T35" s="444">
        <f>SUMIF(SHB!$B$7:$B$500,'Summary sales'!$A35,SHB!$J$7:$J$500)</f>
        <v>0</v>
      </c>
      <c r="U35" s="444">
        <f>SUMIF(GTL!$B$7:$B$500,'Summary sales'!$A35,GTL!$J$7:$J$500)</f>
        <v>0</v>
      </c>
      <c r="V35" s="444">
        <f>SUMIF(TWK!$B$7:$B$501,'Summary sales'!$A35,TWK!$J$7:$J$501)</f>
        <v>0</v>
      </c>
      <c r="W35" s="431">
        <f>SUMIF(BYC!$B$7:$B$500,'Summary sales'!$A35,BYC!$J$7:$J$500)</f>
        <v>0</v>
      </c>
      <c r="X35" s="444">
        <f ca="1">SUMIF(GFIR!$B$7:$B$34,'Summary sales'!$A35,GFIR!$J$7:$J$34)+SUMIF(GFIR2!$B$7:$B$31,'Summary sales'!$A35,GFIR2!$J$7:$J$30)</f>
        <v>0</v>
      </c>
      <c r="Y35" s="444">
        <f>SUMIF(SARIMURNI!$B$7:$B$502,'Summary sales'!$A35,SARIMURNI!$J$7:$J$502)</f>
        <v>0</v>
      </c>
      <c r="Z35" s="431">
        <f>SUMIF(HLI!$B$7:$B$500,'Summary sales'!$A35,HLI!$J$7:$J$500)</f>
        <v>0</v>
      </c>
      <c r="AA35" s="447">
        <f>SUMIF(CERES!$B$7:$B$503,'Summary sales'!$A35,CERES!$J$7:$J$503)</f>
        <v>0</v>
      </c>
      <c r="AB35" s="447">
        <f>SUMIF(ALT!$B$7:$B$126,'Summary sales'!$A35,ALT!$M$7:$M$126)</f>
        <v>0</v>
      </c>
      <c r="AC35" s="431">
        <f>SUMIF(UJL!$B$8:$B$99,'Summary sales'!$A35,UJL!$O$8:$O$99)</f>
        <v>0</v>
      </c>
      <c r="AD35" s="431">
        <f ca="1">SUMIF(IDP!$B$7:$B$141,'Summary sales'!$A35,IDP!$O$7:$O$140)</f>
        <v>0</v>
      </c>
      <c r="AE35" s="444">
        <f>SUMIF(PSD!$B$7:$B$500,'Summary sales'!$A35,PSD!$K$7:$K$500)</f>
        <v>0</v>
      </c>
      <c r="AF35" s="444">
        <f>SUMIF(EBM!$B$7:$B$500,'Summary sales'!$A35,EBM!$J$7:$J$500)</f>
        <v>0</v>
      </c>
      <c r="AG35" s="431">
        <f>SUMIF(CISF!$B$7:$B$500,'Summary sales'!$A35,CISF!$J$7:$J$500)</f>
        <v>0</v>
      </c>
      <c r="AH35" s="431">
        <f>SUMIF(KGM!$B$5:$B$488,'Summary sales'!$A35,KGM!$O$5:$O$488)</f>
        <v>0</v>
      </c>
      <c r="AI35" s="431">
        <f>SUMIF(PUJ!$B$7:$B$503,'Summary sales'!$A35,PUJ!$J$7:$J$503)</f>
        <v>0</v>
      </c>
      <c r="AJ35" s="431">
        <f>SUMIF(TORABIKACIKUPA!$B$7:$B$493,'Summary sales'!$A35,TORABIKACIKUPA!$L$7:$L$493)</f>
        <v>0</v>
      </c>
      <c r="AK35" s="431">
        <f>SUMIF(TORABIKAHF!$B$7:$B$504,'Summary sales'!$A35,TORABIKAHF!$L$7:$L$504)</f>
        <v>0</v>
      </c>
      <c r="AL35" s="431">
        <f>SUMIF(TORABIKAIC!$B$7:$B$492,'Summary sales'!$A35,TORABIKAIC!$L$7:$L$492)</f>
        <v>0</v>
      </c>
      <c r="AM35" s="431">
        <f>SUMIF(KALBEE!$B$7:$B$501,'Summary sales'!$A35,KALBEE!$J$7:$J$501)</f>
        <v>0</v>
      </c>
      <c r="AN35" s="431">
        <f>SUMIF(TOYOBO!$B$7:$B$479,'Summary sales'!$A35,TOYOBO!$O$7:$O$479)</f>
        <v>0</v>
      </c>
      <c r="AO35" s="431">
        <f>SUMIF(GREENPULSE!$B$7:$B$487,'Summary sales'!$A35,GREENPULSE!$J$7:$J$487)</f>
        <v>0</v>
      </c>
      <c r="AP35" s="431">
        <f>SUMIF(CONCORD!$B$7:$B$487,'Summary sales'!$A35,CONCORD!$J$7:$J$487)</f>
        <v>0</v>
      </c>
      <c r="AQ35" s="431">
        <f>SUMIF(KSN!$B$7:$B$484,'Summary sales'!$A35,KSN!$J$7:$J$484)</f>
        <v>0</v>
      </c>
      <c r="AR35" s="431">
        <f>SUMIF(UMI!$B$7:$B$501,'Summary sales'!$A35,UMI!$J$7:$J$501)</f>
        <v>0</v>
      </c>
      <c r="AS35" s="431">
        <f>SUMIF(IPT!$B$7:$B$502,'Summary sales'!$A35,IPT!$J$7:$J$502)</f>
        <v>0</v>
      </c>
      <c r="AT35" s="431">
        <f>SUMIF(KBRU!$B$7:$B$501,'Summary sales'!$A35,KBRU!$J$7:$J$501)</f>
        <v>0</v>
      </c>
      <c r="AU35" s="431">
        <f>SUMIF(AMI!$B$7:$B$501,'Summary sales'!$A35,AMI!$J$7:$J$501)</f>
        <v>0</v>
      </c>
      <c r="AV35" s="431">
        <f>SUMIF(KA!$B$7:$B$501,'Summary sales'!$A35,KA!$J$7:$J$501)</f>
        <v>0</v>
      </c>
      <c r="AW35" s="431">
        <f>SUMIF(KTN!$B$7:$B$500,'Summary sales'!$A35,KTN!$J$7:$J$500)</f>
        <v>0</v>
      </c>
      <c r="AX35" s="431">
        <f>SUMIF(KSNR!$B$7:$B$497,'Summary sales'!$A35,KSNR!$J$7:$J$497)</f>
        <v>0</v>
      </c>
      <c r="AY35" s="431">
        <f>SUMIF(NIAGAGARAM!$B$7:$B$504,'Summary sales'!$A35,NIAGAGARAM!$J$7:$J$504)</f>
        <v>0</v>
      </c>
      <c r="AZ35" s="431">
        <f>SUMIF('PCI84'!$B$7:$B$501,'Summary sales'!$A35,'PCI84'!$J$7:$J$501)</f>
        <v>0</v>
      </c>
      <c r="BA35" s="431">
        <f>SUMIF(PCIM!$B$7:$B$502,'Summary sales'!$A35,PCIM!$J$7:$J$502)</f>
        <v>0</v>
      </c>
      <c r="BB35" s="431">
        <f>SUMIF(INDOFOOD!$B$7:$B$500,'Summary sales'!$A35,INDOFOOD!$J$7:$J$500)</f>
        <v>0</v>
      </c>
      <c r="BC35" s="431">
        <f>SUMIF(HCI!$B$7:$B$502,'Summary sales'!$A35,HCI!$J$7:$J$502)</f>
        <v>0</v>
      </c>
      <c r="BD35" s="431">
        <f>SUMIF(DIC!$B$7:$B$501,'Summary sales'!$A35,DIC!$J$7:$J$501)</f>
        <v>0</v>
      </c>
      <c r="BE35" s="431">
        <f>SUMIF(ASAHIMAS!$B$7:$B$500,'Summary sales'!$A35,ASAHIMAS!$J$7:$J$500)</f>
        <v>0</v>
      </c>
      <c r="BF35" s="431">
        <f>SUMIF('ABC KOGEN'!B34:B66,'Summary sales'!$A35,'ABC KOGEN'!J34:J66)</f>
        <v>0</v>
      </c>
      <c r="BG35" s="431">
        <f>SUMIF(ADP!$B$7:$B$499,'Summary sales'!$A35,ADP!$J$7:$J$499)</f>
        <v>0</v>
      </c>
      <c r="BH35" s="431">
        <f>SUMIF(Tongtji!$B$8:$B$502,'Summary sales'!$A35,Tongtji!$J$8:$J$502)</f>
        <v>0</v>
      </c>
      <c r="BI35" s="431">
        <f>SUMIF(CITYMALL!$B$7:$B$500,'Summary sales'!$A35,CITYMALL!$K$7:$K$500)</f>
        <v>0</v>
      </c>
      <c r="BJ35" s="431">
        <f>SUMIF(PERHUTANI!$B$7:$B$500,'Summary sales'!$A35,PERHUTANI!$J$7:$J$500)</f>
        <v>0</v>
      </c>
      <c r="BK35" s="431">
        <f>SUMIF(PA!$B$7:$B$500,'Summary sales'!$A35,PA!$J$7:$J$500)</f>
        <v>0</v>
      </c>
      <c r="BL35" s="431">
        <f>SUMIF(RPI!$B$7:$B$500,'Summary sales'!$A35,RPI!$J$7:$J$500)</f>
        <v>0</v>
      </c>
      <c r="BM35" s="431">
        <f>SUMIF(RB!$B$7:$B$500,'Summary sales'!$A35,RB!$J$7:$J$500)</f>
        <v>0</v>
      </c>
      <c r="BN35" s="431">
        <f>SUMIF(DJARUM!$B$7:$B$500,'Summary sales'!$A35,DJARUM!$J$7:$J$500)</f>
        <v>0</v>
      </c>
      <c r="BO35" s="431">
        <f>SUMIF(GFATOM!$B$7:$B$500,'Summary sales'!$A35,GFATOM!$J$7:$J$500)</f>
        <v>0</v>
      </c>
      <c r="BP35" s="431">
        <f>SUMIF(GFKULIT!$B$7:$B$500,'Summary sales'!$A35,GFKULIT!$J$7:$J$500)</f>
        <v>0</v>
      </c>
      <c r="BQ35" s="431">
        <f>SUMIF(PENTAWIRA!$B$7:$B$548,'Summary sales'!$A35,PENTAWIRA!$O$7:$O$548)</f>
        <v>0</v>
      </c>
      <c r="BR35" s="431">
        <f>SUMIF(HSK!$B$7:$B$500,'Summary sales'!$A35,HSK!$J$7:$J$500)</f>
        <v>0</v>
      </c>
      <c r="BS35" s="431">
        <f>SUMIF(SDM!$B$7:$B$500,'Summary sales'!$A35,SDM!$J$7:$J$500)</f>
        <v>0</v>
      </c>
      <c r="BT35" s="431">
        <f>SUMIF(CCS!$B$7:$B$500,'Summary sales'!$A35,CCS!$J$7:$J$500)</f>
        <v>0</v>
      </c>
      <c r="BU35" s="431">
        <f>SUMIF(JARGAS!$B$7:$B$500,'Summary sales'!$A35,JARGAS!$J$7:$J$500)</f>
        <v>0</v>
      </c>
      <c r="BV35" s="431">
        <f>SUMIF(SBI!$B$7:$B$500,'Summary sales'!$A35,SBI!$J$7:$J$500)</f>
        <v>0</v>
      </c>
      <c r="BW35" s="431">
        <f>SUMIF(SPGLOBAL!$B$7:$B$500,'Summary sales'!$A35,SPGLOBAL!$J$7:$J$500)</f>
        <v>0</v>
      </c>
    </row>
    <row r="36" spans="1:75">
      <c r="A36" s="432">
        <f t="shared" si="47"/>
        <v>46324</v>
      </c>
      <c r="B36" s="433" t="str">
        <f t="shared" ca="1" si="48"/>
        <v/>
      </c>
      <c r="C36" s="434">
        <f t="shared" si="45"/>
        <v>0</v>
      </c>
      <c r="D36" s="435"/>
      <c r="E36" s="436"/>
      <c r="F36" s="436"/>
      <c r="G36" s="436"/>
      <c r="H36" s="436"/>
      <c r="I36" s="437"/>
      <c r="J36" s="436"/>
      <c r="K36" s="437"/>
      <c r="L36" s="437"/>
      <c r="M36" s="438">
        <f t="shared" ca="1" si="46"/>
        <v>0</v>
      </c>
      <c r="N36" s="439">
        <f>SUMIF(CLIN!$C$7:$C$500,'Summary sales'!$A36,CLIN!$J$7:$J$500)</f>
        <v>0</v>
      </c>
      <c r="O36" s="439">
        <f>SUMIF(KF!$B$7:$B$501,'Summary sales'!$A36,KF!$J$7:$J$501)</f>
        <v>0</v>
      </c>
      <c r="P36" s="439">
        <f>SUMIF(MKG!$B$7:$B$500,'Summary sales'!$A36,MKG!$J$7:$J$500)</f>
        <v>0</v>
      </c>
      <c r="Q36" s="439">
        <f>SUMIF(STM!$B$7:$B$501,'Summary sales'!$A36,STM!$J$7:$J$501)</f>
        <v>0</v>
      </c>
      <c r="R36" s="439">
        <f>SUMIF(OAJ!$B$7:$B$500,'Summary sales'!$A36,OAJ!$J$7:$J$500)</f>
        <v>0</v>
      </c>
      <c r="S36" s="439">
        <f>SUMIF(NNI!$B$7:$B$500,'Summary sales'!$A36,NNI!$J$7:$J$500)</f>
        <v>0</v>
      </c>
      <c r="T36" s="439">
        <f>SUMIF(SHB!$B$7:$B$500,'Summary sales'!$A36,SHB!$J$7:$J$500)</f>
        <v>0</v>
      </c>
      <c r="U36" s="439">
        <f>SUMIF(GTL!$B$7:$B$500,'Summary sales'!$A36,GTL!$J$7:$J$500)</f>
        <v>0</v>
      </c>
      <c r="V36" s="439">
        <f>SUMIF(TWK!$B$7:$B$501,'Summary sales'!$A36,TWK!$J$7:$J$501)</f>
        <v>0</v>
      </c>
      <c r="W36" s="439">
        <f>SUMIF(BYC!$B$7:$B$500,'Summary sales'!$A36,BYC!$J$7:$J$500)</f>
        <v>0</v>
      </c>
      <c r="X36" s="439">
        <f>SUMIF(GFIR!$B$7:$B$41,'Summary sales'!$A36,GFIR!$J$7:$J$41)+SUMIF(GFIR2!$B$7:$B$40,'Summary sales'!$A36,GFIR2!$J$7:$J$40)</f>
        <v>0</v>
      </c>
      <c r="Y36" s="439">
        <f>SUMIF(SARIMURNI!$B$7:$B$502,'Summary sales'!$A36,SARIMURNI!$J$7:$J$502)</f>
        <v>0</v>
      </c>
      <c r="Z36" s="439">
        <f>SUMIF(HLI!$B$7:$B$500,'Summary sales'!$A36,HLI!$J$7:$J$500)</f>
        <v>0</v>
      </c>
      <c r="AA36" s="439">
        <f>SUMIF(CERES!$B$7:$B$503,'Summary sales'!$A36,CERES!$J$7:$J$503)</f>
        <v>0</v>
      </c>
      <c r="AB36" s="439">
        <f>SUMIF(ALT!$B$7:$B$126,'Summary sales'!$A36,ALT!$M$7:$M$126)</f>
        <v>0</v>
      </c>
      <c r="AC36" s="439">
        <f>SUMIF(UJL!$B$8:$B$99,'Summary sales'!$A36,UJL!$O$8:$O$99)</f>
        <v>0</v>
      </c>
      <c r="AD36" s="439">
        <f ca="1">SUMIF(IDP!$B$7:$B$141,'Summary sales'!$A36,IDP!$O$7:$O$140)</f>
        <v>0</v>
      </c>
      <c r="AE36" s="439">
        <f>SUMIF(PSD!$B$7:$B$500,'Summary sales'!$A36,PSD!$K$7:$K$500)</f>
        <v>0</v>
      </c>
      <c r="AF36" s="439">
        <f>SUMIF(EBM!$B$7:$B$500,'Summary sales'!$A36,EBM!$J$7:$J$500)</f>
        <v>0</v>
      </c>
      <c r="AG36" s="439">
        <f>SUMIF(CISF!$B$7:$B$500,'Summary sales'!$A36,CISF!$J$7:$J$500)</f>
        <v>0</v>
      </c>
      <c r="AH36" s="439">
        <f>SUMIF(KGM!$B$5:$B$488,'Summary sales'!$A36,KGM!$O$5:$O$488)</f>
        <v>0</v>
      </c>
      <c r="AI36" s="439">
        <f>SUMIF(PUJ!$B$7:$B$503,'Summary sales'!$A36,PUJ!$J$7:$J$503)</f>
        <v>0</v>
      </c>
      <c r="AJ36" s="439">
        <f>SUMIF(TORABIKACIKUPA!$B$7:$B$493,'Summary sales'!$A36,TORABIKACIKUPA!$L$7:$L$493)</f>
        <v>0</v>
      </c>
      <c r="AK36" s="439">
        <f>SUMIF(TORABIKAHF!$B$7:$B$504,'Summary sales'!$A36,TORABIKAHF!$L$7:$L$504)</f>
        <v>0</v>
      </c>
      <c r="AL36" s="439">
        <f>SUMIF(TORABIKAIC!$B$7:$B$492,'Summary sales'!$A36,TORABIKAIC!$L$7:$L$492)</f>
        <v>0</v>
      </c>
      <c r="AM36" s="439">
        <f>SUMIF(KALBEE!$B$7:$B$501,'Summary sales'!$A36,KALBEE!$J$7:$J$501)</f>
        <v>0</v>
      </c>
      <c r="AN36" s="439">
        <f>SUMIF(TOYOBO!$B$7:$B$479,'Summary sales'!$A36,TOYOBO!$O$7:$O$479)</f>
        <v>0</v>
      </c>
      <c r="AO36" s="439">
        <f>SUMIF(GREENPULSE!$B$7:$B$487,'Summary sales'!$A36,GREENPULSE!$J$7:$J$487)</f>
        <v>0</v>
      </c>
      <c r="AP36" s="439">
        <f>SUMIF(CONCORD!$B$7:$B$487,'Summary sales'!$A36,CONCORD!$J$7:$J$487)</f>
        <v>0</v>
      </c>
      <c r="AQ36" s="439">
        <f>SUMIF(KSN!$B$7:$B$484,'Summary sales'!$A36,KSN!$J$7:$J$484)</f>
        <v>0</v>
      </c>
      <c r="AR36" s="439">
        <f>SUMIF(UMI!$B$7:$B$501,'Summary sales'!$A36,UMI!$J$7:$J$501)</f>
        <v>0</v>
      </c>
      <c r="AS36" s="439">
        <f>SUMIF(IPT!$B$7:$B$502,'Summary sales'!$A36,IPT!$J$7:$J$502)</f>
        <v>0</v>
      </c>
      <c r="AT36" s="439">
        <f>SUMIF(KBRU!$B$7:$B$501,'Summary sales'!$A36,KBRU!$J$7:$J$501)</f>
        <v>0</v>
      </c>
      <c r="AU36" s="439">
        <f>SUMIF(AMI!$B$7:$B$501,'Summary sales'!$A36,AMI!$J$7:$J$501)</f>
        <v>0</v>
      </c>
      <c r="AV36" s="439">
        <f>SUMIF(KA!$B$7:$B$501,'Summary sales'!$A36,KA!$J$7:$J$501)</f>
        <v>0</v>
      </c>
      <c r="AW36" s="439">
        <f>SUMIF(KTN!$B$7:$B$500,'Summary sales'!$A36,KTN!$J$7:$J$500)</f>
        <v>0</v>
      </c>
      <c r="AX36" s="439">
        <f>SUMIF(KSNR!$B$7:$B$497,'Summary sales'!$A36,KSNR!$J$7:$J$497)</f>
        <v>0</v>
      </c>
      <c r="AY36" s="439">
        <f>SUMIF(NIAGAGARAM!$B$7:$B$504,'Summary sales'!$A36,NIAGAGARAM!$J$7:$J$504)</f>
        <v>0</v>
      </c>
      <c r="AZ36" s="439">
        <f>SUMIF('PCI84'!$B$7:$B$501,'Summary sales'!$A36,'PCI84'!$J$7:$J$501)</f>
        <v>0</v>
      </c>
      <c r="BA36" s="439">
        <f>SUMIF(PCIM!$B$7:$B$502,'Summary sales'!$A36,PCIM!$J$7:$J$502)</f>
        <v>0</v>
      </c>
      <c r="BB36" s="439">
        <f>SUMIF(INDOFOOD!$B$7:$B$500,'Summary sales'!$A36,INDOFOOD!$J$7:$J$500)</f>
        <v>0</v>
      </c>
      <c r="BC36" s="439">
        <f>SUMIF(HCI!$B$7:$B$502,'Summary sales'!$A36,HCI!$J$7:$J$502)</f>
        <v>0</v>
      </c>
      <c r="BD36" s="439">
        <f>SUMIF(DIC!$B$7:$B$501,'Summary sales'!$A36,DIC!$J$7:$J$501)</f>
        <v>0</v>
      </c>
      <c r="BE36" s="439">
        <f>SUMIF(ASAHIMAS!$B$7:$B$500,'Summary sales'!$A36,ASAHIMAS!$J$7:$J$500)</f>
        <v>0</v>
      </c>
      <c r="BF36" s="439">
        <f>SUMIF('ABC KOGEN'!B35:B67,'Summary sales'!$A36,'ABC KOGEN'!J35:J67)</f>
        <v>0</v>
      </c>
      <c r="BG36" s="439">
        <f>SUMIF(ADP!$B$7:$B$499,'Summary sales'!$A36,ADP!$J$7:$J$499)</f>
        <v>0</v>
      </c>
      <c r="BH36" s="439">
        <f>SUMIF(Tongtji!$B$8:$B$502,'Summary sales'!$A36,Tongtji!$J$8:$J$502)</f>
        <v>0</v>
      </c>
      <c r="BI36" s="439">
        <f>SUMIF(CITYMALL!$B$7:$B$500,'Summary sales'!$A36,CITYMALL!$K$7:$K$500)</f>
        <v>0</v>
      </c>
      <c r="BJ36" s="439">
        <f>SUMIF(PERHUTANI!$B$7:$B$500,'Summary sales'!$A36,PERHUTANI!$J$7:$J$500)</f>
        <v>0</v>
      </c>
      <c r="BK36" s="439">
        <f>SUMIF(PA!$B$7:$B$500,'Summary sales'!$A36,PA!$J$7:$J$500)</f>
        <v>0</v>
      </c>
      <c r="BL36" s="439">
        <f>SUMIF(RPI!$B$7:$B$500,'Summary sales'!$A36,RPI!$J$7:$J$500)</f>
        <v>0</v>
      </c>
      <c r="BM36" s="439">
        <f>SUMIF(RB!$B$7:$B$500,'Summary sales'!$A36,RB!$J$7:$J$500)</f>
        <v>0</v>
      </c>
      <c r="BN36" s="439">
        <f>SUMIF(DJARUM!$B$7:$B$500,'Summary sales'!$A36,DJARUM!$J$7:$J$500)</f>
        <v>0</v>
      </c>
      <c r="BO36" s="439">
        <f>SUMIF(GFATOM!$B$7:$B$500,'Summary sales'!$A36,GFATOM!$J$7:$J$500)</f>
        <v>0</v>
      </c>
      <c r="BP36" s="439">
        <f>SUMIF(GFKULIT!$B$7:$B$500,'Summary sales'!$A36,GFKULIT!$J$7:$J$500)</f>
        <v>0</v>
      </c>
      <c r="BQ36" s="439">
        <f>SUMIF(PENTAWIRA!$B$7:$B$548,'Summary sales'!$A36,PENTAWIRA!$O$7:$O$548)</f>
        <v>0</v>
      </c>
      <c r="BR36" s="439">
        <f>SUMIF(HSK!$B$7:$B$500,'Summary sales'!$A36,HSK!$J$7:$J$500)</f>
        <v>0</v>
      </c>
      <c r="BS36" s="439">
        <f>SUMIF(SDM!$B$7:$B$500,'Summary sales'!$A36,SDM!$J$7:$J$500)</f>
        <v>0</v>
      </c>
      <c r="BT36" s="439">
        <f>SUMIF(CCS!$B$7:$B$500,'Summary sales'!$A36,CCS!$J$7:$J$500)</f>
        <v>0</v>
      </c>
      <c r="BU36" s="439">
        <f>SUMIF(JARGAS!$B$7:$B$500,'Summary sales'!$A36,JARGAS!$J$7:$J$500)</f>
        <v>0</v>
      </c>
      <c r="BV36" s="439">
        <f>SUMIF(SBI!$B$7:$B$500,'Summary sales'!$A36,SBI!$J$7:$J$500)</f>
        <v>0</v>
      </c>
      <c r="BW36" s="439">
        <f>SUMIF(SPGLOBAL!$B$7:$B$500,'Summary sales'!$A36,SPGLOBAL!$J$7:$J$500)</f>
        <v>0</v>
      </c>
    </row>
    <row r="37" spans="1:75">
      <c r="A37" s="422">
        <f t="shared" si="47"/>
        <v>46325</v>
      </c>
      <c r="B37" s="440" t="str">
        <f t="shared" ca="1" si="49"/>
        <v/>
      </c>
      <c r="C37" s="441">
        <f t="shared" si="50"/>
        <v>0</v>
      </c>
      <c r="D37" s="425"/>
      <c r="E37" s="442"/>
      <c r="F37" s="426"/>
      <c r="G37" s="442"/>
      <c r="H37" s="442"/>
      <c r="I37" s="427"/>
      <c r="J37" s="426"/>
      <c r="K37" s="428"/>
      <c r="L37" s="427"/>
      <c r="M37" s="430">
        <f t="shared" ca="1" si="46"/>
        <v>0</v>
      </c>
      <c r="N37" s="431">
        <f>SUMIF(CLIN!$C$7:$C$500,'Summary sales'!$A37,CLIN!$J$7:$J$500)</f>
        <v>0</v>
      </c>
      <c r="O37" s="444">
        <f>SUMIF(KF!$B$7:$B$501,'Summary sales'!$A37,KF!$J$7:$J$501)</f>
        <v>0</v>
      </c>
      <c r="P37" s="444">
        <f>SUMIF(MKG!$B$7:$B$500,'Summary sales'!$A37,MKG!$J$7:$J$500)</f>
        <v>0</v>
      </c>
      <c r="Q37" s="431">
        <f>SUMIF(STM!$B$7:$B$501,'Summary sales'!$A37,STM!$J$7:$J$501)</f>
        <v>0</v>
      </c>
      <c r="R37" s="444">
        <f>SUMIF(OAJ!$B$7:$B$500,'Summary sales'!$A37,OAJ!$J$7:$J$500)</f>
        <v>0</v>
      </c>
      <c r="S37" s="444">
        <f>SUMIF(NNI!$B$7:$B$500,'Summary sales'!$A37,NNI!$J$7:$J$500)</f>
        <v>0</v>
      </c>
      <c r="T37" s="444">
        <f>SUMIF(SHB!$B$7:$B$500,'Summary sales'!$A37,SHB!$J$7:$J$500)</f>
        <v>0</v>
      </c>
      <c r="U37" s="444">
        <f>SUMIF(GTL!$B$7:$B$500,'Summary sales'!$A37,GTL!$J$7:$J$500)</f>
        <v>0</v>
      </c>
      <c r="V37" s="444">
        <f>SUMIF(TWK!$B$7:$B$501,'Summary sales'!$A37,TWK!$J$7:$J$501)</f>
        <v>0</v>
      </c>
      <c r="W37" s="431">
        <f>SUMIF(BYC!$B$7:$B$500,'Summary sales'!$A37,BYC!$J$7:$J$500)</f>
        <v>0</v>
      </c>
      <c r="X37" s="444">
        <f>SUMIF(GFIR!$B$7:$B$41,'Summary sales'!$A37,GFIR!$J$7:$J$41)+SUMIF(GFIR2!$B$7:$B$40,'Summary sales'!$A37,GFIR2!$J$7:$J$40)</f>
        <v>0</v>
      </c>
      <c r="Y37" s="444">
        <f>SUMIF(SARIMURNI!$B$7:$B$502,'Summary sales'!$A37,SARIMURNI!$J$7:$J$502)</f>
        <v>0</v>
      </c>
      <c r="Z37" s="431">
        <f>SUMIF(HLI!$B$7:$B$500,'Summary sales'!$A37,HLI!$J$7:$J$500)</f>
        <v>0</v>
      </c>
      <c r="AA37" s="447">
        <f>SUMIF(CERES!$B$7:$B$503,'Summary sales'!$A37,CERES!$J$7:$J$503)</f>
        <v>0</v>
      </c>
      <c r="AB37" s="447">
        <f>SUMIF(ALT!$B$7:$B$126,'Summary sales'!$A37,ALT!$M$7:$M$126)</f>
        <v>0</v>
      </c>
      <c r="AC37" s="431">
        <f>SUMIF(UJL!$B$8:$B$99,'Summary sales'!$A37,UJL!$O$8:$O$99)</f>
        <v>0</v>
      </c>
      <c r="AD37" s="431">
        <f ca="1">SUMIF(IDP!$B$7:$B$141,'Summary sales'!$A37,IDP!$O$7:$O$140)</f>
        <v>0</v>
      </c>
      <c r="AE37" s="444">
        <f>SUMIF(PSD!$B$7:$B$500,'Summary sales'!$A37,PSD!$K$7:$K$500)</f>
        <v>0</v>
      </c>
      <c r="AF37" s="444">
        <f>SUMIF(EBM!$B$7:$B$500,'Summary sales'!$A37,EBM!$J$7:$J$500)</f>
        <v>0</v>
      </c>
      <c r="AG37" s="431">
        <f>SUMIF(CISF!$B$7:$B$500,'Summary sales'!$A37,CISF!$J$7:$J$500)</f>
        <v>0</v>
      </c>
      <c r="AH37" s="431">
        <f>SUMIF(KGM!$B$5:$B$488,'Summary sales'!$A37,KGM!$O$5:$O$488)</f>
        <v>0</v>
      </c>
      <c r="AI37" s="431">
        <f>SUMIF(PUJ!$B$7:$B$503,'Summary sales'!$A37,PUJ!$J$7:$J$503)</f>
        <v>0</v>
      </c>
      <c r="AJ37" s="431">
        <f>SUMIF(TORABIKACIKUPA!$B$7:$B$493,'Summary sales'!$A37,TORABIKACIKUPA!$L$7:$L$493)</f>
        <v>0</v>
      </c>
      <c r="AK37" s="431">
        <f>SUMIF(TORABIKAHF!$B$7:$B$504,'Summary sales'!$A37,TORABIKAHF!$L$7:$L$504)</f>
        <v>0</v>
      </c>
      <c r="AL37" s="431">
        <f>SUMIF(TORABIKAIC!$B$7:$B$492,'Summary sales'!$A37,TORABIKAIC!$L$7:$L$492)</f>
        <v>0</v>
      </c>
      <c r="AM37" s="431">
        <f>SUMIF(KALBEE!$B$7:$B$501,'Summary sales'!$A37,KALBEE!$J$7:$J$501)</f>
        <v>0</v>
      </c>
      <c r="AN37" s="431">
        <f>SUMIF(TOYOBO!$B$7:$B$479,'Summary sales'!$A37,TOYOBO!$O$7:$O$479)</f>
        <v>0</v>
      </c>
      <c r="AO37" s="431">
        <f>SUMIF(GREENPULSE!$B$7:$B$487,'Summary sales'!$A37,GREENPULSE!$J$7:$J$487)</f>
        <v>0</v>
      </c>
      <c r="AP37" s="431">
        <f>SUMIF(CONCORD!$B$7:$B$487,'Summary sales'!$A37,CONCORD!$J$7:$J$487)</f>
        <v>0</v>
      </c>
      <c r="AQ37" s="431">
        <f>SUMIF(KSN!$B$7:$B$484,'Summary sales'!$A37,KSN!$J$7:$J$484)</f>
        <v>0</v>
      </c>
      <c r="AR37" s="431">
        <f>SUMIF(UMI!$B$7:$B$501,'Summary sales'!$A37,UMI!$J$7:$J$501)</f>
        <v>0</v>
      </c>
      <c r="AS37" s="431">
        <f>SUMIF(IPT!$B$7:$B$502,'Summary sales'!$A37,IPT!$J$7:$J$502)</f>
        <v>0</v>
      </c>
      <c r="AT37" s="431">
        <f>SUMIF(KBRU!$B$7:$B$501,'Summary sales'!$A37,KBRU!$J$7:$J$501)</f>
        <v>0</v>
      </c>
      <c r="AU37" s="431">
        <f>SUMIF(AMI!$B$7:$B$501,'Summary sales'!$A37,AMI!$J$7:$J$501)</f>
        <v>0</v>
      </c>
      <c r="AV37" s="431">
        <f>SUMIF(KA!$B$7:$B$501,'Summary sales'!$A37,KA!$J$7:$J$501)</f>
        <v>0</v>
      </c>
      <c r="AW37" s="431">
        <f>SUMIF(KTN!$B$7:$B$500,'Summary sales'!$A37,KTN!$J$7:$J$500)</f>
        <v>0</v>
      </c>
      <c r="AX37" s="431">
        <f>SUMIF(KSNR!$B$7:$B$497,'Summary sales'!$A37,KSNR!$J$7:$J$497)</f>
        <v>0</v>
      </c>
      <c r="AY37" s="431">
        <f>SUMIF(NIAGAGARAM!$B$7:$B$504,'Summary sales'!$A37,NIAGAGARAM!$J$7:$J$504)</f>
        <v>0</v>
      </c>
      <c r="AZ37" s="431">
        <f>SUMIF('PCI84'!$B$7:$B$501,'Summary sales'!$A37,'PCI84'!$J$7:$J$501)</f>
        <v>0</v>
      </c>
      <c r="BA37" s="431">
        <f>SUMIF(PCIM!$B$7:$B$502,'Summary sales'!$A37,PCIM!$J$7:$J$502)</f>
        <v>0</v>
      </c>
      <c r="BB37" s="431">
        <f>SUMIF(INDOFOOD!$B$7:$B$500,'Summary sales'!$A37,INDOFOOD!$J$7:$J$500)</f>
        <v>0</v>
      </c>
      <c r="BC37" s="431">
        <f>SUMIF(HCI!$B$7:$B$502,'Summary sales'!$A37,HCI!$J$7:$J$502)</f>
        <v>0</v>
      </c>
      <c r="BD37" s="431">
        <f>SUMIF(DIC!$B$7:$B$501,'Summary sales'!$A37,DIC!$J$7:$J$501)</f>
        <v>0</v>
      </c>
      <c r="BE37" s="431">
        <f>SUMIF(ASAHIMAS!$B$7:$B$500,'Summary sales'!$A37,ASAHIMAS!$J$7:$J$500)</f>
        <v>0</v>
      </c>
      <c r="BF37" s="431">
        <f>SUMIF('ABC KOGEN'!B36:B68,'Summary sales'!$A37,'ABC KOGEN'!J36:J68)</f>
        <v>0</v>
      </c>
      <c r="BG37" s="431">
        <f>SUMIF(ADP!$B$7:$B$499,'Summary sales'!$A37,ADP!$J$7:$J$499)</f>
        <v>0</v>
      </c>
      <c r="BH37" s="431">
        <f>SUMIF(Tongtji!$B$8:$B$502,'Summary sales'!$A37,Tongtji!$J$8:$J$502)</f>
        <v>0</v>
      </c>
      <c r="BI37" s="431">
        <f>SUMIF(CITYMALL!$B$7:$B$500,'Summary sales'!$A37,CITYMALL!$K$7:$K$500)</f>
        <v>0</v>
      </c>
      <c r="BJ37" s="431">
        <f>SUMIF(PERHUTANI!$B$7:$B$500,'Summary sales'!$A37,PERHUTANI!$J$7:$J$500)</f>
        <v>0</v>
      </c>
      <c r="BK37" s="431">
        <f>SUMIF(PA!$B$7:$B$500,'Summary sales'!$A37,PA!$J$7:$J$500)</f>
        <v>0</v>
      </c>
      <c r="BL37" s="431">
        <f>SUMIF(RPI!$B$7:$B$500,'Summary sales'!$A37,RPI!$J$7:$J$500)</f>
        <v>0</v>
      </c>
      <c r="BM37" s="431">
        <f>SUMIF(RB!$B$7:$B$500,'Summary sales'!$A37,RB!$J$7:$J$500)</f>
        <v>0</v>
      </c>
      <c r="BN37" s="431">
        <f>SUMIF(DJARUM!$B$7:$B$500,'Summary sales'!$A37,DJARUM!$J$7:$J$500)</f>
        <v>0</v>
      </c>
      <c r="BO37" s="431">
        <f>SUMIF(GFATOM!$B$7:$B$500,'Summary sales'!$A37,GFATOM!$J$7:$J$500)</f>
        <v>0</v>
      </c>
      <c r="BP37" s="431">
        <f>SUMIF(GFKULIT!$B$7:$B$500,'Summary sales'!$A37,GFKULIT!$J$7:$J$500)</f>
        <v>0</v>
      </c>
      <c r="BQ37" s="431">
        <f>SUMIF(PENTAWIRA!$B$7:$B$548,'Summary sales'!$A37,PENTAWIRA!$O$7:$O$548)</f>
        <v>0</v>
      </c>
      <c r="BR37" s="431">
        <f>SUMIF(HSK!$B$7:$B$500,'Summary sales'!$A37,HSK!$J$7:$J$500)</f>
        <v>0</v>
      </c>
      <c r="BS37" s="431">
        <f>SUMIF(SDM!$B$7:$B$500,'Summary sales'!$A37,SDM!$J$7:$J$500)</f>
        <v>0</v>
      </c>
      <c r="BT37" s="431">
        <f>SUMIF(CCS!$B$7:$B$500,'Summary sales'!$A37,CCS!$J$7:$J$500)</f>
        <v>0</v>
      </c>
      <c r="BU37" s="431">
        <f>SUMIF(JARGAS!$B$7:$B$500,'Summary sales'!$A37,JARGAS!$J$7:$J$500)</f>
        <v>0</v>
      </c>
      <c r="BV37" s="431">
        <f>SUMIF(SBI!$B$7:$B$500,'Summary sales'!$A37,SBI!$J$7:$J$500)</f>
        <v>0</v>
      </c>
      <c r="BW37" s="431">
        <f>SUMIF(SPGLOBAL!$B$7:$B$500,'Summary sales'!$A37,SPGLOBAL!$J$7:$J$500)</f>
        <v>0</v>
      </c>
    </row>
    <row r="38" spans="1:75">
      <c r="A38" s="432">
        <f t="shared" si="47"/>
        <v>46326</v>
      </c>
      <c r="B38" s="433" t="str">
        <f t="shared" ref="B38" ca="1" si="51">IFERROR(M38/C38,"")</f>
        <v/>
      </c>
      <c r="C38" s="434">
        <f t="shared" ref="C38" si="52">SUM(D38:L38)</f>
        <v>0</v>
      </c>
      <c r="D38" s="435"/>
      <c r="E38" s="436"/>
      <c r="F38" s="436"/>
      <c r="G38" s="436"/>
      <c r="H38" s="436"/>
      <c r="I38" s="437"/>
      <c r="J38" s="448"/>
      <c r="K38" s="437"/>
      <c r="L38" s="437"/>
      <c r="M38" s="438">
        <f t="shared" ca="1" si="46"/>
        <v>0</v>
      </c>
      <c r="N38" s="439">
        <f>SUMIF(CLIN!$C$7:$C$500,'Summary sales'!$A38,CLIN!$J$7:$J$500)</f>
        <v>0</v>
      </c>
      <c r="O38" s="439">
        <f>SUMIF(KF!$B$7:$B$501,'Summary sales'!$A38,KF!$J$7:$J$501)</f>
        <v>0</v>
      </c>
      <c r="P38" s="439">
        <f>SUMIF(MKG!$B$7:$B$500,'Summary sales'!$A38,MKG!$J$7:$J$500)</f>
        <v>0</v>
      </c>
      <c r="Q38" s="439">
        <f>SUMIF(STM!$B$7:$B$501,'Summary sales'!$A38,STM!$J$7:$J$501)</f>
        <v>0</v>
      </c>
      <c r="R38" s="439">
        <f>SUMIF(OAJ!$B$7:$B$500,'Summary sales'!$A38,OAJ!$J$7:$J$500)</f>
        <v>0</v>
      </c>
      <c r="S38" s="439">
        <f>SUMIF(NNI!$B$7:$B$500,'Summary sales'!$A38,NNI!$J$7:$J$500)</f>
        <v>0</v>
      </c>
      <c r="T38" s="439">
        <f>SUMIF(SHB!$B$7:$B$500,'Summary sales'!$A38,SHB!$J$7:$J$500)</f>
        <v>0</v>
      </c>
      <c r="U38" s="439">
        <f>SUMIF(GTL!$B$7:$B$500,'Summary sales'!$A38,GTL!$J$7:$J$500)</f>
        <v>0</v>
      </c>
      <c r="V38" s="439">
        <f>SUMIF(TWK!$B$7:$B$501,'Summary sales'!$A38,TWK!$J$7:$J$501)</f>
        <v>0</v>
      </c>
      <c r="W38" s="439">
        <f>SUMIF(BYC!$B$7:$B$500,'Summary sales'!$A38,BYC!$J$7:$J$500)</f>
        <v>0</v>
      </c>
      <c r="X38" s="439">
        <f>SUMIF(GFIR!$B$7:$B$41,'Summary sales'!$A38,GFIR!$J$7:$J$41)+SUMIF(GFIR2!$B$7:$B$40,'Summary sales'!$A38,GFIR2!$J$7:$J$40)</f>
        <v>0</v>
      </c>
      <c r="Y38" s="439">
        <f>SUMIF(SARIMURNI!$B$7:$B$502,'Summary sales'!$A38,SARIMURNI!$J$7:$J$502)</f>
        <v>0</v>
      </c>
      <c r="Z38" s="439">
        <f>SUMIF(HLI!$B$7:$B$500,'Summary sales'!$A38,HLI!$J$7:$J$500)</f>
        <v>0</v>
      </c>
      <c r="AA38" s="439">
        <f>SUMIF(CERES!$B$7:$B$503,'Summary sales'!$A38,CERES!$J$7:$J$503)</f>
        <v>0</v>
      </c>
      <c r="AB38" s="439">
        <f>SUMIF(ALT!$B$7:$B$126,'Summary sales'!$A38,ALT!$M$7:$M$126)</f>
        <v>0</v>
      </c>
      <c r="AC38" s="439">
        <f>SUMIF(UJL!$B$8:$B$99,'Summary sales'!$A38,UJL!$O$8:$O$99)</f>
        <v>0</v>
      </c>
      <c r="AD38" s="439">
        <f ca="1">SUMIF(IDP!$B$7:$B$141,'Summary sales'!$A38,IDP!$O$7:$O$140)</f>
        <v>0</v>
      </c>
      <c r="AE38" s="439">
        <f>SUMIF(PSD!$B$7:$B$500,'Summary sales'!$A38,PSD!$K$7:$K$500)</f>
        <v>0</v>
      </c>
      <c r="AF38" s="439">
        <f>SUMIF(EBM!$B$7:$B$500,'Summary sales'!$A38,EBM!$J$7:$J$500)</f>
        <v>0</v>
      </c>
      <c r="AG38" s="439">
        <f>SUMIF(CISF!$B$7:$B$500,'Summary sales'!$A38,CISF!$J$7:$J$500)</f>
        <v>0</v>
      </c>
      <c r="AH38" s="439">
        <f>SUMIF(KGM!$B$5:$B$488,'Summary sales'!$A38,KGM!$O$5:$O$488)</f>
        <v>0</v>
      </c>
      <c r="AI38" s="439">
        <f>SUMIF(PUJ!$B$7:$B$503,'Summary sales'!$A38,PUJ!$J$7:$J$503)</f>
        <v>0</v>
      </c>
      <c r="AJ38" s="439">
        <f>SUMIF(TORABIKACIKUPA!$B$7:$B$493,'Summary sales'!$A38,TORABIKACIKUPA!$L$7:$L$493)</f>
        <v>0</v>
      </c>
      <c r="AK38" s="439">
        <f>SUMIF(TORABIKAHF!$B$7:$B$504,'Summary sales'!$A38,TORABIKAHF!$L$7:$L$504)</f>
        <v>0</v>
      </c>
      <c r="AL38" s="439">
        <f>SUMIF(TORABIKAIC!$B$7:$B$492,'Summary sales'!$A38,TORABIKAIC!$L$7:$L$492)</f>
        <v>0</v>
      </c>
      <c r="AM38" s="439">
        <f>SUMIF(KALBEE!$B$7:$B$501,'Summary sales'!$A38,KALBEE!$J$7:$J$501)</f>
        <v>0</v>
      </c>
      <c r="AN38" s="439">
        <f>SUMIF(TOYOBO!$B$7:$B$479,'Summary sales'!$A38,TOYOBO!$O$7:$O$479)</f>
        <v>0</v>
      </c>
      <c r="AO38" s="439">
        <f>SUMIF(GREENPULSE!$B$7:$B$487,'Summary sales'!$A38,GREENPULSE!$J$7:$J$487)</f>
        <v>0</v>
      </c>
      <c r="AP38" s="439">
        <f>SUMIF(CONCORD!$B$7:$B$487,'Summary sales'!$A38,CONCORD!$J$7:$J$487)</f>
        <v>0</v>
      </c>
      <c r="AQ38" s="439">
        <f>SUMIF(KSN!$B$7:$B$484,'Summary sales'!$A38,KSN!$J$7:$J$484)</f>
        <v>0</v>
      </c>
      <c r="AR38" s="439">
        <f>SUMIF(UMI!$B$7:$B$501,'Summary sales'!$A38,UMI!$J$7:$J$501)</f>
        <v>0</v>
      </c>
      <c r="AS38" s="439">
        <f>SUMIF(IPT!$B$7:$B$502,'Summary sales'!$A38,IPT!$J$7:$J$502)</f>
        <v>0</v>
      </c>
      <c r="AT38" s="439">
        <f>SUMIF(KBRU!$B$7:$B$501,'Summary sales'!$A38,KBRU!$J$7:$J$501)</f>
        <v>0</v>
      </c>
      <c r="AU38" s="439">
        <f>SUMIF(AMI!$B$7:$B$501,'Summary sales'!$A38,AMI!$J$7:$J$501)</f>
        <v>0</v>
      </c>
      <c r="AV38" s="439">
        <f>SUMIF(KA!$B$7:$B$501,'Summary sales'!$A38,KA!$J$7:$J$501)</f>
        <v>0</v>
      </c>
      <c r="AW38" s="439">
        <f>SUMIF(KTN!$B$7:$B$500,'Summary sales'!$A38,KTN!$J$7:$J$500)</f>
        <v>0</v>
      </c>
      <c r="AX38" s="439">
        <f>SUMIF(KSNR!$B$7:$B$497,'Summary sales'!$A38,KSNR!$J$7:$J$497)</f>
        <v>0</v>
      </c>
      <c r="AY38" s="439">
        <f>SUMIF(NIAGAGARAM!$B$7:$B$504,'Summary sales'!$A38,NIAGAGARAM!$J$7:$J$504)</f>
        <v>0</v>
      </c>
      <c r="AZ38" s="439">
        <f>SUMIF('PCI84'!$B$7:$B$501,'Summary sales'!$A38,'PCI84'!$J$7:$J$501)</f>
        <v>0</v>
      </c>
      <c r="BA38" s="439">
        <f>SUMIF(PCIM!$B$7:$B$502,'Summary sales'!$A38,PCIM!$J$7:$J$502)</f>
        <v>0</v>
      </c>
      <c r="BB38" s="439">
        <f>SUMIF(INDOFOOD!$B$7:$B$500,'Summary sales'!$A38,INDOFOOD!$J$7:$J$500)</f>
        <v>0</v>
      </c>
      <c r="BC38" s="439">
        <f>SUMIF(HCI!$B$7:$B$502,'Summary sales'!$A38,HCI!$J$7:$J$502)</f>
        <v>0</v>
      </c>
      <c r="BD38" s="439">
        <f>SUMIF(DIC!$B$7:$B$501,'Summary sales'!$A38,DIC!$J$7:$J$501)</f>
        <v>0</v>
      </c>
      <c r="BE38" s="439">
        <f>SUMIF(ASAHIMAS!$B$7:$B$500,'Summary sales'!$A38,ASAHIMAS!$J$7:$J$500)</f>
        <v>0</v>
      </c>
      <c r="BF38" s="439">
        <f>SUMIF('ABC KOGEN'!B37:B69,'Summary sales'!$A38,'ABC KOGEN'!J37:J69)</f>
        <v>0</v>
      </c>
      <c r="BG38" s="439">
        <f>SUMIF(ADP!$B$7:$B$499,'Summary sales'!$A38,ADP!$J$7:$J$499)</f>
        <v>0</v>
      </c>
      <c r="BH38" s="439">
        <f>SUMIF(Tongtji!$B$8:$B$502,'Summary sales'!$A38,Tongtji!$J$8:$J$502)</f>
        <v>0</v>
      </c>
      <c r="BI38" s="439">
        <f>SUMIF(CITYMALL!$B$7:$B$500,'Summary sales'!$A38,CITYMALL!$K$7:$K$500)</f>
        <v>0</v>
      </c>
      <c r="BJ38" s="439">
        <f>SUMIF(PERHUTANI!$B$7:$B$500,'Summary sales'!$A38,PERHUTANI!$J$7:$J$500)</f>
        <v>0</v>
      </c>
      <c r="BK38" s="439">
        <f>SUMIF(PA!$B$7:$B$500,'Summary sales'!$A38,PA!$J$7:$J$500)</f>
        <v>0</v>
      </c>
      <c r="BL38" s="439">
        <f>SUMIF(RPI!$B$7:$B$500,'Summary sales'!$A38,RPI!$J$7:$J$500)</f>
        <v>0</v>
      </c>
      <c r="BM38" s="439">
        <f>SUMIF(RB!$B$7:$B$500,'Summary sales'!$A38,RB!$J$7:$J$500)</f>
        <v>0</v>
      </c>
      <c r="BN38" s="439">
        <f>SUMIF(DJARUM!$B$7:$B$500,'Summary sales'!$A38,DJARUM!$J$7:$J$500)</f>
        <v>0</v>
      </c>
      <c r="BO38" s="439">
        <f>SUMIF(GFATOM!$B$7:$B$500,'Summary sales'!$A38,GFATOM!$J$7:$J$500)</f>
        <v>0</v>
      </c>
      <c r="BP38" s="439">
        <f>SUMIF(GFKULIT!$B$7:$B$500,'Summary sales'!$A38,GFKULIT!$J$7:$J$500)</f>
        <v>0</v>
      </c>
      <c r="BQ38" s="439">
        <f>SUMIF(PENTAWIRA!$B$7:$B$548,'Summary sales'!$A38,PENTAWIRA!$O$7:$O$548)</f>
        <v>0</v>
      </c>
      <c r="BR38" s="439">
        <f>SUMIF(HSK!$B$7:$B$500,'Summary sales'!$A38,HSK!$J$7:$J$500)</f>
        <v>0</v>
      </c>
      <c r="BS38" s="439">
        <f>SUMIF(SDM!$B$7:$B$500,'Summary sales'!$A38,SDM!$J$7:$J$500)</f>
        <v>0</v>
      </c>
      <c r="BT38" s="439">
        <f>SUMIF(CCS!$B$7:$B$500,'Summary sales'!$A38,CCS!$J$7:$J$500)</f>
        <v>0</v>
      </c>
      <c r="BU38" s="439">
        <f>SUMIF(JARGAS!$B$7:$B$500,'Summary sales'!$A38,JARGAS!$J$7:$J$500)</f>
        <v>0</v>
      </c>
      <c r="BV38" s="439">
        <f>SUMIF(SBI!$B$7:$B$500,'Summary sales'!$A38,SBI!$J$7:$J$500)</f>
        <v>0</v>
      </c>
      <c r="BW38" s="439">
        <f>SUMIF(SPGLOBAL!$B$7:$B$500,'Summary sales'!$A38,SPGLOBAL!$J$7:$J$500)</f>
        <v>0</v>
      </c>
    </row>
    <row r="39" spans="1:75">
      <c r="A39" s="422"/>
      <c r="B39" s="440"/>
      <c r="C39" s="441"/>
      <c r="D39" s="425"/>
      <c r="E39" s="442"/>
      <c r="F39" s="426"/>
      <c r="G39" s="442"/>
      <c r="H39" s="442"/>
      <c r="I39" s="427"/>
      <c r="J39" s="426"/>
      <c r="K39" s="428"/>
      <c r="L39" s="427"/>
      <c r="M39" s="430"/>
      <c r="N39" s="431"/>
      <c r="O39" s="444"/>
      <c r="P39" s="444"/>
      <c r="Q39" s="431"/>
      <c r="R39" s="444"/>
      <c r="S39" s="444"/>
      <c r="T39" s="444"/>
      <c r="U39" s="444"/>
      <c r="V39" s="444"/>
      <c r="W39" s="431"/>
      <c r="X39" s="444"/>
      <c r="Y39" s="444"/>
      <c r="Z39" s="431"/>
      <c r="AA39" s="447"/>
      <c r="AB39" s="447"/>
      <c r="AC39" s="431"/>
      <c r="AD39" s="431"/>
      <c r="AE39" s="444"/>
      <c r="AF39" s="444"/>
      <c r="AG39" s="431"/>
      <c r="AH39" s="431"/>
      <c r="AI39" s="431"/>
      <c r="AJ39" s="431"/>
      <c r="AK39" s="431"/>
      <c r="AL39" s="431"/>
      <c r="AM39" s="431"/>
      <c r="AN39" s="431"/>
      <c r="AO39" s="431"/>
      <c r="AP39" s="431"/>
      <c r="AQ39" s="431"/>
      <c r="AR39" s="431"/>
      <c r="AS39" s="431"/>
      <c r="AT39" s="431"/>
      <c r="AU39" s="431"/>
      <c r="AV39" s="431"/>
      <c r="AW39" s="431"/>
      <c r="AX39" s="431"/>
      <c r="AY39" s="431"/>
      <c r="AZ39" s="431"/>
      <c r="BA39" s="431"/>
      <c r="BB39" s="431"/>
      <c r="BC39" s="431"/>
      <c r="BD39" s="431"/>
      <c r="BE39" s="431"/>
      <c r="BF39" s="431"/>
      <c r="BG39" s="431"/>
      <c r="BH39" s="431"/>
      <c r="BI39" s="431"/>
      <c r="BJ39" s="431"/>
      <c r="BK39" s="431"/>
      <c r="BL39" s="431"/>
      <c r="BM39" s="431"/>
      <c r="BN39" s="431"/>
      <c r="BO39" s="431"/>
      <c r="BP39" s="431"/>
      <c r="BQ39" s="431"/>
      <c r="BR39" s="431"/>
      <c r="BS39" s="431"/>
      <c r="BT39" s="431"/>
      <c r="BU39" s="431"/>
      <c r="BV39" s="431"/>
      <c r="BW39" s="431"/>
    </row>
    <row r="40" spans="1:75" s="397" customFormat="1" ht="15.75">
      <c r="A40" s="449" t="s">
        <v>26</v>
      </c>
      <c r="B40" s="450">
        <f ca="1">IFERROR(M40/C40,"")</f>
        <v>1.0327056521568887</v>
      </c>
      <c r="C40" s="451">
        <f t="shared" ref="C40:AF40" si="53">SUM(C8:C39)</f>
        <v>2307051.4539999994</v>
      </c>
      <c r="D40" s="451">
        <f t="shared" si="53"/>
        <v>1380105.5300000003</v>
      </c>
      <c r="E40" s="451">
        <f t="shared" si="53"/>
        <v>502501.45999999996</v>
      </c>
      <c r="F40" s="451">
        <f t="shared" si="53"/>
        <v>151506.71</v>
      </c>
      <c r="G40" s="451">
        <f t="shared" si="53"/>
        <v>0</v>
      </c>
      <c r="H40" s="451">
        <f t="shared" si="53"/>
        <v>74445.320000000007</v>
      </c>
      <c r="I40" s="451">
        <f t="shared" si="53"/>
        <v>44056.770000000004</v>
      </c>
      <c r="J40" s="451">
        <f t="shared" si="53"/>
        <v>66519.460000000006</v>
      </c>
      <c r="K40" s="451">
        <f t="shared" si="53"/>
        <v>87916.203999999998</v>
      </c>
      <c r="L40" s="451">
        <f t="shared" si="53"/>
        <v>0</v>
      </c>
      <c r="M40" s="451">
        <f t="shared" ca="1" si="53"/>
        <v>2382505.0763625675</v>
      </c>
      <c r="N40" s="451">
        <f t="shared" si="53"/>
        <v>8494.5700000000652</v>
      </c>
      <c r="O40" s="451">
        <f t="shared" si="53"/>
        <v>10491.720000000001</v>
      </c>
      <c r="P40" s="451">
        <f t="shared" si="53"/>
        <v>14878.200000000186</v>
      </c>
      <c r="Q40" s="451">
        <f t="shared" si="53"/>
        <v>35532.419999999925</v>
      </c>
      <c r="R40" s="451">
        <f t="shared" si="53"/>
        <v>12797.429999999935</v>
      </c>
      <c r="S40" s="451">
        <f t="shared" si="53"/>
        <v>2402.339999999851</v>
      </c>
      <c r="T40" s="451">
        <f t="shared" si="53"/>
        <v>1283.5899999999965</v>
      </c>
      <c r="U40" s="451">
        <f t="shared" si="53"/>
        <v>10681.359999999986</v>
      </c>
      <c r="V40" s="451">
        <f t="shared" si="53"/>
        <v>6887.3399999999674</v>
      </c>
      <c r="W40" s="451">
        <f t="shared" si="53"/>
        <v>58703.129999998957</v>
      </c>
      <c r="X40" s="451">
        <f t="shared" ca="1" si="53"/>
        <v>51354.25</v>
      </c>
      <c r="Y40" s="451">
        <f t="shared" si="53"/>
        <v>16196.389999999898</v>
      </c>
      <c r="Z40" s="451">
        <f t="shared" si="53"/>
        <v>136415.79999999981</v>
      </c>
      <c r="AA40" s="451">
        <f t="shared" si="53"/>
        <v>118858.95000000019</v>
      </c>
      <c r="AB40" s="451">
        <f t="shared" si="53"/>
        <v>16955.283999999985</v>
      </c>
      <c r="AC40" s="451">
        <f t="shared" si="53"/>
        <v>0</v>
      </c>
      <c r="AD40" s="451">
        <f t="shared" ca="1" si="53"/>
        <v>68003.149362567812</v>
      </c>
      <c r="AE40" s="451">
        <f t="shared" si="53"/>
        <v>0</v>
      </c>
      <c r="AF40" s="451">
        <f t="shared" si="53"/>
        <v>1054.0409999999974</v>
      </c>
      <c r="AG40" s="451">
        <f t="shared" ref="AG40:BM40" si="54">SUM(AG8:AG39)</f>
        <v>34978.099999999627</v>
      </c>
      <c r="AH40" s="451">
        <f t="shared" si="54"/>
        <v>14913.890000000014</v>
      </c>
      <c r="AI40" s="451">
        <f t="shared" si="54"/>
        <v>29026.599999999627</v>
      </c>
      <c r="AJ40" s="451">
        <f t="shared" si="54"/>
        <v>0</v>
      </c>
      <c r="AK40" s="451">
        <f t="shared" si="54"/>
        <v>0</v>
      </c>
      <c r="AL40" s="451">
        <f t="shared" si="54"/>
        <v>0</v>
      </c>
      <c r="AM40" s="451">
        <f t="shared" si="54"/>
        <v>0</v>
      </c>
      <c r="AN40" s="451">
        <f t="shared" si="54"/>
        <v>0</v>
      </c>
      <c r="AO40" s="451">
        <f t="shared" si="54"/>
        <v>1002.8799999999974</v>
      </c>
      <c r="AP40" s="451">
        <f t="shared" ref="AP40" si="55">SUM(AP8:AP39)</f>
        <v>186186.49</v>
      </c>
      <c r="AQ40" s="451">
        <f t="shared" si="54"/>
        <v>34065.310000000056</v>
      </c>
      <c r="AR40" s="451">
        <f t="shared" si="54"/>
        <v>127656.79500000179</v>
      </c>
      <c r="AS40" s="451">
        <f t="shared" si="54"/>
        <v>27012.850000000559</v>
      </c>
      <c r="AT40" s="451">
        <f t="shared" si="54"/>
        <v>5166.109999999986</v>
      </c>
      <c r="AU40" s="451">
        <f t="shared" si="54"/>
        <v>95617.969999998808</v>
      </c>
      <c r="AV40" s="451">
        <f t="shared" si="54"/>
        <v>22621.410000000033</v>
      </c>
      <c r="AW40" s="451">
        <f t="shared" si="54"/>
        <v>18854.409999999916</v>
      </c>
      <c r="AX40" s="451">
        <f t="shared" si="54"/>
        <v>77228.489999999991</v>
      </c>
      <c r="AY40" s="451">
        <f t="shared" si="54"/>
        <v>7217.2700000000186</v>
      </c>
      <c r="AZ40" s="451">
        <f t="shared" si="54"/>
        <v>129595.75</v>
      </c>
      <c r="BA40" s="451">
        <f t="shared" si="54"/>
        <v>36278.300000000047</v>
      </c>
      <c r="BB40" s="451">
        <f t="shared" si="54"/>
        <v>85587.80999999959</v>
      </c>
      <c r="BC40" s="451">
        <f t="shared" si="54"/>
        <v>108692.25</v>
      </c>
      <c r="BD40" s="451">
        <f t="shared" si="54"/>
        <v>62405.600000000093</v>
      </c>
      <c r="BE40" s="451">
        <f t="shared" si="54"/>
        <v>217463.33999999985</v>
      </c>
      <c r="BF40" s="451">
        <f t="shared" si="54"/>
        <v>54026.069999999832</v>
      </c>
      <c r="BG40" s="451">
        <f t="shared" si="54"/>
        <v>9093.5</v>
      </c>
      <c r="BH40" s="451">
        <f t="shared" si="54"/>
        <v>51101.800000000745</v>
      </c>
      <c r="BI40" s="451">
        <f t="shared" si="54"/>
        <v>0</v>
      </c>
      <c r="BJ40" s="451">
        <f t="shared" si="54"/>
        <v>0</v>
      </c>
      <c r="BK40" s="451">
        <f t="shared" si="54"/>
        <v>4975.4600000000792</v>
      </c>
      <c r="BL40" s="451">
        <f t="shared" si="54"/>
        <v>0</v>
      </c>
      <c r="BM40" s="451">
        <f t="shared" si="54"/>
        <v>8579.2700000004843</v>
      </c>
      <c r="BN40" s="451"/>
      <c r="BO40" s="451">
        <f t="shared" ref="BO40:BW40" si="56">SUM(BO8:BO39)</f>
        <v>30171.660000000149</v>
      </c>
      <c r="BP40" s="451">
        <f t="shared" si="56"/>
        <v>13877.739999999991</v>
      </c>
      <c r="BQ40" s="451">
        <f t="shared" si="56"/>
        <v>87916.203999999998</v>
      </c>
      <c r="BR40" s="451">
        <f t="shared" si="56"/>
        <v>0</v>
      </c>
      <c r="BS40" s="451">
        <f t="shared" si="56"/>
        <v>8815.6199999996461</v>
      </c>
      <c r="BT40" s="451">
        <f t="shared" si="56"/>
        <v>0</v>
      </c>
      <c r="BU40" s="451">
        <f t="shared" si="56"/>
        <v>37319.050000000047</v>
      </c>
      <c r="BV40" s="451">
        <f t="shared" si="56"/>
        <v>33578.330000000075</v>
      </c>
      <c r="BW40" s="451">
        <f t="shared" si="56"/>
        <v>85083.122999999905</v>
      </c>
    </row>
    <row r="42" spans="1:75">
      <c r="D42" s="403"/>
      <c r="E42" s="403"/>
      <c r="F42" s="403"/>
      <c r="M42" s="403"/>
      <c r="Q42" s="403"/>
      <c r="AE42" s="403"/>
      <c r="AF42" s="403"/>
      <c r="AG42" s="403"/>
      <c r="AH42" s="403"/>
    </row>
    <row r="43" spans="1:75">
      <c r="C43" s="243"/>
      <c r="D43" s="402"/>
      <c r="G43" s="452"/>
      <c r="H43" s="452"/>
      <c r="J43" s="452"/>
      <c r="K43" s="452"/>
      <c r="M43" s="403"/>
    </row>
    <row r="44" spans="1:75">
      <c r="C44" s="403"/>
      <c r="D44" s="403"/>
      <c r="M44" s="403"/>
      <c r="N44" s="403"/>
    </row>
    <row r="45" spans="1:75">
      <c r="C45" s="453"/>
      <c r="M45" s="403"/>
      <c r="Y45" s="243"/>
    </row>
    <row r="46" spans="1:75">
      <c r="D46" s="403"/>
      <c r="M46" s="242"/>
    </row>
    <row r="47" spans="1:75">
      <c r="C47" s="453"/>
      <c r="M47" s="402"/>
    </row>
    <row r="49" spans="3:13">
      <c r="C49" s="454"/>
      <c r="M49" s="403"/>
    </row>
  </sheetData>
  <mergeCells count="6">
    <mergeCell ref="A3:C3"/>
    <mergeCell ref="A4:B4"/>
    <mergeCell ref="C6:L6"/>
    <mergeCell ref="M6:BW6"/>
    <mergeCell ref="A6:A7"/>
    <mergeCell ref="B6:B7"/>
  </mergeCells>
  <conditionalFormatting sqref="N7:AP7">
    <cfRule type="cellIs" dxfId="5" priority="5" operator="lessThan">
      <formula>0</formula>
    </cfRule>
  </conditionalFormatting>
  <conditionalFormatting sqref="BC7:BG7">
    <cfRule type="cellIs" dxfId="4" priority="4" operator="lessThan">
      <formula>0</formula>
    </cfRule>
  </conditionalFormatting>
  <conditionalFormatting sqref="BW8:BW38">
    <cfRule type="cellIs" dxfId="3" priority="1" operator="lessThan">
      <formula>0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scale="11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H6" sqref="H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157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MAX(K7:K38)</f>
        <v>0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11">
        <v>0</v>
      </c>
      <c r="E7" s="9">
        <f>C7+1</f>
        <v>46297</v>
      </c>
      <c r="F7" s="11">
        <v>0</v>
      </c>
      <c r="G7" s="12">
        <f>IFERROR(((E7-C7)+(F7-D7)),"")</f>
        <v>1</v>
      </c>
      <c r="H7" s="13"/>
      <c r="I7" s="13"/>
      <c r="J7" s="13">
        <f t="shared" ref="J7:J36" si="0">I7-H7</f>
        <v>0</v>
      </c>
      <c r="K7" s="14">
        <f t="shared" ref="K7:K36" si="1">J7/24</f>
        <v>0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6" si="2">B8</f>
        <v>46297</v>
      </c>
      <c r="D8" s="11">
        <v>0</v>
      </c>
      <c r="E8" s="10">
        <f t="shared" ref="E8:E36" si="3">C8+1</f>
        <v>46298</v>
      </c>
      <c r="F8" s="11">
        <v>0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si="2"/>
        <v>46298</v>
      </c>
      <c r="D9" s="11">
        <v>0</v>
      </c>
      <c r="E9" s="10">
        <f t="shared" si="3"/>
        <v>46299</v>
      </c>
      <c r="F9" s="11">
        <v>0</v>
      </c>
      <c r="G9" s="12">
        <f>IFERROR(((E9-C9)+(F9-D9)),"")</f>
        <v>1</v>
      </c>
      <c r="H9" s="13"/>
      <c r="I9" s="13"/>
      <c r="J9" s="13">
        <f t="shared" si="0"/>
        <v>0</v>
      </c>
      <c r="K9" s="14">
        <f t="shared" si="1"/>
        <v>0</v>
      </c>
      <c r="L9" s="15"/>
    </row>
    <row r="10" spans="1:12">
      <c r="A10" s="16">
        <f t="shared" si="4"/>
        <v>4</v>
      </c>
      <c r="B10" s="10">
        <f t="shared" si="4"/>
        <v>46299</v>
      </c>
      <c r="C10" s="10">
        <f t="shared" si="2"/>
        <v>46299</v>
      </c>
      <c r="D10" s="11">
        <v>0</v>
      </c>
      <c r="E10" s="10">
        <f t="shared" si="3"/>
        <v>46300</v>
      </c>
      <c r="F10" s="11">
        <v>0</v>
      </c>
      <c r="G10" s="12">
        <f>IFERROR(((E10-C10)+(F10-D10)),"")</f>
        <v>1</v>
      </c>
      <c r="H10" s="13"/>
      <c r="I10" s="395"/>
      <c r="J10" s="13">
        <f t="shared" si="0"/>
        <v>0</v>
      </c>
      <c r="K10" s="14">
        <f t="shared" si="1"/>
        <v>0</v>
      </c>
      <c r="L10" s="15"/>
    </row>
    <row r="11" spans="1:12">
      <c r="A11" s="16">
        <f t="shared" si="4"/>
        <v>5</v>
      </c>
      <c r="B11" s="10">
        <f t="shared" si="4"/>
        <v>46300</v>
      </c>
      <c r="C11" s="10">
        <f t="shared" si="2"/>
        <v>46300</v>
      </c>
      <c r="D11" s="11">
        <v>0</v>
      </c>
      <c r="E11" s="10">
        <f t="shared" si="3"/>
        <v>46301</v>
      </c>
      <c r="F11" s="11">
        <v>0</v>
      </c>
      <c r="G11" s="12">
        <f t="shared" ref="G11:G36" si="5">IFERROR(((E11-C11)+(F11-D11)),"")</f>
        <v>1</v>
      </c>
      <c r="H11" s="13"/>
      <c r="I11" s="395"/>
      <c r="J11" s="13">
        <f t="shared" si="0"/>
        <v>0</v>
      </c>
      <c r="K11" s="14">
        <f t="shared" si="1"/>
        <v>0</v>
      </c>
      <c r="L11" s="15"/>
    </row>
    <row r="12" spans="1:12">
      <c r="A12" s="16">
        <f t="shared" si="4"/>
        <v>6</v>
      </c>
      <c r="B12" s="10">
        <f t="shared" si="4"/>
        <v>46301</v>
      </c>
      <c r="C12" s="10">
        <f t="shared" si="2"/>
        <v>46301</v>
      </c>
      <c r="D12" s="11">
        <v>0</v>
      </c>
      <c r="E12" s="10">
        <f t="shared" si="3"/>
        <v>46302</v>
      </c>
      <c r="F12" s="11">
        <v>0</v>
      </c>
      <c r="G12" s="12">
        <f t="shared" si="5"/>
        <v>1</v>
      </c>
      <c r="H12" s="13"/>
      <c r="I12" s="395"/>
      <c r="J12" s="13">
        <f t="shared" si="0"/>
        <v>0</v>
      </c>
      <c r="K12" s="14">
        <f t="shared" si="1"/>
        <v>0</v>
      </c>
      <c r="L12" s="15"/>
    </row>
    <row r="13" spans="1:12">
      <c r="A13" s="16">
        <f t="shared" si="4"/>
        <v>7</v>
      </c>
      <c r="B13" s="10">
        <f t="shared" si="4"/>
        <v>46302</v>
      </c>
      <c r="C13" s="10">
        <f t="shared" si="2"/>
        <v>46302</v>
      </c>
      <c r="D13" s="11">
        <v>0</v>
      </c>
      <c r="E13" s="10">
        <f t="shared" si="3"/>
        <v>46303</v>
      </c>
      <c r="F13" s="11">
        <v>0</v>
      </c>
      <c r="G13" s="12">
        <f t="shared" si="5"/>
        <v>1</v>
      </c>
      <c r="H13" s="13"/>
      <c r="I13" s="395"/>
      <c r="J13" s="13">
        <f t="shared" si="0"/>
        <v>0</v>
      </c>
      <c r="K13" s="14">
        <f t="shared" si="1"/>
        <v>0</v>
      </c>
      <c r="L13" s="15"/>
    </row>
    <row r="14" spans="1:12">
      <c r="A14" s="16">
        <f t="shared" si="4"/>
        <v>8</v>
      </c>
      <c r="B14" s="10">
        <f t="shared" si="4"/>
        <v>46303</v>
      </c>
      <c r="C14" s="10">
        <f t="shared" si="2"/>
        <v>46303</v>
      </c>
      <c r="D14" s="11">
        <v>0</v>
      </c>
      <c r="E14" s="10">
        <f t="shared" si="3"/>
        <v>46304</v>
      </c>
      <c r="F14" s="11">
        <v>0</v>
      </c>
      <c r="G14" s="12">
        <f t="shared" si="5"/>
        <v>1</v>
      </c>
      <c r="H14" s="13"/>
      <c r="I14" s="395"/>
      <c r="J14" s="13">
        <f t="shared" si="0"/>
        <v>0</v>
      </c>
      <c r="K14" s="14">
        <f t="shared" si="1"/>
        <v>0</v>
      </c>
      <c r="L14" s="15"/>
    </row>
    <row r="15" spans="1:12">
      <c r="A15" s="16">
        <f t="shared" si="4"/>
        <v>9</v>
      </c>
      <c r="B15" s="10">
        <f t="shared" si="4"/>
        <v>46304</v>
      </c>
      <c r="C15" s="10">
        <f t="shared" si="2"/>
        <v>46304</v>
      </c>
      <c r="D15" s="11">
        <v>0</v>
      </c>
      <c r="E15" s="10">
        <f t="shared" si="3"/>
        <v>46305</v>
      </c>
      <c r="F15" s="11">
        <v>0</v>
      </c>
      <c r="G15" s="12">
        <f t="shared" si="5"/>
        <v>1</v>
      </c>
      <c r="H15" s="13"/>
      <c r="I15" s="395"/>
      <c r="J15" s="13">
        <f t="shared" si="0"/>
        <v>0</v>
      </c>
      <c r="K15" s="14">
        <f t="shared" si="1"/>
        <v>0</v>
      </c>
      <c r="L15" s="15"/>
    </row>
    <row r="16" spans="1:12">
      <c r="A16" s="16">
        <f t="shared" si="4"/>
        <v>10</v>
      </c>
      <c r="B16" s="10">
        <f t="shared" si="4"/>
        <v>46305</v>
      </c>
      <c r="C16" s="10">
        <f t="shared" si="2"/>
        <v>46305</v>
      </c>
      <c r="D16" s="11">
        <v>0</v>
      </c>
      <c r="E16" s="10">
        <f t="shared" si="3"/>
        <v>46306</v>
      </c>
      <c r="F16" s="11">
        <v>0</v>
      </c>
      <c r="G16" s="12">
        <f t="shared" si="5"/>
        <v>1</v>
      </c>
      <c r="H16" s="13"/>
      <c r="I16" s="395"/>
      <c r="J16" s="13">
        <f t="shared" si="0"/>
        <v>0</v>
      </c>
      <c r="K16" s="14">
        <f t="shared" si="1"/>
        <v>0</v>
      </c>
      <c r="L16" s="15"/>
    </row>
    <row r="17" spans="1:14">
      <c r="A17" s="16">
        <f t="shared" si="4"/>
        <v>11</v>
      </c>
      <c r="B17" s="10">
        <f t="shared" si="4"/>
        <v>46306</v>
      </c>
      <c r="C17" s="10">
        <f t="shared" si="2"/>
        <v>46306</v>
      </c>
      <c r="D17" s="11">
        <v>0</v>
      </c>
      <c r="E17" s="10">
        <f t="shared" si="3"/>
        <v>46307</v>
      </c>
      <c r="F17" s="11">
        <v>0</v>
      </c>
      <c r="G17" s="12">
        <f t="shared" si="5"/>
        <v>1</v>
      </c>
      <c r="H17" s="13"/>
      <c r="I17" s="13"/>
      <c r="J17" s="13">
        <f t="shared" si="0"/>
        <v>0</v>
      </c>
      <c r="K17" s="14">
        <f t="shared" si="1"/>
        <v>0</v>
      </c>
      <c r="L17" s="15"/>
    </row>
    <row r="18" spans="1:14">
      <c r="A18" s="16">
        <f t="shared" si="4"/>
        <v>12</v>
      </c>
      <c r="B18" s="10">
        <f t="shared" si="4"/>
        <v>46307</v>
      </c>
      <c r="C18" s="10">
        <f t="shared" si="2"/>
        <v>46307</v>
      </c>
      <c r="D18" s="11">
        <v>0</v>
      </c>
      <c r="E18" s="10">
        <f t="shared" si="3"/>
        <v>46308</v>
      </c>
      <c r="F18" s="11">
        <v>0</v>
      </c>
      <c r="G18" s="12">
        <f t="shared" si="5"/>
        <v>1</v>
      </c>
      <c r="H18" s="13"/>
      <c r="J18" s="13">
        <f t="shared" si="0"/>
        <v>0</v>
      </c>
      <c r="K18" s="14">
        <f t="shared" si="1"/>
        <v>0</v>
      </c>
      <c r="L18" s="15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2"/>
        <v>46308</v>
      </c>
      <c r="D19" s="11">
        <v>0</v>
      </c>
      <c r="E19" s="10">
        <f t="shared" si="3"/>
        <v>46309</v>
      </c>
      <c r="F19" s="11">
        <v>0</v>
      </c>
      <c r="G19" s="12">
        <f t="shared" si="5"/>
        <v>1</v>
      </c>
      <c r="H19" s="13"/>
      <c r="J19" s="13">
        <f t="shared" si="0"/>
        <v>0</v>
      </c>
      <c r="K19" s="14">
        <f t="shared" si="1"/>
        <v>0</v>
      </c>
      <c r="L19" s="15"/>
    </row>
    <row r="20" spans="1:14">
      <c r="A20" s="16">
        <f t="shared" si="4"/>
        <v>14</v>
      </c>
      <c r="B20" s="10">
        <f t="shared" si="4"/>
        <v>46309</v>
      </c>
      <c r="C20" s="10">
        <f t="shared" si="2"/>
        <v>46309</v>
      </c>
      <c r="D20" s="11">
        <v>0</v>
      </c>
      <c r="E20" s="10">
        <f t="shared" si="3"/>
        <v>46310</v>
      </c>
      <c r="F20" s="11">
        <v>0</v>
      </c>
      <c r="G20" s="12">
        <f t="shared" si="5"/>
        <v>1</v>
      </c>
      <c r="H20" s="13"/>
      <c r="I20" s="13"/>
      <c r="J20" s="13">
        <f t="shared" si="0"/>
        <v>0</v>
      </c>
      <c r="K20" s="14">
        <f t="shared" si="1"/>
        <v>0</v>
      </c>
      <c r="L20" s="106"/>
    </row>
    <row r="21" spans="1:14">
      <c r="A21" s="16">
        <f t="shared" si="4"/>
        <v>15</v>
      </c>
      <c r="B21" s="10">
        <f t="shared" si="4"/>
        <v>46310</v>
      </c>
      <c r="C21" s="10">
        <f t="shared" si="2"/>
        <v>46310</v>
      </c>
      <c r="D21" s="11">
        <v>0</v>
      </c>
      <c r="E21" s="10">
        <f t="shared" si="3"/>
        <v>46311</v>
      </c>
      <c r="F21" s="11">
        <v>0</v>
      </c>
      <c r="G21" s="12">
        <f t="shared" si="5"/>
        <v>1</v>
      </c>
      <c r="H21" s="13"/>
      <c r="I21" s="13"/>
      <c r="J21" s="13">
        <f t="shared" si="0"/>
        <v>0</v>
      </c>
      <c r="K21" s="14">
        <f t="shared" si="1"/>
        <v>0</v>
      </c>
      <c r="L21" s="106"/>
    </row>
    <row r="22" spans="1:14">
      <c r="A22" s="16">
        <f t="shared" si="4"/>
        <v>16</v>
      </c>
      <c r="B22" s="10">
        <f t="shared" si="4"/>
        <v>46311</v>
      </c>
      <c r="C22" s="10">
        <f t="shared" si="2"/>
        <v>46311</v>
      </c>
      <c r="D22" s="11">
        <v>0</v>
      </c>
      <c r="E22" s="10">
        <f t="shared" si="3"/>
        <v>46312</v>
      </c>
      <c r="F22" s="11">
        <v>0</v>
      </c>
      <c r="G22" s="12">
        <f t="shared" si="5"/>
        <v>1</v>
      </c>
      <c r="H22" s="13"/>
      <c r="J22" s="13">
        <f t="shared" si="0"/>
        <v>0</v>
      </c>
      <c r="K22" s="14">
        <f t="shared" si="1"/>
        <v>0</v>
      </c>
      <c r="L22" s="106"/>
    </row>
    <row r="23" spans="1:14">
      <c r="A23" s="16">
        <f t="shared" si="4"/>
        <v>17</v>
      </c>
      <c r="B23" s="10">
        <f t="shared" si="4"/>
        <v>46312</v>
      </c>
      <c r="C23" s="10">
        <f t="shared" si="2"/>
        <v>46312</v>
      </c>
      <c r="D23" s="11">
        <v>0</v>
      </c>
      <c r="E23" s="10">
        <f t="shared" si="3"/>
        <v>46313</v>
      </c>
      <c r="F23" s="11">
        <v>0</v>
      </c>
      <c r="G23" s="12">
        <f t="shared" si="5"/>
        <v>1</v>
      </c>
      <c r="H23" s="13"/>
      <c r="J23" s="13">
        <f t="shared" si="0"/>
        <v>0</v>
      </c>
      <c r="K23" s="14">
        <f t="shared" si="1"/>
        <v>0</v>
      </c>
      <c r="L23" s="106"/>
    </row>
    <row r="24" spans="1:14">
      <c r="A24" s="16">
        <f t="shared" si="4"/>
        <v>18</v>
      </c>
      <c r="B24" s="10">
        <f t="shared" si="4"/>
        <v>46313</v>
      </c>
      <c r="C24" s="10">
        <f t="shared" si="2"/>
        <v>46313</v>
      </c>
      <c r="D24" s="11">
        <v>0</v>
      </c>
      <c r="E24" s="10">
        <f t="shared" si="3"/>
        <v>46314</v>
      </c>
      <c r="F24" s="11">
        <v>0</v>
      </c>
      <c r="G24" s="12">
        <f t="shared" si="5"/>
        <v>1</v>
      </c>
      <c r="H24" s="13"/>
      <c r="J24" s="13">
        <f t="shared" si="0"/>
        <v>0</v>
      </c>
      <c r="K24" s="14">
        <f t="shared" si="1"/>
        <v>0</v>
      </c>
      <c r="L24" s="106"/>
    </row>
    <row r="25" spans="1:14">
      <c r="A25" s="16">
        <f t="shared" ref="A25:B36" si="6">A24+1</f>
        <v>19</v>
      </c>
      <c r="B25" s="10">
        <f t="shared" si="6"/>
        <v>46314</v>
      </c>
      <c r="C25" s="10">
        <f t="shared" si="2"/>
        <v>46314</v>
      </c>
      <c r="D25" s="11">
        <v>0</v>
      </c>
      <c r="E25" s="10">
        <f t="shared" si="3"/>
        <v>46315</v>
      </c>
      <c r="F25" s="11">
        <v>0</v>
      </c>
      <c r="G25" s="12">
        <f t="shared" si="5"/>
        <v>1</v>
      </c>
      <c r="H25" s="13"/>
      <c r="I25" s="13"/>
      <c r="J25" s="13">
        <f t="shared" si="0"/>
        <v>0</v>
      </c>
      <c r="K25" s="14">
        <f t="shared" si="1"/>
        <v>0</v>
      </c>
      <c r="L25" s="106"/>
    </row>
    <row r="26" spans="1:14">
      <c r="A26" s="16">
        <f t="shared" si="6"/>
        <v>20</v>
      </c>
      <c r="B26" s="10">
        <f t="shared" si="6"/>
        <v>46315</v>
      </c>
      <c r="C26" s="10">
        <f t="shared" si="2"/>
        <v>46315</v>
      </c>
      <c r="D26" s="11">
        <v>0</v>
      </c>
      <c r="E26" s="10">
        <f t="shared" si="3"/>
        <v>46316</v>
      </c>
      <c r="F26" s="11">
        <v>0</v>
      </c>
      <c r="G26" s="12">
        <f t="shared" si="5"/>
        <v>1</v>
      </c>
      <c r="H26" s="13"/>
      <c r="I26" s="13"/>
      <c r="J26" s="13">
        <f t="shared" si="0"/>
        <v>0</v>
      </c>
      <c r="K26" s="14">
        <f t="shared" si="1"/>
        <v>0</v>
      </c>
      <c r="L26" s="106"/>
    </row>
    <row r="27" spans="1:14">
      <c r="A27" s="16">
        <f t="shared" si="6"/>
        <v>21</v>
      </c>
      <c r="B27" s="10">
        <f t="shared" si="6"/>
        <v>46316</v>
      </c>
      <c r="C27" s="10">
        <f t="shared" si="2"/>
        <v>46316</v>
      </c>
      <c r="D27" s="11">
        <v>0</v>
      </c>
      <c r="E27" s="10">
        <f t="shared" si="3"/>
        <v>46317</v>
      </c>
      <c r="F27" s="11">
        <v>0</v>
      </c>
      <c r="G27" s="12">
        <f t="shared" si="5"/>
        <v>1</v>
      </c>
      <c r="H27" s="13"/>
      <c r="I27" s="13"/>
      <c r="J27" s="13">
        <f t="shared" si="0"/>
        <v>0</v>
      </c>
      <c r="K27" s="14">
        <f t="shared" si="1"/>
        <v>0</v>
      </c>
      <c r="L27" s="106"/>
    </row>
    <row r="28" spans="1:14">
      <c r="A28" s="16">
        <f t="shared" si="6"/>
        <v>22</v>
      </c>
      <c r="B28" s="10">
        <f t="shared" si="6"/>
        <v>46317</v>
      </c>
      <c r="C28" s="10">
        <f t="shared" si="2"/>
        <v>46317</v>
      </c>
      <c r="D28" s="11">
        <v>0</v>
      </c>
      <c r="E28" s="10">
        <f t="shared" si="3"/>
        <v>46318</v>
      </c>
      <c r="F28" s="11">
        <v>0</v>
      </c>
      <c r="G28" s="12">
        <f t="shared" si="5"/>
        <v>1</v>
      </c>
      <c r="H28" s="13"/>
      <c r="J28" s="13">
        <f t="shared" si="0"/>
        <v>0</v>
      </c>
      <c r="K28" s="14">
        <f t="shared" si="1"/>
        <v>0</v>
      </c>
      <c r="L28" s="106"/>
    </row>
    <row r="29" spans="1:14">
      <c r="A29" s="16">
        <f t="shared" si="6"/>
        <v>23</v>
      </c>
      <c r="B29" s="10">
        <f t="shared" si="6"/>
        <v>46318</v>
      </c>
      <c r="C29" s="10">
        <f t="shared" si="2"/>
        <v>46318</v>
      </c>
      <c r="D29" s="11">
        <v>0</v>
      </c>
      <c r="E29" s="10">
        <f t="shared" si="3"/>
        <v>46319</v>
      </c>
      <c r="F29" s="11">
        <v>0</v>
      </c>
      <c r="G29" s="12">
        <f t="shared" si="5"/>
        <v>1</v>
      </c>
      <c r="H29" s="13"/>
      <c r="I29" s="13"/>
      <c r="J29" s="13">
        <f t="shared" si="0"/>
        <v>0</v>
      </c>
      <c r="K29" s="14">
        <f t="shared" si="1"/>
        <v>0</v>
      </c>
      <c r="L29" s="106"/>
    </row>
    <row r="30" spans="1:14">
      <c r="A30" s="16">
        <f t="shared" si="6"/>
        <v>24</v>
      </c>
      <c r="B30" s="10">
        <f t="shared" si="6"/>
        <v>46319</v>
      </c>
      <c r="C30" s="10">
        <f t="shared" si="2"/>
        <v>46319</v>
      </c>
      <c r="D30" s="11">
        <v>0</v>
      </c>
      <c r="E30" s="10">
        <f t="shared" si="3"/>
        <v>46320</v>
      </c>
      <c r="F30" s="11">
        <v>0</v>
      </c>
      <c r="G30" s="12">
        <f t="shared" si="5"/>
        <v>1</v>
      </c>
      <c r="H30" s="13"/>
      <c r="I30" s="13"/>
      <c r="J30" s="13">
        <f t="shared" si="0"/>
        <v>0</v>
      </c>
      <c r="K30" s="14">
        <f t="shared" si="1"/>
        <v>0</v>
      </c>
      <c r="L30" s="106"/>
    </row>
    <row r="31" spans="1:14">
      <c r="A31" s="16">
        <f t="shared" si="6"/>
        <v>25</v>
      </c>
      <c r="B31" s="10">
        <f t="shared" si="6"/>
        <v>46320</v>
      </c>
      <c r="C31" s="10">
        <f t="shared" si="2"/>
        <v>46320</v>
      </c>
      <c r="D31" s="11">
        <v>0</v>
      </c>
      <c r="E31" s="10">
        <f t="shared" si="3"/>
        <v>46321</v>
      </c>
      <c r="F31" s="11">
        <v>0</v>
      </c>
      <c r="G31" s="12">
        <f t="shared" si="5"/>
        <v>1</v>
      </c>
      <c r="H31" s="13"/>
      <c r="I31" s="13"/>
      <c r="J31" s="13">
        <f t="shared" si="0"/>
        <v>0</v>
      </c>
      <c r="K31" s="14">
        <f t="shared" si="1"/>
        <v>0</v>
      </c>
      <c r="L31" s="106"/>
    </row>
    <row r="32" spans="1:14">
      <c r="A32" s="16">
        <f t="shared" si="6"/>
        <v>26</v>
      </c>
      <c r="B32" s="10">
        <f t="shared" si="6"/>
        <v>46321</v>
      </c>
      <c r="C32" s="10">
        <f t="shared" si="2"/>
        <v>46321</v>
      </c>
      <c r="D32" s="11">
        <v>0</v>
      </c>
      <c r="E32" s="10">
        <f t="shared" si="3"/>
        <v>46322</v>
      </c>
      <c r="F32" s="11">
        <v>0</v>
      </c>
      <c r="G32" s="12">
        <f t="shared" si="5"/>
        <v>1</v>
      </c>
      <c r="H32" s="13"/>
      <c r="I32" s="13"/>
      <c r="J32" s="13">
        <f t="shared" si="0"/>
        <v>0</v>
      </c>
      <c r="K32" s="14">
        <f t="shared" si="1"/>
        <v>0</v>
      </c>
      <c r="L32" s="106"/>
    </row>
    <row r="33" spans="1:12">
      <c r="A33" s="16">
        <f t="shared" si="6"/>
        <v>27</v>
      </c>
      <c r="B33" s="10">
        <f t="shared" si="6"/>
        <v>46322</v>
      </c>
      <c r="C33" s="10">
        <f t="shared" si="2"/>
        <v>46322</v>
      </c>
      <c r="D33" s="11">
        <v>0</v>
      </c>
      <c r="E33" s="10">
        <f t="shared" si="3"/>
        <v>46323</v>
      </c>
      <c r="F33" s="11">
        <v>0</v>
      </c>
      <c r="G33" s="12">
        <f t="shared" si="5"/>
        <v>1</v>
      </c>
      <c r="H33" s="13"/>
      <c r="I33" s="13"/>
      <c r="J33" s="13">
        <f t="shared" si="0"/>
        <v>0</v>
      </c>
      <c r="K33" s="14">
        <f t="shared" si="1"/>
        <v>0</v>
      </c>
      <c r="L33" s="106"/>
    </row>
    <row r="34" spans="1:12">
      <c r="A34" s="16">
        <f t="shared" si="6"/>
        <v>28</v>
      </c>
      <c r="B34" s="10">
        <f t="shared" si="6"/>
        <v>46323</v>
      </c>
      <c r="C34" s="10">
        <f t="shared" si="2"/>
        <v>46323</v>
      </c>
      <c r="D34" s="11">
        <v>0</v>
      </c>
      <c r="E34" s="10">
        <f t="shared" si="3"/>
        <v>46324</v>
      </c>
      <c r="F34" s="11">
        <v>0</v>
      </c>
      <c r="G34" s="12">
        <f t="shared" si="5"/>
        <v>1</v>
      </c>
      <c r="H34" s="13"/>
      <c r="I34" s="13"/>
      <c r="J34" s="13">
        <f t="shared" si="0"/>
        <v>0</v>
      </c>
      <c r="K34" s="14">
        <f t="shared" si="1"/>
        <v>0</v>
      </c>
      <c r="L34" s="15"/>
    </row>
    <row r="35" spans="1:12">
      <c r="A35" s="16">
        <f t="shared" si="6"/>
        <v>29</v>
      </c>
      <c r="B35" s="10">
        <f t="shared" si="6"/>
        <v>46324</v>
      </c>
      <c r="C35" s="10">
        <f t="shared" si="2"/>
        <v>46324</v>
      </c>
      <c r="D35" s="11">
        <v>0</v>
      </c>
      <c r="E35" s="10">
        <f t="shared" si="3"/>
        <v>46325</v>
      </c>
      <c r="F35" s="11">
        <v>0</v>
      </c>
      <c r="G35" s="12">
        <f t="shared" si="5"/>
        <v>1</v>
      </c>
      <c r="H35" s="13"/>
      <c r="I35" s="13"/>
      <c r="J35" s="13">
        <f t="shared" si="0"/>
        <v>0</v>
      </c>
      <c r="K35" s="14">
        <f t="shared" si="1"/>
        <v>0</v>
      </c>
      <c r="L35" s="15"/>
    </row>
    <row r="36" spans="1:12">
      <c r="A36" s="16">
        <f t="shared" si="6"/>
        <v>30</v>
      </c>
      <c r="B36" s="10">
        <f t="shared" si="6"/>
        <v>46325</v>
      </c>
      <c r="C36" s="10">
        <f t="shared" si="2"/>
        <v>46325</v>
      </c>
      <c r="D36" s="11">
        <v>0</v>
      </c>
      <c r="E36" s="10">
        <f t="shared" si="3"/>
        <v>46326</v>
      </c>
      <c r="F36" s="11">
        <v>0</v>
      </c>
      <c r="G36" s="12">
        <f t="shared" si="5"/>
        <v>1</v>
      </c>
      <c r="H36" s="13"/>
      <c r="I36" s="13"/>
      <c r="J36" s="13">
        <f t="shared" si="0"/>
        <v>0</v>
      </c>
      <c r="K36" s="14">
        <f t="shared" si="1"/>
        <v>0</v>
      </c>
      <c r="L36" s="15"/>
    </row>
    <row r="37" spans="1:12">
      <c r="A37" s="16"/>
      <c r="B37" s="10"/>
      <c r="C37" s="10"/>
      <c r="D37" s="11"/>
      <c r="E37" s="10"/>
      <c r="F37" s="11"/>
      <c r="G37" s="12"/>
      <c r="H37" s="13"/>
      <c r="I37" s="13"/>
      <c r="J37" s="13"/>
      <c r="K37" s="14"/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30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zoomScaleSheetLayoutView="90" workbookViewId="0">
      <pane xSplit="3" ySplit="7" topLeftCell="D29" activePane="bottomRight" state="frozenSplit"/>
      <selection pane="topRight"/>
      <selection pane="bottomLeft"/>
      <selection pane="bottomRight" activeCell="J33" sqref="J33"/>
    </sheetView>
  </sheetViews>
  <sheetFormatPr defaultColWidth="9.140625" defaultRowHeight="15"/>
  <cols>
    <col min="1" max="1" width="4.85546875" style="283" customWidth="1"/>
    <col min="2" max="2" width="10.7109375" style="283" customWidth="1"/>
    <col min="3" max="3" width="8.140625" style="283" customWidth="1"/>
    <col min="4" max="4" width="20.140625" style="283" customWidth="1"/>
    <col min="5" max="5" width="10.7109375" style="283" customWidth="1"/>
    <col min="6" max="6" width="11.5703125" style="283" customWidth="1"/>
    <col min="7" max="7" width="9.85546875" style="283" customWidth="1"/>
    <col min="8" max="8" width="9.140625" style="283"/>
    <col min="9" max="9" width="9.85546875" style="283" customWidth="1"/>
    <col min="10" max="12" width="9.140625" style="283"/>
    <col min="13" max="14" width="9.140625" style="358"/>
    <col min="15" max="15" width="19.140625" style="299" customWidth="1"/>
    <col min="16" max="16" width="36.140625" style="283" customWidth="1"/>
    <col min="17" max="17" width="11.85546875" style="283" customWidth="1"/>
    <col min="18" max="16384" width="9.140625" style="283"/>
  </cols>
  <sheetData>
    <row r="1" spans="1:19">
      <c r="B1" s="285"/>
      <c r="C1" s="284" t="s">
        <v>156</v>
      </c>
      <c r="D1" s="285"/>
      <c r="E1" s="285"/>
      <c r="F1" s="285"/>
      <c r="G1" s="285"/>
      <c r="H1" s="285"/>
      <c r="I1" s="285"/>
      <c r="J1" s="285"/>
      <c r="K1" s="285"/>
      <c r="L1" s="285"/>
      <c r="M1" s="287"/>
      <c r="N1" s="287"/>
      <c r="O1" s="359"/>
    </row>
    <row r="2" spans="1:19">
      <c r="B2" s="285"/>
      <c r="C2" s="284" t="s">
        <v>168</v>
      </c>
      <c r="D2" s="285"/>
      <c r="E2" s="285"/>
      <c r="F2" s="285"/>
      <c r="G2" s="285"/>
      <c r="H2" s="285"/>
      <c r="I2" s="287"/>
      <c r="J2" s="285"/>
      <c r="K2" s="285"/>
      <c r="L2" s="285"/>
      <c r="M2" s="287"/>
      <c r="N2" s="287"/>
      <c r="O2" s="360" t="s">
        <v>158</v>
      </c>
    </row>
    <row r="3" spans="1:19">
      <c r="B3" s="285"/>
      <c r="C3" s="284" t="s">
        <v>169</v>
      </c>
      <c r="D3" s="285"/>
      <c r="E3" s="285"/>
      <c r="F3" s="285"/>
      <c r="G3" s="285"/>
      <c r="H3" s="285"/>
      <c r="I3" s="285"/>
      <c r="J3" s="285"/>
      <c r="K3" s="285"/>
      <c r="L3" s="285"/>
      <c r="M3" s="287"/>
      <c r="N3" s="287"/>
      <c r="O3" s="359"/>
    </row>
    <row r="4" spans="1:19">
      <c r="B4" s="361"/>
      <c r="C4" s="76">
        <f>'Summary sales'!A4</f>
        <v>46296</v>
      </c>
      <c r="D4" s="362"/>
      <c r="E4" s="363"/>
      <c r="F4" s="363"/>
      <c r="G4" s="285"/>
      <c r="H4" s="285"/>
      <c r="I4" s="285"/>
      <c r="J4" s="285"/>
      <c r="K4" s="285"/>
      <c r="L4" s="285"/>
      <c r="M4" s="287"/>
      <c r="N4" s="287"/>
      <c r="O4" s="359" t="s">
        <v>159</v>
      </c>
    </row>
    <row r="5" spans="1:19" ht="15.75" customHeight="1">
      <c r="A5" s="930" t="s">
        <v>124</v>
      </c>
      <c r="B5" s="921" t="s">
        <v>125</v>
      </c>
      <c r="C5" s="921" t="s">
        <v>170</v>
      </c>
      <c r="D5" s="921" t="s">
        <v>171</v>
      </c>
      <c r="E5" s="921" t="s">
        <v>172</v>
      </c>
      <c r="F5" s="921" t="s">
        <v>173</v>
      </c>
      <c r="G5" s="933" t="s">
        <v>174</v>
      </c>
      <c r="H5" s="934"/>
      <c r="I5" s="934"/>
      <c r="J5" s="934"/>
      <c r="K5" s="934"/>
      <c r="L5" s="934"/>
      <c r="M5" s="934"/>
      <c r="N5" s="935"/>
      <c r="O5" s="924" t="s">
        <v>164</v>
      </c>
      <c r="P5" s="927" t="s">
        <v>175</v>
      </c>
    </row>
    <row r="6" spans="1:19" ht="19.5" customHeight="1">
      <c r="A6" s="931"/>
      <c r="B6" s="922"/>
      <c r="C6" s="922"/>
      <c r="D6" s="922"/>
      <c r="E6" s="922"/>
      <c r="F6" s="922"/>
      <c r="G6" s="936" t="s">
        <v>160</v>
      </c>
      <c r="H6" s="937"/>
      <c r="I6" s="936" t="s">
        <v>161</v>
      </c>
      <c r="J6" s="937"/>
      <c r="K6" s="936" t="s">
        <v>160</v>
      </c>
      <c r="L6" s="937"/>
      <c r="M6" s="936" t="s">
        <v>161</v>
      </c>
      <c r="N6" s="937"/>
      <c r="O6" s="925"/>
      <c r="P6" s="928"/>
    </row>
    <row r="7" spans="1:19" ht="33.75" customHeight="1">
      <c r="A7" s="932"/>
      <c r="B7" s="923"/>
      <c r="C7" s="923"/>
      <c r="D7" s="923"/>
      <c r="E7" s="923"/>
      <c r="F7" s="923"/>
      <c r="G7" s="288" t="s">
        <v>125</v>
      </c>
      <c r="H7" s="288" t="s">
        <v>167</v>
      </c>
      <c r="I7" s="288" t="s">
        <v>125</v>
      </c>
      <c r="J7" s="288" t="s">
        <v>167</v>
      </c>
      <c r="K7" s="364" t="s">
        <v>176</v>
      </c>
      <c r="L7" s="288" t="s">
        <v>177</v>
      </c>
      <c r="M7" s="364" t="s">
        <v>176</v>
      </c>
      <c r="N7" s="288" t="s">
        <v>177</v>
      </c>
      <c r="O7" s="926"/>
      <c r="P7" s="929"/>
    </row>
    <row r="8" spans="1:19">
      <c r="A8" s="300"/>
      <c r="B8" s="292"/>
      <c r="C8" s="365"/>
      <c r="D8" s="365"/>
      <c r="E8" s="366"/>
      <c r="F8" s="292"/>
      <c r="G8" s="367"/>
      <c r="H8" s="368"/>
      <c r="I8" s="367"/>
      <c r="J8" s="368"/>
      <c r="K8" s="368"/>
      <c r="L8" s="368"/>
      <c r="M8" s="369"/>
      <c r="N8" s="369"/>
      <c r="O8" s="370"/>
      <c r="P8" s="371"/>
    </row>
    <row r="9" spans="1:19">
      <c r="A9" s="300">
        <f t="shared" ref="A9:A43" si="0">A8+1</f>
        <v>1</v>
      </c>
      <c r="B9" s="292">
        <f t="shared" ref="B9" si="1">I9</f>
        <v>46296</v>
      </c>
      <c r="C9" s="365" t="s">
        <v>178</v>
      </c>
      <c r="D9" s="372">
        <v>3895</v>
      </c>
      <c r="E9" s="373">
        <v>46296</v>
      </c>
      <c r="F9" s="181" t="s">
        <v>142</v>
      </c>
      <c r="G9" s="373">
        <v>46296</v>
      </c>
      <c r="H9" s="374"/>
      <c r="I9" s="373">
        <v>46296</v>
      </c>
      <c r="J9" s="374"/>
      <c r="K9" s="373"/>
      <c r="L9" s="180"/>
      <c r="M9" s="375"/>
      <c r="N9" s="375"/>
      <c r="O9" s="376">
        <v>4262.1779999999999</v>
      </c>
      <c r="P9" s="377"/>
      <c r="Q9" s="304"/>
      <c r="R9" s="299"/>
    </row>
    <row r="10" spans="1:19">
      <c r="A10" s="300">
        <f t="shared" si="0"/>
        <v>2</v>
      </c>
      <c r="B10" s="292">
        <f t="shared" ref="B10:B32" si="2">I10</f>
        <v>46297</v>
      </c>
      <c r="C10" s="365" t="s">
        <v>179</v>
      </c>
      <c r="D10" s="365">
        <v>3907</v>
      </c>
      <c r="E10" s="373">
        <v>46297</v>
      </c>
      <c r="F10" s="181" t="s">
        <v>142</v>
      </c>
      <c r="G10" s="373">
        <v>46297</v>
      </c>
      <c r="H10" s="374"/>
      <c r="I10" s="373">
        <v>46297</v>
      </c>
      <c r="J10" s="374"/>
      <c r="K10" s="373"/>
      <c r="L10" s="180"/>
      <c r="M10" s="375"/>
      <c r="N10" s="375"/>
      <c r="O10" s="376">
        <v>4191.4440000000004</v>
      </c>
      <c r="P10" s="377"/>
      <c r="Q10" s="304"/>
      <c r="R10" s="299"/>
    </row>
    <row r="11" spans="1:19">
      <c r="A11" s="300">
        <f t="shared" si="0"/>
        <v>3</v>
      </c>
      <c r="B11" s="292">
        <f t="shared" si="2"/>
        <v>46297</v>
      </c>
      <c r="C11" s="365" t="s">
        <v>180</v>
      </c>
      <c r="D11" s="365">
        <v>3913</v>
      </c>
      <c r="E11" s="373">
        <v>46297</v>
      </c>
      <c r="F11" s="181" t="s">
        <v>142</v>
      </c>
      <c r="G11" s="373">
        <v>46297</v>
      </c>
      <c r="H11" s="368"/>
      <c r="I11" s="373">
        <v>46297</v>
      </c>
      <c r="J11" s="368"/>
      <c r="K11" s="375"/>
      <c r="L11" s="375"/>
      <c r="M11" s="375"/>
      <c r="N11" s="375"/>
      <c r="O11" s="376">
        <v>3871.877</v>
      </c>
      <c r="P11" s="377"/>
      <c r="R11" s="299"/>
    </row>
    <row r="12" spans="1:19">
      <c r="A12" s="300">
        <f t="shared" si="0"/>
        <v>4</v>
      </c>
      <c r="B12" s="292">
        <f t="shared" si="2"/>
        <v>46297</v>
      </c>
      <c r="C12" s="365" t="s">
        <v>179</v>
      </c>
      <c r="D12" s="372">
        <v>3918</v>
      </c>
      <c r="E12" s="378">
        <v>46297</v>
      </c>
      <c r="F12" s="181" t="s">
        <v>142</v>
      </c>
      <c r="G12" s="378">
        <v>46297</v>
      </c>
      <c r="H12" s="368"/>
      <c r="I12" s="378">
        <v>46297</v>
      </c>
      <c r="J12" s="368"/>
      <c r="K12" s="375"/>
      <c r="L12" s="375"/>
      <c r="M12" s="375"/>
      <c r="N12" s="375"/>
      <c r="O12" s="376">
        <v>4011.27</v>
      </c>
      <c r="P12" s="377"/>
      <c r="R12" s="299"/>
      <c r="S12" s="299"/>
    </row>
    <row r="13" spans="1:19">
      <c r="A13" s="300">
        <f t="shared" si="0"/>
        <v>5</v>
      </c>
      <c r="B13" s="292">
        <f t="shared" si="2"/>
        <v>46298</v>
      </c>
      <c r="C13" s="365" t="s">
        <v>180</v>
      </c>
      <c r="D13" s="372">
        <v>3926</v>
      </c>
      <c r="E13" s="378">
        <v>46298</v>
      </c>
      <c r="F13" s="181" t="s">
        <v>142</v>
      </c>
      <c r="G13" s="378">
        <v>46298</v>
      </c>
      <c r="H13" s="379"/>
      <c r="I13" s="378">
        <v>46298</v>
      </c>
      <c r="J13" s="379"/>
      <c r="K13" s="380"/>
      <c r="L13" s="380"/>
      <c r="M13" s="380"/>
      <c r="N13" s="380"/>
      <c r="O13" s="376">
        <v>4257.433</v>
      </c>
      <c r="P13" s="377"/>
      <c r="R13" s="299"/>
      <c r="S13" s="299"/>
    </row>
    <row r="14" spans="1:19">
      <c r="A14" s="300">
        <f t="shared" si="0"/>
        <v>6</v>
      </c>
      <c r="B14" s="292">
        <f t="shared" si="2"/>
        <v>46299</v>
      </c>
      <c r="C14" s="365" t="s">
        <v>179</v>
      </c>
      <c r="D14" s="372">
        <v>3939</v>
      </c>
      <c r="E14" s="378">
        <v>46298</v>
      </c>
      <c r="F14" s="181" t="s">
        <v>142</v>
      </c>
      <c r="G14" s="378">
        <v>46299</v>
      </c>
      <c r="H14" s="368"/>
      <c r="I14" s="378">
        <v>46299</v>
      </c>
      <c r="J14" s="368"/>
      <c r="K14" s="375"/>
      <c r="L14" s="375"/>
      <c r="M14" s="375"/>
      <c r="N14" s="375"/>
      <c r="O14" s="376">
        <v>4404.241</v>
      </c>
      <c r="P14" s="377"/>
      <c r="R14" s="299"/>
    </row>
    <row r="15" spans="1:19">
      <c r="A15" s="300">
        <f t="shared" si="0"/>
        <v>7</v>
      </c>
      <c r="B15" s="292">
        <f t="shared" si="2"/>
        <v>46299</v>
      </c>
      <c r="C15" s="365" t="s">
        <v>180</v>
      </c>
      <c r="D15" s="365">
        <v>3942</v>
      </c>
      <c r="E15" s="378">
        <v>46299</v>
      </c>
      <c r="F15" s="181" t="s">
        <v>142</v>
      </c>
      <c r="G15" s="378">
        <v>46299</v>
      </c>
      <c r="H15" s="368"/>
      <c r="I15" s="378">
        <v>46299</v>
      </c>
      <c r="J15" s="368"/>
      <c r="K15" s="375"/>
      <c r="L15" s="375"/>
      <c r="M15" s="375"/>
      <c r="N15" s="375"/>
      <c r="O15" s="376">
        <v>4113.5910000000003</v>
      </c>
      <c r="P15" s="377"/>
      <c r="Q15" s="304"/>
      <c r="R15" s="299"/>
    </row>
    <row r="16" spans="1:19">
      <c r="A16" s="300">
        <f t="shared" si="0"/>
        <v>8</v>
      </c>
      <c r="B16" s="292">
        <f t="shared" si="2"/>
        <v>46300</v>
      </c>
      <c r="C16" s="365" t="s">
        <v>179</v>
      </c>
      <c r="D16" s="365">
        <v>3953</v>
      </c>
      <c r="E16" s="378">
        <v>46300</v>
      </c>
      <c r="F16" s="181" t="s">
        <v>142</v>
      </c>
      <c r="G16" s="378">
        <v>46300</v>
      </c>
      <c r="H16" s="368"/>
      <c r="I16" s="378">
        <v>46300</v>
      </c>
      <c r="J16" s="368"/>
      <c r="K16" s="375"/>
      <c r="L16" s="375"/>
      <c r="M16" s="375"/>
      <c r="N16" s="375"/>
      <c r="O16" s="376">
        <v>4347.8909999999996</v>
      </c>
      <c r="P16" s="377"/>
      <c r="Q16" s="304"/>
      <c r="R16" s="299"/>
    </row>
    <row r="17" spans="1:19">
      <c r="A17" s="300">
        <f t="shared" si="0"/>
        <v>9</v>
      </c>
      <c r="B17" s="292">
        <f t="shared" si="2"/>
        <v>46301</v>
      </c>
      <c r="C17" s="365" t="s">
        <v>180</v>
      </c>
      <c r="D17" s="365">
        <v>3965</v>
      </c>
      <c r="E17" s="378">
        <v>46301</v>
      </c>
      <c r="F17" s="181" t="s">
        <v>142</v>
      </c>
      <c r="G17" s="378">
        <v>46301</v>
      </c>
      <c r="H17" s="368"/>
      <c r="I17" s="378">
        <v>46301</v>
      </c>
      <c r="J17" s="368"/>
      <c r="K17" s="375"/>
      <c r="L17" s="375"/>
      <c r="M17" s="375"/>
      <c r="N17" s="375"/>
      <c r="O17" s="376">
        <v>4122.0429999999997</v>
      </c>
      <c r="P17" s="377"/>
      <c r="Q17" s="304"/>
      <c r="R17" s="299"/>
    </row>
    <row r="18" spans="1:19">
      <c r="A18" s="300">
        <f t="shared" si="0"/>
        <v>10</v>
      </c>
      <c r="B18" s="292">
        <f t="shared" si="2"/>
        <v>46302</v>
      </c>
      <c r="C18" s="372" t="s">
        <v>181</v>
      </c>
      <c r="D18" s="381">
        <v>3976</v>
      </c>
      <c r="E18" s="378">
        <v>46302</v>
      </c>
      <c r="F18" s="181" t="s">
        <v>142</v>
      </c>
      <c r="G18" s="378">
        <v>46302</v>
      </c>
      <c r="H18" s="368"/>
      <c r="I18" s="378">
        <v>46302</v>
      </c>
      <c r="J18" s="368"/>
      <c r="K18" s="375"/>
      <c r="L18" s="375"/>
      <c r="M18" s="375"/>
      <c r="N18" s="375"/>
      <c r="O18" s="376">
        <v>4192.9350000000004</v>
      </c>
      <c r="P18" s="377"/>
      <c r="R18" s="299"/>
    </row>
    <row r="19" spans="1:19">
      <c r="A19" s="300">
        <f t="shared" si="0"/>
        <v>11</v>
      </c>
      <c r="B19" s="292">
        <f t="shared" si="2"/>
        <v>46303</v>
      </c>
      <c r="C19" s="365" t="s">
        <v>180</v>
      </c>
      <c r="D19" s="381">
        <v>3992</v>
      </c>
      <c r="E19" s="378">
        <v>46303</v>
      </c>
      <c r="F19" s="181" t="s">
        <v>142</v>
      </c>
      <c r="G19" s="378">
        <v>46303</v>
      </c>
      <c r="H19" s="368"/>
      <c r="I19" s="378">
        <v>46303</v>
      </c>
      <c r="J19" s="368"/>
      <c r="K19" s="375"/>
      <c r="L19" s="375"/>
      <c r="M19" s="375"/>
      <c r="N19" s="375"/>
      <c r="O19" s="376">
        <v>4449.0029999999997</v>
      </c>
      <c r="P19" s="377"/>
      <c r="Q19" s="304"/>
      <c r="R19" s="299"/>
    </row>
    <row r="20" spans="1:19">
      <c r="A20" s="300">
        <f t="shared" si="0"/>
        <v>12</v>
      </c>
      <c r="B20" s="292">
        <f t="shared" si="2"/>
        <v>46303</v>
      </c>
      <c r="C20" s="365" t="s">
        <v>178</v>
      </c>
      <c r="D20" s="381">
        <v>4003</v>
      </c>
      <c r="E20" s="378">
        <v>46303</v>
      </c>
      <c r="F20" s="181" t="s">
        <v>142</v>
      </c>
      <c r="G20" s="378">
        <v>46303</v>
      </c>
      <c r="H20" s="368"/>
      <c r="I20" s="378">
        <v>46303</v>
      </c>
      <c r="J20" s="368"/>
      <c r="K20" s="375"/>
      <c r="L20" s="375"/>
      <c r="M20" s="375"/>
      <c r="N20" s="375"/>
      <c r="O20" s="376">
        <v>3736.953</v>
      </c>
      <c r="P20" s="377"/>
      <c r="R20" s="299"/>
    </row>
    <row r="21" spans="1:19">
      <c r="A21" s="300">
        <f t="shared" si="0"/>
        <v>13</v>
      </c>
      <c r="B21" s="292">
        <f t="shared" si="2"/>
        <v>46304</v>
      </c>
      <c r="C21" s="365" t="s">
        <v>180</v>
      </c>
      <c r="D21" s="381">
        <v>4010</v>
      </c>
      <c r="E21" s="378">
        <v>46304</v>
      </c>
      <c r="F21" s="181" t="s">
        <v>142</v>
      </c>
      <c r="G21" s="378">
        <v>46304</v>
      </c>
      <c r="H21" s="368"/>
      <c r="I21" s="378">
        <v>46304</v>
      </c>
      <c r="J21" s="368"/>
      <c r="K21" s="375"/>
      <c r="L21" s="375"/>
      <c r="M21" s="375"/>
      <c r="N21" s="375"/>
      <c r="O21" s="376">
        <v>4363.6469999999999</v>
      </c>
      <c r="P21" s="377"/>
      <c r="R21" s="299"/>
    </row>
    <row r="22" spans="1:19">
      <c r="A22" s="300">
        <f t="shared" si="0"/>
        <v>14</v>
      </c>
      <c r="B22" s="292">
        <f t="shared" si="2"/>
        <v>46305</v>
      </c>
      <c r="C22" s="365" t="s">
        <v>182</v>
      </c>
      <c r="D22" s="381">
        <v>4025</v>
      </c>
      <c r="E22" s="378">
        <v>46305</v>
      </c>
      <c r="F22" s="181" t="s">
        <v>142</v>
      </c>
      <c r="G22" s="378">
        <v>46305</v>
      </c>
      <c r="H22" s="368"/>
      <c r="I22" s="378">
        <v>46305</v>
      </c>
      <c r="J22" s="368"/>
      <c r="K22" s="375"/>
      <c r="L22" s="375"/>
      <c r="M22" s="375"/>
      <c r="N22" s="375"/>
      <c r="O22" s="376">
        <v>4927.4470000000001</v>
      </c>
      <c r="P22" s="377"/>
      <c r="R22" s="299"/>
    </row>
    <row r="23" spans="1:19">
      <c r="A23" s="300">
        <f t="shared" si="0"/>
        <v>15</v>
      </c>
      <c r="B23" s="292">
        <f t="shared" si="2"/>
        <v>46305</v>
      </c>
      <c r="C23" s="365" t="s">
        <v>180</v>
      </c>
      <c r="D23" s="381">
        <v>4032</v>
      </c>
      <c r="E23" s="378">
        <v>46305</v>
      </c>
      <c r="F23" s="181" t="s">
        <v>142</v>
      </c>
      <c r="G23" s="378">
        <v>46305</v>
      </c>
      <c r="H23" s="368"/>
      <c r="I23" s="378">
        <v>46305</v>
      </c>
      <c r="J23" s="368"/>
      <c r="K23" s="375"/>
      <c r="L23" s="375"/>
      <c r="M23" s="375"/>
      <c r="N23" s="375"/>
      <c r="O23" s="376">
        <v>4067.1469999999999</v>
      </c>
      <c r="P23" s="377"/>
      <c r="R23" s="299"/>
    </row>
    <row r="24" spans="1:19">
      <c r="A24" s="300">
        <f t="shared" si="0"/>
        <v>16</v>
      </c>
      <c r="B24" s="292">
        <f t="shared" si="2"/>
        <v>46305</v>
      </c>
      <c r="C24" s="365" t="s">
        <v>182</v>
      </c>
      <c r="D24" s="381">
        <v>4037</v>
      </c>
      <c r="E24" s="378">
        <v>46305</v>
      </c>
      <c r="F24" s="181" t="s">
        <v>142</v>
      </c>
      <c r="G24" s="378">
        <v>46305</v>
      </c>
      <c r="H24" s="368"/>
      <c r="I24" s="378">
        <v>46305</v>
      </c>
      <c r="J24" s="368"/>
      <c r="K24" s="375"/>
      <c r="L24" s="375"/>
      <c r="M24" s="375"/>
      <c r="N24" s="375"/>
      <c r="O24" s="376">
        <v>4380.1189999999997</v>
      </c>
      <c r="P24" s="377"/>
      <c r="R24" s="299"/>
    </row>
    <row r="25" spans="1:19">
      <c r="A25" s="300">
        <f t="shared" si="0"/>
        <v>17</v>
      </c>
      <c r="B25" s="292">
        <f t="shared" si="2"/>
        <v>46306</v>
      </c>
      <c r="C25" s="365" t="s">
        <v>180</v>
      </c>
      <c r="D25" s="381">
        <v>4043</v>
      </c>
      <c r="E25" s="378">
        <v>46306</v>
      </c>
      <c r="F25" s="181" t="s">
        <v>142</v>
      </c>
      <c r="G25" s="378">
        <v>46306</v>
      </c>
      <c r="H25" s="368"/>
      <c r="I25" s="378">
        <v>46306</v>
      </c>
      <c r="J25" s="368"/>
      <c r="K25" s="375"/>
      <c r="L25" s="375"/>
      <c r="M25" s="375"/>
      <c r="N25" s="375"/>
      <c r="O25" s="376">
        <v>3999.3110000000001</v>
      </c>
      <c r="P25" s="382"/>
      <c r="R25" s="299"/>
    </row>
    <row r="26" spans="1:19">
      <c r="A26" s="300">
        <f t="shared" si="0"/>
        <v>18</v>
      </c>
      <c r="B26" s="292">
        <f t="shared" si="2"/>
        <v>46307</v>
      </c>
      <c r="C26" s="365" t="s">
        <v>179</v>
      </c>
      <c r="D26" s="365">
        <v>4052</v>
      </c>
      <c r="E26" s="378">
        <v>46307</v>
      </c>
      <c r="F26" s="181" t="s">
        <v>142</v>
      </c>
      <c r="G26" s="378">
        <v>46307</v>
      </c>
      <c r="H26" s="368"/>
      <c r="I26" s="378">
        <v>46307</v>
      </c>
      <c r="J26" s="368"/>
      <c r="K26" s="375"/>
      <c r="L26" s="375"/>
      <c r="M26" s="375"/>
      <c r="N26" s="375"/>
      <c r="O26" s="376">
        <v>4043.1869999999999</v>
      </c>
      <c r="P26" s="377"/>
      <c r="R26" s="299"/>
    </row>
    <row r="27" spans="1:19">
      <c r="A27" s="300">
        <f t="shared" si="0"/>
        <v>19</v>
      </c>
      <c r="B27" s="292">
        <f t="shared" si="2"/>
        <v>46308</v>
      </c>
      <c r="C27" s="372" t="s">
        <v>180</v>
      </c>
      <c r="D27" s="365">
        <v>4070</v>
      </c>
      <c r="E27" s="378">
        <v>46308</v>
      </c>
      <c r="F27" s="181" t="s">
        <v>142</v>
      </c>
      <c r="G27" s="378">
        <v>46308</v>
      </c>
      <c r="H27" s="368"/>
      <c r="I27" s="378">
        <v>46308</v>
      </c>
      <c r="J27" s="368"/>
      <c r="K27" s="375"/>
      <c r="L27" s="375"/>
      <c r="M27" s="375"/>
      <c r="N27" s="375"/>
      <c r="O27" s="376">
        <v>4047.68</v>
      </c>
      <c r="P27" s="377"/>
      <c r="R27" s="299"/>
    </row>
    <row r="28" spans="1:19">
      <c r="A28" s="300">
        <f t="shared" si="0"/>
        <v>20</v>
      </c>
      <c r="B28" s="292">
        <f t="shared" si="2"/>
        <v>46308</v>
      </c>
      <c r="C28" s="365" t="s">
        <v>179</v>
      </c>
      <c r="D28" s="372">
        <v>4074</v>
      </c>
      <c r="E28" s="378">
        <v>46308</v>
      </c>
      <c r="F28" s="181" t="s">
        <v>142</v>
      </c>
      <c r="G28" s="378">
        <v>46308</v>
      </c>
      <c r="H28" s="368"/>
      <c r="I28" s="378">
        <v>46308</v>
      </c>
      <c r="J28" s="368"/>
      <c r="K28" s="375"/>
      <c r="L28" s="375"/>
      <c r="M28" s="375"/>
      <c r="N28" s="375"/>
      <c r="O28" s="376">
        <v>3967.5650000000001</v>
      </c>
      <c r="P28" s="377"/>
      <c r="R28" s="299"/>
      <c r="S28" s="299"/>
    </row>
    <row r="29" spans="1:19">
      <c r="A29" s="300">
        <f t="shared" si="0"/>
        <v>21</v>
      </c>
      <c r="B29" s="292">
        <f t="shared" si="2"/>
        <v>46309</v>
      </c>
      <c r="C29" s="365" t="s">
        <v>182</v>
      </c>
      <c r="D29" s="372">
        <v>4083</v>
      </c>
      <c r="E29" s="378">
        <v>46309</v>
      </c>
      <c r="F29" s="181" t="s">
        <v>142</v>
      </c>
      <c r="G29" s="378">
        <v>46309</v>
      </c>
      <c r="H29" s="368"/>
      <c r="I29" s="378">
        <v>46309</v>
      </c>
      <c r="J29" s="368"/>
      <c r="K29" s="375"/>
      <c r="L29" s="375"/>
      <c r="M29" s="375"/>
      <c r="N29" s="375"/>
      <c r="O29" s="376">
        <v>4159.2420000000002</v>
      </c>
      <c r="P29" s="377"/>
      <c r="R29" s="299"/>
    </row>
    <row r="30" spans="1:19">
      <c r="A30" s="300">
        <f t="shared" si="0"/>
        <v>22</v>
      </c>
      <c r="B30" s="292">
        <f t="shared" si="2"/>
        <v>0</v>
      </c>
      <c r="C30" s="365"/>
      <c r="D30" s="385"/>
      <c r="E30" s="378"/>
      <c r="F30" s="383"/>
      <c r="G30" s="378"/>
      <c r="H30" s="368"/>
      <c r="I30" s="378"/>
      <c r="J30" s="368"/>
      <c r="K30" s="375"/>
      <c r="L30" s="375"/>
      <c r="M30" s="375"/>
      <c r="N30" s="375"/>
      <c r="O30" s="386"/>
      <c r="P30" s="377"/>
      <c r="R30" s="299"/>
    </row>
    <row r="31" spans="1:19">
      <c r="A31" s="300">
        <f t="shared" si="0"/>
        <v>23</v>
      </c>
      <c r="B31" s="292">
        <f t="shared" si="2"/>
        <v>0</v>
      </c>
      <c r="C31" s="365"/>
      <c r="D31" s="385"/>
      <c r="E31" s="378"/>
      <c r="F31" s="383"/>
      <c r="G31" s="378"/>
      <c r="H31" s="368"/>
      <c r="I31" s="378"/>
      <c r="J31" s="368"/>
      <c r="K31" s="375"/>
      <c r="L31" s="375"/>
      <c r="M31" s="375"/>
      <c r="N31" s="375"/>
      <c r="O31" s="386"/>
      <c r="P31" s="377"/>
      <c r="R31" s="299"/>
    </row>
    <row r="32" spans="1:19">
      <c r="A32" s="300">
        <f t="shared" si="0"/>
        <v>24</v>
      </c>
      <c r="B32" s="292">
        <f t="shared" si="2"/>
        <v>0</v>
      </c>
      <c r="C32" s="365"/>
      <c r="D32" s="381"/>
      <c r="E32" s="378"/>
      <c r="F32" s="383"/>
      <c r="G32" s="378"/>
      <c r="H32" s="368"/>
      <c r="I32" s="378"/>
      <c r="J32" s="368"/>
      <c r="K32" s="375"/>
      <c r="L32" s="375"/>
      <c r="M32" s="375"/>
      <c r="N32" s="375"/>
      <c r="O32" s="386"/>
      <c r="P32" s="377"/>
      <c r="R32" s="299"/>
    </row>
    <row r="33" spans="1:18">
      <c r="A33" s="300">
        <f t="shared" si="0"/>
        <v>25</v>
      </c>
      <c r="B33" s="292">
        <f t="shared" ref="B33:B71" si="3">I33</f>
        <v>0</v>
      </c>
      <c r="C33" s="365"/>
      <c r="D33" s="381"/>
      <c r="E33" s="378"/>
      <c r="F33" s="383"/>
      <c r="G33" s="378"/>
      <c r="H33" s="368"/>
      <c r="I33" s="378"/>
      <c r="J33" s="368"/>
      <c r="K33" s="375"/>
      <c r="L33" s="375"/>
      <c r="M33" s="375"/>
      <c r="N33" s="375"/>
      <c r="O33" s="386"/>
      <c r="P33" s="377"/>
      <c r="R33" s="299"/>
    </row>
    <row r="34" spans="1:18">
      <c r="A34" s="300">
        <f t="shared" si="0"/>
        <v>26</v>
      </c>
      <c r="B34" s="292">
        <f t="shared" si="3"/>
        <v>0</v>
      </c>
      <c r="C34" s="384"/>
      <c r="D34" s="365"/>
      <c r="E34" s="378"/>
      <c r="F34" s="383"/>
      <c r="G34" s="378"/>
      <c r="H34" s="368"/>
      <c r="I34" s="378"/>
      <c r="J34" s="368"/>
      <c r="K34" s="375"/>
      <c r="L34" s="375"/>
      <c r="M34" s="375"/>
      <c r="N34" s="375"/>
      <c r="O34" s="386"/>
      <c r="P34" s="377"/>
      <c r="R34" s="299"/>
    </row>
    <row r="35" spans="1:18">
      <c r="A35" s="300">
        <f t="shared" si="0"/>
        <v>27</v>
      </c>
      <c r="B35" s="292">
        <f t="shared" si="3"/>
        <v>0</v>
      </c>
      <c r="C35" s="365"/>
      <c r="D35" s="381"/>
      <c r="E35" s="378"/>
      <c r="F35" s="383"/>
      <c r="G35" s="378"/>
      <c r="H35" s="368"/>
      <c r="I35" s="378"/>
      <c r="J35" s="368"/>
      <c r="K35" s="375"/>
      <c r="L35" s="375"/>
      <c r="M35" s="375"/>
      <c r="N35" s="375"/>
      <c r="O35" s="386"/>
      <c r="P35" s="377"/>
      <c r="R35" s="299"/>
    </row>
    <row r="36" spans="1:18">
      <c r="A36" s="300">
        <f t="shared" si="0"/>
        <v>28</v>
      </c>
      <c r="B36" s="292">
        <f t="shared" si="3"/>
        <v>0</v>
      </c>
      <c r="C36" s="365"/>
      <c r="D36" s="381"/>
      <c r="E36" s="378"/>
      <c r="F36" s="383"/>
      <c r="G36" s="378"/>
      <c r="H36" s="368"/>
      <c r="I36" s="378"/>
      <c r="J36" s="368"/>
      <c r="K36" s="375"/>
      <c r="L36" s="375"/>
      <c r="M36" s="375"/>
      <c r="N36" s="375"/>
      <c r="O36" s="386"/>
      <c r="P36" s="377"/>
      <c r="R36" s="299"/>
    </row>
    <row r="37" spans="1:18">
      <c r="A37" s="300">
        <f t="shared" si="0"/>
        <v>29</v>
      </c>
      <c r="B37" s="292">
        <f t="shared" si="3"/>
        <v>0</v>
      </c>
      <c r="C37" s="365"/>
      <c r="D37" s="381"/>
      <c r="E37" s="378"/>
      <c r="F37" s="383"/>
      <c r="G37" s="378"/>
      <c r="H37" s="368"/>
      <c r="I37" s="378"/>
      <c r="J37" s="368"/>
      <c r="K37" s="375"/>
      <c r="L37" s="375"/>
      <c r="M37" s="375"/>
      <c r="N37" s="375"/>
      <c r="O37" s="386"/>
      <c r="P37" s="377"/>
      <c r="R37" s="299"/>
    </row>
    <row r="38" spans="1:18">
      <c r="A38" s="300">
        <f t="shared" si="0"/>
        <v>30</v>
      </c>
      <c r="B38" s="292">
        <f t="shared" si="3"/>
        <v>0</v>
      </c>
      <c r="C38" s="365"/>
      <c r="D38" s="381"/>
      <c r="E38" s="378"/>
      <c r="F38" s="383"/>
      <c r="G38" s="378"/>
      <c r="H38" s="368"/>
      <c r="I38" s="378"/>
      <c r="J38" s="368"/>
      <c r="K38" s="375"/>
      <c r="L38" s="375"/>
      <c r="M38" s="375"/>
      <c r="N38" s="375"/>
      <c r="O38" s="386"/>
      <c r="P38" s="377"/>
      <c r="R38" s="299"/>
    </row>
    <row r="39" spans="1:18">
      <c r="A39" s="300">
        <f t="shared" si="0"/>
        <v>31</v>
      </c>
      <c r="B39" s="292">
        <f t="shared" si="3"/>
        <v>0</v>
      </c>
      <c r="C39" s="365"/>
      <c r="D39" s="381"/>
      <c r="E39" s="378"/>
      <c r="F39" s="383"/>
      <c r="G39" s="378"/>
      <c r="H39" s="368"/>
      <c r="I39" s="378"/>
      <c r="J39" s="368"/>
      <c r="K39" s="375"/>
      <c r="L39" s="375"/>
      <c r="M39" s="375"/>
      <c r="N39" s="375"/>
      <c r="O39" s="386"/>
      <c r="P39" s="377"/>
      <c r="R39" s="299"/>
    </row>
    <row r="40" spans="1:18">
      <c r="A40" s="300">
        <f t="shared" si="0"/>
        <v>32</v>
      </c>
      <c r="B40" s="292">
        <f t="shared" si="3"/>
        <v>0</v>
      </c>
      <c r="C40" s="365"/>
      <c r="D40" s="381"/>
      <c r="E40" s="378"/>
      <c r="F40" s="383"/>
      <c r="G40" s="378"/>
      <c r="H40" s="368"/>
      <c r="I40" s="378"/>
      <c r="J40" s="368"/>
      <c r="K40" s="375"/>
      <c r="L40" s="375"/>
      <c r="M40" s="375"/>
      <c r="N40" s="375"/>
      <c r="O40" s="386"/>
      <c r="P40" s="377"/>
      <c r="R40" s="299"/>
    </row>
    <row r="41" spans="1:18">
      <c r="A41" s="300">
        <f t="shared" si="0"/>
        <v>33</v>
      </c>
      <c r="B41" s="292">
        <f t="shared" si="3"/>
        <v>0</v>
      </c>
      <c r="C41" s="365"/>
      <c r="D41" s="381"/>
      <c r="E41" s="378"/>
      <c r="F41" s="383"/>
      <c r="G41" s="378"/>
      <c r="H41" s="368"/>
      <c r="I41" s="378"/>
      <c r="J41" s="368"/>
      <c r="K41" s="375"/>
      <c r="L41" s="375"/>
      <c r="M41" s="375"/>
      <c r="N41" s="375"/>
      <c r="O41" s="386"/>
      <c r="P41" s="377"/>
      <c r="R41" s="299"/>
    </row>
    <row r="42" spans="1:18">
      <c r="A42" s="300">
        <f t="shared" si="0"/>
        <v>34</v>
      </c>
      <c r="B42" s="292">
        <f t="shared" si="3"/>
        <v>0</v>
      </c>
      <c r="C42" s="365"/>
      <c r="D42" s="381"/>
      <c r="E42" s="378"/>
      <c r="F42" s="383"/>
      <c r="G42" s="378"/>
      <c r="H42" s="368"/>
      <c r="I42" s="378"/>
      <c r="J42" s="368"/>
      <c r="K42" s="375"/>
      <c r="L42" s="375"/>
      <c r="M42" s="375"/>
      <c r="N42" s="375"/>
      <c r="O42" s="386"/>
      <c r="P42" s="377"/>
      <c r="R42" s="299"/>
    </row>
    <row r="43" spans="1:18">
      <c r="A43" s="300">
        <f t="shared" si="0"/>
        <v>35</v>
      </c>
      <c r="B43" s="292">
        <f t="shared" si="3"/>
        <v>0</v>
      </c>
      <c r="C43" s="365"/>
      <c r="D43" s="381"/>
      <c r="E43" s="378"/>
      <c r="F43" s="383"/>
      <c r="G43" s="378"/>
      <c r="H43" s="368"/>
      <c r="I43" s="378"/>
      <c r="J43" s="368"/>
      <c r="K43" s="375"/>
      <c r="L43" s="375"/>
      <c r="M43" s="375"/>
      <c r="N43" s="375"/>
      <c r="O43" s="386"/>
      <c r="P43" s="377"/>
      <c r="R43" s="299"/>
    </row>
    <row r="44" spans="1:18">
      <c r="A44" s="300">
        <f t="shared" ref="A44:A93" si="4">A28+1</f>
        <v>21</v>
      </c>
      <c r="B44" s="292">
        <f t="shared" si="3"/>
        <v>0</v>
      </c>
      <c r="C44" s="365"/>
      <c r="D44" s="381"/>
      <c r="E44" s="378"/>
      <c r="F44" s="383"/>
      <c r="G44" s="378"/>
      <c r="H44" s="368"/>
      <c r="I44" s="378"/>
      <c r="J44" s="368"/>
      <c r="K44" s="375"/>
      <c r="L44" s="375"/>
      <c r="M44" s="375"/>
      <c r="N44" s="375"/>
      <c r="O44" s="386"/>
      <c r="P44" s="377"/>
      <c r="R44" s="299"/>
    </row>
    <row r="45" spans="1:18">
      <c r="A45" s="300">
        <f t="shared" si="4"/>
        <v>22</v>
      </c>
      <c r="B45" s="292">
        <f t="shared" si="3"/>
        <v>0</v>
      </c>
      <c r="C45" s="365"/>
      <c r="D45" s="381"/>
      <c r="E45" s="378"/>
      <c r="F45" s="383"/>
      <c r="G45" s="378"/>
      <c r="H45" s="368"/>
      <c r="I45" s="378"/>
      <c r="J45" s="368"/>
      <c r="K45" s="375"/>
      <c r="L45" s="375"/>
      <c r="M45" s="375"/>
      <c r="N45" s="375"/>
      <c r="O45" s="386"/>
      <c r="P45" s="377"/>
      <c r="R45" s="299"/>
    </row>
    <row r="46" spans="1:18">
      <c r="A46" s="300">
        <f t="shared" si="4"/>
        <v>23</v>
      </c>
      <c r="B46" s="292">
        <f t="shared" si="3"/>
        <v>0</v>
      </c>
      <c r="C46" s="365"/>
      <c r="D46" s="365"/>
      <c r="E46" s="378"/>
      <c r="F46" s="383"/>
      <c r="G46" s="378"/>
      <c r="H46" s="368"/>
      <c r="I46" s="378"/>
      <c r="J46" s="368"/>
      <c r="K46" s="375"/>
      <c r="L46" s="375"/>
      <c r="M46" s="375"/>
      <c r="N46" s="375"/>
      <c r="O46" s="386"/>
      <c r="P46" s="377"/>
      <c r="R46" s="299"/>
    </row>
    <row r="47" spans="1:18">
      <c r="A47" s="300">
        <f t="shared" si="4"/>
        <v>24</v>
      </c>
      <c r="B47" s="292">
        <f t="shared" si="3"/>
        <v>0</v>
      </c>
      <c r="C47" s="181"/>
      <c r="D47" s="365"/>
      <c r="E47" s="378"/>
      <c r="F47" s="383"/>
      <c r="G47" s="378"/>
      <c r="H47" s="368"/>
      <c r="I47" s="378"/>
      <c r="J47" s="368"/>
      <c r="K47" s="375"/>
      <c r="L47" s="375"/>
      <c r="M47" s="375"/>
      <c r="N47" s="375"/>
      <c r="O47" s="386"/>
      <c r="P47" s="377"/>
      <c r="R47" s="299"/>
    </row>
    <row r="48" spans="1:18">
      <c r="A48" s="300">
        <f t="shared" si="4"/>
        <v>25</v>
      </c>
      <c r="B48" s="292">
        <f t="shared" si="3"/>
        <v>0</v>
      </c>
      <c r="C48" s="181"/>
      <c r="D48" s="365"/>
      <c r="E48" s="373"/>
      <c r="F48" s="383"/>
      <c r="G48" s="373"/>
      <c r="H48" s="368"/>
      <c r="I48" s="373"/>
      <c r="J48" s="368"/>
      <c r="K48" s="375"/>
      <c r="L48" s="375"/>
      <c r="M48" s="375"/>
      <c r="N48" s="375"/>
      <c r="O48" s="386"/>
      <c r="P48" s="377"/>
      <c r="R48" s="299"/>
    </row>
    <row r="49" spans="1:18">
      <c r="A49" s="300">
        <f t="shared" si="4"/>
        <v>26</v>
      </c>
      <c r="B49" s="292">
        <f t="shared" si="3"/>
        <v>0</v>
      </c>
      <c r="C49" s="181"/>
      <c r="D49" s="365"/>
      <c r="E49" s="373"/>
      <c r="F49" s="383"/>
      <c r="G49" s="373"/>
      <c r="H49" s="368"/>
      <c r="I49" s="373"/>
      <c r="J49" s="368"/>
      <c r="K49" s="375"/>
      <c r="L49" s="375"/>
      <c r="M49" s="375"/>
      <c r="N49" s="375"/>
      <c r="O49" s="386"/>
      <c r="P49" s="377"/>
      <c r="R49" s="299"/>
    </row>
    <row r="50" spans="1:18">
      <c r="A50" s="300">
        <f t="shared" si="4"/>
        <v>27</v>
      </c>
      <c r="B50" s="292">
        <f t="shared" si="3"/>
        <v>0</v>
      </c>
      <c r="C50" s="181"/>
      <c r="D50" s="365"/>
      <c r="E50" s="373"/>
      <c r="F50" s="383"/>
      <c r="G50" s="373"/>
      <c r="H50" s="368"/>
      <c r="I50" s="373"/>
      <c r="J50" s="368"/>
      <c r="K50" s="375"/>
      <c r="L50" s="375"/>
      <c r="M50" s="375"/>
      <c r="N50" s="375"/>
      <c r="O50" s="386"/>
      <c r="P50" s="377"/>
      <c r="R50" s="299"/>
    </row>
    <row r="51" spans="1:18">
      <c r="A51" s="300">
        <f t="shared" si="4"/>
        <v>28</v>
      </c>
      <c r="B51" s="292">
        <f t="shared" si="3"/>
        <v>0</v>
      </c>
      <c r="C51" s="181"/>
      <c r="D51" s="365"/>
      <c r="E51" s="373"/>
      <c r="F51" s="383"/>
      <c r="G51" s="373"/>
      <c r="H51" s="368"/>
      <c r="I51" s="373"/>
      <c r="J51" s="368"/>
      <c r="K51" s="375"/>
      <c r="L51" s="375"/>
      <c r="M51" s="375"/>
      <c r="N51" s="375"/>
      <c r="O51" s="386"/>
      <c r="P51" s="377"/>
      <c r="R51" s="299"/>
    </row>
    <row r="52" spans="1:18">
      <c r="A52" s="300">
        <f t="shared" si="4"/>
        <v>29</v>
      </c>
      <c r="B52" s="292">
        <f t="shared" si="3"/>
        <v>0</v>
      </c>
      <c r="C52" s="365"/>
      <c r="D52" s="365"/>
      <c r="E52" s="378"/>
      <c r="F52" s="383"/>
      <c r="G52" s="378"/>
      <c r="H52" s="368"/>
      <c r="I52" s="378"/>
      <c r="J52" s="368"/>
      <c r="K52" s="375"/>
      <c r="L52" s="375"/>
      <c r="M52" s="375"/>
      <c r="N52" s="375"/>
      <c r="O52" s="386"/>
      <c r="P52" s="377"/>
      <c r="R52" s="299"/>
    </row>
    <row r="53" spans="1:18">
      <c r="A53" s="300">
        <f t="shared" si="4"/>
        <v>30</v>
      </c>
      <c r="B53" s="292">
        <f t="shared" si="3"/>
        <v>0</v>
      </c>
      <c r="C53" s="365"/>
      <c r="D53" s="365"/>
      <c r="E53" s="378"/>
      <c r="F53" s="383"/>
      <c r="G53" s="378"/>
      <c r="H53" s="368"/>
      <c r="I53" s="378"/>
      <c r="J53" s="368"/>
      <c r="K53" s="375"/>
      <c r="L53" s="375"/>
      <c r="M53" s="375"/>
      <c r="N53" s="375"/>
      <c r="O53" s="386"/>
      <c r="P53" s="377"/>
      <c r="R53" s="299"/>
    </row>
    <row r="54" spans="1:18">
      <c r="A54" s="300">
        <f t="shared" si="4"/>
        <v>31</v>
      </c>
      <c r="B54" s="292">
        <f t="shared" si="3"/>
        <v>0</v>
      </c>
      <c r="C54" s="365"/>
      <c r="D54" s="365"/>
      <c r="E54" s="378"/>
      <c r="F54" s="383"/>
      <c r="G54" s="378"/>
      <c r="H54" s="368"/>
      <c r="I54" s="378"/>
      <c r="J54" s="368"/>
      <c r="K54" s="375"/>
      <c r="L54" s="375"/>
      <c r="M54" s="375"/>
      <c r="N54" s="375"/>
      <c r="O54" s="386"/>
      <c r="P54" s="377"/>
      <c r="R54" s="299"/>
    </row>
    <row r="55" spans="1:18">
      <c r="A55" s="300">
        <f t="shared" si="4"/>
        <v>32</v>
      </c>
      <c r="B55" s="292">
        <f t="shared" si="3"/>
        <v>0</v>
      </c>
      <c r="C55" s="365"/>
      <c r="D55" s="365"/>
      <c r="E55" s="378"/>
      <c r="F55" s="383"/>
      <c r="G55" s="378"/>
      <c r="H55" s="368"/>
      <c r="I55" s="378"/>
      <c r="J55" s="368"/>
      <c r="K55" s="375"/>
      <c r="L55" s="375"/>
      <c r="M55" s="375"/>
      <c r="N55" s="375"/>
      <c r="O55" s="386"/>
      <c r="P55" s="377"/>
      <c r="R55" s="299"/>
    </row>
    <row r="56" spans="1:18">
      <c r="A56" s="300">
        <f t="shared" si="4"/>
        <v>33</v>
      </c>
      <c r="B56" s="292">
        <f t="shared" si="3"/>
        <v>0</v>
      </c>
      <c r="C56" s="365"/>
      <c r="D56" s="365"/>
      <c r="E56" s="378"/>
      <c r="F56" s="383"/>
      <c r="G56" s="378"/>
      <c r="H56" s="368"/>
      <c r="I56" s="378"/>
      <c r="J56" s="368"/>
      <c r="K56" s="375"/>
      <c r="L56" s="375"/>
      <c r="M56" s="375"/>
      <c r="N56" s="375"/>
      <c r="O56" s="386"/>
      <c r="P56" s="377"/>
      <c r="R56" s="299"/>
    </row>
    <row r="57" spans="1:18">
      <c r="A57" s="300">
        <f t="shared" si="4"/>
        <v>34</v>
      </c>
      <c r="B57" s="292">
        <f t="shared" si="3"/>
        <v>0</v>
      </c>
      <c r="C57" s="365"/>
      <c r="D57" s="365"/>
      <c r="E57" s="378"/>
      <c r="F57" s="383"/>
      <c r="G57" s="378"/>
      <c r="H57" s="368"/>
      <c r="I57" s="378"/>
      <c r="J57" s="368"/>
      <c r="K57" s="375"/>
      <c r="L57" s="375"/>
      <c r="M57" s="375"/>
      <c r="N57" s="375"/>
      <c r="O57" s="386"/>
      <c r="P57" s="377"/>
      <c r="R57" s="299"/>
    </row>
    <row r="58" spans="1:18">
      <c r="A58" s="300">
        <f t="shared" si="4"/>
        <v>35</v>
      </c>
      <c r="B58" s="292">
        <f t="shared" si="3"/>
        <v>0</v>
      </c>
      <c r="C58" s="365"/>
      <c r="D58" s="365"/>
      <c r="E58" s="378"/>
      <c r="F58" s="383"/>
      <c r="G58" s="378"/>
      <c r="H58" s="368"/>
      <c r="I58" s="378"/>
      <c r="J58" s="368"/>
      <c r="K58" s="375"/>
      <c r="L58" s="375"/>
      <c r="M58" s="375"/>
      <c r="N58" s="375"/>
      <c r="O58" s="386"/>
      <c r="P58" s="377"/>
      <c r="R58" s="299"/>
    </row>
    <row r="59" spans="1:18">
      <c r="A59" s="300">
        <f t="shared" si="4"/>
        <v>36</v>
      </c>
      <c r="B59" s="292">
        <f t="shared" si="3"/>
        <v>0</v>
      </c>
      <c r="C59" s="365"/>
      <c r="D59" s="365"/>
      <c r="E59" s="378"/>
      <c r="F59" s="383"/>
      <c r="G59" s="378"/>
      <c r="H59" s="368"/>
      <c r="I59" s="378"/>
      <c r="J59" s="368"/>
      <c r="K59" s="375"/>
      <c r="L59" s="375"/>
      <c r="M59" s="375"/>
      <c r="N59" s="375"/>
      <c r="O59" s="386"/>
      <c r="P59" s="377"/>
      <c r="R59" s="299"/>
    </row>
    <row r="60" spans="1:18">
      <c r="A60" s="300">
        <f t="shared" si="4"/>
        <v>22</v>
      </c>
      <c r="B60" s="292">
        <f t="shared" si="3"/>
        <v>0</v>
      </c>
      <c r="C60" s="365"/>
      <c r="D60" s="365"/>
      <c r="E60" s="378"/>
      <c r="F60" s="383"/>
      <c r="G60" s="378"/>
      <c r="H60" s="368"/>
      <c r="I60" s="378"/>
      <c r="J60" s="368"/>
      <c r="K60" s="375"/>
      <c r="L60" s="375"/>
      <c r="M60" s="375"/>
      <c r="N60" s="375"/>
      <c r="O60" s="386"/>
      <c r="P60" s="377"/>
      <c r="R60" s="299"/>
    </row>
    <row r="61" spans="1:18">
      <c r="A61" s="300">
        <f t="shared" si="4"/>
        <v>23</v>
      </c>
      <c r="B61" s="292">
        <f t="shared" si="3"/>
        <v>0</v>
      </c>
      <c r="C61" s="365"/>
      <c r="D61" s="365"/>
      <c r="E61" s="378"/>
      <c r="F61" s="383"/>
      <c r="G61" s="378"/>
      <c r="H61" s="368"/>
      <c r="I61" s="378"/>
      <c r="J61" s="368"/>
      <c r="K61" s="375"/>
      <c r="L61" s="375"/>
      <c r="M61" s="375"/>
      <c r="N61" s="375"/>
      <c r="O61" s="386"/>
      <c r="P61" s="377"/>
      <c r="R61" s="299"/>
    </row>
    <row r="62" spans="1:18">
      <c r="A62" s="300">
        <f t="shared" si="4"/>
        <v>24</v>
      </c>
      <c r="B62" s="292">
        <f t="shared" si="3"/>
        <v>0</v>
      </c>
      <c r="C62" s="365"/>
      <c r="D62" s="365"/>
      <c r="E62" s="378"/>
      <c r="F62" s="383"/>
      <c r="G62" s="378"/>
      <c r="H62" s="368"/>
      <c r="I62" s="378"/>
      <c r="J62" s="368"/>
      <c r="K62" s="375"/>
      <c r="L62" s="375"/>
      <c r="M62" s="375"/>
      <c r="N62" s="375"/>
      <c r="O62" s="386"/>
      <c r="P62" s="377"/>
      <c r="R62" s="299"/>
    </row>
    <row r="63" spans="1:18">
      <c r="A63" s="300">
        <f t="shared" si="4"/>
        <v>25</v>
      </c>
      <c r="B63" s="292">
        <f t="shared" si="3"/>
        <v>0</v>
      </c>
      <c r="C63" s="365"/>
      <c r="D63" s="365"/>
      <c r="E63" s="378"/>
      <c r="F63" s="383"/>
      <c r="G63" s="378"/>
      <c r="H63" s="368"/>
      <c r="I63" s="378"/>
      <c r="J63" s="368"/>
      <c r="K63" s="375"/>
      <c r="L63" s="375"/>
      <c r="M63" s="375"/>
      <c r="N63" s="375"/>
      <c r="O63" s="386"/>
      <c r="P63" s="377"/>
      <c r="R63" s="299"/>
    </row>
    <row r="64" spans="1:18">
      <c r="A64" s="300">
        <f t="shared" si="4"/>
        <v>26</v>
      </c>
      <c r="B64" s="292">
        <f t="shared" si="3"/>
        <v>0</v>
      </c>
      <c r="C64" s="365"/>
      <c r="D64" s="365"/>
      <c r="E64" s="378"/>
      <c r="F64" s="383"/>
      <c r="G64" s="378"/>
      <c r="H64" s="368"/>
      <c r="I64" s="378"/>
      <c r="J64" s="368"/>
      <c r="K64" s="375"/>
      <c r="L64" s="375"/>
      <c r="M64" s="375"/>
      <c r="N64" s="375"/>
      <c r="O64" s="386"/>
      <c r="P64" s="377"/>
      <c r="R64" s="299"/>
    </row>
    <row r="65" spans="1:18">
      <c r="A65" s="300">
        <f t="shared" si="4"/>
        <v>27</v>
      </c>
      <c r="B65" s="292">
        <f t="shared" si="3"/>
        <v>0</v>
      </c>
      <c r="C65" s="365"/>
      <c r="D65" s="365"/>
      <c r="E65" s="378"/>
      <c r="F65" s="383"/>
      <c r="G65" s="378"/>
      <c r="H65" s="368"/>
      <c r="I65" s="378"/>
      <c r="J65" s="368"/>
      <c r="K65" s="375"/>
      <c r="L65" s="375"/>
      <c r="M65" s="375"/>
      <c r="N65" s="375"/>
      <c r="O65" s="386"/>
      <c r="P65" s="377"/>
      <c r="R65" s="299"/>
    </row>
    <row r="66" spans="1:18">
      <c r="A66" s="300">
        <f t="shared" si="4"/>
        <v>28</v>
      </c>
      <c r="B66" s="292">
        <f t="shared" si="3"/>
        <v>0</v>
      </c>
      <c r="C66" s="365"/>
      <c r="D66" s="365"/>
      <c r="E66" s="378"/>
      <c r="F66" s="383"/>
      <c r="G66" s="378"/>
      <c r="H66" s="368"/>
      <c r="I66" s="378"/>
      <c r="J66" s="368"/>
      <c r="K66" s="375"/>
      <c r="L66" s="375"/>
      <c r="M66" s="375"/>
      <c r="N66" s="375"/>
      <c r="O66" s="386"/>
      <c r="P66" s="377"/>
      <c r="R66" s="299"/>
    </row>
    <row r="67" spans="1:18">
      <c r="A67" s="300">
        <f t="shared" si="4"/>
        <v>29</v>
      </c>
      <c r="B67" s="292">
        <f t="shared" si="3"/>
        <v>0</v>
      </c>
      <c r="C67" s="365"/>
      <c r="D67" s="365"/>
      <c r="E67" s="378"/>
      <c r="F67" s="383"/>
      <c r="G67" s="378"/>
      <c r="H67" s="368"/>
      <c r="I67" s="378"/>
      <c r="J67" s="368"/>
      <c r="K67" s="375"/>
      <c r="L67" s="375"/>
      <c r="M67" s="375"/>
      <c r="N67" s="375"/>
      <c r="O67" s="386"/>
      <c r="P67" s="377"/>
      <c r="R67" s="299"/>
    </row>
    <row r="68" spans="1:18">
      <c r="A68" s="300">
        <f t="shared" si="4"/>
        <v>30</v>
      </c>
      <c r="B68" s="292">
        <f t="shared" si="3"/>
        <v>0</v>
      </c>
      <c r="C68" s="365"/>
      <c r="D68" s="365"/>
      <c r="E68" s="378"/>
      <c r="F68" s="383"/>
      <c r="G68" s="378"/>
      <c r="H68" s="368"/>
      <c r="I68" s="378"/>
      <c r="J68" s="368"/>
      <c r="K68" s="375"/>
      <c r="L68" s="375"/>
      <c r="M68" s="375"/>
      <c r="N68" s="375"/>
      <c r="O68" s="386"/>
      <c r="P68" s="377"/>
      <c r="R68" s="299"/>
    </row>
    <row r="69" spans="1:18">
      <c r="A69" s="300">
        <f t="shared" si="4"/>
        <v>31</v>
      </c>
      <c r="B69" s="292">
        <f t="shared" si="3"/>
        <v>0</v>
      </c>
      <c r="C69" s="365"/>
      <c r="D69" s="365"/>
      <c r="E69" s="378"/>
      <c r="F69" s="383"/>
      <c r="G69" s="378"/>
      <c r="H69" s="368"/>
      <c r="I69" s="378"/>
      <c r="J69" s="368"/>
      <c r="K69" s="375"/>
      <c r="L69" s="375"/>
      <c r="M69" s="375"/>
      <c r="N69" s="375"/>
      <c r="O69" s="386"/>
      <c r="P69" s="377"/>
      <c r="R69" s="299"/>
    </row>
    <row r="70" spans="1:18">
      <c r="A70" s="300">
        <f t="shared" si="4"/>
        <v>32</v>
      </c>
      <c r="B70" s="292">
        <f t="shared" si="3"/>
        <v>0</v>
      </c>
      <c r="C70" s="365"/>
      <c r="D70" s="365"/>
      <c r="E70" s="378"/>
      <c r="F70" s="383"/>
      <c r="G70" s="378"/>
      <c r="H70" s="368"/>
      <c r="I70" s="378"/>
      <c r="J70" s="368"/>
      <c r="K70" s="375"/>
      <c r="L70" s="375"/>
      <c r="M70" s="375"/>
      <c r="N70" s="375"/>
      <c r="O70" s="386"/>
      <c r="P70" s="377"/>
      <c r="R70" s="299"/>
    </row>
    <row r="71" spans="1:18">
      <c r="A71" s="300">
        <f t="shared" si="4"/>
        <v>33</v>
      </c>
      <c r="B71" s="292">
        <f t="shared" si="3"/>
        <v>0</v>
      </c>
      <c r="C71" s="365"/>
      <c r="D71" s="365"/>
      <c r="E71" s="378"/>
      <c r="F71" s="383"/>
      <c r="G71" s="378"/>
      <c r="H71" s="368"/>
      <c r="I71" s="378"/>
      <c r="J71" s="368"/>
      <c r="K71" s="375"/>
      <c r="L71" s="375"/>
      <c r="M71" s="375"/>
      <c r="N71" s="375"/>
      <c r="O71" s="386"/>
      <c r="P71" s="377"/>
      <c r="R71" s="299"/>
    </row>
    <row r="72" spans="1:18">
      <c r="A72" s="300">
        <f t="shared" si="4"/>
        <v>34</v>
      </c>
      <c r="B72" s="292">
        <f t="shared" ref="B72" si="5">I72</f>
        <v>0</v>
      </c>
      <c r="C72" s="365"/>
      <c r="D72" s="365"/>
      <c r="E72" s="378"/>
      <c r="F72" s="383"/>
      <c r="G72" s="378"/>
      <c r="H72" s="368"/>
      <c r="I72" s="378"/>
      <c r="J72" s="368"/>
      <c r="K72" s="375"/>
      <c r="L72" s="375"/>
      <c r="M72" s="375"/>
      <c r="N72" s="375"/>
      <c r="O72" s="386"/>
      <c r="P72" s="377"/>
      <c r="R72" s="299"/>
    </row>
    <row r="73" spans="1:18">
      <c r="A73" s="300">
        <f t="shared" si="4"/>
        <v>35</v>
      </c>
      <c r="B73" s="292">
        <f t="shared" ref="B73:B75" si="6">I73</f>
        <v>0</v>
      </c>
      <c r="C73" s="365"/>
      <c r="D73" s="365"/>
      <c r="E73" s="378"/>
      <c r="F73" s="383"/>
      <c r="G73" s="378"/>
      <c r="H73" s="368"/>
      <c r="I73" s="378"/>
      <c r="J73" s="368"/>
      <c r="K73" s="375"/>
      <c r="L73" s="375"/>
      <c r="M73" s="375"/>
      <c r="N73" s="375"/>
      <c r="O73" s="386"/>
      <c r="P73" s="377"/>
      <c r="R73" s="299"/>
    </row>
    <row r="74" spans="1:18">
      <c r="A74" s="300">
        <f t="shared" si="4"/>
        <v>36</v>
      </c>
      <c r="B74" s="292">
        <f t="shared" si="6"/>
        <v>0</v>
      </c>
      <c r="C74" s="365"/>
      <c r="D74" s="365"/>
      <c r="E74" s="378"/>
      <c r="F74" s="383"/>
      <c r="G74" s="378"/>
      <c r="H74" s="368"/>
      <c r="I74" s="378"/>
      <c r="J74" s="368"/>
      <c r="K74" s="375"/>
      <c r="L74" s="375"/>
      <c r="M74" s="375"/>
      <c r="N74" s="375"/>
      <c r="O74" s="386"/>
      <c r="P74" s="377"/>
      <c r="R74" s="299"/>
    </row>
    <row r="75" spans="1:18">
      <c r="A75" s="300">
        <f t="shared" si="4"/>
        <v>37</v>
      </c>
      <c r="B75" s="292">
        <f t="shared" si="6"/>
        <v>0</v>
      </c>
      <c r="C75" s="365"/>
      <c r="D75" s="381"/>
      <c r="E75" s="378"/>
      <c r="F75" s="383"/>
      <c r="G75" s="378"/>
      <c r="H75" s="368"/>
      <c r="I75" s="378"/>
      <c r="J75" s="368"/>
      <c r="K75" s="375"/>
      <c r="L75" s="375"/>
      <c r="M75" s="375"/>
      <c r="N75" s="375"/>
      <c r="O75" s="386"/>
      <c r="P75" s="377"/>
      <c r="R75" s="299"/>
    </row>
    <row r="76" spans="1:18">
      <c r="A76" s="300">
        <f t="shared" si="4"/>
        <v>23</v>
      </c>
      <c r="B76" s="292">
        <f t="shared" ref="B76:B86" si="7">I76</f>
        <v>0</v>
      </c>
      <c r="C76" s="365"/>
      <c r="D76" s="381"/>
      <c r="E76" s="378"/>
      <c r="F76" s="383"/>
      <c r="G76" s="378"/>
      <c r="H76" s="368"/>
      <c r="I76" s="378"/>
      <c r="J76" s="368"/>
      <c r="K76" s="375"/>
      <c r="L76" s="375"/>
      <c r="M76" s="375"/>
      <c r="N76" s="375"/>
      <c r="O76" s="386"/>
      <c r="P76" s="377"/>
      <c r="R76" s="299"/>
    </row>
    <row r="77" spans="1:18">
      <c r="A77" s="300">
        <f t="shared" si="4"/>
        <v>24</v>
      </c>
      <c r="B77" s="292">
        <f t="shared" si="7"/>
        <v>0</v>
      </c>
      <c r="C77" s="365"/>
      <c r="D77" s="381"/>
      <c r="E77" s="378"/>
      <c r="F77" s="383"/>
      <c r="G77" s="378"/>
      <c r="H77" s="368"/>
      <c r="I77" s="378"/>
      <c r="J77" s="368"/>
      <c r="K77" s="375"/>
      <c r="L77" s="375"/>
      <c r="M77" s="375"/>
      <c r="N77" s="375"/>
      <c r="O77" s="386"/>
      <c r="P77" s="377"/>
      <c r="R77" s="299"/>
    </row>
    <row r="78" spans="1:18">
      <c r="A78" s="300">
        <f t="shared" si="4"/>
        <v>25</v>
      </c>
      <c r="B78" s="292">
        <f t="shared" si="7"/>
        <v>0</v>
      </c>
      <c r="C78" s="365"/>
      <c r="D78" s="365"/>
      <c r="E78" s="378"/>
      <c r="F78" s="383"/>
      <c r="G78" s="378"/>
      <c r="H78" s="368"/>
      <c r="I78" s="378"/>
      <c r="J78" s="368"/>
      <c r="K78" s="375"/>
      <c r="L78" s="375"/>
      <c r="M78" s="375"/>
      <c r="N78" s="375"/>
      <c r="O78" s="386"/>
      <c r="P78" s="377"/>
      <c r="R78" s="299"/>
    </row>
    <row r="79" spans="1:18">
      <c r="A79" s="300">
        <f t="shared" si="4"/>
        <v>26</v>
      </c>
      <c r="B79" s="292">
        <f t="shared" si="7"/>
        <v>0</v>
      </c>
      <c r="C79" s="365"/>
      <c r="D79" s="365"/>
      <c r="E79" s="378"/>
      <c r="F79" s="383"/>
      <c r="G79" s="378"/>
      <c r="H79" s="368"/>
      <c r="I79" s="378"/>
      <c r="J79" s="368"/>
      <c r="K79" s="375"/>
      <c r="L79" s="375"/>
      <c r="M79" s="375"/>
      <c r="N79" s="375"/>
      <c r="O79" s="386"/>
      <c r="P79" s="377"/>
      <c r="R79" s="299"/>
    </row>
    <row r="80" spans="1:18">
      <c r="A80" s="300">
        <f t="shared" si="4"/>
        <v>27</v>
      </c>
      <c r="B80" s="292">
        <f t="shared" si="7"/>
        <v>0</v>
      </c>
      <c r="C80" s="365"/>
      <c r="D80" s="365"/>
      <c r="E80" s="378"/>
      <c r="F80" s="383"/>
      <c r="G80" s="378"/>
      <c r="H80" s="368"/>
      <c r="I80" s="378"/>
      <c r="J80" s="368"/>
      <c r="K80" s="375"/>
      <c r="L80" s="375"/>
      <c r="M80" s="375"/>
      <c r="N80" s="375"/>
      <c r="O80" s="386"/>
      <c r="P80" s="377"/>
      <c r="R80" s="299"/>
    </row>
    <row r="81" spans="1:18">
      <c r="A81" s="300">
        <f t="shared" si="4"/>
        <v>28</v>
      </c>
      <c r="B81" s="292">
        <f t="shared" si="7"/>
        <v>0</v>
      </c>
      <c r="C81" s="365"/>
      <c r="D81" s="365"/>
      <c r="E81" s="378"/>
      <c r="F81" s="383"/>
      <c r="G81" s="378"/>
      <c r="H81" s="368"/>
      <c r="I81" s="378"/>
      <c r="J81" s="368"/>
      <c r="K81" s="375"/>
      <c r="L81" s="375"/>
      <c r="M81" s="375"/>
      <c r="N81" s="375"/>
      <c r="O81" s="386"/>
      <c r="P81" s="377"/>
      <c r="R81" s="299"/>
    </row>
    <row r="82" spans="1:18">
      <c r="A82" s="300">
        <f t="shared" si="4"/>
        <v>29</v>
      </c>
      <c r="B82" s="292">
        <f t="shared" si="7"/>
        <v>0</v>
      </c>
      <c r="C82" s="365"/>
      <c r="D82" s="365"/>
      <c r="E82" s="378"/>
      <c r="F82" s="383"/>
      <c r="G82" s="378"/>
      <c r="H82" s="368"/>
      <c r="I82" s="378"/>
      <c r="J82" s="368"/>
      <c r="K82" s="375"/>
      <c r="L82" s="375"/>
      <c r="M82" s="375"/>
      <c r="N82" s="375"/>
      <c r="O82" s="386"/>
      <c r="P82" s="377"/>
      <c r="R82" s="299"/>
    </row>
    <row r="83" spans="1:18">
      <c r="A83" s="300">
        <f t="shared" si="4"/>
        <v>30</v>
      </c>
      <c r="B83" s="292">
        <f t="shared" si="7"/>
        <v>0</v>
      </c>
      <c r="C83" s="365"/>
      <c r="D83" s="365"/>
      <c r="E83" s="366"/>
      <c r="F83" s="383"/>
      <c r="G83" s="367"/>
      <c r="H83" s="368"/>
      <c r="I83" s="367"/>
      <c r="J83" s="368"/>
      <c r="K83" s="375"/>
      <c r="L83" s="375"/>
      <c r="M83" s="375"/>
      <c r="N83" s="375"/>
      <c r="O83" s="386"/>
      <c r="P83" s="377"/>
      <c r="R83" s="299"/>
    </row>
    <row r="84" spans="1:18">
      <c r="A84" s="300">
        <f t="shared" si="4"/>
        <v>31</v>
      </c>
      <c r="B84" s="292">
        <f t="shared" si="7"/>
        <v>0</v>
      </c>
      <c r="C84" s="365"/>
      <c r="D84" s="381"/>
      <c r="E84" s="366"/>
      <c r="F84" s="383"/>
      <c r="G84" s="367"/>
      <c r="H84" s="368"/>
      <c r="I84" s="367"/>
      <c r="J84" s="368"/>
      <c r="K84" s="375"/>
      <c r="L84" s="375"/>
      <c r="M84" s="375"/>
      <c r="N84" s="375"/>
      <c r="O84" s="386"/>
      <c r="P84" s="377"/>
      <c r="R84" s="299"/>
    </row>
    <row r="85" spans="1:18">
      <c r="A85" s="300">
        <f t="shared" si="4"/>
        <v>32</v>
      </c>
      <c r="B85" s="292">
        <f t="shared" si="7"/>
        <v>0</v>
      </c>
      <c r="C85" s="365"/>
      <c r="D85" s="381"/>
      <c r="E85" s="366"/>
      <c r="F85" s="383"/>
      <c r="G85" s="367"/>
      <c r="H85" s="368"/>
      <c r="I85" s="367"/>
      <c r="J85" s="368"/>
      <c r="K85" s="375"/>
      <c r="L85" s="375"/>
      <c r="M85" s="375"/>
      <c r="N85" s="375"/>
      <c r="O85" s="386"/>
      <c r="P85" s="377"/>
      <c r="R85" s="299"/>
    </row>
    <row r="86" spans="1:18">
      <c r="A86" s="300">
        <f t="shared" si="4"/>
        <v>33</v>
      </c>
      <c r="B86" s="292">
        <f t="shared" si="7"/>
        <v>0</v>
      </c>
      <c r="C86" s="365"/>
      <c r="D86" s="381"/>
      <c r="E86" s="366"/>
      <c r="F86" s="383"/>
      <c r="G86" s="367"/>
      <c r="H86" s="368"/>
      <c r="I86" s="367"/>
      <c r="J86" s="368"/>
      <c r="K86" s="375"/>
      <c r="L86" s="375"/>
      <c r="M86" s="375"/>
      <c r="N86" s="375"/>
      <c r="O86" s="386"/>
      <c r="P86" s="377"/>
      <c r="R86" s="299"/>
    </row>
    <row r="87" spans="1:18">
      <c r="A87" s="300">
        <f t="shared" si="4"/>
        <v>34</v>
      </c>
      <c r="B87" s="292">
        <f t="shared" ref="B87:B91" si="8">I87</f>
        <v>0</v>
      </c>
      <c r="C87" s="365"/>
      <c r="D87" s="381"/>
      <c r="E87" s="366"/>
      <c r="F87" s="383"/>
      <c r="G87" s="366"/>
      <c r="H87" s="368"/>
      <c r="I87" s="366"/>
      <c r="J87" s="368"/>
      <c r="K87" s="375"/>
      <c r="L87" s="375"/>
      <c r="M87" s="375"/>
      <c r="N87" s="375"/>
      <c r="O87" s="386"/>
      <c r="P87" s="377"/>
      <c r="R87" s="299"/>
    </row>
    <row r="88" spans="1:18">
      <c r="A88" s="300">
        <f t="shared" si="4"/>
        <v>35</v>
      </c>
      <c r="B88" s="292">
        <f t="shared" si="8"/>
        <v>0</v>
      </c>
      <c r="C88" s="365"/>
      <c r="D88" s="381"/>
      <c r="E88" s="366"/>
      <c r="F88" s="383"/>
      <c r="G88" s="366"/>
      <c r="H88" s="368"/>
      <c r="I88" s="366"/>
      <c r="J88" s="368"/>
      <c r="K88" s="375"/>
      <c r="L88" s="375"/>
      <c r="M88" s="375"/>
      <c r="N88" s="375"/>
      <c r="O88" s="386"/>
      <c r="P88" s="377"/>
      <c r="R88" s="299"/>
    </row>
    <row r="89" spans="1:18">
      <c r="A89" s="300">
        <f t="shared" si="4"/>
        <v>36</v>
      </c>
      <c r="B89" s="292">
        <f t="shared" si="8"/>
        <v>0</v>
      </c>
      <c r="C89" s="365"/>
      <c r="D89" s="381"/>
      <c r="E89" s="366"/>
      <c r="F89" s="383"/>
      <c r="G89" s="366"/>
      <c r="H89" s="368"/>
      <c r="I89" s="366"/>
      <c r="J89" s="368"/>
      <c r="K89" s="375"/>
      <c r="L89" s="375"/>
      <c r="M89" s="375"/>
      <c r="N89" s="375"/>
      <c r="O89" s="386"/>
      <c r="P89" s="377"/>
      <c r="R89" s="299"/>
    </row>
    <row r="90" spans="1:18">
      <c r="A90" s="300">
        <f t="shared" si="4"/>
        <v>37</v>
      </c>
      <c r="B90" s="292">
        <f t="shared" si="8"/>
        <v>0</v>
      </c>
      <c r="C90" s="365"/>
      <c r="D90" s="381"/>
      <c r="E90" s="366"/>
      <c r="F90" s="383"/>
      <c r="G90" s="366"/>
      <c r="H90" s="368"/>
      <c r="I90" s="366"/>
      <c r="J90" s="368"/>
      <c r="K90" s="375"/>
      <c r="L90" s="375"/>
      <c r="M90" s="375"/>
      <c r="N90" s="375"/>
      <c r="O90" s="386"/>
      <c r="P90" s="377"/>
      <c r="R90" s="299"/>
    </row>
    <row r="91" spans="1:18">
      <c r="A91" s="300">
        <f t="shared" si="4"/>
        <v>38</v>
      </c>
      <c r="B91" s="292">
        <f t="shared" si="8"/>
        <v>0</v>
      </c>
      <c r="C91" s="365"/>
      <c r="D91" s="381"/>
      <c r="E91" s="366"/>
      <c r="F91" s="383"/>
      <c r="G91" s="366"/>
      <c r="H91" s="368"/>
      <c r="I91" s="366"/>
      <c r="J91" s="368"/>
      <c r="K91" s="375"/>
      <c r="L91" s="375"/>
      <c r="M91" s="375"/>
      <c r="N91" s="375"/>
      <c r="O91" s="386"/>
      <c r="P91" s="377"/>
      <c r="R91" s="299"/>
    </row>
    <row r="92" spans="1:18">
      <c r="A92" s="300">
        <f t="shared" si="4"/>
        <v>24</v>
      </c>
      <c r="B92" s="292">
        <f t="shared" ref="B92:B93" si="9">I92</f>
        <v>0</v>
      </c>
      <c r="C92" s="365"/>
      <c r="D92" s="381"/>
      <c r="E92" s="366"/>
      <c r="F92" s="383"/>
      <c r="G92" s="366"/>
      <c r="H92" s="368"/>
      <c r="I92" s="366"/>
      <c r="J92" s="368"/>
      <c r="K92" s="375"/>
      <c r="L92" s="375"/>
      <c r="M92" s="375"/>
      <c r="N92" s="375"/>
      <c r="O92" s="386"/>
      <c r="P92" s="377"/>
      <c r="R92" s="299"/>
    </row>
    <row r="93" spans="1:18">
      <c r="A93" s="300">
        <f t="shared" si="4"/>
        <v>25</v>
      </c>
      <c r="B93" s="292">
        <f t="shared" si="9"/>
        <v>0</v>
      </c>
      <c r="C93" s="365"/>
      <c r="D93" s="381"/>
      <c r="E93" s="366"/>
      <c r="F93" s="383"/>
      <c r="G93" s="366"/>
      <c r="H93" s="368"/>
      <c r="I93" s="366"/>
      <c r="J93" s="368"/>
      <c r="K93" s="375"/>
      <c r="L93" s="375"/>
      <c r="M93" s="375"/>
      <c r="N93" s="375"/>
      <c r="O93" s="386"/>
      <c r="P93" s="377"/>
      <c r="R93" s="299"/>
    </row>
    <row r="94" spans="1:18">
      <c r="A94" s="300">
        <f t="shared" ref="A94:A99" si="10">A71+1</f>
        <v>34</v>
      </c>
      <c r="B94" s="292">
        <f t="shared" ref="B94:B99" si="11">I94</f>
        <v>0</v>
      </c>
      <c r="C94" s="365"/>
      <c r="D94" s="381"/>
      <c r="E94" s="366"/>
      <c r="F94" s="383"/>
      <c r="G94" s="366"/>
      <c r="H94" s="368"/>
      <c r="I94" s="366"/>
      <c r="J94" s="368"/>
      <c r="K94" s="375"/>
      <c r="L94" s="375"/>
      <c r="M94" s="375"/>
      <c r="N94" s="375"/>
      <c r="O94" s="386"/>
      <c r="P94" s="377"/>
      <c r="R94" s="299"/>
    </row>
    <row r="95" spans="1:18">
      <c r="A95" s="300">
        <f t="shared" si="10"/>
        <v>35</v>
      </c>
      <c r="B95" s="292">
        <f t="shared" si="11"/>
        <v>0</v>
      </c>
      <c r="C95" s="365"/>
      <c r="D95" s="381"/>
      <c r="E95" s="366"/>
      <c r="F95" s="383"/>
      <c r="G95" s="366"/>
      <c r="H95" s="368"/>
      <c r="I95" s="366"/>
      <c r="J95" s="368"/>
      <c r="K95" s="375"/>
      <c r="L95" s="375"/>
      <c r="M95" s="375"/>
      <c r="N95" s="375"/>
      <c r="O95" s="386"/>
      <c r="P95" s="377"/>
      <c r="R95" s="299"/>
    </row>
    <row r="96" spans="1:18">
      <c r="A96" s="300">
        <f t="shared" si="10"/>
        <v>36</v>
      </c>
      <c r="B96" s="292">
        <f t="shared" si="11"/>
        <v>0</v>
      </c>
      <c r="C96" s="365"/>
      <c r="D96" s="381"/>
      <c r="E96" s="366"/>
      <c r="F96" s="383"/>
      <c r="G96" s="366"/>
      <c r="H96" s="368"/>
      <c r="I96" s="366"/>
      <c r="J96" s="368"/>
      <c r="K96" s="375"/>
      <c r="L96" s="375"/>
      <c r="M96" s="375"/>
      <c r="N96" s="375"/>
      <c r="O96" s="386"/>
      <c r="P96" s="377"/>
      <c r="R96" s="299"/>
    </row>
    <row r="97" spans="1:18">
      <c r="A97" s="300">
        <f t="shared" si="10"/>
        <v>37</v>
      </c>
      <c r="B97" s="292">
        <f t="shared" si="11"/>
        <v>0</v>
      </c>
      <c r="C97" s="365"/>
      <c r="D97" s="381"/>
      <c r="E97" s="366"/>
      <c r="F97" s="383"/>
      <c r="G97" s="367"/>
      <c r="H97" s="368"/>
      <c r="I97" s="367"/>
      <c r="J97" s="368"/>
      <c r="K97" s="375"/>
      <c r="L97" s="375"/>
      <c r="M97" s="375"/>
      <c r="N97" s="375"/>
      <c r="O97" s="386"/>
      <c r="P97" s="377"/>
      <c r="R97" s="299"/>
    </row>
    <row r="98" spans="1:18">
      <c r="A98" s="300">
        <f t="shared" si="10"/>
        <v>38</v>
      </c>
      <c r="B98" s="292">
        <f t="shared" si="11"/>
        <v>0</v>
      </c>
      <c r="C98" s="365"/>
      <c r="D98" s="381"/>
      <c r="E98" s="366"/>
      <c r="F98" s="383"/>
      <c r="G98" s="367"/>
      <c r="H98" s="368"/>
      <c r="I98" s="367"/>
      <c r="J98" s="368"/>
      <c r="K98" s="375"/>
      <c r="L98" s="375"/>
      <c r="M98" s="375"/>
      <c r="N98" s="375"/>
      <c r="O98" s="386"/>
      <c r="P98" s="377"/>
      <c r="R98" s="299"/>
    </row>
    <row r="99" spans="1:18">
      <c r="A99" s="300">
        <f t="shared" si="10"/>
        <v>24</v>
      </c>
      <c r="B99" s="292">
        <f t="shared" si="11"/>
        <v>0</v>
      </c>
      <c r="C99" s="365"/>
      <c r="D99" s="381"/>
      <c r="E99" s="366"/>
      <c r="F99" s="383"/>
      <c r="G99" s="367"/>
      <c r="H99" s="368"/>
      <c r="I99" s="367"/>
      <c r="J99" s="368"/>
      <c r="K99" s="375"/>
      <c r="L99" s="375"/>
      <c r="M99" s="375"/>
      <c r="N99" s="375"/>
      <c r="O99" s="386"/>
      <c r="P99" s="377"/>
      <c r="R99" s="299"/>
    </row>
    <row r="100" spans="1:18">
      <c r="A100" s="300"/>
      <c r="B100" s="292"/>
      <c r="C100" s="365"/>
      <c r="D100" s="381"/>
      <c r="E100" s="366"/>
      <c r="F100" s="387"/>
      <c r="G100" s="367"/>
      <c r="H100" s="368"/>
      <c r="I100" s="367"/>
      <c r="J100" s="368"/>
      <c r="K100" s="375"/>
      <c r="L100" s="375"/>
      <c r="M100" s="375"/>
      <c r="N100" s="375"/>
      <c r="O100" s="386"/>
      <c r="P100" s="377"/>
      <c r="R100" s="299"/>
    </row>
    <row r="101" spans="1:18">
      <c r="A101" s="300"/>
      <c r="B101" s="292"/>
      <c r="C101" s="365"/>
      <c r="D101" s="381"/>
      <c r="E101" s="366"/>
      <c r="F101" s="387"/>
      <c r="G101" s="367"/>
      <c r="H101" s="368"/>
      <c r="I101" s="367"/>
      <c r="J101" s="368"/>
      <c r="K101" s="375"/>
      <c r="L101" s="375"/>
      <c r="M101" s="375"/>
      <c r="N101" s="375"/>
      <c r="O101" s="386"/>
      <c r="P101" s="377"/>
      <c r="R101" s="299"/>
    </row>
    <row r="102" spans="1:18">
      <c r="A102" s="300"/>
      <c r="B102" s="292"/>
      <c r="C102" s="365"/>
      <c r="D102" s="365"/>
      <c r="E102" s="366"/>
      <c r="F102" s="292"/>
      <c r="G102" s="367"/>
      <c r="H102" s="368"/>
      <c r="I102" s="367"/>
      <c r="J102" s="368"/>
      <c r="K102" s="368"/>
      <c r="L102" s="368"/>
      <c r="M102" s="369"/>
      <c r="N102" s="369"/>
      <c r="O102" s="388"/>
      <c r="P102" s="377"/>
    </row>
    <row r="103" spans="1:18">
      <c r="A103" s="389" t="s">
        <v>3</v>
      </c>
      <c r="B103" s="390"/>
      <c r="C103" s="390"/>
      <c r="D103" s="390"/>
      <c r="E103" s="390"/>
      <c r="F103" s="390"/>
      <c r="G103" s="390"/>
      <c r="H103" s="391"/>
      <c r="I103" s="390"/>
      <c r="J103" s="391"/>
      <c r="K103" s="391"/>
      <c r="L103" s="391"/>
      <c r="M103" s="392"/>
      <c r="N103" s="392"/>
      <c r="O103" s="393">
        <f>SUM(O8:O102)</f>
        <v>87916.203999999998</v>
      </c>
      <c r="P103" s="394"/>
    </row>
  </sheetData>
  <autoFilter ref="A1:P99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7" topLeftCell="C9" activePane="bottomRight" state="frozen"/>
      <selection pane="topRight"/>
      <selection pane="bottomLeft"/>
      <selection pane="bottomRight" activeCell="H20" sqref="H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183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MAX(K7:K38)</f>
        <v>402.73000000000076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11">
        <v>0</v>
      </c>
      <c r="E7" s="9">
        <f>C7+1</f>
        <v>46297</v>
      </c>
      <c r="F7" s="11">
        <v>0</v>
      </c>
      <c r="G7" s="12">
        <f>IFERROR(((E7-C7)+(F7-D7)),"")</f>
        <v>1</v>
      </c>
      <c r="H7" s="13">
        <v>260474.23999999999</v>
      </c>
      <c r="I7" s="13">
        <v>265599.74</v>
      </c>
      <c r="J7" s="13">
        <f t="shared" ref="J7:J37" si="0">I7-H7</f>
        <v>5125.5</v>
      </c>
      <c r="K7" s="14">
        <f t="shared" ref="K7:K37" si="1">J7/24</f>
        <v>213.5625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7" si="2">B8</f>
        <v>46297</v>
      </c>
      <c r="D8" s="11">
        <v>0</v>
      </c>
      <c r="E8" s="10">
        <f t="shared" ref="E8:E37" si="3">C8+1</f>
        <v>46298</v>
      </c>
      <c r="F8" s="11">
        <v>0</v>
      </c>
      <c r="G8" s="12">
        <f>IFERROR(((E8-C8)+(F8-D8)),"")</f>
        <v>1</v>
      </c>
      <c r="H8" s="13">
        <f t="shared" ref="H8:H20" si="4">I7</f>
        <v>265599.74</v>
      </c>
      <c r="I8" s="13">
        <v>274598.71000000002</v>
      </c>
      <c r="J8" s="13">
        <f t="shared" si="0"/>
        <v>8998.9700000000303</v>
      </c>
      <c r="K8" s="14">
        <f t="shared" si="1"/>
        <v>374.95708333333459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2"/>
        <v>46298</v>
      </c>
      <c r="D9" s="11">
        <v>0</v>
      </c>
      <c r="E9" s="10">
        <f t="shared" si="3"/>
        <v>46299</v>
      </c>
      <c r="F9" s="11">
        <v>0</v>
      </c>
      <c r="G9" s="12">
        <f>IFERROR(((E9-C9)+(F9-D9)),"")</f>
        <v>1</v>
      </c>
      <c r="H9" s="13">
        <f t="shared" si="4"/>
        <v>274598.71000000002</v>
      </c>
      <c r="I9" s="13">
        <v>274598.71000000002</v>
      </c>
      <c r="J9" s="13">
        <f t="shared" si="0"/>
        <v>0</v>
      </c>
      <c r="K9" s="14">
        <f t="shared" si="1"/>
        <v>0</v>
      </c>
      <c r="L9" s="15" t="s">
        <v>184</v>
      </c>
    </row>
    <row r="10" spans="1:12">
      <c r="A10" s="16">
        <f t="shared" si="5"/>
        <v>4</v>
      </c>
      <c r="B10" s="10">
        <f t="shared" si="5"/>
        <v>46299</v>
      </c>
      <c r="C10" s="10">
        <f t="shared" si="2"/>
        <v>46299</v>
      </c>
      <c r="D10" s="11">
        <v>0</v>
      </c>
      <c r="E10" s="10">
        <f t="shared" si="3"/>
        <v>46300</v>
      </c>
      <c r="F10" s="11">
        <v>0</v>
      </c>
      <c r="G10" s="12">
        <f>IFERROR(((E10-C10)+(F10-D10)),"")</f>
        <v>1</v>
      </c>
      <c r="H10" s="13">
        <f t="shared" si="4"/>
        <v>274598.71000000002</v>
      </c>
      <c r="I10" s="13">
        <v>274598.71000000002</v>
      </c>
      <c r="J10" s="13">
        <f t="shared" si="0"/>
        <v>0</v>
      </c>
      <c r="K10" s="14">
        <f t="shared" si="1"/>
        <v>0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2"/>
        <v>46300</v>
      </c>
      <c r="D11" s="11">
        <v>0</v>
      </c>
      <c r="E11" s="10">
        <f t="shared" si="3"/>
        <v>46301</v>
      </c>
      <c r="F11" s="11">
        <v>0</v>
      </c>
      <c r="G11" s="12">
        <f t="shared" ref="G11:G37" si="6">IFERROR(((E11-C11)+(F11-D11)),"")</f>
        <v>1</v>
      </c>
      <c r="H11" s="13">
        <f t="shared" si="4"/>
        <v>274598.71000000002</v>
      </c>
      <c r="I11" s="13">
        <v>284131.90999999997</v>
      </c>
      <c r="J11" s="13">
        <f t="shared" si="0"/>
        <v>9533.1999999999534</v>
      </c>
      <c r="K11" s="14">
        <f t="shared" si="1"/>
        <v>397.21666666666471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2"/>
        <v>46301</v>
      </c>
      <c r="D12" s="11">
        <v>0</v>
      </c>
      <c r="E12" s="10">
        <f t="shared" si="3"/>
        <v>46302</v>
      </c>
      <c r="F12" s="11">
        <v>0</v>
      </c>
      <c r="G12" s="12">
        <f t="shared" si="6"/>
        <v>1</v>
      </c>
      <c r="H12" s="13">
        <f t="shared" si="4"/>
        <v>284131.90999999997</v>
      </c>
      <c r="I12" s="13">
        <v>289773.34999999998</v>
      </c>
      <c r="J12" s="13">
        <f t="shared" si="0"/>
        <v>5641.4400000000023</v>
      </c>
      <c r="K12" s="14">
        <f t="shared" si="1"/>
        <v>235.06000000000009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2"/>
        <v>46302</v>
      </c>
      <c r="D13" s="11">
        <v>0</v>
      </c>
      <c r="E13" s="10">
        <f t="shared" si="3"/>
        <v>46303</v>
      </c>
      <c r="F13" s="11">
        <v>0</v>
      </c>
      <c r="G13" s="12">
        <f t="shared" si="6"/>
        <v>1</v>
      </c>
      <c r="H13" s="13">
        <f t="shared" si="4"/>
        <v>289773.34999999998</v>
      </c>
      <c r="I13" s="13">
        <v>293344.26</v>
      </c>
      <c r="J13" s="13">
        <f t="shared" si="0"/>
        <v>3570.9100000000326</v>
      </c>
      <c r="K13" s="14">
        <f t="shared" si="1"/>
        <v>148.78791666666802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2"/>
        <v>46303</v>
      </c>
      <c r="D14" s="11">
        <v>0</v>
      </c>
      <c r="E14" s="10">
        <f t="shared" si="3"/>
        <v>46304</v>
      </c>
      <c r="F14" s="11">
        <v>0</v>
      </c>
      <c r="G14" s="12">
        <f t="shared" si="6"/>
        <v>1</v>
      </c>
      <c r="H14" s="13">
        <f t="shared" si="4"/>
        <v>293344.26</v>
      </c>
      <c r="I14" s="13">
        <v>297969.05</v>
      </c>
      <c r="J14" s="13">
        <f t="shared" si="0"/>
        <v>4624.789999999979</v>
      </c>
      <c r="K14" s="14">
        <f t="shared" si="1"/>
        <v>192.69958333333247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2"/>
        <v>46304</v>
      </c>
      <c r="D15" s="11">
        <v>0</v>
      </c>
      <c r="E15" s="10">
        <f t="shared" si="3"/>
        <v>46305</v>
      </c>
      <c r="F15" s="11">
        <v>0</v>
      </c>
      <c r="G15" s="12">
        <f t="shared" si="6"/>
        <v>1</v>
      </c>
      <c r="H15" s="13">
        <f t="shared" si="4"/>
        <v>297969.05</v>
      </c>
      <c r="I15" s="13">
        <v>302559.90000000002</v>
      </c>
      <c r="J15" s="13">
        <f t="shared" ref="J15" si="7">I15-H15</f>
        <v>4590.8500000000349</v>
      </c>
      <c r="K15" s="14">
        <f t="shared" si="1"/>
        <v>191.28541666666811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2"/>
        <v>46305</v>
      </c>
      <c r="D16" s="11">
        <v>0</v>
      </c>
      <c r="E16" s="10">
        <f t="shared" si="3"/>
        <v>46306</v>
      </c>
      <c r="F16" s="11">
        <v>0</v>
      </c>
      <c r="G16" s="12">
        <f t="shared" si="6"/>
        <v>1</v>
      </c>
      <c r="H16" s="13">
        <f t="shared" si="4"/>
        <v>302559.90000000002</v>
      </c>
      <c r="I16" s="13">
        <v>303593.12</v>
      </c>
      <c r="J16" s="13">
        <f t="shared" si="0"/>
        <v>1033.2199999999721</v>
      </c>
      <c r="K16" s="14">
        <f t="shared" si="1"/>
        <v>43.050833333332172</v>
      </c>
      <c r="L16" s="15"/>
    </row>
    <row r="17" spans="1:14">
      <c r="A17" s="16">
        <f t="shared" si="5"/>
        <v>11</v>
      </c>
      <c r="B17" s="10">
        <f t="shared" si="5"/>
        <v>46306</v>
      </c>
      <c r="C17" s="10">
        <f t="shared" si="2"/>
        <v>46306</v>
      </c>
      <c r="D17" s="11">
        <v>0</v>
      </c>
      <c r="E17" s="10">
        <f t="shared" si="3"/>
        <v>46307</v>
      </c>
      <c r="F17" s="11">
        <v>0</v>
      </c>
      <c r="G17" s="12">
        <f t="shared" si="6"/>
        <v>1</v>
      </c>
      <c r="H17" s="13">
        <f t="shared" si="4"/>
        <v>303593.12</v>
      </c>
      <c r="I17" s="13">
        <v>304640.76</v>
      </c>
      <c r="J17" s="13">
        <f t="shared" si="0"/>
        <v>1047.640000000014</v>
      </c>
      <c r="K17" s="14">
        <f t="shared" si="1"/>
        <v>43.651666666667246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2"/>
        <v>46307</v>
      </c>
      <c r="D18" s="11">
        <v>0</v>
      </c>
      <c r="E18" s="10">
        <f t="shared" si="3"/>
        <v>46308</v>
      </c>
      <c r="F18" s="11">
        <v>0</v>
      </c>
      <c r="G18" s="12">
        <f t="shared" si="6"/>
        <v>1</v>
      </c>
      <c r="H18" s="13">
        <f t="shared" si="4"/>
        <v>304640.76</v>
      </c>
      <c r="I18" s="13">
        <v>311849.19</v>
      </c>
      <c r="J18" s="13">
        <f t="shared" si="0"/>
        <v>7208.429999999993</v>
      </c>
      <c r="K18" s="14">
        <f t="shared" si="1"/>
        <v>300.35124999999971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2"/>
        <v>46308</v>
      </c>
      <c r="D19" s="11">
        <v>0</v>
      </c>
      <c r="E19" s="10">
        <f t="shared" si="3"/>
        <v>46309</v>
      </c>
      <c r="F19" s="11">
        <v>0</v>
      </c>
      <c r="G19" s="12">
        <f t="shared" si="6"/>
        <v>1</v>
      </c>
      <c r="H19" s="13">
        <f t="shared" si="4"/>
        <v>311849.19</v>
      </c>
      <c r="I19" s="13">
        <v>321514.71000000002</v>
      </c>
      <c r="J19" s="13">
        <f t="shared" si="0"/>
        <v>9665.5200000000186</v>
      </c>
      <c r="K19" s="14">
        <f t="shared" si="1"/>
        <v>402.73000000000076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2"/>
        <v>46309</v>
      </c>
      <c r="D20" s="11">
        <v>0</v>
      </c>
      <c r="E20" s="10">
        <f t="shared" si="3"/>
        <v>46310</v>
      </c>
      <c r="F20" s="11">
        <v>0</v>
      </c>
      <c r="G20" s="12">
        <f t="shared" si="6"/>
        <v>1</v>
      </c>
      <c r="H20" s="13">
        <f t="shared" si="4"/>
        <v>321514.71000000002</v>
      </c>
      <c r="I20" s="13">
        <v>325879.90000000002</v>
      </c>
      <c r="J20" s="13">
        <f t="shared" si="0"/>
        <v>4365.1900000000023</v>
      </c>
      <c r="K20" s="14">
        <f t="shared" si="1"/>
        <v>181.88291666666677</v>
      </c>
      <c r="L20" s="106"/>
    </row>
    <row r="21" spans="1:14">
      <c r="A21" s="16">
        <f t="shared" si="5"/>
        <v>15</v>
      </c>
      <c r="B21" s="10">
        <f t="shared" si="5"/>
        <v>46310</v>
      </c>
      <c r="C21" s="10">
        <f t="shared" si="2"/>
        <v>46310</v>
      </c>
      <c r="D21" s="11">
        <v>0</v>
      </c>
      <c r="E21" s="10">
        <f t="shared" si="3"/>
        <v>46311</v>
      </c>
      <c r="F21" s="11">
        <v>0</v>
      </c>
      <c r="G21" s="12">
        <f t="shared" si="6"/>
        <v>1</v>
      </c>
      <c r="H21" s="13"/>
      <c r="I21" s="13"/>
      <c r="J21" s="13">
        <f t="shared" si="0"/>
        <v>0</v>
      </c>
      <c r="K21" s="14">
        <f t="shared" si="1"/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2"/>
        <v>46311</v>
      </c>
      <c r="D22" s="11">
        <v>0</v>
      </c>
      <c r="E22" s="10">
        <f t="shared" si="3"/>
        <v>46312</v>
      </c>
      <c r="F22" s="11">
        <v>0</v>
      </c>
      <c r="G22" s="12">
        <f t="shared" si="6"/>
        <v>1</v>
      </c>
      <c r="H22" s="13"/>
      <c r="I22" s="13"/>
      <c r="J22" s="13">
        <f t="shared" si="0"/>
        <v>0</v>
      </c>
      <c r="K22" s="14">
        <f t="shared" si="1"/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2"/>
        <v>46312</v>
      </c>
      <c r="D23" s="11">
        <v>0</v>
      </c>
      <c r="E23" s="10">
        <f t="shared" si="3"/>
        <v>46313</v>
      </c>
      <c r="F23" s="11">
        <v>0</v>
      </c>
      <c r="G23" s="12">
        <f t="shared" si="6"/>
        <v>1</v>
      </c>
      <c r="H23" s="13"/>
      <c r="I23" s="13"/>
      <c r="J23" s="13">
        <f t="shared" si="0"/>
        <v>0</v>
      </c>
      <c r="K23" s="14">
        <f t="shared" si="1"/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2"/>
        <v>46313</v>
      </c>
      <c r="D24" s="11">
        <v>0</v>
      </c>
      <c r="E24" s="10">
        <f t="shared" si="3"/>
        <v>46314</v>
      </c>
      <c r="F24" s="11">
        <v>0</v>
      </c>
      <c r="G24" s="12">
        <f t="shared" si="6"/>
        <v>1</v>
      </c>
      <c r="H24" s="13"/>
      <c r="I24" s="13"/>
      <c r="J24" s="13">
        <f t="shared" si="0"/>
        <v>0</v>
      </c>
      <c r="K24" s="14">
        <f t="shared" si="1"/>
        <v>0</v>
      </c>
      <c r="L24" s="15"/>
    </row>
    <row r="25" spans="1:14">
      <c r="A25" s="16">
        <f t="shared" ref="A25:B37" si="8">A24+1</f>
        <v>19</v>
      </c>
      <c r="B25" s="10">
        <f t="shared" si="8"/>
        <v>46314</v>
      </c>
      <c r="C25" s="10">
        <f t="shared" si="2"/>
        <v>46314</v>
      </c>
      <c r="D25" s="11">
        <v>0</v>
      </c>
      <c r="E25" s="10">
        <f t="shared" si="3"/>
        <v>46315</v>
      </c>
      <c r="F25" s="11">
        <v>0</v>
      </c>
      <c r="G25" s="12">
        <f t="shared" si="6"/>
        <v>1</v>
      </c>
      <c r="H25" s="13"/>
      <c r="I25" s="13"/>
      <c r="J25" s="13">
        <f t="shared" si="0"/>
        <v>0</v>
      </c>
      <c r="K25" s="14">
        <f t="shared" si="1"/>
        <v>0</v>
      </c>
      <c r="L25" s="15"/>
    </row>
    <row r="26" spans="1:14">
      <c r="A26" s="16">
        <f t="shared" si="8"/>
        <v>20</v>
      </c>
      <c r="B26" s="10">
        <f t="shared" si="8"/>
        <v>46315</v>
      </c>
      <c r="C26" s="10">
        <f t="shared" si="2"/>
        <v>46315</v>
      </c>
      <c r="D26" s="11">
        <v>0</v>
      </c>
      <c r="E26" s="10">
        <f t="shared" si="3"/>
        <v>46316</v>
      </c>
      <c r="F26" s="11">
        <v>0</v>
      </c>
      <c r="G26" s="12">
        <f t="shared" si="6"/>
        <v>1</v>
      </c>
      <c r="H26" s="13"/>
      <c r="I26" s="13"/>
      <c r="J26" s="13">
        <f t="shared" si="0"/>
        <v>0</v>
      </c>
      <c r="K26" s="14">
        <f t="shared" si="1"/>
        <v>0</v>
      </c>
      <c r="L26" s="15"/>
    </row>
    <row r="27" spans="1:14">
      <c r="A27" s="16">
        <f t="shared" si="8"/>
        <v>21</v>
      </c>
      <c r="B27" s="10">
        <f t="shared" si="8"/>
        <v>46316</v>
      </c>
      <c r="C27" s="10">
        <f t="shared" si="2"/>
        <v>46316</v>
      </c>
      <c r="D27" s="11">
        <v>0</v>
      </c>
      <c r="E27" s="10">
        <f t="shared" si="3"/>
        <v>46317</v>
      </c>
      <c r="F27" s="11">
        <v>0</v>
      </c>
      <c r="G27" s="12">
        <f t="shared" si="6"/>
        <v>1</v>
      </c>
      <c r="H27" s="13"/>
      <c r="I27" s="13"/>
      <c r="J27" s="13">
        <f t="shared" si="0"/>
        <v>0</v>
      </c>
      <c r="K27" s="14">
        <f t="shared" si="1"/>
        <v>0</v>
      </c>
      <c r="L27" s="106"/>
    </row>
    <row r="28" spans="1:14">
      <c r="A28" s="16">
        <f t="shared" si="8"/>
        <v>22</v>
      </c>
      <c r="B28" s="10">
        <f t="shared" si="8"/>
        <v>46317</v>
      </c>
      <c r="C28" s="10">
        <f t="shared" si="2"/>
        <v>46317</v>
      </c>
      <c r="D28" s="11">
        <v>0</v>
      </c>
      <c r="E28" s="10">
        <f t="shared" si="3"/>
        <v>46318</v>
      </c>
      <c r="F28" s="11">
        <v>0</v>
      </c>
      <c r="G28" s="12">
        <f t="shared" si="6"/>
        <v>1</v>
      </c>
      <c r="H28" s="13"/>
      <c r="I28" s="13"/>
      <c r="J28" s="13">
        <f t="shared" si="0"/>
        <v>0</v>
      </c>
      <c r="K28" s="14">
        <f t="shared" si="1"/>
        <v>0</v>
      </c>
      <c r="L28" s="106"/>
    </row>
    <row r="29" spans="1:14">
      <c r="A29" s="16">
        <f t="shared" si="8"/>
        <v>23</v>
      </c>
      <c r="B29" s="10">
        <f t="shared" si="8"/>
        <v>46318</v>
      </c>
      <c r="C29" s="10">
        <f t="shared" si="2"/>
        <v>46318</v>
      </c>
      <c r="D29" s="11">
        <v>0</v>
      </c>
      <c r="E29" s="10">
        <f t="shared" si="3"/>
        <v>46319</v>
      </c>
      <c r="F29" s="11">
        <v>0</v>
      </c>
      <c r="G29" s="12">
        <f t="shared" si="6"/>
        <v>1</v>
      </c>
      <c r="H29" s="13"/>
      <c r="I29" s="13"/>
      <c r="J29" s="13">
        <f t="shared" si="0"/>
        <v>0</v>
      </c>
      <c r="K29" s="14">
        <f t="shared" si="1"/>
        <v>0</v>
      </c>
      <c r="L29" s="106"/>
    </row>
    <row r="30" spans="1:14">
      <c r="A30" s="16">
        <f t="shared" si="8"/>
        <v>24</v>
      </c>
      <c r="B30" s="10">
        <f t="shared" si="8"/>
        <v>46319</v>
      </c>
      <c r="C30" s="10">
        <f t="shared" si="2"/>
        <v>46319</v>
      </c>
      <c r="D30" s="11">
        <v>0</v>
      </c>
      <c r="E30" s="10">
        <f t="shared" si="3"/>
        <v>46320</v>
      </c>
      <c r="F30" s="11">
        <v>0</v>
      </c>
      <c r="G30" s="12">
        <f t="shared" si="6"/>
        <v>1</v>
      </c>
      <c r="H30" s="13"/>
      <c r="I30" s="13"/>
      <c r="J30" s="13">
        <f t="shared" si="0"/>
        <v>0</v>
      </c>
      <c r="K30" s="14">
        <f t="shared" si="1"/>
        <v>0</v>
      </c>
      <c r="L30" s="15"/>
    </row>
    <row r="31" spans="1:14">
      <c r="A31" s="16">
        <f t="shared" si="8"/>
        <v>25</v>
      </c>
      <c r="B31" s="10">
        <f t="shared" si="8"/>
        <v>46320</v>
      </c>
      <c r="C31" s="10">
        <f t="shared" si="2"/>
        <v>46320</v>
      </c>
      <c r="D31" s="11">
        <v>0</v>
      </c>
      <c r="E31" s="10">
        <f t="shared" si="3"/>
        <v>46321</v>
      </c>
      <c r="F31" s="11">
        <v>0</v>
      </c>
      <c r="G31" s="12">
        <f t="shared" si="6"/>
        <v>1</v>
      </c>
      <c r="H31" s="13"/>
      <c r="I31" s="13"/>
      <c r="J31" s="13">
        <f t="shared" si="0"/>
        <v>0</v>
      </c>
      <c r="K31" s="14">
        <f t="shared" si="1"/>
        <v>0</v>
      </c>
      <c r="L31" s="15"/>
    </row>
    <row r="32" spans="1:14">
      <c r="A32" s="16">
        <f t="shared" si="8"/>
        <v>26</v>
      </c>
      <c r="B32" s="10">
        <f t="shared" si="8"/>
        <v>46321</v>
      </c>
      <c r="C32" s="10">
        <f t="shared" si="2"/>
        <v>46321</v>
      </c>
      <c r="D32" s="11">
        <v>0</v>
      </c>
      <c r="E32" s="10">
        <f t="shared" si="3"/>
        <v>46322</v>
      </c>
      <c r="F32" s="11">
        <v>0</v>
      </c>
      <c r="G32" s="12">
        <f t="shared" si="6"/>
        <v>1</v>
      </c>
      <c r="H32" s="13"/>
      <c r="I32" s="13"/>
      <c r="J32" s="13">
        <f t="shared" si="0"/>
        <v>0</v>
      </c>
      <c r="K32" s="14">
        <f t="shared" si="1"/>
        <v>0</v>
      </c>
      <c r="L32" s="15"/>
    </row>
    <row r="33" spans="1:12">
      <c r="A33" s="16">
        <f t="shared" si="8"/>
        <v>27</v>
      </c>
      <c r="B33" s="10">
        <f t="shared" si="8"/>
        <v>46322</v>
      </c>
      <c r="C33" s="10">
        <f t="shared" si="2"/>
        <v>46322</v>
      </c>
      <c r="D33" s="11">
        <v>0</v>
      </c>
      <c r="E33" s="10">
        <f t="shared" si="3"/>
        <v>46323</v>
      </c>
      <c r="F33" s="11">
        <v>0</v>
      </c>
      <c r="G33" s="12">
        <f t="shared" si="6"/>
        <v>1</v>
      </c>
      <c r="H33" s="13"/>
      <c r="I33" s="13"/>
      <c r="J33" s="13">
        <f t="shared" si="0"/>
        <v>0</v>
      </c>
      <c r="K33" s="14">
        <f t="shared" si="1"/>
        <v>0</v>
      </c>
      <c r="L33" s="15"/>
    </row>
    <row r="34" spans="1:12">
      <c r="A34" s="16">
        <f t="shared" ref="A34:A37" si="9">A30+1</f>
        <v>25</v>
      </c>
      <c r="B34" s="10">
        <f t="shared" si="8"/>
        <v>46323</v>
      </c>
      <c r="C34" s="10">
        <f t="shared" si="2"/>
        <v>46323</v>
      </c>
      <c r="D34" s="11">
        <v>0</v>
      </c>
      <c r="E34" s="10">
        <f t="shared" si="3"/>
        <v>46324</v>
      </c>
      <c r="F34" s="11">
        <v>0</v>
      </c>
      <c r="G34" s="12">
        <f t="shared" si="6"/>
        <v>1</v>
      </c>
      <c r="H34" s="13"/>
      <c r="I34" s="13"/>
      <c r="J34" s="13">
        <f t="shared" si="0"/>
        <v>0</v>
      </c>
      <c r="K34" s="14">
        <f t="shared" si="1"/>
        <v>0</v>
      </c>
      <c r="L34" s="15"/>
    </row>
    <row r="35" spans="1:12">
      <c r="A35" s="16">
        <f t="shared" si="9"/>
        <v>26</v>
      </c>
      <c r="B35" s="10">
        <f t="shared" si="8"/>
        <v>46324</v>
      </c>
      <c r="C35" s="10">
        <f t="shared" si="2"/>
        <v>46324</v>
      </c>
      <c r="D35" s="11">
        <v>0</v>
      </c>
      <c r="E35" s="10">
        <f t="shared" si="3"/>
        <v>46325</v>
      </c>
      <c r="F35" s="11">
        <v>0</v>
      </c>
      <c r="G35" s="12">
        <f t="shared" si="6"/>
        <v>1</v>
      </c>
      <c r="H35" s="13"/>
      <c r="I35" s="13"/>
      <c r="J35" s="13">
        <f t="shared" si="0"/>
        <v>0</v>
      </c>
      <c r="K35" s="14">
        <f t="shared" si="1"/>
        <v>0</v>
      </c>
      <c r="L35" s="15"/>
    </row>
    <row r="36" spans="1:12">
      <c r="A36" s="16">
        <f t="shared" si="9"/>
        <v>27</v>
      </c>
      <c r="B36" s="10">
        <f t="shared" si="8"/>
        <v>46325</v>
      </c>
      <c r="C36" s="10">
        <f t="shared" si="2"/>
        <v>46325</v>
      </c>
      <c r="D36" s="11">
        <v>0</v>
      </c>
      <c r="E36" s="10">
        <f t="shared" si="3"/>
        <v>46326</v>
      </c>
      <c r="F36" s="11">
        <v>0</v>
      </c>
      <c r="G36" s="12">
        <f t="shared" si="6"/>
        <v>1</v>
      </c>
      <c r="H36" s="13"/>
      <c r="I36" s="13"/>
      <c r="J36" s="13">
        <f t="shared" si="0"/>
        <v>0</v>
      </c>
      <c r="K36" s="14">
        <f t="shared" si="1"/>
        <v>0</v>
      </c>
      <c r="L36" s="15"/>
    </row>
    <row r="37" spans="1:12">
      <c r="A37" s="16">
        <f t="shared" si="9"/>
        <v>28</v>
      </c>
      <c r="B37" s="10">
        <f t="shared" si="8"/>
        <v>46326</v>
      </c>
      <c r="C37" s="10">
        <f t="shared" si="2"/>
        <v>46326</v>
      </c>
      <c r="D37" s="11">
        <v>0</v>
      </c>
      <c r="E37" s="10">
        <f t="shared" si="3"/>
        <v>46327</v>
      </c>
      <c r="F37" s="11">
        <v>0</v>
      </c>
      <c r="G37" s="12">
        <f t="shared" si="6"/>
        <v>1</v>
      </c>
      <c r="H37" s="13"/>
      <c r="I37" s="13"/>
      <c r="J37" s="13">
        <f t="shared" si="0"/>
        <v>0</v>
      </c>
      <c r="K37" s="14">
        <f t="shared" si="1"/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65405.660000000033</v>
      </c>
      <c r="K39" s="28">
        <f>AVERAGE(K7:K37)</f>
        <v>87.910833333333386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>
        <f>K39/SUMPRODUCT((K7:K37&gt;0)*1)</f>
        <v>7.3259027777777819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I20" sqref="I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185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MAX(K7:K38)</f>
        <v>80.932083333333139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11">
        <v>0.29166666666666702</v>
      </c>
      <c r="E7" s="9">
        <f>C7+1</f>
        <v>46297</v>
      </c>
      <c r="F7" s="11">
        <v>0.29166666666666702</v>
      </c>
      <c r="G7" s="12">
        <f>IFERROR(((E7-C7)+(F7-D7)),"")</f>
        <v>1</v>
      </c>
      <c r="H7" s="13">
        <v>138937.70000000001</v>
      </c>
      <c r="I7" s="13">
        <v>140265.34</v>
      </c>
      <c r="J7" s="13">
        <f t="shared" ref="J7:J31" si="0">I7-H7</f>
        <v>1327.6399999999849</v>
      </c>
      <c r="K7" s="14">
        <f t="shared" ref="K7:K31" si="1">J7/24</f>
        <v>55.318333333332703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7" si="2">B8</f>
        <v>46297</v>
      </c>
      <c r="D8" s="11">
        <v>0.29166666666666702</v>
      </c>
      <c r="E8" s="10">
        <f t="shared" ref="E8:E37" si="3">C8+1</f>
        <v>46298</v>
      </c>
      <c r="F8" s="11">
        <v>0.29166666666666702</v>
      </c>
      <c r="G8" s="12">
        <f>IFERROR(((E8-C8)+(F8-D8)),"")</f>
        <v>1</v>
      </c>
      <c r="H8" s="13">
        <f t="shared" ref="H8:H15" si="4">I7</f>
        <v>140265.34</v>
      </c>
      <c r="I8" s="13">
        <v>142207.71</v>
      </c>
      <c r="J8" s="13">
        <f t="shared" si="0"/>
        <v>1942.3699999999953</v>
      </c>
      <c r="K8" s="14">
        <f t="shared" si="1"/>
        <v>80.932083333333139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2"/>
        <v>46298</v>
      </c>
      <c r="D9" s="11">
        <v>0.29166666666666702</v>
      </c>
      <c r="E9" s="10">
        <f t="shared" si="3"/>
        <v>46299</v>
      </c>
      <c r="F9" s="11">
        <v>0.29166666666666702</v>
      </c>
      <c r="G9" s="12">
        <f>IFERROR(((E9-C9)+(F9-D9)),"")</f>
        <v>1</v>
      </c>
      <c r="H9" s="13">
        <f t="shared" si="4"/>
        <v>142207.71</v>
      </c>
      <c r="I9" s="13">
        <v>142952.5</v>
      </c>
      <c r="J9" s="13">
        <f t="shared" ref="J9" si="6">I9-H9</f>
        <v>744.79000000000815</v>
      </c>
      <c r="K9" s="14">
        <f t="shared" ref="K9" si="7">J9/24</f>
        <v>31.032916666667006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2"/>
        <v>46299</v>
      </c>
      <c r="D10" s="11">
        <v>0.29166666666666702</v>
      </c>
      <c r="E10" s="10">
        <f t="shared" si="3"/>
        <v>46300</v>
      </c>
      <c r="F10" s="11">
        <v>0.29166666666666702</v>
      </c>
      <c r="G10" s="12">
        <f>IFERROR(((E10-C10)+(F10-D10)),"")</f>
        <v>1</v>
      </c>
      <c r="H10" s="13">
        <f t="shared" si="4"/>
        <v>142952.5</v>
      </c>
      <c r="I10" s="13">
        <v>142952.5</v>
      </c>
      <c r="J10" s="13">
        <f t="shared" ref="J10" si="8">I10-H10</f>
        <v>0</v>
      </c>
      <c r="K10" s="14">
        <f t="shared" ref="K10" si="9">J10/24</f>
        <v>0</v>
      </c>
      <c r="L10" s="15" t="s">
        <v>186</v>
      </c>
    </row>
    <row r="11" spans="1:12">
      <c r="A11" s="16">
        <f t="shared" si="5"/>
        <v>5</v>
      </c>
      <c r="B11" s="10">
        <f t="shared" si="5"/>
        <v>46300</v>
      </c>
      <c r="C11" s="10">
        <f t="shared" si="2"/>
        <v>46300</v>
      </c>
      <c r="D11" s="11">
        <v>0.29166666666666702</v>
      </c>
      <c r="E11" s="10">
        <f t="shared" si="3"/>
        <v>46301</v>
      </c>
      <c r="F11" s="11">
        <v>0.29166666666666702</v>
      </c>
      <c r="G11" s="12">
        <f t="shared" ref="G11:G37" si="10">IFERROR(((E11-C11)+(F11-D11)),"")</f>
        <v>1</v>
      </c>
      <c r="H11" s="13">
        <f t="shared" si="4"/>
        <v>142952.5</v>
      </c>
      <c r="I11" s="13">
        <v>144317.28</v>
      </c>
      <c r="J11" s="13">
        <f t="shared" si="0"/>
        <v>1364.7799999999988</v>
      </c>
      <c r="K11" s="14">
        <f t="shared" si="1"/>
        <v>56.865833333333285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2"/>
        <v>46301</v>
      </c>
      <c r="D12" s="11">
        <v>0.29166666666666702</v>
      </c>
      <c r="E12" s="10">
        <f t="shared" si="3"/>
        <v>46302</v>
      </c>
      <c r="F12" s="11">
        <v>0.29166666666666702</v>
      </c>
      <c r="G12" s="12">
        <f t="shared" si="10"/>
        <v>1</v>
      </c>
      <c r="H12" s="13">
        <f t="shared" si="4"/>
        <v>144317.28</v>
      </c>
      <c r="I12" s="13">
        <v>144883.46</v>
      </c>
      <c r="J12" s="13">
        <f t="shared" si="0"/>
        <v>566.17999999999302</v>
      </c>
      <c r="K12" s="14">
        <f t="shared" si="1"/>
        <v>23.590833333333041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2"/>
        <v>46302</v>
      </c>
      <c r="D13" s="11">
        <v>0.29166666666666702</v>
      </c>
      <c r="E13" s="10">
        <f t="shared" si="3"/>
        <v>46303</v>
      </c>
      <c r="F13" s="11">
        <v>0.29166666666666702</v>
      </c>
      <c r="G13" s="12">
        <f t="shared" si="10"/>
        <v>1</v>
      </c>
      <c r="H13" s="13">
        <f t="shared" si="4"/>
        <v>144883.46</v>
      </c>
      <c r="I13" s="13">
        <v>145239.4</v>
      </c>
      <c r="J13" s="13">
        <f t="shared" si="0"/>
        <v>355.94000000000233</v>
      </c>
      <c r="K13" s="14">
        <f t="shared" si="1"/>
        <v>14.83083333333343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2"/>
        <v>46303</v>
      </c>
      <c r="D14" s="11">
        <v>0.29166666666666702</v>
      </c>
      <c r="E14" s="10">
        <f t="shared" si="3"/>
        <v>46304</v>
      </c>
      <c r="F14" s="11">
        <v>0.29166666666666702</v>
      </c>
      <c r="G14" s="12">
        <f t="shared" ref="G14:G17" si="11">IFERROR(((E14-C14)+(F14-D14)),"")</f>
        <v>1</v>
      </c>
      <c r="H14" s="13">
        <f t="shared" si="4"/>
        <v>145239.4</v>
      </c>
      <c r="I14" s="13">
        <v>146002.70000000001</v>
      </c>
      <c r="J14" s="13">
        <f t="shared" si="0"/>
        <v>763.30000000001746</v>
      </c>
      <c r="K14" s="14">
        <f t="shared" si="1"/>
        <v>31.804166666667395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2"/>
        <v>46304</v>
      </c>
      <c r="D15" s="11">
        <v>0.29166666666666702</v>
      </c>
      <c r="E15" s="10">
        <f t="shared" si="3"/>
        <v>46305</v>
      </c>
      <c r="F15" s="11">
        <v>0.29166666666666702</v>
      </c>
      <c r="G15" s="12">
        <f t="shared" si="11"/>
        <v>1</v>
      </c>
      <c r="H15" s="13">
        <f t="shared" si="4"/>
        <v>146002.70000000001</v>
      </c>
      <c r="I15" s="13">
        <v>146030.49</v>
      </c>
      <c r="J15" s="13">
        <f t="shared" si="0"/>
        <v>27.789999999979045</v>
      </c>
      <c r="K15" s="14">
        <f t="shared" si="1"/>
        <v>1.1579166666657936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2"/>
        <v>46305</v>
      </c>
      <c r="D16" s="11">
        <v>0.29166666666666702</v>
      </c>
      <c r="E16" s="10">
        <f t="shared" si="3"/>
        <v>46306</v>
      </c>
      <c r="F16" s="11">
        <v>0.29166666666666702</v>
      </c>
      <c r="G16" s="12">
        <f t="shared" si="11"/>
        <v>1</v>
      </c>
      <c r="H16" s="13">
        <f t="shared" ref="H16:H20" si="12">I15</f>
        <v>146030.49</v>
      </c>
      <c r="I16" s="13">
        <v>146030.49</v>
      </c>
      <c r="J16" s="13">
        <f t="shared" ref="J16" si="13">I16-H16</f>
        <v>0</v>
      </c>
      <c r="K16" s="14">
        <f t="shared" ref="K16" si="14">J16/24</f>
        <v>0</v>
      </c>
      <c r="L16" s="15" t="s">
        <v>186</v>
      </c>
    </row>
    <row r="17" spans="1:14">
      <c r="A17" s="16">
        <f t="shared" si="5"/>
        <v>11</v>
      </c>
      <c r="B17" s="10">
        <f t="shared" si="5"/>
        <v>46306</v>
      </c>
      <c r="C17" s="10">
        <f t="shared" si="2"/>
        <v>46306</v>
      </c>
      <c r="D17" s="11">
        <v>0.29166666666666702</v>
      </c>
      <c r="E17" s="10">
        <f t="shared" si="3"/>
        <v>46307</v>
      </c>
      <c r="F17" s="11">
        <v>0.29166666666666702</v>
      </c>
      <c r="G17" s="12">
        <f t="shared" si="11"/>
        <v>1</v>
      </c>
      <c r="H17" s="13">
        <f t="shared" si="12"/>
        <v>146030.49</v>
      </c>
      <c r="I17" s="13">
        <v>146030.49</v>
      </c>
      <c r="J17" s="13">
        <f t="shared" ref="J17" si="15">I17-H17</f>
        <v>0</v>
      </c>
      <c r="K17" s="14">
        <f t="shared" ref="K17" si="16">J17/24</f>
        <v>0</v>
      </c>
      <c r="L17" s="15" t="s">
        <v>186</v>
      </c>
    </row>
    <row r="18" spans="1:14">
      <c r="A18" s="16">
        <f t="shared" si="5"/>
        <v>12</v>
      </c>
      <c r="B18" s="10">
        <f t="shared" si="5"/>
        <v>46307</v>
      </c>
      <c r="C18" s="10">
        <f t="shared" si="2"/>
        <v>46307</v>
      </c>
      <c r="D18" s="11">
        <v>0.29166666666666702</v>
      </c>
      <c r="E18" s="10">
        <f t="shared" si="3"/>
        <v>46308</v>
      </c>
      <c r="F18" s="11">
        <v>0.29166666666666702</v>
      </c>
      <c r="G18" s="12">
        <f t="shared" si="10"/>
        <v>1</v>
      </c>
      <c r="H18" s="13">
        <f t="shared" si="12"/>
        <v>146030.49</v>
      </c>
      <c r="I18" s="13">
        <v>146547.85</v>
      </c>
      <c r="J18" s="13">
        <f t="shared" ref="J18:J19" si="17">I18-H18</f>
        <v>517.36000000001513</v>
      </c>
      <c r="K18" s="14">
        <f t="shared" ref="K18:K19" si="18">J18/24</f>
        <v>21.556666666667297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2"/>
        <v>46308</v>
      </c>
      <c r="D19" s="11">
        <v>0.29166666666666702</v>
      </c>
      <c r="E19" s="10">
        <f t="shared" si="3"/>
        <v>46309</v>
      </c>
      <c r="F19" s="11">
        <v>0.29166666666666702</v>
      </c>
      <c r="G19" s="12">
        <f t="shared" si="10"/>
        <v>1</v>
      </c>
      <c r="H19" s="13">
        <f t="shared" si="12"/>
        <v>146547.85</v>
      </c>
      <c r="I19" s="13">
        <v>147228.16</v>
      </c>
      <c r="J19" s="13">
        <f t="shared" si="17"/>
        <v>680.30999999999767</v>
      </c>
      <c r="K19" s="14">
        <f t="shared" si="18"/>
        <v>28.346249999999902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2"/>
        <v>46309</v>
      </c>
      <c r="D20" s="11">
        <v>0.29166666666666702</v>
      </c>
      <c r="E20" s="10">
        <f t="shared" si="3"/>
        <v>46310</v>
      </c>
      <c r="F20" s="11">
        <v>0.29166666666666702</v>
      </c>
      <c r="G20" s="12">
        <f t="shared" si="10"/>
        <v>1</v>
      </c>
      <c r="H20" s="13">
        <f t="shared" si="12"/>
        <v>147228.16</v>
      </c>
      <c r="I20" s="13">
        <v>148031.20000000001</v>
      </c>
      <c r="J20" s="13">
        <f t="shared" si="0"/>
        <v>803.04000000000815</v>
      </c>
      <c r="K20" s="14">
        <f t="shared" si="1"/>
        <v>33.460000000000342</v>
      </c>
      <c r="L20" s="15"/>
    </row>
    <row r="21" spans="1:14">
      <c r="A21" s="16">
        <f t="shared" si="5"/>
        <v>15</v>
      </c>
      <c r="B21" s="10">
        <f t="shared" si="5"/>
        <v>46310</v>
      </c>
      <c r="C21" s="10">
        <f t="shared" si="2"/>
        <v>46310</v>
      </c>
      <c r="D21" s="11">
        <v>0.29166666666666702</v>
      </c>
      <c r="E21" s="10">
        <f t="shared" si="3"/>
        <v>46311</v>
      </c>
      <c r="F21" s="11">
        <v>0.29166666666666702</v>
      </c>
      <c r="G21" s="12">
        <f t="shared" si="10"/>
        <v>1</v>
      </c>
      <c r="H21" s="13"/>
      <c r="I21" s="13"/>
      <c r="J21" s="13">
        <f t="shared" si="0"/>
        <v>0</v>
      </c>
      <c r="K21" s="14">
        <f t="shared" si="1"/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2"/>
        <v>46311</v>
      </c>
      <c r="D22" s="11">
        <v>0.29166666666666702</v>
      </c>
      <c r="E22" s="10">
        <f t="shared" si="3"/>
        <v>46312</v>
      </c>
      <c r="F22" s="11">
        <v>0.29166666666666702</v>
      </c>
      <c r="G22" s="12">
        <f t="shared" si="10"/>
        <v>1</v>
      </c>
      <c r="H22" s="13"/>
      <c r="I22" s="13"/>
      <c r="J22" s="13">
        <f t="shared" ref="J22" si="19">I22-H22</f>
        <v>0</v>
      </c>
      <c r="K22" s="14">
        <f t="shared" ref="K22" si="20">J22/24</f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2"/>
        <v>46312</v>
      </c>
      <c r="D23" s="11">
        <v>0.29166666666666702</v>
      </c>
      <c r="E23" s="10">
        <f t="shared" si="3"/>
        <v>46313</v>
      </c>
      <c r="F23" s="11">
        <v>0.29166666666666702</v>
      </c>
      <c r="G23" s="12">
        <f t="shared" si="10"/>
        <v>1</v>
      </c>
      <c r="H23" s="13"/>
      <c r="I23" s="13"/>
      <c r="J23" s="13">
        <f t="shared" ref="J23" si="21">I23-H23</f>
        <v>0</v>
      </c>
      <c r="K23" s="14">
        <f t="shared" ref="K23" si="22">J23/24</f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2"/>
        <v>46313</v>
      </c>
      <c r="D24" s="11">
        <v>0.29166666666666702</v>
      </c>
      <c r="E24" s="10">
        <f t="shared" si="3"/>
        <v>46314</v>
      </c>
      <c r="F24" s="11">
        <v>0.29166666666666702</v>
      </c>
      <c r="G24" s="12">
        <f t="shared" si="10"/>
        <v>1</v>
      </c>
      <c r="H24" s="13"/>
      <c r="I24" s="13"/>
      <c r="J24" s="13">
        <f t="shared" ref="J24" si="23">I24-H24</f>
        <v>0</v>
      </c>
      <c r="K24" s="14">
        <f t="shared" ref="K24" si="24">J24/24</f>
        <v>0</v>
      </c>
      <c r="L24" s="15"/>
    </row>
    <row r="25" spans="1:14">
      <c r="A25" s="16">
        <f t="shared" ref="A25:B33" si="25">A24+1</f>
        <v>19</v>
      </c>
      <c r="B25" s="10">
        <f t="shared" si="25"/>
        <v>46314</v>
      </c>
      <c r="C25" s="10">
        <f t="shared" si="2"/>
        <v>46314</v>
      </c>
      <c r="D25" s="11">
        <v>0.29166666666666702</v>
      </c>
      <c r="E25" s="10">
        <f t="shared" si="3"/>
        <v>46315</v>
      </c>
      <c r="F25" s="11">
        <v>0.29166666666666702</v>
      </c>
      <c r="G25" s="12">
        <f t="shared" si="10"/>
        <v>1</v>
      </c>
      <c r="H25" s="13"/>
      <c r="I25" s="13"/>
      <c r="J25" s="13">
        <f t="shared" ref="J25" si="26">I25-H25</f>
        <v>0</v>
      </c>
      <c r="K25" s="14">
        <f t="shared" ref="K25" si="27">J25/24</f>
        <v>0</v>
      </c>
      <c r="L25" s="15"/>
    </row>
    <row r="26" spans="1:14">
      <c r="A26" s="16">
        <f t="shared" si="25"/>
        <v>20</v>
      </c>
      <c r="B26" s="10">
        <f t="shared" si="25"/>
        <v>46315</v>
      </c>
      <c r="C26" s="10">
        <f t="shared" si="2"/>
        <v>46315</v>
      </c>
      <c r="D26" s="11">
        <v>0.29166666666666702</v>
      </c>
      <c r="E26" s="10">
        <f t="shared" si="3"/>
        <v>46316</v>
      </c>
      <c r="F26" s="11">
        <v>0.29166666666666702</v>
      </c>
      <c r="G26" s="12">
        <f t="shared" si="10"/>
        <v>1</v>
      </c>
      <c r="H26" s="13"/>
      <c r="I26" s="13"/>
      <c r="J26" s="13">
        <f t="shared" si="0"/>
        <v>0</v>
      </c>
      <c r="K26" s="14">
        <f t="shared" si="1"/>
        <v>0</v>
      </c>
      <c r="L26" s="15"/>
    </row>
    <row r="27" spans="1:14">
      <c r="A27" s="16">
        <f t="shared" si="25"/>
        <v>21</v>
      </c>
      <c r="B27" s="10">
        <f t="shared" si="25"/>
        <v>46316</v>
      </c>
      <c r="C27" s="10">
        <f t="shared" si="2"/>
        <v>46316</v>
      </c>
      <c r="D27" s="11">
        <v>0.29166666666666702</v>
      </c>
      <c r="E27" s="10">
        <f t="shared" si="3"/>
        <v>46317</v>
      </c>
      <c r="F27" s="11">
        <v>0.29166666666666702</v>
      </c>
      <c r="G27" s="12">
        <f t="shared" si="10"/>
        <v>1</v>
      </c>
      <c r="H27" s="13"/>
      <c r="I27" s="13"/>
      <c r="J27" s="13">
        <f t="shared" si="0"/>
        <v>0</v>
      </c>
      <c r="K27" s="14">
        <f t="shared" si="1"/>
        <v>0</v>
      </c>
      <c r="L27" s="15"/>
    </row>
    <row r="28" spans="1:14">
      <c r="A28" s="16">
        <f t="shared" si="25"/>
        <v>22</v>
      </c>
      <c r="B28" s="10">
        <f t="shared" si="25"/>
        <v>46317</v>
      </c>
      <c r="C28" s="10">
        <f t="shared" si="2"/>
        <v>46317</v>
      </c>
      <c r="D28" s="11">
        <v>0.29166666666666702</v>
      </c>
      <c r="E28" s="10">
        <f t="shared" si="3"/>
        <v>46318</v>
      </c>
      <c r="F28" s="11">
        <v>0.29166666666666702</v>
      </c>
      <c r="G28" s="12">
        <f t="shared" si="10"/>
        <v>1</v>
      </c>
      <c r="H28" s="13"/>
      <c r="I28" s="13"/>
      <c r="J28" s="13">
        <f t="shared" si="0"/>
        <v>0</v>
      </c>
      <c r="K28" s="14">
        <f t="shared" si="1"/>
        <v>0</v>
      </c>
      <c r="L28" s="15"/>
    </row>
    <row r="29" spans="1:14">
      <c r="A29" s="16">
        <f t="shared" si="25"/>
        <v>23</v>
      </c>
      <c r="B29" s="10">
        <f t="shared" si="25"/>
        <v>46318</v>
      </c>
      <c r="C29" s="10">
        <f t="shared" si="2"/>
        <v>46318</v>
      </c>
      <c r="D29" s="11">
        <v>0.29166666666666702</v>
      </c>
      <c r="E29" s="10">
        <f t="shared" si="3"/>
        <v>46319</v>
      </c>
      <c r="F29" s="11">
        <v>0.29166666666666702</v>
      </c>
      <c r="G29" s="12">
        <f t="shared" si="10"/>
        <v>1</v>
      </c>
      <c r="H29" s="13"/>
      <c r="I29" s="13"/>
      <c r="J29" s="13">
        <f t="shared" si="0"/>
        <v>0</v>
      </c>
      <c r="K29" s="14">
        <f t="shared" si="1"/>
        <v>0</v>
      </c>
      <c r="L29" s="15"/>
    </row>
    <row r="30" spans="1:14">
      <c r="A30" s="16">
        <f t="shared" si="25"/>
        <v>24</v>
      </c>
      <c r="B30" s="10">
        <f t="shared" si="25"/>
        <v>46319</v>
      </c>
      <c r="C30" s="10">
        <f t="shared" si="2"/>
        <v>46319</v>
      </c>
      <c r="D30" s="11">
        <v>0.29166666666666702</v>
      </c>
      <c r="E30" s="10">
        <f t="shared" si="3"/>
        <v>46320</v>
      </c>
      <c r="F30" s="11">
        <v>0.29166666666666702</v>
      </c>
      <c r="G30" s="12">
        <f t="shared" si="10"/>
        <v>1</v>
      </c>
      <c r="H30" s="13"/>
      <c r="I30" s="13"/>
      <c r="J30" s="13">
        <f t="shared" si="0"/>
        <v>0</v>
      </c>
      <c r="K30" s="14">
        <f t="shared" si="1"/>
        <v>0</v>
      </c>
      <c r="L30" s="15"/>
    </row>
    <row r="31" spans="1:14">
      <c r="A31" s="16">
        <f t="shared" si="25"/>
        <v>25</v>
      </c>
      <c r="B31" s="10">
        <f t="shared" si="25"/>
        <v>46320</v>
      </c>
      <c r="C31" s="10">
        <f t="shared" si="2"/>
        <v>46320</v>
      </c>
      <c r="D31" s="11">
        <v>0.29166666666666702</v>
      </c>
      <c r="E31" s="10">
        <f t="shared" si="3"/>
        <v>46321</v>
      </c>
      <c r="F31" s="11">
        <v>0.29166666666666702</v>
      </c>
      <c r="G31" s="12">
        <f t="shared" si="10"/>
        <v>1</v>
      </c>
      <c r="H31" s="13"/>
      <c r="I31" s="13"/>
      <c r="J31" s="13">
        <f t="shared" si="0"/>
        <v>0</v>
      </c>
      <c r="K31" s="14">
        <f t="shared" si="1"/>
        <v>0</v>
      </c>
      <c r="L31" s="15"/>
    </row>
    <row r="32" spans="1:14">
      <c r="A32" s="16">
        <f t="shared" si="25"/>
        <v>26</v>
      </c>
      <c r="B32" s="10">
        <f t="shared" si="25"/>
        <v>46321</v>
      </c>
      <c r="C32" s="10">
        <f t="shared" si="2"/>
        <v>46321</v>
      </c>
      <c r="D32" s="11">
        <v>0.29166666666666702</v>
      </c>
      <c r="E32" s="10">
        <f t="shared" si="3"/>
        <v>46322</v>
      </c>
      <c r="F32" s="11">
        <v>0.29166666666666702</v>
      </c>
      <c r="G32" s="12">
        <f t="shared" si="10"/>
        <v>1</v>
      </c>
      <c r="H32" s="13"/>
      <c r="I32" s="13"/>
      <c r="J32" s="13">
        <f t="shared" ref="J32" si="28">I32-H32</f>
        <v>0</v>
      </c>
      <c r="K32" s="14">
        <f t="shared" ref="K32" si="29">J32/24</f>
        <v>0</v>
      </c>
      <c r="L32" s="15"/>
    </row>
    <row r="33" spans="1:12">
      <c r="A33" s="16">
        <f t="shared" si="25"/>
        <v>27</v>
      </c>
      <c r="B33" s="10">
        <f t="shared" si="25"/>
        <v>46322</v>
      </c>
      <c r="C33" s="10">
        <f t="shared" si="2"/>
        <v>46322</v>
      </c>
      <c r="D33" s="11">
        <v>0.29166666666666702</v>
      </c>
      <c r="E33" s="10">
        <f t="shared" si="3"/>
        <v>46323</v>
      </c>
      <c r="F33" s="11">
        <v>0.29166666666666702</v>
      </c>
      <c r="G33" s="12">
        <f t="shared" si="10"/>
        <v>1</v>
      </c>
      <c r="H33" s="13"/>
      <c r="I33" s="13"/>
      <c r="J33" s="13">
        <f t="shared" ref="J33:J34" si="30">I33-H33</f>
        <v>0</v>
      </c>
      <c r="K33" s="14">
        <f t="shared" ref="K33:K34" si="31">J33/24</f>
        <v>0</v>
      </c>
      <c r="L33" s="15"/>
    </row>
    <row r="34" spans="1:12">
      <c r="A34" s="16">
        <f t="shared" ref="A34" si="32">A30+1</f>
        <v>25</v>
      </c>
      <c r="B34" s="10">
        <f t="shared" ref="B34" si="33">B33+1</f>
        <v>46323</v>
      </c>
      <c r="C34" s="10">
        <f t="shared" ref="C34:C36" si="34">B34</f>
        <v>46323</v>
      </c>
      <c r="D34" s="11">
        <v>0.29166666666666702</v>
      </c>
      <c r="E34" s="10">
        <f t="shared" si="3"/>
        <v>46324</v>
      </c>
      <c r="F34" s="11">
        <v>0.29166666666666702</v>
      </c>
      <c r="G34" s="12">
        <f t="shared" ref="G34:G36" si="35">IFERROR(((E34-C34)+(F34-D34)),"")</f>
        <v>1</v>
      </c>
      <c r="H34" s="13"/>
      <c r="I34" s="13"/>
      <c r="J34" s="13">
        <f t="shared" si="30"/>
        <v>0</v>
      </c>
      <c r="K34" s="14">
        <f t="shared" si="31"/>
        <v>0</v>
      </c>
      <c r="L34" s="15"/>
    </row>
    <row r="35" spans="1:12">
      <c r="A35" s="16">
        <f t="shared" ref="A35" si="36">A31+1</f>
        <v>26</v>
      </c>
      <c r="B35" s="10">
        <f t="shared" ref="B35" si="37">B34+1</f>
        <v>46324</v>
      </c>
      <c r="C35" s="10">
        <f t="shared" si="34"/>
        <v>46324</v>
      </c>
      <c r="D35" s="11">
        <v>0.29166666666666702</v>
      </c>
      <c r="E35" s="10">
        <f t="shared" si="3"/>
        <v>46325</v>
      </c>
      <c r="F35" s="11">
        <v>0.29166666666666702</v>
      </c>
      <c r="G35" s="12">
        <f t="shared" si="35"/>
        <v>1</v>
      </c>
      <c r="H35" s="13"/>
      <c r="I35" s="13"/>
      <c r="J35" s="13">
        <f t="shared" ref="J35" si="38">I35-H35</f>
        <v>0</v>
      </c>
      <c r="K35" s="14">
        <f t="shared" ref="K35" si="39">J35/24</f>
        <v>0</v>
      </c>
      <c r="L35" s="15"/>
    </row>
    <row r="36" spans="1:12">
      <c r="A36" s="16">
        <f t="shared" ref="A36:A37" si="40">A32+1</f>
        <v>27</v>
      </c>
      <c r="B36" s="10">
        <f t="shared" ref="B36" si="41">B35+1</f>
        <v>46325</v>
      </c>
      <c r="C36" s="10">
        <f t="shared" si="34"/>
        <v>46325</v>
      </c>
      <c r="D36" s="11">
        <v>0.29166666666666702</v>
      </c>
      <c r="E36" s="10">
        <f t="shared" si="3"/>
        <v>46326</v>
      </c>
      <c r="F36" s="11">
        <v>0.29166666666666702</v>
      </c>
      <c r="G36" s="12">
        <f t="shared" si="35"/>
        <v>1</v>
      </c>
      <c r="H36" s="13"/>
      <c r="I36" s="13"/>
      <c r="J36" s="13">
        <f t="shared" ref="J36" si="42">I36-H36</f>
        <v>0</v>
      </c>
      <c r="K36" s="14">
        <f t="shared" ref="K36" si="43">J36/24</f>
        <v>0</v>
      </c>
      <c r="L36" s="15"/>
    </row>
    <row r="37" spans="1:12">
      <c r="A37" s="16">
        <f t="shared" si="40"/>
        <v>28</v>
      </c>
      <c r="B37" s="10">
        <f t="shared" ref="B37" si="44">B36+1</f>
        <v>46326</v>
      </c>
      <c r="C37" s="10">
        <f t="shared" si="2"/>
        <v>46326</v>
      </c>
      <c r="D37" s="11">
        <v>0.29166666666666702</v>
      </c>
      <c r="E37" s="10">
        <f t="shared" si="3"/>
        <v>46327</v>
      </c>
      <c r="F37" s="11">
        <v>0.29166666666666702</v>
      </c>
      <c r="G37" s="12">
        <f t="shared" si="10"/>
        <v>1</v>
      </c>
      <c r="H37" s="13"/>
      <c r="I37" s="13"/>
      <c r="J37" s="13">
        <f t="shared" ref="J37" si="45">I37-H37</f>
        <v>0</v>
      </c>
      <c r="K37" s="14">
        <f t="shared" ref="K37" si="46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9093.5</v>
      </c>
      <c r="K39" s="28">
        <f>AVERAGE(K7:K37)</f>
        <v>12.222446236559142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>
        <f>K39/SUMPRODUCT((K7:K37&gt;0)*1)</f>
        <v>1.1111314760508311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pane ySplit="7" topLeftCell="A22" activePane="bottomLeft" state="frozen"/>
      <selection pane="bottomLeft" activeCell="K25" sqref="K25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6.28515625" style="1" customWidth="1"/>
    <col min="4" max="4" width="9.140625" style="1"/>
    <col min="5" max="5" width="9.85546875" style="1" customWidth="1"/>
    <col min="6" max="6" width="9.140625" style="1"/>
    <col min="7" max="7" width="11.85546875" style="1" customWidth="1"/>
    <col min="8" max="8" width="13.85546875" style="35" customWidth="1"/>
    <col min="9" max="9" width="11.140625" style="35" customWidth="1"/>
    <col min="10" max="10" width="9.85546875" style="1" customWidth="1"/>
    <col min="11" max="11" width="9.140625" style="1"/>
    <col min="12" max="12" width="7.42578125" style="42" customWidth="1"/>
    <col min="13" max="13" width="13.7109375" style="42" customWidth="1"/>
    <col min="14" max="14" width="12.42578125" style="1" customWidth="1"/>
    <col min="15" max="15" width="13.42578125" style="1" customWidth="1"/>
    <col min="16" max="16" width="9.140625" style="1"/>
    <col min="17" max="17" width="39.5703125" style="1" customWidth="1"/>
    <col min="18" max="18" width="19.7109375" style="1" customWidth="1"/>
    <col min="19" max="16384" width="9.140625" style="1"/>
  </cols>
  <sheetData>
    <row r="1" spans="1:18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44"/>
      <c r="M1" s="44"/>
      <c r="N1" s="2"/>
      <c r="O1" s="2"/>
      <c r="P1" s="2"/>
      <c r="Q1" s="2"/>
      <c r="R1" s="2"/>
    </row>
    <row r="2" spans="1:18">
      <c r="B2" s="2"/>
      <c r="C2" s="3" t="s">
        <v>187</v>
      </c>
      <c r="D2" s="2"/>
      <c r="E2" s="2"/>
      <c r="F2" s="2"/>
      <c r="G2" s="2"/>
      <c r="H2" s="36"/>
      <c r="I2" s="36"/>
      <c r="J2" s="2"/>
      <c r="K2" s="2"/>
      <c r="L2" s="44"/>
      <c r="M2" s="4" t="s">
        <v>158</v>
      </c>
      <c r="N2" s="2"/>
      <c r="O2" s="2"/>
      <c r="P2" s="2"/>
      <c r="Q2" s="2"/>
    </row>
    <row r="3" spans="1:18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44"/>
      <c r="M3" s="44"/>
      <c r="N3" s="2"/>
      <c r="O3" s="2"/>
      <c r="P3" s="2"/>
      <c r="Q3" s="2"/>
      <c r="R3" s="2"/>
    </row>
    <row r="4" spans="1:18">
      <c r="B4" s="76"/>
      <c r="C4" s="76">
        <f>SCI!C4</f>
        <v>46296</v>
      </c>
      <c r="D4" s="2"/>
      <c r="E4" s="2"/>
      <c r="F4" s="2"/>
      <c r="G4" s="2"/>
      <c r="H4" s="36"/>
      <c r="I4" s="36"/>
      <c r="J4" s="2"/>
      <c r="K4" s="6"/>
      <c r="L4" s="44"/>
      <c r="M4" s="44"/>
      <c r="N4" s="6"/>
      <c r="O4" s="2" t="s">
        <v>159</v>
      </c>
      <c r="P4" s="6">
        <f>MAX(P7:P26)</f>
        <v>42.137500000001943</v>
      </c>
      <c r="Q4" s="6"/>
    </row>
    <row r="5" spans="1:18" ht="15.75" customHeight="1">
      <c r="A5" s="916" t="s">
        <v>124</v>
      </c>
      <c r="B5" s="915" t="s">
        <v>125</v>
      </c>
      <c r="C5" s="915" t="s">
        <v>188</v>
      </c>
      <c r="D5" s="915" t="s">
        <v>189</v>
      </c>
      <c r="E5" s="950" t="s">
        <v>174</v>
      </c>
      <c r="F5" s="951"/>
      <c r="G5" s="951"/>
      <c r="H5" s="951"/>
      <c r="I5" s="951"/>
      <c r="J5" s="951"/>
      <c r="K5" s="951"/>
      <c r="L5" s="951"/>
      <c r="M5" s="951"/>
      <c r="N5" s="951"/>
      <c r="O5" s="947" t="s">
        <v>164</v>
      </c>
      <c r="P5" s="938" t="s">
        <v>165</v>
      </c>
      <c r="Q5" s="913" t="s">
        <v>175</v>
      </c>
    </row>
    <row r="6" spans="1:18">
      <c r="A6" s="943"/>
      <c r="B6" s="945"/>
      <c r="C6" s="945"/>
      <c r="D6" s="945"/>
      <c r="E6" s="952" t="s">
        <v>160</v>
      </c>
      <c r="F6" s="953"/>
      <c r="G6" s="952" t="s">
        <v>161</v>
      </c>
      <c r="H6" s="954"/>
      <c r="I6" s="955" t="s">
        <v>160</v>
      </c>
      <c r="J6" s="956"/>
      <c r="K6" s="955" t="s">
        <v>161</v>
      </c>
      <c r="L6" s="957"/>
      <c r="M6" s="952" t="s">
        <v>163</v>
      </c>
      <c r="N6" s="953"/>
      <c r="O6" s="948"/>
      <c r="P6" s="939"/>
      <c r="Q6" s="941"/>
    </row>
    <row r="7" spans="1:18">
      <c r="A7" s="944"/>
      <c r="B7" s="946"/>
      <c r="C7" s="946"/>
      <c r="D7" s="946"/>
      <c r="E7" s="342" t="s">
        <v>125</v>
      </c>
      <c r="F7" s="334" t="s">
        <v>167</v>
      </c>
      <c r="G7" s="342" t="s">
        <v>125</v>
      </c>
      <c r="H7" s="334" t="s">
        <v>167</v>
      </c>
      <c r="I7" s="343" t="s">
        <v>190</v>
      </c>
      <c r="J7" s="343" t="s">
        <v>191</v>
      </c>
      <c r="K7" s="343" t="s">
        <v>190</v>
      </c>
      <c r="L7" s="343" t="s">
        <v>191</v>
      </c>
      <c r="M7" s="334" t="s">
        <v>192</v>
      </c>
      <c r="N7" s="334" t="s">
        <v>193</v>
      </c>
      <c r="O7" s="949"/>
      <c r="P7" s="940"/>
      <c r="Q7" s="942"/>
    </row>
    <row r="8" spans="1:18">
      <c r="A8" s="344">
        <f t="shared" ref="A8:A43" si="0">A7+1</f>
        <v>1</v>
      </c>
      <c r="B8" s="345">
        <f t="shared" ref="B8" si="1">G8</f>
        <v>46298</v>
      </c>
      <c r="C8" s="346" t="s">
        <v>194</v>
      </c>
      <c r="D8" s="347" t="s">
        <v>195</v>
      </c>
      <c r="E8" s="348">
        <v>46297</v>
      </c>
      <c r="F8" s="349">
        <v>0.54166666666666696</v>
      </c>
      <c r="G8" s="350">
        <v>46298</v>
      </c>
      <c r="H8" s="351">
        <v>0.30208333333333298</v>
      </c>
      <c r="I8" s="352">
        <v>210</v>
      </c>
      <c r="J8" s="58">
        <v>37</v>
      </c>
      <c r="K8" s="58">
        <v>20</v>
      </c>
      <c r="L8" s="58">
        <v>37</v>
      </c>
      <c r="M8" s="347">
        <v>826414.51</v>
      </c>
      <c r="N8" s="353">
        <v>827394.72</v>
      </c>
      <c r="O8" s="354">
        <f t="shared" ref="O8:O16" si="2">N8-M8</f>
        <v>980.20999999996275</v>
      </c>
      <c r="P8" s="208">
        <f t="shared" ref="P8:P16" si="3">O8/24</f>
        <v>40.842083333331779</v>
      </c>
      <c r="Q8" s="272"/>
    </row>
    <row r="9" spans="1:18">
      <c r="A9" s="51">
        <f t="shared" si="0"/>
        <v>2</v>
      </c>
      <c r="B9" s="52">
        <f t="shared" ref="B9:B19" si="4">G9</f>
        <v>46298</v>
      </c>
      <c r="C9" s="53" t="s">
        <v>196</v>
      </c>
      <c r="D9" s="353" t="s">
        <v>197</v>
      </c>
      <c r="E9" s="350">
        <v>46298</v>
      </c>
      <c r="F9" s="351">
        <v>0.30208333333333298</v>
      </c>
      <c r="G9" s="350">
        <v>46298</v>
      </c>
      <c r="H9" s="351">
        <v>0.88055555555555598</v>
      </c>
      <c r="I9" s="58">
        <v>170</v>
      </c>
      <c r="J9" s="58">
        <v>37</v>
      </c>
      <c r="K9" s="58">
        <v>30</v>
      </c>
      <c r="L9" s="58">
        <v>37</v>
      </c>
      <c r="M9" s="353">
        <f>N8</f>
        <v>827394.72</v>
      </c>
      <c r="N9" s="353">
        <v>828202.21</v>
      </c>
      <c r="O9" s="60">
        <f t="shared" si="2"/>
        <v>807.48999999999069</v>
      </c>
      <c r="P9" s="14">
        <f t="shared" si="3"/>
        <v>33.645416666666279</v>
      </c>
      <c r="Q9" s="15"/>
    </row>
    <row r="10" spans="1:18">
      <c r="A10" s="51">
        <f t="shared" si="0"/>
        <v>3</v>
      </c>
      <c r="B10" s="52">
        <f t="shared" si="4"/>
        <v>46299</v>
      </c>
      <c r="C10" s="53" t="s">
        <v>198</v>
      </c>
      <c r="D10" s="353" t="s">
        <v>195</v>
      </c>
      <c r="E10" s="350">
        <v>46298</v>
      </c>
      <c r="F10" s="351">
        <v>0.88055555555555598</v>
      </c>
      <c r="G10" s="350">
        <v>46299</v>
      </c>
      <c r="H10" s="351">
        <v>0.56597222222222199</v>
      </c>
      <c r="I10" s="58">
        <v>185</v>
      </c>
      <c r="J10" s="58">
        <v>37</v>
      </c>
      <c r="K10" s="58">
        <v>25</v>
      </c>
      <c r="L10" s="58">
        <v>37</v>
      </c>
      <c r="M10" s="353">
        <f t="shared" ref="M10:M25" si="5">N9</f>
        <v>828202.21</v>
      </c>
      <c r="N10" s="94">
        <v>829069.05</v>
      </c>
      <c r="O10" s="60">
        <f t="shared" ref="O10:O14" si="6">N10-M10</f>
        <v>866.84000000008382</v>
      </c>
      <c r="P10" s="14">
        <f t="shared" ref="P10:P14" si="7">O10/24</f>
        <v>36.118333333336828</v>
      </c>
      <c r="Q10" s="63"/>
    </row>
    <row r="11" spans="1:18">
      <c r="A11" s="51">
        <f t="shared" si="0"/>
        <v>4</v>
      </c>
      <c r="B11" s="52">
        <f t="shared" si="4"/>
        <v>46300</v>
      </c>
      <c r="C11" s="53" t="s">
        <v>199</v>
      </c>
      <c r="D11" s="353" t="s">
        <v>200</v>
      </c>
      <c r="E11" s="350">
        <v>46299</v>
      </c>
      <c r="F11" s="351">
        <v>0.56597222222222199</v>
      </c>
      <c r="G11" s="350">
        <v>46300</v>
      </c>
      <c r="H11" s="351">
        <v>0.30972222222222201</v>
      </c>
      <c r="I11" s="58">
        <v>160</v>
      </c>
      <c r="J11" s="58">
        <v>37</v>
      </c>
      <c r="K11" s="58">
        <v>25</v>
      </c>
      <c r="L11" s="58">
        <v>37</v>
      </c>
      <c r="M11" s="353">
        <f t="shared" si="5"/>
        <v>829069.05</v>
      </c>
      <c r="N11" s="353">
        <v>829947.6</v>
      </c>
      <c r="O11" s="60">
        <f t="shared" si="6"/>
        <v>878.54999999993015</v>
      </c>
      <c r="P11" s="14">
        <f t="shared" si="7"/>
        <v>36.60624999999709</v>
      </c>
      <c r="Q11" s="15"/>
    </row>
    <row r="12" spans="1:18">
      <c r="A12" s="51">
        <f t="shared" si="0"/>
        <v>5</v>
      </c>
      <c r="B12" s="52">
        <f t="shared" si="4"/>
        <v>46300</v>
      </c>
      <c r="C12" s="53" t="s">
        <v>201</v>
      </c>
      <c r="D12" s="353" t="s">
        <v>202</v>
      </c>
      <c r="E12" s="350">
        <v>46300</v>
      </c>
      <c r="F12" s="351">
        <v>0.30972222222222201</v>
      </c>
      <c r="G12" s="350">
        <v>46300</v>
      </c>
      <c r="H12" s="351">
        <v>0.91666666666666696</v>
      </c>
      <c r="I12" s="58">
        <v>180</v>
      </c>
      <c r="J12" s="58">
        <v>37</v>
      </c>
      <c r="K12" s="58">
        <v>20</v>
      </c>
      <c r="L12" s="58">
        <v>37</v>
      </c>
      <c r="M12" s="353">
        <f t="shared" si="5"/>
        <v>829947.6</v>
      </c>
      <c r="N12" s="94">
        <v>830721.05</v>
      </c>
      <c r="O12" s="60">
        <f t="shared" si="6"/>
        <v>773.45000000006985</v>
      </c>
      <c r="P12" s="14">
        <f t="shared" si="7"/>
        <v>32.227083333336246</v>
      </c>
      <c r="Q12" s="15"/>
    </row>
    <row r="13" spans="1:18">
      <c r="A13" s="51">
        <f t="shared" si="0"/>
        <v>6</v>
      </c>
      <c r="B13" s="52">
        <f t="shared" si="4"/>
        <v>46301</v>
      </c>
      <c r="C13" s="53" t="s">
        <v>203</v>
      </c>
      <c r="D13" s="353" t="s">
        <v>200</v>
      </c>
      <c r="E13" s="350">
        <v>46300</v>
      </c>
      <c r="F13" s="351">
        <v>0.91666666666666696</v>
      </c>
      <c r="G13" s="350">
        <v>46301</v>
      </c>
      <c r="H13" s="351">
        <v>0.625</v>
      </c>
      <c r="I13" s="58">
        <v>180</v>
      </c>
      <c r="J13" s="58">
        <v>37</v>
      </c>
      <c r="K13" s="58">
        <v>20</v>
      </c>
      <c r="L13" s="58">
        <v>37</v>
      </c>
      <c r="M13" s="353">
        <f t="shared" si="5"/>
        <v>830721.05</v>
      </c>
      <c r="N13" s="94">
        <v>831585.51</v>
      </c>
      <c r="O13" s="60">
        <f t="shared" si="6"/>
        <v>864.45999999996275</v>
      </c>
      <c r="P13" s="14">
        <f t="shared" si="7"/>
        <v>36.019166666665114</v>
      </c>
      <c r="Q13" s="15"/>
    </row>
    <row r="14" spans="1:18">
      <c r="A14" s="51">
        <f t="shared" si="0"/>
        <v>7</v>
      </c>
      <c r="B14" s="52">
        <f t="shared" si="4"/>
        <v>46302</v>
      </c>
      <c r="C14" s="53" t="s">
        <v>204</v>
      </c>
      <c r="D14" s="62" t="s">
        <v>195</v>
      </c>
      <c r="E14" s="350">
        <v>46301</v>
      </c>
      <c r="F14" s="355">
        <v>0.625</v>
      </c>
      <c r="G14" s="350">
        <v>46302</v>
      </c>
      <c r="H14" s="351">
        <v>0.20833333333333301</v>
      </c>
      <c r="I14" s="58">
        <v>170</v>
      </c>
      <c r="J14" s="58">
        <v>37</v>
      </c>
      <c r="K14" s="58">
        <v>50</v>
      </c>
      <c r="L14" s="58">
        <v>37</v>
      </c>
      <c r="M14" s="353">
        <f t="shared" si="5"/>
        <v>831585.51</v>
      </c>
      <c r="N14" s="94">
        <v>832282.75</v>
      </c>
      <c r="O14" s="60">
        <f t="shared" si="6"/>
        <v>697.23999999999069</v>
      </c>
      <c r="P14" s="14">
        <f t="shared" si="7"/>
        <v>29.051666666666279</v>
      </c>
      <c r="Q14" s="15"/>
    </row>
    <row r="15" spans="1:18">
      <c r="A15" s="51">
        <f t="shared" si="0"/>
        <v>8</v>
      </c>
      <c r="B15" s="52">
        <f t="shared" si="4"/>
        <v>46302</v>
      </c>
      <c r="C15" s="53" t="s">
        <v>205</v>
      </c>
      <c r="D15" s="62" t="s">
        <v>200</v>
      </c>
      <c r="E15" s="350">
        <v>46302</v>
      </c>
      <c r="F15" s="355">
        <v>0.20833333333333301</v>
      </c>
      <c r="G15" s="350">
        <v>46302</v>
      </c>
      <c r="H15" s="351">
        <v>0.83333333333333304</v>
      </c>
      <c r="I15" s="58">
        <v>180</v>
      </c>
      <c r="J15" s="58">
        <v>37</v>
      </c>
      <c r="K15" s="58">
        <v>30</v>
      </c>
      <c r="L15" s="58">
        <v>37</v>
      </c>
      <c r="M15" s="353">
        <f t="shared" si="5"/>
        <v>832282.75</v>
      </c>
      <c r="N15" s="94">
        <v>833092.85</v>
      </c>
      <c r="O15" s="60">
        <f t="shared" ref="O15" si="8">N15-M15</f>
        <v>810.09999999997672</v>
      </c>
      <c r="P15" s="14">
        <f t="shared" ref="P15" si="9">O15/24</f>
        <v>33.754166666665697</v>
      </c>
      <c r="Q15" s="15"/>
    </row>
    <row r="16" spans="1:18">
      <c r="A16" s="51">
        <f t="shared" si="0"/>
        <v>9</v>
      </c>
      <c r="B16" s="52">
        <f t="shared" si="4"/>
        <v>46303</v>
      </c>
      <c r="C16" s="53" t="s">
        <v>206</v>
      </c>
      <c r="D16" s="62" t="s">
        <v>207</v>
      </c>
      <c r="E16" s="350">
        <v>46302</v>
      </c>
      <c r="F16" s="355">
        <v>0.83333333333333304</v>
      </c>
      <c r="G16" s="350">
        <v>46303</v>
      </c>
      <c r="H16" s="351">
        <v>0.56944444444444398</v>
      </c>
      <c r="I16" s="58">
        <v>180</v>
      </c>
      <c r="J16" s="58">
        <v>37</v>
      </c>
      <c r="K16" s="58">
        <v>15</v>
      </c>
      <c r="L16" s="58">
        <v>37</v>
      </c>
      <c r="M16" s="353">
        <f t="shared" si="5"/>
        <v>833092.85</v>
      </c>
      <c r="N16" s="94">
        <v>833963.21</v>
      </c>
      <c r="O16" s="60">
        <f t="shared" si="2"/>
        <v>870.35999999998603</v>
      </c>
      <c r="P16" s="14">
        <f t="shared" si="3"/>
        <v>36.264999999999418</v>
      </c>
      <c r="Q16" s="15"/>
    </row>
    <row r="17" spans="1:17">
      <c r="A17" s="51">
        <f t="shared" si="0"/>
        <v>10</v>
      </c>
      <c r="B17" s="52">
        <f t="shared" si="4"/>
        <v>46304</v>
      </c>
      <c r="C17" s="53" t="s">
        <v>208</v>
      </c>
      <c r="D17" s="62" t="s">
        <v>209</v>
      </c>
      <c r="E17" s="350">
        <v>46303</v>
      </c>
      <c r="F17" s="351">
        <v>0.56944444444444398</v>
      </c>
      <c r="G17" s="350">
        <v>46304</v>
      </c>
      <c r="H17" s="351">
        <v>0.20833333333333301</v>
      </c>
      <c r="I17" s="58">
        <v>150</v>
      </c>
      <c r="J17" s="58">
        <v>37</v>
      </c>
      <c r="K17" s="58">
        <v>15</v>
      </c>
      <c r="L17" s="58">
        <v>37</v>
      </c>
      <c r="M17" s="353">
        <f t="shared" si="5"/>
        <v>833963.21</v>
      </c>
      <c r="N17" s="94">
        <v>834740.1</v>
      </c>
      <c r="O17" s="60">
        <f t="shared" ref="O17" si="10">N17-M17</f>
        <v>776.89000000001397</v>
      </c>
      <c r="P17" s="14">
        <f t="shared" ref="P17" si="11">O17/24</f>
        <v>32.370416666667246</v>
      </c>
      <c r="Q17" s="15"/>
    </row>
    <row r="18" spans="1:17">
      <c r="A18" s="51">
        <f t="shared" si="0"/>
        <v>11</v>
      </c>
      <c r="B18" s="52">
        <f t="shared" si="4"/>
        <v>46304</v>
      </c>
      <c r="C18" s="53" t="s">
        <v>210</v>
      </c>
      <c r="D18" s="353" t="s">
        <v>211</v>
      </c>
      <c r="E18" s="350">
        <v>46304</v>
      </c>
      <c r="F18" s="351">
        <v>0.20833333333333301</v>
      </c>
      <c r="G18" s="350">
        <v>46304</v>
      </c>
      <c r="H18" s="351">
        <v>0.84791666666666698</v>
      </c>
      <c r="I18" s="58">
        <v>180</v>
      </c>
      <c r="J18" s="58">
        <v>37</v>
      </c>
      <c r="K18" s="58">
        <v>30</v>
      </c>
      <c r="L18" s="58">
        <v>37</v>
      </c>
      <c r="M18" s="353">
        <f t="shared" si="5"/>
        <v>834740.1</v>
      </c>
      <c r="N18" s="94">
        <v>835550.81</v>
      </c>
      <c r="O18" s="60">
        <f t="shared" ref="O18:O19" si="12">N18-M18</f>
        <v>810.71000000007916</v>
      </c>
      <c r="P18" s="14">
        <f t="shared" ref="P18:P19" si="13">O18/24</f>
        <v>33.779583333336632</v>
      </c>
      <c r="Q18" s="15"/>
    </row>
    <row r="19" spans="1:17">
      <c r="A19" s="51">
        <f t="shared" si="0"/>
        <v>12</v>
      </c>
      <c r="B19" s="52">
        <f t="shared" si="4"/>
        <v>46305</v>
      </c>
      <c r="C19" s="53" t="s">
        <v>212</v>
      </c>
      <c r="D19" s="353" t="s">
        <v>200</v>
      </c>
      <c r="E19" s="350">
        <v>46304</v>
      </c>
      <c r="F19" s="351">
        <v>0.84791666666666698</v>
      </c>
      <c r="G19" s="350">
        <v>46305</v>
      </c>
      <c r="H19" s="351">
        <v>0.31388888888888899</v>
      </c>
      <c r="I19" s="58">
        <v>115</v>
      </c>
      <c r="J19" s="58">
        <v>37</v>
      </c>
      <c r="K19" s="58">
        <v>20</v>
      </c>
      <c r="L19" s="58">
        <v>37</v>
      </c>
      <c r="M19" s="353">
        <f t="shared" si="5"/>
        <v>835550.81</v>
      </c>
      <c r="N19" s="94">
        <v>836100.93</v>
      </c>
      <c r="O19" s="60">
        <f t="shared" si="12"/>
        <v>550.11999999999534</v>
      </c>
      <c r="P19" s="14">
        <f t="shared" si="13"/>
        <v>22.921666666666471</v>
      </c>
      <c r="Q19" s="15"/>
    </row>
    <row r="20" spans="1:17">
      <c r="A20" s="51">
        <f t="shared" si="0"/>
        <v>13</v>
      </c>
      <c r="B20" s="52">
        <f t="shared" ref="B20:B25" si="14">G20</f>
        <v>46306</v>
      </c>
      <c r="C20" s="53" t="s">
        <v>213</v>
      </c>
      <c r="D20" s="62" t="s">
        <v>214</v>
      </c>
      <c r="E20" s="350">
        <v>46305</v>
      </c>
      <c r="F20" s="351">
        <v>0.31388888888888899</v>
      </c>
      <c r="G20" s="350">
        <v>46306</v>
      </c>
      <c r="H20" s="351">
        <v>6.9444444444444397E-3</v>
      </c>
      <c r="I20" s="58">
        <v>175</v>
      </c>
      <c r="J20" s="58">
        <v>37</v>
      </c>
      <c r="K20" s="58">
        <v>30</v>
      </c>
      <c r="L20" s="58">
        <v>37</v>
      </c>
      <c r="M20" s="353">
        <f t="shared" si="5"/>
        <v>836100.93</v>
      </c>
      <c r="N20" s="94">
        <v>836873.87</v>
      </c>
      <c r="O20" s="60">
        <f t="shared" ref="O20" si="15">N20-M20</f>
        <v>772.93999999994412</v>
      </c>
      <c r="P20" s="14">
        <f t="shared" ref="P20" si="16">O20/24</f>
        <v>32.205833333331007</v>
      </c>
      <c r="Q20" s="15"/>
    </row>
    <row r="21" spans="1:17">
      <c r="A21" s="51">
        <f t="shared" si="0"/>
        <v>14</v>
      </c>
      <c r="B21" s="52">
        <f t="shared" si="14"/>
        <v>46306</v>
      </c>
      <c r="C21" s="53" t="s">
        <v>215</v>
      </c>
      <c r="D21" s="353" t="s">
        <v>207</v>
      </c>
      <c r="E21" s="350">
        <v>46306</v>
      </c>
      <c r="F21" s="351">
        <v>6.9444444444444441E-3</v>
      </c>
      <c r="G21" s="350">
        <v>46306</v>
      </c>
      <c r="H21" s="351">
        <v>0.79861111111111116</v>
      </c>
      <c r="I21" s="58">
        <v>190</v>
      </c>
      <c r="J21" s="58">
        <v>37</v>
      </c>
      <c r="K21" s="58">
        <v>30</v>
      </c>
      <c r="L21" s="58">
        <v>37</v>
      </c>
      <c r="M21" s="353">
        <f t="shared" si="5"/>
        <v>836873.87</v>
      </c>
      <c r="N21" s="94">
        <v>837784.82</v>
      </c>
      <c r="O21" s="60">
        <f t="shared" ref="O21" si="17">N21-M21</f>
        <v>910.94999999995343</v>
      </c>
      <c r="P21" s="14">
        <f t="shared" ref="P21" si="18">O21/24</f>
        <v>37.956249999998057</v>
      </c>
      <c r="Q21" s="155"/>
    </row>
    <row r="22" spans="1:17">
      <c r="A22" s="51">
        <f t="shared" si="0"/>
        <v>15</v>
      </c>
      <c r="B22" s="52">
        <f t="shared" si="14"/>
        <v>46307</v>
      </c>
      <c r="C22" s="53" t="s">
        <v>216</v>
      </c>
      <c r="D22" s="353" t="s">
        <v>200</v>
      </c>
      <c r="E22" s="350">
        <v>46306</v>
      </c>
      <c r="F22" s="356">
        <v>0.79861111111111116</v>
      </c>
      <c r="G22" s="350">
        <v>46307</v>
      </c>
      <c r="H22" s="56">
        <v>0.625</v>
      </c>
      <c r="I22" s="59">
        <v>210</v>
      </c>
      <c r="J22" s="59">
        <v>37</v>
      </c>
      <c r="K22" s="59">
        <v>20</v>
      </c>
      <c r="L22" s="59">
        <v>37</v>
      </c>
      <c r="M22" s="353">
        <f t="shared" si="5"/>
        <v>837784.82</v>
      </c>
      <c r="N22" s="94">
        <v>838796.12</v>
      </c>
      <c r="O22" s="60">
        <f t="shared" ref="O22:O23" si="19">N22-M22</f>
        <v>1011.3000000000466</v>
      </c>
      <c r="P22" s="154">
        <f t="shared" ref="P22:P23" si="20">O22/24</f>
        <v>42.137500000001943</v>
      </c>
      <c r="Q22" s="155"/>
    </row>
    <row r="23" spans="1:17">
      <c r="A23" s="51">
        <f t="shared" si="0"/>
        <v>16</v>
      </c>
      <c r="B23" s="52">
        <f t="shared" si="14"/>
        <v>46308</v>
      </c>
      <c r="C23" s="53" t="s">
        <v>390</v>
      </c>
      <c r="D23" s="353" t="s">
        <v>207</v>
      </c>
      <c r="E23" s="350">
        <v>46307</v>
      </c>
      <c r="F23" s="56">
        <v>0.625</v>
      </c>
      <c r="G23" s="350">
        <v>46308</v>
      </c>
      <c r="H23" s="351">
        <v>0.41666666666666669</v>
      </c>
      <c r="I23" s="58">
        <v>190</v>
      </c>
      <c r="J23" s="58">
        <v>37</v>
      </c>
      <c r="K23" s="58">
        <v>20</v>
      </c>
      <c r="L23" s="58">
        <v>37</v>
      </c>
      <c r="M23" s="353">
        <f t="shared" si="5"/>
        <v>838796.12</v>
      </c>
      <c r="N23" s="353">
        <v>839781.89</v>
      </c>
      <c r="O23" s="60">
        <f t="shared" si="19"/>
        <v>985.77000000001863</v>
      </c>
      <c r="P23" s="154">
        <f t="shared" si="20"/>
        <v>41.073750000000778</v>
      </c>
      <c r="Q23" s="155"/>
    </row>
    <row r="24" spans="1:17">
      <c r="A24" s="51">
        <f t="shared" si="0"/>
        <v>17</v>
      </c>
      <c r="B24" s="52">
        <f t="shared" si="14"/>
        <v>46308</v>
      </c>
      <c r="C24" s="53" t="s">
        <v>399</v>
      </c>
      <c r="D24" s="62" t="s">
        <v>349</v>
      </c>
      <c r="E24" s="350">
        <v>46308</v>
      </c>
      <c r="F24" s="351">
        <v>0.41666666666666669</v>
      </c>
      <c r="G24" s="350">
        <v>46308</v>
      </c>
      <c r="H24" s="351">
        <v>0.91666666666666663</v>
      </c>
      <c r="I24" s="58">
        <v>160</v>
      </c>
      <c r="J24" s="58">
        <v>37</v>
      </c>
      <c r="K24" s="58">
        <v>40</v>
      </c>
      <c r="L24" s="58">
        <v>37</v>
      </c>
      <c r="M24" s="353">
        <f t="shared" si="5"/>
        <v>839781.89</v>
      </c>
      <c r="N24" s="353">
        <v>840412.8</v>
      </c>
      <c r="O24" s="60">
        <f t="shared" ref="O24" si="21">N24-M24</f>
        <v>630.9100000000326</v>
      </c>
      <c r="P24" s="154">
        <f t="shared" ref="P24" si="22">O24/24</f>
        <v>26.287916666668025</v>
      </c>
      <c r="Q24" s="155"/>
    </row>
    <row r="25" spans="1:17" s="341" customFormat="1">
      <c r="A25" s="51">
        <f t="shared" si="0"/>
        <v>18</v>
      </c>
      <c r="B25" s="52">
        <f t="shared" si="14"/>
        <v>46309</v>
      </c>
      <c r="C25" s="53" t="s">
        <v>400</v>
      </c>
      <c r="D25" s="62" t="s">
        <v>197</v>
      </c>
      <c r="E25" s="350">
        <v>46308</v>
      </c>
      <c r="F25" s="351">
        <v>0.91666666666666663</v>
      </c>
      <c r="G25" s="350">
        <v>46309</v>
      </c>
      <c r="H25" s="351">
        <v>0.64583333333333337</v>
      </c>
      <c r="I25" s="58">
        <v>180</v>
      </c>
      <c r="J25" s="58">
        <v>37</v>
      </c>
      <c r="K25" s="58">
        <v>10</v>
      </c>
      <c r="L25" s="58">
        <v>37</v>
      </c>
      <c r="M25" s="353">
        <f t="shared" si="5"/>
        <v>840412.8</v>
      </c>
      <c r="N25" s="353">
        <v>841328.4</v>
      </c>
      <c r="O25" s="60">
        <f t="shared" ref="O25:O28" si="23">N25-M25</f>
        <v>915.59999999997672</v>
      </c>
      <c r="P25" s="154">
        <f t="shared" ref="P25:P28" si="24">O25/24</f>
        <v>38.149999999999032</v>
      </c>
      <c r="Q25" s="155"/>
    </row>
    <row r="26" spans="1:17">
      <c r="A26" s="51">
        <f t="shared" si="0"/>
        <v>19</v>
      </c>
      <c r="B26" s="52">
        <f t="shared" ref="B26" si="25">G26</f>
        <v>0</v>
      </c>
      <c r="C26" s="53" t="s">
        <v>407</v>
      </c>
      <c r="D26" s="62" t="s">
        <v>408</v>
      </c>
      <c r="E26" s="350"/>
      <c r="F26" s="351"/>
      <c r="G26" s="350"/>
      <c r="H26" s="351"/>
      <c r="I26" s="58"/>
      <c r="J26" s="58"/>
      <c r="K26" s="58"/>
      <c r="L26" s="58"/>
      <c r="M26" s="353"/>
      <c r="N26" s="353"/>
      <c r="O26" s="60">
        <f t="shared" si="23"/>
        <v>0</v>
      </c>
      <c r="P26" s="154">
        <f t="shared" si="24"/>
        <v>0</v>
      </c>
      <c r="Q26" s="155"/>
    </row>
    <row r="27" spans="1:17">
      <c r="A27" s="51">
        <f t="shared" si="0"/>
        <v>20</v>
      </c>
      <c r="B27" s="52">
        <f t="shared" ref="B27:B37" si="26">G27</f>
        <v>0</v>
      </c>
      <c r="C27" s="53"/>
      <c r="D27" s="62"/>
      <c r="E27" s="350"/>
      <c r="F27" s="351"/>
      <c r="G27" s="350"/>
      <c r="H27" s="351"/>
      <c r="I27" s="58"/>
      <c r="J27" s="58"/>
      <c r="K27" s="58"/>
      <c r="L27" s="58"/>
      <c r="M27" s="353"/>
      <c r="N27" s="353"/>
      <c r="O27" s="60">
        <f t="shared" si="23"/>
        <v>0</v>
      </c>
      <c r="P27" s="154">
        <f t="shared" si="24"/>
        <v>0</v>
      </c>
      <c r="Q27" s="155"/>
    </row>
    <row r="28" spans="1:17">
      <c r="A28" s="51">
        <f t="shared" si="0"/>
        <v>21</v>
      </c>
      <c r="B28" s="52">
        <f t="shared" si="26"/>
        <v>0</v>
      </c>
      <c r="C28" s="53"/>
      <c r="D28" s="353"/>
      <c r="E28" s="350"/>
      <c r="F28" s="351"/>
      <c r="G28" s="350"/>
      <c r="H28" s="351"/>
      <c r="I28" s="58"/>
      <c r="J28" s="58"/>
      <c r="K28" s="58"/>
      <c r="L28" s="58"/>
      <c r="M28" s="353"/>
      <c r="N28" s="353"/>
      <c r="O28" s="60">
        <f t="shared" si="23"/>
        <v>0</v>
      </c>
      <c r="P28" s="154">
        <f t="shared" si="24"/>
        <v>0</v>
      </c>
      <c r="Q28" s="155"/>
    </row>
    <row r="29" spans="1:17">
      <c r="A29" s="51">
        <f t="shared" si="0"/>
        <v>22</v>
      </c>
      <c r="B29" s="52">
        <f t="shared" si="26"/>
        <v>0</v>
      </c>
      <c r="C29" s="53"/>
      <c r="D29" s="353"/>
      <c r="E29" s="350"/>
      <c r="F29" s="351"/>
      <c r="G29" s="350"/>
      <c r="H29" s="351"/>
      <c r="I29" s="58"/>
      <c r="J29" s="58"/>
      <c r="K29" s="58"/>
      <c r="L29" s="58"/>
      <c r="M29" s="353"/>
      <c r="N29" s="353"/>
      <c r="O29" s="60">
        <f t="shared" ref="O29" si="27">N29-M29</f>
        <v>0</v>
      </c>
      <c r="P29" s="154">
        <f t="shared" ref="P29" si="28">O29/24</f>
        <v>0</v>
      </c>
      <c r="Q29" s="155"/>
    </row>
    <row r="30" spans="1:17">
      <c r="A30" s="51">
        <f t="shared" si="0"/>
        <v>23</v>
      </c>
      <c r="B30" s="52">
        <f t="shared" si="26"/>
        <v>0</v>
      </c>
      <c r="C30" s="53"/>
      <c r="D30" s="353"/>
      <c r="E30" s="350"/>
      <c r="F30" s="351"/>
      <c r="G30" s="350"/>
      <c r="H30" s="351"/>
      <c r="I30" s="58"/>
      <c r="J30" s="58"/>
      <c r="K30" s="58"/>
      <c r="L30" s="58"/>
      <c r="M30" s="353"/>
      <c r="N30" s="94"/>
      <c r="O30" s="60">
        <f t="shared" ref="O30:O37" si="29">N30-M30</f>
        <v>0</v>
      </c>
      <c r="P30" s="154">
        <f t="shared" ref="P30:P37" si="30">O30/24</f>
        <v>0</v>
      </c>
      <c r="Q30" s="155"/>
    </row>
    <row r="31" spans="1:17">
      <c r="A31" s="51">
        <f t="shared" si="0"/>
        <v>24</v>
      </c>
      <c r="B31" s="52">
        <f t="shared" si="26"/>
        <v>0</v>
      </c>
      <c r="C31" s="53"/>
      <c r="D31" s="353"/>
      <c r="E31" s="350"/>
      <c r="F31" s="351"/>
      <c r="G31" s="350"/>
      <c r="H31" s="351"/>
      <c r="I31" s="58"/>
      <c r="J31" s="58"/>
      <c r="K31" s="58"/>
      <c r="L31" s="58"/>
      <c r="M31" s="353"/>
      <c r="N31" s="353"/>
      <c r="O31" s="60">
        <f t="shared" si="29"/>
        <v>0</v>
      </c>
      <c r="P31" s="154">
        <f t="shared" si="30"/>
        <v>0</v>
      </c>
      <c r="Q31" s="155"/>
    </row>
    <row r="32" spans="1:17">
      <c r="A32" s="51">
        <f t="shared" si="0"/>
        <v>25</v>
      </c>
      <c r="B32" s="52">
        <f t="shared" si="26"/>
        <v>0</v>
      </c>
      <c r="C32" s="53"/>
      <c r="D32" s="353"/>
      <c r="E32" s="350"/>
      <c r="F32" s="351"/>
      <c r="G32" s="350"/>
      <c r="H32" s="351"/>
      <c r="I32" s="58"/>
      <c r="J32" s="58"/>
      <c r="K32" s="58"/>
      <c r="L32" s="58"/>
      <c r="M32" s="353"/>
      <c r="N32" s="353"/>
      <c r="O32" s="60">
        <f t="shared" si="29"/>
        <v>0</v>
      </c>
      <c r="P32" s="154">
        <f t="shared" si="30"/>
        <v>0</v>
      </c>
      <c r="Q32" s="155"/>
    </row>
    <row r="33" spans="1:17">
      <c r="A33" s="51">
        <f t="shared" si="0"/>
        <v>26</v>
      </c>
      <c r="B33" s="52">
        <f t="shared" si="26"/>
        <v>0</v>
      </c>
      <c r="C33" s="53"/>
      <c r="D33" s="353"/>
      <c r="E33" s="350"/>
      <c r="F33" s="355"/>
      <c r="G33" s="350"/>
      <c r="H33" s="351"/>
      <c r="I33" s="58"/>
      <c r="J33" s="58"/>
      <c r="K33" s="58"/>
      <c r="L33" s="58"/>
      <c r="M33" s="353"/>
      <c r="N33" s="353"/>
      <c r="O33" s="60">
        <f t="shared" si="29"/>
        <v>0</v>
      </c>
      <c r="P33" s="154">
        <f t="shared" si="30"/>
        <v>0</v>
      </c>
      <c r="Q33" s="155"/>
    </row>
    <row r="34" spans="1:17">
      <c r="A34" s="51">
        <f t="shared" si="0"/>
        <v>27</v>
      </c>
      <c r="B34" s="52">
        <f t="shared" si="26"/>
        <v>0</v>
      </c>
      <c r="C34" s="53"/>
      <c r="D34" s="353"/>
      <c r="E34" s="350"/>
      <c r="F34" s="351"/>
      <c r="G34" s="350"/>
      <c r="H34" s="351"/>
      <c r="I34" s="58"/>
      <c r="J34" s="58"/>
      <c r="K34" s="58"/>
      <c r="L34" s="58"/>
      <c r="M34" s="353"/>
      <c r="N34" s="353"/>
      <c r="O34" s="60">
        <f t="shared" si="29"/>
        <v>0</v>
      </c>
      <c r="P34" s="154">
        <f t="shared" si="30"/>
        <v>0</v>
      </c>
      <c r="Q34" s="155"/>
    </row>
    <row r="35" spans="1:17">
      <c r="A35" s="51">
        <f t="shared" si="0"/>
        <v>28</v>
      </c>
      <c r="B35" s="52">
        <f t="shared" si="26"/>
        <v>0</v>
      </c>
      <c r="C35" s="53"/>
      <c r="D35" s="353"/>
      <c r="E35" s="350"/>
      <c r="F35" s="351"/>
      <c r="G35" s="350"/>
      <c r="H35" s="351"/>
      <c r="I35" s="58"/>
      <c r="J35" s="58"/>
      <c r="K35" s="58"/>
      <c r="L35" s="58"/>
      <c r="M35" s="353"/>
      <c r="N35" s="94"/>
      <c r="O35" s="60">
        <f t="shared" si="29"/>
        <v>0</v>
      </c>
      <c r="P35" s="154">
        <f t="shared" si="30"/>
        <v>0</v>
      </c>
      <c r="Q35" s="155"/>
    </row>
    <row r="36" spans="1:17">
      <c r="A36" s="51">
        <f t="shared" si="0"/>
        <v>29</v>
      </c>
      <c r="B36" s="52">
        <f t="shared" si="26"/>
        <v>0</v>
      </c>
      <c r="C36" s="53"/>
      <c r="D36" s="353"/>
      <c r="E36" s="350"/>
      <c r="F36" s="351"/>
      <c r="G36" s="350"/>
      <c r="H36" s="56"/>
      <c r="I36" s="59"/>
      <c r="J36" s="58"/>
      <c r="K36" s="58"/>
      <c r="L36" s="58"/>
      <c r="M36" s="353"/>
      <c r="N36" s="94"/>
      <c r="O36" s="60">
        <f t="shared" si="29"/>
        <v>0</v>
      </c>
      <c r="P36" s="154">
        <f t="shared" si="30"/>
        <v>0</v>
      </c>
      <c r="Q36" s="155"/>
    </row>
    <row r="37" spans="1:17">
      <c r="A37" s="51">
        <f t="shared" si="0"/>
        <v>30</v>
      </c>
      <c r="B37" s="52">
        <f t="shared" si="26"/>
        <v>0</v>
      </c>
      <c r="C37" s="53"/>
      <c r="D37" s="62"/>
      <c r="E37" s="350"/>
      <c r="F37" s="56"/>
      <c r="G37" s="350"/>
      <c r="H37" s="56"/>
      <c r="I37" s="59"/>
      <c r="J37" s="58"/>
      <c r="K37" s="58"/>
      <c r="L37" s="58"/>
      <c r="M37" s="353"/>
      <c r="N37" s="94"/>
      <c r="O37" s="60">
        <f t="shared" si="29"/>
        <v>0</v>
      </c>
      <c r="P37" s="154">
        <f t="shared" si="30"/>
        <v>0</v>
      </c>
      <c r="Q37" s="155"/>
    </row>
    <row r="38" spans="1:17">
      <c r="A38" s="51">
        <f t="shared" si="0"/>
        <v>31</v>
      </c>
      <c r="B38" s="52">
        <f t="shared" ref="B38:B41" si="31">G38</f>
        <v>0</v>
      </c>
      <c r="C38" s="53"/>
      <c r="D38" s="62"/>
      <c r="E38" s="350"/>
      <c r="F38" s="56"/>
      <c r="G38" s="350"/>
      <c r="H38" s="56"/>
      <c r="I38" s="59"/>
      <c r="J38" s="58"/>
      <c r="K38" s="58"/>
      <c r="L38" s="58"/>
      <c r="M38" s="94"/>
      <c r="N38" s="94"/>
      <c r="O38" s="60">
        <f t="shared" ref="O38" si="32">N38-M38</f>
        <v>0</v>
      </c>
      <c r="P38" s="154">
        <f t="shared" ref="P38" si="33">O38/24</f>
        <v>0</v>
      </c>
      <c r="Q38" s="155"/>
    </row>
    <row r="39" spans="1:17">
      <c r="A39" s="51">
        <f t="shared" si="0"/>
        <v>32</v>
      </c>
      <c r="B39" s="52">
        <f t="shared" si="31"/>
        <v>0</v>
      </c>
      <c r="C39" s="53"/>
      <c r="D39" s="62"/>
      <c r="E39" s="350"/>
      <c r="F39" s="56"/>
      <c r="G39" s="357"/>
      <c r="H39" s="351"/>
      <c r="I39" s="58"/>
      <c r="J39" s="58"/>
      <c r="K39" s="58"/>
      <c r="L39" s="58"/>
      <c r="M39" s="94"/>
      <c r="N39" s="94"/>
      <c r="O39" s="60">
        <f t="shared" ref="O39" si="34">N39-M39</f>
        <v>0</v>
      </c>
      <c r="P39" s="154">
        <f t="shared" ref="P39" si="35">O39/24</f>
        <v>0</v>
      </c>
      <c r="Q39" s="155"/>
    </row>
    <row r="40" spans="1:17">
      <c r="A40" s="51">
        <f t="shared" si="0"/>
        <v>33</v>
      </c>
      <c r="B40" s="52">
        <f t="shared" si="31"/>
        <v>0</v>
      </c>
      <c r="C40" s="53"/>
      <c r="D40" s="353"/>
      <c r="E40" s="357"/>
      <c r="F40" s="351"/>
      <c r="G40" s="357"/>
      <c r="H40" s="351"/>
      <c r="I40" s="58"/>
      <c r="J40" s="58"/>
      <c r="K40" s="58"/>
      <c r="L40" s="58"/>
      <c r="M40" s="353"/>
      <c r="N40" s="353"/>
      <c r="O40" s="60">
        <f t="shared" ref="O40:O43" si="36">N40-M40</f>
        <v>0</v>
      </c>
      <c r="P40" s="154">
        <f t="shared" ref="P40:P43" si="37">O40/24</f>
        <v>0</v>
      </c>
      <c r="Q40" s="155"/>
    </row>
    <row r="41" spans="1:17">
      <c r="A41" s="51">
        <f t="shared" si="0"/>
        <v>34</v>
      </c>
      <c r="B41" s="52">
        <f t="shared" si="31"/>
        <v>0</v>
      </c>
      <c r="C41" s="53"/>
      <c r="D41" s="353"/>
      <c r="E41" s="350"/>
      <c r="F41" s="351"/>
      <c r="G41" s="357"/>
      <c r="H41" s="351"/>
      <c r="I41" s="58"/>
      <c r="J41" s="58"/>
      <c r="K41" s="58"/>
      <c r="L41" s="58"/>
      <c r="M41" s="94"/>
      <c r="N41" s="94"/>
      <c r="O41" s="60">
        <f t="shared" si="36"/>
        <v>0</v>
      </c>
      <c r="P41" s="154">
        <f t="shared" si="37"/>
        <v>0</v>
      </c>
      <c r="Q41" s="155"/>
    </row>
    <row r="42" spans="1:17">
      <c r="A42" s="51">
        <f t="shared" si="0"/>
        <v>35</v>
      </c>
      <c r="B42" s="52">
        <f t="shared" ref="B42:B43" si="38">G42</f>
        <v>0</v>
      </c>
      <c r="C42" s="53"/>
      <c r="D42" s="62"/>
      <c r="E42" s="350"/>
      <c r="F42" s="351"/>
      <c r="G42" s="357"/>
      <c r="H42" s="351"/>
      <c r="I42" s="58"/>
      <c r="J42" s="58"/>
      <c r="K42" s="58"/>
      <c r="L42" s="58"/>
      <c r="M42" s="94"/>
      <c r="N42" s="94"/>
      <c r="O42" s="60">
        <f t="shared" si="36"/>
        <v>0</v>
      </c>
      <c r="P42" s="154">
        <f t="shared" si="37"/>
        <v>0</v>
      </c>
      <c r="Q42" s="155"/>
    </row>
    <row r="43" spans="1:17">
      <c r="A43" s="51">
        <f t="shared" si="0"/>
        <v>36</v>
      </c>
      <c r="B43" s="52">
        <f t="shared" si="38"/>
        <v>0</v>
      </c>
      <c r="C43" s="53"/>
      <c r="D43" s="62"/>
      <c r="E43" s="350"/>
      <c r="F43" s="351"/>
      <c r="G43" s="357"/>
      <c r="H43" s="351"/>
      <c r="I43" s="58"/>
      <c r="J43" s="58"/>
      <c r="K43" s="59"/>
      <c r="L43" s="59"/>
      <c r="M43" s="94"/>
      <c r="N43" s="94"/>
      <c r="O43" s="60">
        <f t="shared" si="36"/>
        <v>0</v>
      </c>
      <c r="P43" s="154">
        <f t="shared" si="37"/>
        <v>0</v>
      </c>
      <c r="Q43" s="155"/>
    </row>
    <row r="44" spans="1:17">
      <c r="A44" s="51"/>
      <c r="B44" s="52"/>
      <c r="C44" s="53"/>
      <c r="D44" s="62"/>
      <c r="E44" s="350"/>
      <c r="F44" s="56"/>
      <c r="G44" s="357"/>
      <c r="H44" s="56"/>
      <c r="I44" s="59"/>
      <c r="J44" s="59"/>
      <c r="K44" s="59"/>
      <c r="L44" s="59"/>
      <c r="M44" s="94"/>
      <c r="N44" s="94"/>
      <c r="O44" s="60"/>
      <c r="P44" s="154"/>
      <c r="Q44" s="155"/>
    </row>
    <row r="45" spans="1:17">
      <c r="A45" s="51"/>
      <c r="B45" s="52"/>
      <c r="C45" s="53"/>
      <c r="D45" s="62"/>
      <c r="E45" s="57"/>
      <c r="F45" s="56"/>
      <c r="G45" s="57"/>
      <c r="H45" s="56"/>
      <c r="I45" s="59"/>
      <c r="J45" s="59"/>
      <c r="K45" s="59"/>
      <c r="L45" s="59"/>
      <c r="M45" s="94"/>
      <c r="N45" s="94"/>
      <c r="O45" s="60"/>
      <c r="P45" s="154"/>
      <c r="Q45" s="155"/>
    </row>
    <row r="46" spans="1:17">
      <c r="A46" s="51"/>
      <c r="B46" s="52"/>
      <c r="C46" s="53"/>
      <c r="D46" s="54"/>
      <c r="E46" s="55"/>
      <c r="F46" s="56"/>
      <c r="G46" s="57"/>
      <c r="H46" s="56"/>
      <c r="I46" s="58"/>
      <c r="J46" s="58"/>
      <c r="K46" s="58"/>
      <c r="L46" s="58"/>
      <c r="M46" s="62"/>
      <c r="N46" s="62"/>
      <c r="O46" s="60"/>
      <c r="P46" s="14"/>
      <c r="Q46" s="15"/>
    </row>
    <row r="47" spans="1:17">
      <c r="A47" s="69" t="s">
        <v>3</v>
      </c>
      <c r="B47" s="70"/>
      <c r="C47" s="70"/>
      <c r="D47" s="70"/>
      <c r="E47" s="71"/>
      <c r="F47" s="72"/>
      <c r="G47" s="71"/>
      <c r="H47" s="72"/>
      <c r="I47" s="73"/>
      <c r="J47" s="73"/>
      <c r="K47" s="73"/>
      <c r="L47" s="73"/>
      <c r="M47" s="72"/>
      <c r="N47" s="72"/>
      <c r="O47" s="74">
        <f>SUM(O8:O46)</f>
        <v>14913.890000000014</v>
      </c>
      <c r="P47" s="75"/>
      <c r="Q47" s="75"/>
    </row>
  </sheetData>
  <mergeCells count="13">
    <mergeCell ref="P5:P7"/>
    <mergeCell ref="Q5:Q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M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ySplit="6" topLeftCell="A7" activePane="bottomLeft" state="frozen"/>
      <selection pane="bottomLeft" activeCell="H17" sqref="H17:H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5">
      <c r="B1" s="2"/>
      <c r="C1" s="3" t="s">
        <v>156</v>
      </c>
      <c r="D1" s="2"/>
      <c r="E1" s="2"/>
      <c r="F1" s="2"/>
    </row>
    <row r="2" spans="1:15">
      <c r="B2" s="2"/>
      <c r="C2" s="3" t="s">
        <v>217</v>
      </c>
      <c r="D2" s="2"/>
      <c r="E2" s="2"/>
      <c r="F2" s="2"/>
      <c r="L2" s="4" t="s">
        <v>158</v>
      </c>
    </row>
    <row r="3" spans="1:15">
      <c r="B3" s="2"/>
      <c r="C3" s="3" t="str">
        <f>SCI!C3</f>
        <v>Bulan October 2026</v>
      </c>
      <c r="D3" s="2"/>
      <c r="E3" s="2"/>
      <c r="F3" s="2"/>
    </row>
    <row r="4" spans="1:15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MAX(K7:K38)</f>
        <v>38.597916666660844</v>
      </c>
    </row>
    <row r="5" spans="1:15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5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5">
      <c r="A7" s="8">
        <v>1</v>
      </c>
      <c r="B7" s="9">
        <f>C4</f>
        <v>46296</v>
      </c>
      <c r="C7" s="9">
        <f>C4</f>
        <v>46296</v>
      </c>
      <c r="D7" s="322">
        <v>0</v>
      </c>
      <c r="E7" s="9">
        <f>C7+1</f>
        <v>46297</v>
      </c>
      <c r="F7" s="322">
        <v>0</v>
      </c>
      <c r="G7" s="12">
        <f>IFERROR(((E7-C7)+(F7-D7)),"")</f>
        <v>1</v>
      </c>
      <c r="H7" s="13">
        <v>1732012.43</v>
      </c>
      <c r="I7" s="13">
        <v>1732839.82</v>
      </c>
      <c r="J7" s="13">
        <f t="shared" ref="J7:J32" si="0">I7-H7</f>
        <v>827.39000000013039</v>
      </c>
      <c r="K7" s="14">
        <f t="shared" ref="K7:K33" si="1">J7/24</f>
        <v>34.474583333338764</v>
      </c>
      <c r="L7" s="101"/>
    </row>
    <row r="8" spans="1:15">
      <c r="A8" s="16">
        <f>A7+1</f>
        <v>2</v>
      </c>
      <c r="B8" s="10">
        <f>B7+1</f>
        <v>46297</v>
      </c>
      <c r="C8" s="10">
        <f t="shared" ref="C8:C13" si="2">B8</f>
        <v>46297</v>
      </c>
      <c r="D8" s="11">
        <f>D7</f>
        <v>0</v>
      </c>
      <c r="E8" s="10">
        <f>C8+1</f>
        <v>46298</v>
      </c>
      <c r="F8" s="11">
        <v>0</v>
      </c>
      <c r="G8" s="12">
        <f>IFERROR(((E8-C8)+(F8-D8)),"")</f>
        <v>1</v>
      </c>
      <c r="H8" s="13">
        <f t="shared" ref="H8:H20" si="3">I7</f>
        <v>1732839.82</v>
      </c>
      <c r="I8" s="13">
        <v>1733305.84</v>
      </c>
      <c r="J8" s="13">
        <f t="shared" si="0"/>
        <v>466.02000000001863</v>
      </c>
      <c r="K8" s="14">
        <f t="shared" si="1"/>
        <v>19.417500000000775</v>
      </c>
      <c r="L8" s="15"/>
    </row>
    <row r="9" spans="1:15">
      <c r="A9" s="16">
        <f t="shared" ref="A9:B24" si="4">A8+1</f>
        <v>3</v>
      </c>
      <c r="B9" s="10">
        <f t="shared" si="4"/>
        <v>46298</v>
      </c>
      <c r="C9" s="10">
        <f t="shared" si="2"/>
        <v>46298</v>
      </c>
      <c r="D9" s="11">
        <f t="shared" ref="D9:D37" si="5">D8</f>
        <v>0</v>
      </c>
      <c r="E9" s="10">
        <f t="shared" ref="E9:E19" si="6">C9+1</f>
        <v>46299</v>
      </c>
      <c r="F9" s="11">
        <f t="shared" ref="F9:F37" si="7">F8</f>
        <v>0</v>
      </c>
      <c r="G9" s="12">
        <f>IFERROR(((E9-C9)+(F9-D9)),"")</f>
        <v>1</v>
      </c>
      <c r="H9" s="13">
        <f t="shared" si="3"/>
        <v>1733305.84</v>
      </c>
      <c r="I9" s="13">
        <v>1734232.19</v>
      </c>
      <c r="J9" s="13">
        <f t="shared" si="0"/>
        <v>926.3499999998603</v>
      </c>
      <c r="K9" s="14">
        <f t="shared" si="1"/>
        <v>38.597916666660844</v>
      </c>
      <c r="L9" s="15"/>
      <c r="O9" s="105"/>
    </row>
    <row r="10" spans="1:15">
      <c r="A10" s="16">
        <f t="shared" si="4"/>
        <v>4</v>
      </c>
      <c r="B10" s="10">
        <f t="shared" si="4"/>
        <v>46299</v>
      </c>
      <c r="C10" s="10">
        <f t="shared" si="2"/>
        <v>46299</v>
      </c>
      <c r="D10" s="11">
        <f t="shared" si="5"/>
        <v>0</v>
      </c>
      <c r="E10" s="10">
        <f t="shared" si="6"/>
        <v>46300</v>
      </c>
      <c r="F10" s="11">
        <f t="shared" si="7"/>
        <v>0</v>
      </c>
      <c r="G10" s="12">
        <f>IFERROR(((E10-C10)+(F10-D10)),"")</f>
        <v>1</v>
      </c>
      <c r="H10" s="13">
        <f t="shared" si="3"/>
        <v>1734232.19</v>
      </c>
      <c r="I10" s="13">
        <v>1734232.19</v>
      </c>
      <c r="J10" s="13">
        <f t="shared" ref="J10" si="8">I10-H10</f>
        <v>0</v>
      </c>
      <c r="K10" s="14">
        <f t="shared" ref="K10" si="9">J10/24</f>
        <v>0</v>
      </c>
      <c r="L10" s="15" t="s">
        <v>186</v>
      </c>
    </row>
    <row r="11" spans="1:15">
      <c r="A11" s="16">
        <f t="shared" si="4"/>
        <v>5</v>
      </c>
      <c r="B11" s="10">
        <f t="shared" si="4"/>
        <v>46300</v>
      </c>
      <c r="C11" s="10">
        <f t="shared" si="2"/>
        <v>46300</v>
      </c>
      <c r="D11" s="11">
        <f t="shared" si="5"/>
        <v>0</v>
      </c>
      <c r="E11" s="10">
        <f t="shared" si="6"/>
        <v>46301</v>
      </c>
      <c r="F11" s="11">
        <f t="shared" si="7"/>
        <v>0</v>
      </c>
      <c r="G11" s="12">
        <f t="shared" ref="G11:G34" si="10">IFERROR(((E11-C11)+(F11-D11)),"")</f>
        <v>1</v>
      </c>
      <c r="H11" s="13">
        <f t="shared" si="3"/>
        <v>1734232.19</v>
      </c>
      <c r="I11" s="13">
        <v>1735003.42</v>
      </c>
      <c r="J11" s="13">
        <f t="shared" ref="J11" si="11">I11-H11</f>
        <v>771.22999999998137</v>
      </c>
      <c r="K11" s="14">
        <f t="shared" ref="K11" si="12">J11/24</f>
        <v>32.134583333332557</v>
      </c>
      <c r="L11" s="106"/>
    </row>
    <row r="12" spans="1:15">
      <c r="A12" s="16">
        <f t="shared" si="4"/>
        <v>6</v>
      </c>
      <c r="B12" s="10">
        <f t="shared" si="4"/>
        <v>46301</v>
      </c>
      <c r="C12" s="10">
        <f t="shared" si="2"/>
        <v>46301</v>
      </c>
      <c r="D12" s="11">
        <f t="shared" si="5"/>
        <v>0</v>
      </c>
      <c r="E12" s="10">
        <f t="shared" si="6"/>
        <v>46302</v>
      </c>
      <c r="F12" s="11">
        <f t="shared" si="7"/>
        <v>0</v>
      </c>
      <c r="G12" s="12">
        <f t="shared" si="10"/>
        <v>1</v>
      </c>
      <c r="H12" s="13">
        <f t="shared" si="3"/>
        <v>1735003.42</v>
      </c>
      <c r="I12" s="13">
        <v>1735003.42</v>
      </c>
      <c r="J12" s="13">
        <f t="shared" ref="J12" si="13">I12-H12</f>
        <v>0</v>
      </c>
      <c r="K12" s="14">
        <f t="shared" ref="K12" si="14">J12/24</f>
        <v>0</v>
      </c>
      <c r="L12" s="106"/>
    </row>
    <row r="13" spans="1:15">
      <c r="A13" s="16">
        <f t="shared" si="4"/>
        <v>7</v>
      </c>
      <c r="B13" s="10">
        <f t="shared" si="4"/>
        <v>46302</v>
      </c>
      <c r="C13" s="10">
        <f t="shared" si="2"/>
        <v>46302</v>
      </c>
      <c r="D13" s="11">
        <f t="shared" si="5"/>
        <v>0</v>
      </c>
      <c r="E13" s="10">
        <f t="shared" si="6"/>
        <v>46303</v>
      </c>
      <c r="F13" s="11">
        <f t="shared" si="7"/>
        <v>0</v>
      </c>
      <c r="G13" s="12">
        <f t="shared" si="10"/>
        <v>1</v>
      </c>
      <c r="H13" s="13">
        <f t="shared" si="3"/>
        <v>1735003.42</v>
      </c>
      <c r="I13" s="13">
        <v>1735554.23</v>
      </c>
      <c r="J13" s="13">
        <f t="shared" si="0"/>
        <v>550.81000000005588</v>
      </c>
      <c r="K13" s="14">
        <f t="shared" si="1"/>
        <v>22.950416666668996</v>
      </c>
      <c r="L13" s="15"/>
    </row>
    <row r="14" spans="1:15">
      <c r="A14" s="16">
        <f t="shared" si="4"/>
        <v>8</v>
      </c>
      <c r="B14" s="10">
        <f t="shared" si="4"/>
        <v>46303</v>
      </c>
      <c r="C14" s="10">
        <f t="shared" ref="C14:C31" si="15">B14</f>
        <v>46303</v>
      </c>
      <c r="D14" s="11">
        <f t="shared" si="5"/>
        <v>0</v>
      </c>
      <c r="E14" s="10">
        <f t="shared" si="6"/>
        <v>46304</v>
      </c>
      <c r="F14" s="11">
        <f t="shared" si="7"/>
        <v>0</v>
      </c>
      <c r="G14" s="12">
        <f t="shared" si="10"/>
        <v>1</v>
      </c>
      <c r="H14" s="13">
        <f t="shared" si="3"/>
        <v>1735554.23</v>
      </c>
      <c r="I14" s="13">
        <v>1736014.76</v>
      </c>
      <c r="J14" s="13">
        <f t="shared" si="0"/>
        <v>460.53000000002794</v>
      </c>
      <c r="K14" s="14">
        <f t="shared" si="1"/>
        <v>19.188750000001164</v>
      </c>
      <c r="L14" s="15"/>
    </row>
    <row r="15" spans="1:15">
      <c r="A15" s="16">
        <f t="shared" si="4"/>
        <v>9</v>
      </c>
      <c r="B15" s="10">
        <f t="shared" si="4"/>
        <v>46304</v>
      </c>
      <c r="C15" s="10">
        <f t="shared" si="15"/>
        <v>46304</v>
      </c>
      <c r="D15" s="11">
        <f t="shared" si="5"/>
        <v>0</v>
      </c>
      <c r="E15" s="10">
        <f t="shared" si="6"/>
        <v>46305</v>
      </c>
      <c r="F15" s="11">
        <f t="shared" si="7"/>
        <v>0</v>
      </c>
      <c r="G15" s="12">
        <f t="shared" si="10"/>
        <v>1</v>
      </c>
      <c r="H15" s="13">
        <f t="shared" si="3"/>
        <v>1736014.76</v>
      </c>
      <c r="I15" s="13">
        <v>1736750.49</v>
      </c>
      <c r="J15" s="13">
        <f t="shared" ref="J15" si="16">I15-H15</f>
        <v>735.72999999998137</v>
      </c>
      <c r="K15" s="14">
        <f t="shared" ref="K15" si="17">J15/24</f>
        <v>30.655416666665889</v>
      </c>
      <c r="L15" s="15"/>
    </row>
    <row r="16" spans="1:15">
      <c r="A16" s="16">
        <f t="shared" si="4"/>
        <v>10</v>
      </c>
      <c r="B16" s="10">
        <f t="shared" si="4"/>
        <v>46305</v>
      </c>
      <c r="C16" s="10">
        <f t="shared" si="15"/>
        <v>46305</v>
      </c>
      <c r="D16" s="11">
        <f t="shared" si="5"/>
        <v>0</v>
      </c>
      <c r="E16" s="10">
        <f t="shared" si="6"/>
        <v>46306</v>
      </c>
      <c r="F16" s="11">
        <f t="shared" si="7"/>
        <v>0</v>
      </c>
      <c r="G16" s="12">
        <f t="shared" si="10"/>
        <v>1</v>
      </c>
      <c r="H16" s="13">
        <f t="shared" si="3"/>
        <v>1736750.49</v>
      </c>
      <c r="I16" s="13">
        <v>1737578.61</v>
      </c>
      <c r="J16" s="13">
        <f t="shared" ref="J16" si="18">I16-H16</f>
        <v>828.12000000011176</v>
      </c>
      <c r="K16" s="14">
        <f t="shared" ref="K16" si="19">J16/24</f>
        <v>34.505000000004657</v>
      </c>
      <c r="L16" s="15"/>
    </row>
    <row r="17" spans="1:14">
      <c r="A17" s="16">
        <f t="shared" si="4"/>
        <v>11</v>
      </c>
      <c r="B17" s="10">
        <f t="shared" si="4"/>
        <v>46306</v>
      </c>
      <c r="C17" s="10">
        <f t="shared" si="15"/>
        <v>46306</v>
      </c>
      <c r="D17" s="11">
        <f t="shared" si="5"/>
        <v>0</v>
      </c>
      <c r="E17" s="10">
        <f t="shared" si="6"/>
        <v>46307</v>
      </c>
      <c r="F17" s="11">
        <f t="shared" si="7"/>
        <v>0</v>
      </c>
      <c r="G17" s="12">
        <f t="shared" si="10"/>
        <v>1</v>
      </c>
      <c r="H17" s="13">
        <f t="shared" si="3"/>
        <v>1737578.61</v>
      </c>
      <c r="I17" s="13">
        <v>1738352.28</v>
      </c>
      <c r="J17" s="13">
        <f t="shared" ref="J17" si="20">I17-H17</f>
        <v>773.66999999992549</v>
      </c>
      <c r="K17" s="14">
        <f t="shared" ref="K17" si="21">J17/24</f>
        <v>32.236249999996893</v>
      </c>
      <c r="L17" s="15"/>
    </row>
    <row r="18" spans="1:14">
      <c r="A18" s="16">
        <f t="shared" si="4"/>
        <v>12</v>
      </c>
      <c r="B18" s="10">
        <f t="shared" si="4"/>
        <v>46307</v>
      </c>
      <c r="C18" s="10">
        <f t="shared" si="15"/>
        <v>46307</v>
      </c>
      <c r="D18" s="11">
        <f t="shared" si="5"/>
        <v>0</v>
      </c>
      <c r="E18" s="10">
        <f t="shared" si="6"/>
        <v>46308</v>
      </c>
      <c r="F18" s="11">
        <f t="shared" si="7"/>
        <v>0</v>
      </c>
      <c r="G18" s="12">
        <f t="shared" si="10"/>
        <v>1</v>
      </c>
      <c r="H18" s="13">
        <f t="shared" si="3"/>
        <v>1738352.28</v>
      </c>
      <c r="I18" s="13">
        <v>1739130.79</v>
      </c>
      <c r="J18" s="13">
        <f t="shared" ref="J18:J19" si="22">I18-H18</f>
        <v>778.51000000000931</v>
      </c>
      <c r="K18" s="14">
        <f t="shared" ref="K18" si="23">J18/24</f>
        <v>32.437916666667057</v>
      </c>
      <c r="L18" s="15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15"/>
        <v>46308</v>
      </c>
      <c r="D19" s="11">
        <f t="shared" si="5"/>
        <v>0</v>
      </c>
      <c r="E19" s="10">
        <f t="shared" si="6"/>
        <v>46309</v>
      </c>
      <c r="F19" s="11">
        <f t="shared" si="7"/>
        <v>0</v>
      </c>
      <c r="G19" s="12">
        <f t="shared" si="10"/>
        <v>1</v>
      </c>
      <c r="H19" s="13">
        <f t="shared" si="3"/>
        <v>1739130.79</v>
      </c>
      <c r="I19" s="13">
        <v>1739929.08</v>
      </c>
      <c r="J19" s="13">
        <f t="shared" si="22"/>
        <v>798.29000000003725</v>
      </c>
      <c r="K19" s="14">
        <f t="shared" si="1"/>
        <v>33.262083333334886</v>
      </c>
      <c r="L19" s="15"/>
    </row>
    <row r="20" spans="1:14">
      <c r="A20" s="16">
        <f t="shared" si="4"/>
        <v>14</v>
      </c>
      <c r="B20" s="10">
        <f t="shared" si="4"/>
        <v>46309</v>
      </c>
      <c r="C20" s="10">
        <f t="shared" si="15"/>
        <v>46309</v>
      </c>
      <c r="D20" s="11">
        <f t="shared" si="5"/>
        <v>0</v>
      </c>
      <c r="E20" s="10">
        <f t="shared" ref="E20:E34" si="24">C20+1</f>
        <v>46310</v>
      </c>
      <c r="F20" s="11">
        <f t="shared" si="7"/>
        <v>0</v>
      </c>
      <c r="G20" s="12">
        <f t="shared" si="10"/>
        <v>1</v>
      </c>
      <c r="H20" s="13">
        <f t="shared" si="3"/>
        <v>1739929.08</v>
      </c>
      <c r="I20" s="13">
        <v>1740507</v>
      </c>
      <c r="J20" s="13">
        <f t="shared" ref="J20" si="25">I20-H20</f>
        <v>577.91999999992549</v>
      </c>
      <c r="K20" s="14">
        <f t="shared" ref="K20" si="26">J20/24</f>
        <v>24.079999999996897</v>
      </c>
      <c r="L20" s="15"/>
    </row>
    <row r="21" spans="1:14">
      <c r="A21" s="16">
        <f t="shared" si="4"/>
        <v>15</v>
      </c>
      <c r="B21" s="10">
        <f t="shared" si="4"/>
        <v>46310</v>
      </c>
      <c r="C21" s="10">
        <f t="shared" si="15"/>
        <v>46310</v>
      </c>
      <c r="D21" s="11">
        <f t="shared" si="5"/>
        <v>0</v>
      </c>
      <c r="E21" s="10">
        <f t="shared" si="24"/>
        <v>46311</v>
      </c>
      <c r="F21" s="11">
        <f t="shared" si="7"/>
        <v>0</v>
      </c>
      <c r="G21" s="12">
        <f t="shared" si="10"/>
        <v>1</v>
      </c>
      <c r="H21" s="13"/>
      <c r="I21" s="13"/>
      <c r="J21" s="13">
        <f t="shared" ref="J21" si="27">I21-H21</f>
        <v>0</v>
      </c>
      <c r="K21" s="14">
        <f t="shared" ref="K21" si="28">J21/24</f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15"/>
        <v>46311</v>
      </c>
      <c r="D22" s="11">
        <f t="shared" si="5"/>
        <v>0</v>
      </c>
      <c r="E22" s="10">
        <f t="shared" si="24"/>
        <v>46312</v>
      </c>
      <c r="F22" s="11">
        <f t="shared" si="7"/>
        <v>0</v>
      </c>
      <c r="G22" s="12">
        <f t="shared" si="10"/>
        <v>1</v>
      </c>
      <c r="H22" s="13"/>
      <c r="I22" s="13"/>
      <c r="J22" s="13">
        <f t="shared" si="0"/>
        <v>0</v>
      </c>
      <c r="K22" s="14">
        <f t="shared" si="1"/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15"/>
        <v>46312</v>
      </c>
      <c r="D23" s="11">
        <f t="shared" si="5"/>
        <v>0</v>
      </c>
      <c r="E23" s="10">
        <f t="shared" si="24"/>
        <v>46313</v>
      </c>
      <c r="F23" s="11">
        <f t="shared" si="7"/>
        <v>0</v>
      </c>
      <c r="G23" s="12">
        <f t="shared" si="10"/>
        <v>1</v>
      </c>
      <c r="H23" s="13"/>
      <c r="I23" s="13"/>
      <c r="J23" s="13">
        <f t="shared" si="0"/>
        <v>0</v>
      </c>
      <c r="K23" s="14">
        <f t="shared" ref="K23" si="29">J23/24</f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15"/>
        <v>46313</v>
      </c>
      <c r="D24" s="11">
        <f t="shared" si="5"/>
        <v>0</v>
      </c>
      <c r="E24" s="10">
        <f t="shared" si="24"/>
        <v>46314</v>
      </c>
      <c r="F24" s="11">
        <f t="shared" si="7"/>
        <v>0</v>
      </c>
      <c r="G24" s="12">
        <f t="shared" si="10"/>
        <v>1</v>
      </c>
      <c r="H24" s="13"/>
      <c r="I24" s="13"/>
      <c r="J24" s="13">
        <f t="shared" si="0"/>
        <v>0</v>
      </c>
      <c r="K24" s="14">
        <f t="shared" si="1"/>
        <v>0</v>
      </c>
      <c r="L24" s="106"/>
    </row>
    <row r="25" spans="1:14">
      <c r="A25" s="16">
        <f t="shared" ref="A25:B31" si="30">A24+1</f>
        <v>19</v>
      </c>
      <c r="B25" s="10">
        <f t="shared" si="30"/>
        <v>46314</v>
      </c>
      <c r="C25" s="10">
        <f t="shared" si="15"/>
        <v>46314</v>
      </c>
      <c r="D25" s="11">
        <f t="shared" si="5"/>
        <v>0</v>
      </c>
      <c r="E25" s="10">
        <f t="shared" si="24"/>
        <v>46315</v>
      </c>
      <c r="F25" s="11">
        <f t="shared" si="7"/>
        <v>0</v>
      </c>
      <c r="G25" s="12">
        <f t="shared" si="10"/>
        <v>1</v>
      </c>
      <c r="H25" s="13"/>
      <c r="I25" s="13"/>
      <c r="J25" s="13">
        <f t="shared" si="0"/>
        <v>0</v>
      </c>
      <c r="K25" s="14">
        <f t="shared" si="1"/>
        <v>0</v>
      </c>
      <c r="L25" s="15"/>
    </row>
    <row r="26" spans="1:14">
      <c r="A26" s="16">
        <f t="shared" si="30"/>
        <v>20</v>
      </c>
      <c r="B26" s="10">
        <f t="shared" si="30"/>
        <v>46315</v>
      </c>
      <c r="C26" s="10">
        <f t="shared" si="15"/>
        <v>46315</v>
      </c>
      <c r="D26" s="11">
        <f t="shared" si="5"/>
        <v>0</v>
      </c>
      <c r="E26" s="10">
        <f t="shared" si="24"/>
        <v>46316</v>
      </c>
      <c r="F26" s="11">
        <f t="shared" si="7"/>
        <v>0</v>
      </c>
      <c r="G26" s="12">
        <f t="shared" si="10"/>
        <v>1</v>
      </c>
      <c r="H26" s="13"/>
      <c r="I26" s="13"/>
      <c r="J26" s="13">
        <f t="shared" si="0"/>
        <v>0</v>
      </c>
      <c r="K26" s="14">
        <f t="shared" si="1"/>
        <v>0</v>
      </c>
      <c r="L26" s="15"/>
    </row>
    <row r="27" spans="1:14">
      <c r="A27" s="16">
        <f t="shared" si="30"/>
        <v>21</v>
      </c>
      <c r="B27" s="10">
        <f t="shared" si="30"/>
        <v>46316</v>
      </c>
      <c r="C27" s="10">
        <f t="shared" si="15"/>
        <v>46316</v>
      </c>
      <c r="D27" s="11">
        <f t="shared" si="5"/>
        <v>0</v>
      </c>
      <c r="E27" s="10">
        <f t="shared" si="24"/>
        <v>46317</v>
      </c>
      <c r="F27" s="11">
        <f t="shared" si="7"/>
        <v>0</v>
      </c>
      <c r="G27" s="12">
        <f t="shared" si="10"/>
        <v>1</v>
      </c>
      <c r="H27" s="13"/>
      <c r="I27" s="13"/>
      <c r="J27" s="13">
        <f t="shared" si="0"/>
        <v>0</v>
      </c>
      <c r="K27" s="14">
        <f t="shared" si="1"/>
        <v>0</v>
      </c>
      <c r="L27" s="15"/>
    </row>
    <row r="28" spans="1:14">
      <c r="A28" s="16">
        <f t="shared" si="30"/>
        <v>22</v>
      </c>
      <c r="B28" s="10">
        <f t="shared" si="30"/>
        <v>46317</v>
      </c>
      <c r="C28" s="10">
        <f t="shared" si="15"/>
        <v>46317</v>
      </c>
      <c r="D28" s="11">
        <f t="shared" si="5"/>
        <v>0</v>
      </c>
      <c r="E28" s="10">
        <f t="shared" si="24"/>
        <v>46318</v>
      </c>
      <c r="F28" s="11">
        <f t="shared" si="7"/>
        <v>0</v>
      </c>
      <c r="G28" s="12">
        <f t="shared" si="10"/>
        <v>1</v>
      </c>
      <c r="H28" s="13"/>
      <c r="I28" s="13"/>
      <c r="J28" s="13">
        <f t="shared" si="0"/>
        <v>0</v>
      </c>
      <c r="K28" s="14">
        <f t="shared" si="1"/>
        <v>0</v>
      </c>
      <c r="L28" s="15"/>
    </row>
    <row r="29" spans="1:14">
      <c r="A29" s="16">
        <f t="shared" si="30"/>
        <v>23</v>
      </c>
      <c r="B29" s="10">
        <f t="shared" si="30"/>
        <v>46318</v>
      </c>
      <c r="C29" s="10">
        <f t="shared" si="15"/>
        <v>46318</v>
      </c>
      <c r="D29" s="11">
        <f t="shared" si="5"/>
        <v>0</v>
      </c>
      <c r="E29" s="10">
        <f t="shared" si="24"/>
        <v>46319</v>
      </c>
      <c r="F29" s="11">
        <f t="shared" si="7"/>
        <v>0</v>
      </c>
      <c r="G29" s="12">
        <f t="shared" si="10"/>
        <v>1</v>
      </c>
      <c r="H29" s="13"/>
      <c r="I29" s="13"/>
      <c r="J29" s="13">
        <f t="shared" si="0"/>
        <v>0</v>
      </c>
      <c r="K29" s="14">
        <f t="shared" si="1"/>
        <v>0</v>
      </c>
      <c r="L29" s="15"/>
    </row>
    <row r="30" spans="1:14">
      <c r="A30" s="16">
        <f t="shared" si="30"/>
        <v>24</v>
      </c>
      <c r="B30" s="10">
        <f t="shared" ref="B30:B37" si="31">B29+1</f>
        <v>46319</v>
      </c>
      <c r="C30" s="10">
        <f t="shared" si="15"/>
        <v>46319</v>
      </c>
      <c r="D30" s="11">
        <f t="shared" si="5"/>
        <v>0</v>
      </c>
      <c r="E30" s="10">
        <f t="shared" si="24"/>
        <v>46320</v>
      </c>
      <c r="F30" s="11">
        <f t="shared" si="7"/>
        <v>0</v>
      </c>
      <c r="G30" s="12">
        <f t="shared" si="10"/>
        <v>1</v>
      </c>
      <c r="H30" s="13"/>
      <c r="I30" s="13"/>
      <c r="J30" s="13">
        <f t="shared" si="0"/>
        <v>0</v>
      </c>
      <c r="K30" s="14">
        <f t="shared" si="1"/>
        <v>0</v>
      </c>
      <c r="L30" s="15"/>
    </row>
    <row r="31" spans="1:14">
      <c r="A31" s="16">
        <f t="shared" si="30"/>
        <v>25</v>
      </c>
      <c r="B31" s="10">
        <f t="shared" si="31"/>
        <v>46320</v>
      </c>
      <c r="C31" s="10">
        <f t="shared" si="15"/>
        <v>46320</v>
      </c>
      <c r="D31" s="11">
        <f t="shared" si="5"/>
        <v>0</v>
      </c>
      <c r="E31" s="10">
        <f t="shared" si="24"/>
        <v>46321</v>
      </c>
      <c r="F31" s="11">
        <f t="shared" si="7"/>
        <v>0</v>
      </c>
      <c r="G31" s="12">
        <f t="shared" si="10"/>
        <v>1</v>
      </c>
      <c r="H31" s="13"/>
      <c r="I31" s="13"/>
      <c r="J31" s="13">
        <f t="shared" si="0"/>
        <v>0</v>
      </c>
      <c r="K31" s="14">
        <f t="shared" si="1"/>
        <v>0</v>
      </c>
      <c r="L31" s="15"/>
    </row>
    <row r="32" spans="1:14">
      <c r="A32" s="16">
        <f t="shared" ref="A32:A37" si="32">A31+1</f>
        <v>26</v>
      </c>
      <c r="B32" s="10">
        <f t="shared" si="31"/>
        <v>46321</v>
      </c>
      <c r="C32" s="10">
        <f t="shared" ref="C32:C34" si="33">B32</f>
        <v>46321</v>
      </c>
      <c r="D32" s="11">
        <f t="shared" si="5"/>
        <v>0</v>
      </c>
      <c r="E32" s="10">
        <f t="shared" si="24"/>
        <v>46322</v>
      </c>
      <c r="F32" s="11">
        <f t="shared" si="7"/>
        <v>0</v>
      </c>
      <c r="G32" s="12">
        <f t="shared" si="10"/>
        <v>1</v>
      </c>
      <c r="H32" s="13"/>
      <c r="I32" s="13"/>
      <c r="J32" s="13">
        <f t="shared" si="0"/>
        <v>0</v>
      </c>
      <c r="K32" s="14">
        <f t="shared" si="1"/>
        <v>0</v>
      </c>
      <c r="L32" s="15"/>
    </row>
    <row r="33" spans="1:12">
      <c r="A33" s="16">
        <f t="shared" si="32"/>
        <v>27</v>
      </c>
      <c r="B33" s="10">
        <f t="shared" si="31"/>
        <v>46322</v>
      </c>
      <c r="C33" s="10">
        <f t="shared" si="33"/>
        <v>46322</v>
      </c>
      <c r="D33" s="11">
        <f t="shared" si="5"/>
        <v>0</v>
      </c>
      <c r="E33" s="10">
        <f t="shared" si="24"/>
        <v>46323</v>
      </c>
      <c r="F33" s="11">
        <f t="shared" si="7"/>
        <v>0</v>
      </c>
      <c r="G33" s="12">
        <f t="shared" si="10"/>
        <v>1</v>
      </c>
      <c r="H33" s="13"/>
      <c r="I33" s="13"/>
      <c r="J33" s="13">
        <f t="shared" ref="J33" si="34">I33-H33</f>
        <v>0</v>
      </c>
      <c r="K33" s="14">
        <f t="shared" si="1"/>
        <v>0</v>
      </c>
      <c r="L33" s="15"/>
    </row>
    <row r="34" spans="1:12">
      <c r="A34" s="16">
        <f t="shared" si="32"/>
        <v>28</v>
      </c>
      <c r="B34" s="10">
        <f t="shared" si="31"/>
        <v>46323</v>
      </c>
      <c r="C34" s="10">
        <f t="shared" si="33"/>
        <v>46323</v>
      </c>
      <c r="D34" s="11">
        <f t="shared" si="5"/>
        <v>0</v>
      </c>
      <c r="E34" s="10">
        <f t="shared" si="24"/>
        <v>46324</v>
      </c>
      <c r="F34" s="11">
        <f t="shared" si="7"/>
        <v>0</v>
      </c>
      <c r="G34" s="12">
        <f t="shared" si="10"/>
        <v>1</v>
      </c>
      <c r="H34" s="13"/>
      <c r="I34" s="13"/>
      <c r="J34" s="13">
        <f t="shared" ref="J34" si="35">I34-H34</f>
        <v>0</v>
      </c>
      <c r="K34" s="14">
        <f t="shared" ref="K34" si="36">J34/24</f>
        <v>0</v>
      </c>
      <c r="L34" s="15"/>
    </row>
    <row r="35" spans="1:12">
      <c r="A35" s="16">
        <f t="shared" si="32"/>
        <v>29</v>
      </c>
      <c r="B35" s="10">
        <f t="shared" si="31"/>
        <v>46324</v>
      </c>
      <c r="C35" s="10">
        <f t="shared" ref="C35:C36" si="37">B35</f>
        <v>46324</v>
      </c>
      <c r="D35" s="11">
        <f t="shared" si="5"/>
        <v>0</v>
      </c>
      <c r="E35" s="10">
        <f t="shared" ref="E35:E36" si="38">C35+1</f>
        <v>46325</v>
      </c>
      <c r="F35" s="11">
        <f t="shared" si="7"/>
        <v>0</v>
      </c>
      <c r="G35" s="12">
        <f t="shared" ref="G35:G36" si="39">IFERROR(((E35-C35)+(F35-D35)),"")</f>
        <v>1</v>
      </c>
      <c r="H35" s="13"/>
      <c r="I35" s="13"/>
      <c r="J35" s="13">
        <f t="shared" ref="J35:J36" si="40">I35-H35</f>
        <v>0</v>
      </c>
      <c r="K35" s="14">
        <f t="shared" ref="K35:K36" si="41">J35/24</f>
        <v>0</v>
      </c>
      <c r="L35" s="15"/>
    </row>
    <row r="36" spans="1:12">
      <c r="A36" s="16">
        <f t="shared" si="32"/>
        <v>30</v>
      </c>
      <c r="B36" s="10">
        <f t="shared" si="31"/>
        <v>46325</v>
      </c>
      <c r="C36" s="10">
        <f t="shared" si="37"/>
        <v>46325</v>
      </c>
      <c r="D36" s="11">
        <f t="shared" si="5"/>
        <v>0</v>
      </c>
      <c r="E36" s="10">
        <f t="shared" si="38"/>
        <v>46326</v>
      </c>
      <c r="F36" s="11">
        <f t="shared" si="7"/>
        <v>0</v>
      </c>
      <c r="G36" s="12">
        <f t="shared" si="39"/>
        <v>1</v>
      </c>
      <c r="H36" s="13"/>
      <c r="I36" s="13"/>
      <c r="J36" s="13">
        <f t="shared" si="40"/>
        <v>0</v>
      </c>
      <c r="K36" s="14">
        <f t="shared" si="41"/>
        <v>0</v>
      </c>
      <c r="L36" s="15"/>
    </row>
    <row r="37" spans="1:12">
      <c r="A37" s="16">
        <f t="shared" si="32"/>
        <v>31</v>
      </c>
      <c r="B37" s="10">
        <f t="shared" si="31"/>
        <v>46326</v>
      </c>
      <c r="C37" s="10">
        <f t="shared" ref="C37" si="42">B37</f>
        <v>46326</v>
      </c>
      <c r="D37" s="11">
        <f t="shared" si="5"/>
        <v>0</v>
      </c>
      <c r="E37" s="10">
        <f t="shared" ref="E37" si="43">C37+1</f>
        <v>46327</v>
      </c>
      <c r="F37" s="11">
        <f t="shared" si="7"/>
        <v>0</v>
      </c>
      <c r="G37" s="12">
        <f t="shared" ref="G37" si="44">IFERROR(((E37-C37)+(F37-D37)),"")</f>
        <v>1</v>
      </c>
      <c r="H37" s="13"/>
      <c r="I37" s="13"/>
      <c r="J37" s="13">
        <f t="shared" ref="J37" si="45">I37-H37</f>
        <v>0</v>
      </c>
      <c r="K37" s="14">
        <f t="shared" ref="K37" si="46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8494.5700000000652</v>
      </c>
      <c r="K39" s="28">
        <f>AVERAGE(K7:K37)</f>
        <v>11.417432795699012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>
        <f>K39/SUMPRODUCT((K7:K37&gt;0)*1)</f>
        <v>0.95145273297491773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14" activePane="bottomLeft" state="frozen"/>
      <selection pane="bottomLeft" activeCell="H20" sqref="H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67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MAX(K7:K40)</f>
        <v>410.83500000000157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11">
        <v>0</v>
      </c>
      <c r="E7" s="9">
        <f>C7+1</f>
        <v>46297</v>
      </c>
      <c r="F7" s="11">
        <v>0</v>
      </c>
      <c r="G7" s="12">
        <f>IFERROR(((E7-C7)+(F7-D7)),"")</f>
        <v>1</v>
      </c>
      <c r="H7" s="13">
        <v>2745944.44</v>
      </c>
      <c r="I7" s="13">
        <v>2750072.82</v>
      </c>
      <c r="J7" s="13">
        <f t="shared" ref="J7:J33" si="0">I7-H7</f>
        <v>4128.3799999998882</v>
      </c>
      <c r="K7" s="14">
        <f t="shared" ref="K7:K33" si="1">J7/24</f>
        <v>172.01583333332869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3" si="2">B8</f>
        <v>46297</v>
      </c>
      <c r="D8" s="11">
        <v>0</v>
      </c>
      <c r="E8" s="10">
        <f t="shared" ref="E8:E33" si="3">C8+1</f>
        <v>46298</v>
      </c>
      <c r="F8" s="11">
        <v>0</v>
      </c>
      <c r="G8" s="12">
        <f>IFERROR(((E8-C8)+(F8-D8)),"")</f>
        <v>1</v>
      </c>
      <c r="H8" s="13">
        <f t="shared" ref="H8:H20" si="4">I7</f>
        <v>2750072.82</v>
      </c>
      <c r="I8" s="13">
        <v>2753442.27</v>
      </c>
      <c r="J8" s="13">
        <f t="shared" si="0"/>
        <v>3369.4500000001863</v>
      </c>
      <c r="K8" s="14">
        <f t="shared" si="1"/>
        <v>140.39375000000777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2"/>
        <v>46298</v>
      </c>
      <c r="D9" s="11">
        <v>0</v>
      </c>
      <c r="E9" s="10">
        <f t="shared" si="3"/>
        <v>46299</v>
      </c>
      <c r="F9" s="11">
        <v>0</v>
      </c>
      <c r="G9" s="12">
        <f>IFERROR(((E9-C9)+(F9-D9)),"")</f>
        <v>1</v>
      </c>
      <c r="H9" s="13">
        <f t="shared" si="4"/>
        <v>2753442.27</v>
      </c>
      <c r="I9" s="13">
        <v>2757152.7</v>
      </c>
      <c r="J9" s="13">
        <f t="shared" si="0"/>
        <v>3710.4300000001676</v>
      </c>
      <c r="K9" s="14">
        <f t="shared" si="1"/>
        <v>154.60125000000698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2"/>
        <v>46299</v>
      </c>
      <c r="D10" s="11">
        <v>0</v>
      </c>
      <c r="E10" s="10">
        <f t="shared" si="3"/>
        <v>46300</v>
      </c>
      <c r="F10" s="11">
        <v>0</v>
      </c>
      <c r="G10" s="12">
        <f>IFERROR(((E10-C10)+(F10-D10)),"")</f>
        <v>1</v>
      </c>
      <c r="H10" s="13">
        <f t="shared" si="4"/>
        <v>2757152.7</v>
      </c>
      <c r="I10" s="13">
        <v>2767012.74</v>
      </c>
      <c r="J10" s="13">
        <f t="shared" si="0"/>
        <v>9860.0400000000373</v>
      </c>
      <c r="K10" s="14">
        <f t="shared" si="1"/>
        <v>410.83500000000157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2"/>
        <v>46300</v>
      </c>
      <c r="D11" s="11">
        <v>0</v>
      </c>
      <c r="E11" s="10">
        <f t="shared" si="3"/>
        <v>46301</v>
      </c>
      <c r="F11" s="11">
        <v>0</v>
      </c>
      <c r="G11" s="12">
        <f t="shared" ref="G11:G33" si="6">IFERROR(((E11-C11)+(F11-D11)),"")</f>
        <v>1</v>
      </c>
      <c r="H11" s="13">
        <f t="shared" si="4"/>
        <v>2767012.74</v>
      </c>
      <c r="I11" s="13">
        <v>2770493.53</v>
      </c>
      <c r="J11" s="13">
        <f t="shared" si="0"/>
        <v>3480.7899999995716</v>
      </c>
      <c r="K11" s="14">
        <f t="shared" si="1"/>
        <v>145.03291666664882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2"/>
        <v>46301</v>
      </c>
      <c r="D12" s="11">
        <v>0</v>
      </c>
      <c r="E12" s="10">
        <f t="shared" si="3"/>
        <v>46302</v>
      </c>
      <c r="F12" s="11">
        <v>0</v>
      </c>
      <c r="G12" s="12">
        <f t="shared" si="6"/>
        <v>1</v>
      </c>
      <c r="H12" s="13">
        <f t="shared" si="4"/>
        <v>2770493.53</v>
      </c>
      <c r="I12" s="13">
        <v>2775054.19</v>
      </c>
      <c r="J12" s="13">
        <f t="shared" si="0"/>
        <v>4560.660000000149</v>
      </c>
      <c r="K12" s="14">
        <f t="shared" si="1"/>
        <v>190.0275000000062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2"/>
        <v>46302</v>
      </c>
      <c r="D13" s="11">
        <v>0</v>
      </c>
      <c r="E13" s="10">
        <f t="shared" si="3"/>
        <v>46303</v>
      </c>
      <c r="F13" s="11">
        <v>0</v>
      </c>
      <c r="G13" s="12">
        <f t="shared" si="6"/>
        <v>1</v>
      </c>
      <c r="H13" s="13">
        <f t="shared" si="4"/>
        <v>2775054.19</v>
      </c>
      <c r="I13" s="13">
        <v>2780564.95</v>
      </c>
      <c r="J13" s="13">
        <f t="shared" si="0"/>
        <v>5510.7600000002421</v>
      </c>
      <c r="K13" s="14">
        <f t="shared" si="1"/>
        <v>229.6150000000101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2"/>
        <v>46303</v>
      </c>
      <c r="D14" s="11">
        <v>0</v>
      </c>
      <c r="E14" s="10">
        <f t="shared" si="3"/>
        <v>46304</v>
      </c>
      <c r="F14" s="11">
        <v>0</v>
      </c>
      <c r="G14" s="12">
        <f t="shared" si="6"/>
        <v>1</v>
      </c>
      <c r="H14" s="13">
        <f t="shared" si="4"/>
        <v>2780564.95</v>
      </c>
      <c r="I14" s="13">
        <v>2784668.56</v>
      </c>
      <c r="J14" s="13">
        <f t="shared" si="0"/>
        <v>4103.6099999998696</v>
      </c>
      <c r="K14" s="14">
        <f t="shared" si="1"/>
        <v>170.98374999999456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2"/>
        <v>46304</v>
      </c>
      <c r="D15" s="11">
        <v>0</v>
      </c>
      <c r="E15" s="10">
        <f t="shared" si="3"/>
        <v>46305</v>
      </c>
      <c r="F15" s="11">
        <v>0</v>
      </c>
      <c r="G15" s="12">
        <f t="shared" si="6"/>
        <v>1</v>
      </c>
      <c r="H15" s="13">
        <f t="shared" si="4"/>
        <v>2784668.56</v>
      </c>
      <c r="I15" s="13">
        <v>2789684.86</v>
      </c>
      <c r="J15" s="13">
        <f t="shared" si="0"/>
        <v>5016.2999999998137</v>
      </c>
      <c r="K15" s="14">
        <f t="shared" si="1"/>
        <v>209.01249999999223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2"/>
        <v>46305</v>
      </c>
      <c r="D16" s="11">
        <v>0</v>
      </c>
      <c r="E16" s="10">
        <f t="shared" si="3"/>
        <v>46306</v>
      </c>
      <c r="F16" s="11">
        <v>0</v>
      </c>
      <c r="G16" s="12">
        <f t="shared" si="6"/>
        <v>1</v>
      </c>
      <c r="H16" s="13">
        <f t="shared" si="4"/>
        <v>2789684.86</v>
      </c>
      <c r="I16" s="13">
        <v>2794273.73</v>
      </c>
      <c r="J16" s="13">
        <f t="shared" ref="J16:J17" si="7">I16-H16</f>
        <v>4588.8700000001118</v>
      </c>
      <c r="K16" s="14">
        <f t="shared" ref="K16:K17" si="8">J16/24</f>
        <v>191.20291666667131</v>
      </c>
      <c r="L16" s="15"/>
    </row>
    <row r="17" spans="1:14">
      <c r="A17" s="16">
        <f t="shared" si="5"/>
        <v>11</v>
      </c>
      <c r="B17" s="10">
        <f t="shared" si="5"/>
        <v>46306</v>
      </c>
      <c r="C17" s="10">
        <f t="shared" si="2"/>
        <v>46306</v>
      </c>
      <c r="D17" s="11">
        <v>0</v>
      </c>
      <c r="E17" s="10">
        <f t="shared" si="3"/>
        <v>46307</v>
      </c>
      <c r="F17" s="11">
        <v>0</v>
      </c>
      <c r="G17" s="12">
        <f t="shared" si="6"/>
        <v>1</v>
      </c>
      <c r="H17" s="13">
        <f t="shared" si="4"/>
        <v>2794273.73</v>
      </c>
      <c r="I17" s="13">
        <v>2798119.5</v>
      </c>
      <c r="J17" s="13">
        <f t="shared" si="7"/>
        <v>3845.7700000000186</v>
      </c>
      <c r="K17" s="14">
        <f t="shared" si="8"/>
        <v>160.24041666666744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2"/>
        <v>46307</v>
      </c>
      <c r="D18" s="11">
        <v>0</v>
      </c>
      <c r="E18" s="10">
        <f t="shared" si="3"/>
        <v>46308</v>
      </c>
      <c r="F18" s="11">
        <v>0</v>
      </c>
      <c r="G18" s="12">
        <f t="shared" si="6"/>
        <v>1</v>
      </c>
      <c r="H18" s="13">
        <f t="shared" si="4"/>
        <v>2798119.5</v>
      </c>
      <c r="I18" s="13">
        <v>2798119.5</v>
      </c>
      <c r="J18" s="13">
        <f t="shared" si="0"/>
        <v>0</v>
      </c>
      <c r="K18" s="14">
        <f t="shared" si="1"/>
        <v>0</v>
      </c>
      <c r="L18" s="813" t="s">
        <v>247</v>
      </c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2"/>
        <v>46308</v>
      </c>
      <c r="D19" s="11">
        <v>0</v>
      </c>
      <c r="E19" s="10">
        <f t="shared" si="3"/>
        <v>46309</v>
      </c>
      <c r="F19" s="11">
        <v>0</v>
      </c>
      <c r="G19" s="12">
        <f t="shared" si="6"/>
        <v>1</v>
      </c>
      <c r="H19" s="13">
        <f t="shared" si="4"/>
        <v>2798119.5</v>
      </c>
      <c r="I19" s="1">
        <v>2798524.02</v>
      </c>
      <c r="J19" s="13">
        <f t="shared" si="0"/>
        <v>404.52000000001863</v>
      </c>
      <c r="K19" s="14">
        <f t="shared" si="1"/>
        <v>16.855000000000775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2"/>
        <v>46309</v>
      </c>
      <c r="D20" s="11">
        <v>0</v>
      </c>
      <c r="E20" s="10">
        <f t="shared" si="3"/>
        <v>46310</v>
      </c>
      <c r="F20" s="11">
        <v>0</v>
      </c>
      <c r="G20" s="12">
        <f t="shared" si="6"/>
        <v>1</v>
      </c>
      <c r="H20" s="13">
        <f t="shared" si="4"/>
        <v>2798524.02</v>
      </c>
      <c r="I20" s="13">
        <v>2799970.51</v>
      </c>
      <c r="J20" s="13">
        <f t="shared" si="0"/>
        <v>1446.4899999997579</v>
      </c>
      <c r="K20" s="14">
        <f t="shared" si="1"/>
        <v>60.27041666665658</v>
      </c>
      <c r="L20" s="106"/>
    </row>
    <row r="21" spans="1:14">
      <c r="A21" s="16">
        <f t="shared" si="5"/>
        <v>15</v>
      </c>
      <c r="B21" s="10">
        <f t="shared" si="5"/>
        <v>46310</v>
      </c>
      <c r="C21" s="10">
        <f t="shared" si="2"/>
        <v>46310</v>
      </c>
      <c r="D21" s="11">
        <v>0</v>
      </c>
      <c r="E21" s="10">
        <f t="shared" si="3"/>
        <v>46311</v>
      </c>
      <c r="F21" s="11">
        <v>0</v>
      </c>
      <c r="G21" s="12">
        <f t="shared" si="6"/>
        <v>1</v>
      </c>
      <c r="H21" s="13"/>
      <c r="I21" s="13"/>
      <c r="J21" s="13">
        <f t="shared" si="0"/>
        <v>0</v>
      </c>
      <c r="K21" s="14">
        <f t="shared" si="1"/>
        <v>0</v>
      </c>
      <c r="L21" s="106"/>
    </row>
    <row r="22" spans="1:14">
      <c r="A22" s="16">
        <f t="shared" si="5"/>
        <v>16</v>
      </c>
      <c r="B22" s="10">
        <f t="shared" si="5"/>
        <v>46311</v>
      </c>
      <c r="C22" s="10">
        <f t="shared" si="2"/>
        <v>46311</v>
      </c>
      <c r="D22" s="11">
        <v>0</v>
      </c>
      <c r="E22" s="10">
        <f t="shared" si="3"/>
        <v>46312</v>
      </c>
      <c r="F22" s="11">
        <v>0</v>
      </c>
      <c r="G22" s="12">
        <f t="shared" si="6"/>
        <v>1</v>
      </c>
      <c r="H22" s="13"/>
      <c r="I22" s="13"/>
      <c r="J22" s="13">
        <f t="shared" si="0"/>
        <v>0</v>
      </c>
      <c r="K22" s="14">
        <f t="shared" si="1"/>
        <v>0</v>
      </c>
      <c r="L22" s="106"/>
    </row>
    <row r="23" spans="1:14">
      <c r="A23" s="16">
        <f t="shared" si="5"/>
        <v>17</v>
      </c>
      <c r="B23" s="10">
        <f t="shared" si="5"/>
        <v>46312</v>
      </c>
      <c r="C23" s="10">
        <f t="shared" si="2"/>
        <v>46312</v>
      </c>
      <c r="D23" s="11">
        <v>0</v>
      </c>
      <c r="E23" s="10">
        <f t="shared" si="3"/>
        <v>46313</v>
      </c>
      <c r="F23" s="11">
        <v>0</v>
      </c>
      <c r="G23" s="12">
        <f t="shared" si="6"/>
        <v>1</v>
      </c>
      <c r="H23" s="13"/>
      <c r="I23" s="13"/>
      <c r="J23" s="13">
        <f t="shared" si="0"/>
        <v>0</v>
      </c>
      <c r="K23" s="14">
        <f t="shared" si="1"/>
        <v>0</v>
      </c>
      <c r="L23" s="106"/>
    </row>
    <row r="24" spans="1:14">
      <c r="A24" s="16">
        <f t="shared" si="5"/>
        <v>18</v>
      </c>
      <c r="B24" s="10">
        <f t="shared" si="5"/>
        <v>46313</v>
      </c>
      <c r="C24" s="10">
        <f t="shared" si="2"/>
        <v>46313</v>
      </c>
      <c r="D24" s="11">
        <v>0</v>
      </c>
      <c r="E24" s="10">
        <f t="shared" si="3"/>
        <v>46314</v>
      </c>
      <c r="F24" s="11">
        <v>0</v>
      </c>
      <c r="G24" s="12">
        <f t="shared" si="6"/>
        <v>1</v>
      </c>
      <c r="H24" s="13"/>
      <c r="I24" s="13"/>
      <c r="J24" s="13">
        <f t="shared" si="0"/>
        <v>0</v>
      </c>
      <c r="K24" s="14">
        <f t="shared" si="1"/>
        <v>0</v>
      </c>
      <c r="L24" s="106"/>
    </row>
    <row r="25" spans="1:14">
      <c r="A25" s="16">
        <f t="shared" ref="A25:B33" si="9">A24+1</f>
        <v>19</v>
      </c>
      <c r="B25" s="10">
        <f t="shared" si="9"/>
        <v>46314</v>
      </c>
      <c r="C25" s="10">
        <f t="shared" si="2"/>
        <v>46314</v>
      </c>
      <c r="D25" s="11">
        <v>0</v>
      </c>
      <c r="E25" s="10">
        <f t="shared" si="3"/>
        <v>46315</v>
      </c>
      <c r="F25" s="11">
        <v>0</v>
      </c>
      <c r="G25" s="12">
        <f t="shared" si="6"/>
        <v>1</v>
      </c>
      <c r="H25" s="13"/>
      <c r="I25" s="13"/>
      <c r="J25" s="13">
        <f t="shared" si="0"/>
        <v>0</v>
      </c>
      <c r="K25" s="14">
        <f t="shared" si="1"/>
        <v>0</v>
      </c>
      <c r="L25" s="106"/>
    </row>
    <row r="26" spans="1:14">
      <c r="A26" s="16">
        <f t="shared" si="9"/>
        <v>20</v>
      </c>
      <c r="B26" s="10">
        <f t="shared" si="9"/>
        <v>46315</v>
      </c>
      <c r="C26" s="10">
        <f t="shared" si="2"/>
        <v>46315</v>
      </c>
      <c r="D26" s="11">
        <v>0</v>
      </c>
      <c r="E26" s="10">
        <f t="shared" si="3"/>
        <v>46316</v>
      </c>
      <c r="F26" s="11">
        <v>0</v>
      </c>
      <c r="G26" s="12">
        <f t="shared" si="6"/>
        <v>1</v>
      </c>
      <c r="H26" s="13"/>
      <c r="I26" s="13"/>
      <c r="J26" s="13">
        <f t="shared" si="0"/>
        <v>0</v>
      </c>
      <c r="K26" s="14">
        <f t="shared" si="1"/>
        <v>0</v>
      </c>
      <c r="L26" s="106"/>
    </row>
    <row r="27" spans="1:14">
      <c r="A27" s="16">
        <f t="shared" si="9"/>
        <v>21</v>
      </c>
      <c r="B27" s="10">
        <f t="shared" si="9"/>
        <v>46316</v>
      </c>
      <c r="C27" s="10">
        <f t="shared" si="2"/>
        <v>46316</v>
      </c>
      <c r="D27" s="11">
        <v>0</v>
      </c>
      <c r="E27" s="10">
        <f t="shared" si="3"/>
        <v>46317</v>
      </c>
      <c r="F27" s="11">
        <v>0</v>
      </c>
      <c r="G27" s="12">
        <f t="shared" si="6"/>
        <v>1</v>
      </c>
      <c r="H27" s="13"/>
      <c r="I27" s="13"/>
      <c r="J27" s="13">
        <f t="shared" si="0"/>
        <v>0</v>
      </c>
      <c r="K27" s="14">
        <f t="shared" si="1"/>
        <v>0</v>
      </c>
      <c r="L27" s="106"/>
    </row>
    <row r="28" spans="1:14">
      <c r="A28" s="16">
        <f t="shared" si="9"/>
        <v>22</v>
      </c>
      <c r="B28" s="10">
        <f t="shared" si="9"/>
        <v>46317</v>
      </c>
      <c r="C28" s="10">
        <f t="shared" si="2"/>
        <v>46317</v>
      </c>
      <c r="D28" s="11">
        <v>0</v>
      </c>
      <c r="E28" s="10">
        <f t="shared" si="3"/>
        <v>46318</v>
      </c>
      <c r="F28" s="11">
        <v>0</v>
      </c>
      <c r="G28" s="12">
        <f t="shared" si="6"/>
        <v>1</v>
      </c>
      <c r="H28" s="13"/>
      <c r="I28" s="13"/>
      <c r="J28" s="13">
        <f t="shared" si="0"/>
        <v>0</v>
      </c>
      <c r="K28" s="14">
        <f t="shared" si="1"/>
        <v>0</v>
      </c>
      <c r="L28" s="106"/>
    </row>
    <row r="29" spans="1:14">
      <c r="A29" s="16">
        <f t="shared" si="9"/>
        <v>23</v>
      </c>
      <c r="B29" s="10">
        <f t="shared" si="9"/>
        <v>46318</v>
      </c>
      <c r="C29" s="10">
        <f t="shared" si="2"/>
        <v>46318</v>
      </c>
      <c r="D29" s="11">
        <v>0</v>
      </c>
      <c r="E29" s="10">
        <f t="shared" si="3"/>
        <v>46319</v>
      </c>
      <c r="F29" s="11">
        <v>0</v>
      </c>
      <c r="G29" s="12">
        <f t="shared" si="6"/>
        <v>1</v>
      </c>
      <c r="H29" s="13"/>
      <c r="I29" s="13"/>
      <c r="J29" s="13">
        <f t="shared" si="0"/>
        <v>0</v>
      </c>
      <c r="K29" s="14">
        <f t="shared" si="1"/>
        <v>0</v>
      </c>
      <c r="L29" s="106"/>
    </row>
    <row r="30" spans="1:14">
      <c r="A30" s="16">
        <f t="shared" si="9"/>
        <v>24</v>
      </c>
      <c r="B30" s="10">
        <f t="shared" si="9"/>
        <v>46319</v>
      </c>
      <c r="C30" s="10">
        <f t="shared" si="2"/>
        <v>46319</v>
      </c>
      <c r="D30" s="11">
        <v>0</v>
      </c>
      <c r="E30" s="10">
        <f t="shared" si="3"/>
        <v>46320</v>
      </c>
      <c r="F30" s="11">
        <v>0</v>
      </c>
      <c r="G30" s="12">
        <f t="shared" si="6"/>
        <v>1</v>
      </c>
      <c r="H30" s="13"/>
      <c r="I30" s="13"/>
      <c r="J30" s="13">
        <f t="shared" si="0"/>
        <v>0</v>
      </c>
      <c r="K30" s="14">
        <f t="shared" si="1"/>
        <v>0</v>
      </c>
      <c r="L30" s="106"/>
    </row>
    <row r="31" spans="1:14">
      <c r="A31" s="16">
        <f t="shared" si="9"/>
        <v>25</v>
      </c>
      <c r="B31" s="10">
        <f t="shared" si="9"/>
        <v>46320</v>
      </c>
      <c r="C31" s="10">
        <f t="shared" si="2"/>
        <v>46320</v>
      </c>
      <c r="D31" s="11">
        <v>0</v>
      </c>
      <c r="E31" s="10">
        <f t="shared" si="3"/>
        <v>46321</v>
      </c>
      <c r="F31" s="11">
        <v>0</v>
      </c>
      <c r="G31" s="12">
        <f t="shared" si="6"/>
        <v>1</v>
      </c>
      <c r="H31" s="13"/>
      <c r="I31" s="13"/>
      <c r="J31" s="13">
        <f t="shared" si="0"/>
        <v>0</v>
      </c>
      <c r="K31" s="14">
        <f t="shared" si="1"/>
        <v>0</v>
      </c>
      <c r="L31" s="106"/>
    </row>
    <row r="32" spans="1:14">
      <c r="A32" s="16">
        <f t="shared" si="9"/>
        <v>26</v>
      </c>
      <c r="B32" s="10">
        <f t="shared" si="9"/>
        <v>46321</v>
      </c>
      <c r="C32" s="10">
        <f t="shared" si="2"/>
        <v>46321</v>
      </c>
      <c r="D32" s="11">
        <v>0</v>
      </c>
      <c r="E32" s="10">
        <f t="shared" si="3"/>
        <v>46322</v>
      </c>
      <c r="F32" s="11">
        <v>0</v>
      </c>
      <c r="G32" s="12">
        <f t="shared" si="6"/>
        <v>1</v>
      </c>
      <c r="H32" s="13"/>
      <c r="I32" s="13"/>
      <c r="J32" s="13">
        <f t="shared" si="0"/>
        <v>0</v>
      </c>
      <c r="K32" s="14">
        <f t="shared" si="1"/>
        <v>0</v>
      </c>
      <c r="L32" s="106"/>
    </row>
    <row r="33" spans="1:12">
      <c r="A33" s="16">
        <f t="shared" si="9"/>
        <v>27</v>
      </c>
      <c r="B33" s="10">
        <f t="shared" si="9"/>
        <v>46322</v>
      </c>
      <c r="C33" s="10">
        <f t="shared" si="2"/>
        <v>46322</v>
      </c>
      <c r="D33" s="11">
        <v>0</v>
      </c>
      <c r="E33" s="10">
        <f t="shared" si="3"/>
        <v>46323</v>
      </c>
      <c r="F33" s="11">
        <v>0</v>
      </c>
      <c r="G33" s="12">
        <f t="shared" si="6"/>
        <v>1</v>
      </c>
      <c r="H33" s="13"/>
      <c r="I33" s="13"/>
      <c r="J33" s="13">
        <f t="shared" si="0"/>
        <v>0</v>
      </c>
      <c r="K33" s="14">
        <f t="shared" si="1"/>
        <v>0</v>
      </c>
      <c r="L33" s="106"/>
    </row>
    <row r="34" spans="1:12">
      <c r="A34" s="16">
        <f t="shared" ref="A34:B34" si="10">A33+1</f>
        <v>28</v>
      </c>
      <c r="B34" s="10">
        <f t="shared" si="10"/>
        <v>46323</v>
      </c>
      <c r="C34" s="10">
        <f t="shared" ref="C34:C37" si="11">B34</f>
        <v>46323</v>
      </c>
      <c r="D34" s="11">
        <v>0</v>
      </c>
      <c r="E34" s="10">
        <f t="shared" ref="E34:E37" si="12">C34+1</f>
        <v>46324</v>
      </c>
      <c r="F34" s="11">
        <v>0</v>
      </c>
      <c r="G34" s="12">
        <f t="shared" ref="G34:G37" si="13">IFERROR(((E34-C34)+(F34-D34)),"")</f>
        <v>1</v>
      </c>
      <c r="H34" s="13"/>
      <c r="I34" s="13"/>
      <c r="J34" s="13">
        <f t="shared" ref="J34:J37" si="14">I34-H34</f>
        <v>0</v>
      </c>
      <c r="K34" s="14">
        <f t="shared" ref="K34:K37" si="15">J34/24</f>
        <v>0</v>
      </c>
      <c r="L34" s="106"/>
    </row>
    <row r="35" spans="1:12">
      <c r="A35" s="16">
        <f t="shared" ref="A35:B35" si="16">A34+1</f>
        <v>29</v>
      </c>
      <c r="B35" s="10">
        <f t="shared" si="16"/>
        <v>46324</v>
      </c>
      <c r="C35" s="10">
        <f t="shared" si="11"/>
        <v>46324</v>
      </c>
      <c r="D35" s="11">
        <v>0</v>
      </c>
      <c r="E35" s="10">
        <f t="shared" si="12"/>
        <v>46325</v>
      </c>
      <c r="F35" s="11">
        <v>0</v>
      </c>
      <c r="G35" s="12">
        <f t="shared" si="13"/>
        <v>1</v>
      </c>
      <c r="H35" s="13"/>
      <c r="I35" s="13"/>
      <c r="J35" s="13">
        <f t="shared" si="14"/>
        <v>0</v>
      </c>
      <c r="K35" s="14">
        <f t="shared" si="15"/>
        <v>0</v>
      </c>
      <c r="L35" s="106"/>
    </row>
    <row r="36" spans="1:12">
      <c r="A36" s="16">
        <f t="shared" ref="A36:B36" si="17">A35+1</f>
        <v>30</v>
      </c>
      <c r="B36" s="10">
        <f t="shared" si="17"/>
        <v>46325</v>
      </c>
      <c r="C36" s="10">
        <f t="shared" si="11"/>
        <v>46325</v>
      </c>
      <c r="D36" s="11">
        <v>0</v>
      </c>
      <c r="E36" s="10">
        <f t="shared" si="12"/>
        <v>46326</v>
      </c>
      <c r="F36" s="11">
        <v>0</v>
      </c>
      <c r="G36" s="12">
        <f t="shared" si="13"/>
        <v>1</v>
      </c>
      <c r="H36" s="13"/>
      <c r="I36" s="13"/>
      <c r="J36" s="13">
        <f t="shared" si="14"/>
        <v>0</v>
      </c>
      <c r="K36" s="14">
        <f t="shared" si="15"/>
        <v>0</v>
      </c>
      <c r="L36" s="15"/>
    </row>
    <row r="37" spans="1:12">
      <c r="A37" s="16">
        <f t="shared" ref="A37:B37" si="18">A36+1</f>
        <v>31</v>
      </c>
      <c r="B37" s="10">
        <f t="shared" si="18"/>
        <v>46326</v>
      </c>
      <c r="C37" s="10">
        <f t="shared" si="11"/>
        <v>46326</v>
      </c>
      <c r="D37" s="11">
        <v>0</v>
      </c>
      <c r="E37" s="10">
        <f t="shared" si="12"/>
        <v>46327</v>
      </c>
      <c r="F37" s="11">
        <v>0</v>
      </c>
      <c r="G37" s="12">
        <f t="shared" si="13"/>
        <v>1</v>
      </c>
      <c r="H37" s="13"/>
      <c r="I37" s="13"/>
      <c r="J37" s="13">
        <f t="shared" si="14"/>
        <v>0</v>
      </c>
      <c r="K37" s="14">
        <f t="shared" si="15"/>
        <v>0</v>
      </c>
      <c r="L37" s="106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06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18"/>
      <c r="B40" s="19"/>
      <c r="C40" s="19"/>
      <c r="D40" s="20"/>
      <c r="E40" s="19"/>
      <c r="F40" s="20"/>
      <c r="G40" s="20"/>
      <c r="H40" s="21"/>
      <c r="I40" s="21"/>
      <c r="J40" s="21"/>
      <c r="K40" s="22"/>
      <c r="L40" s="23"/>
    </row>
    <row r="41" spans="1:12">
      <c r="A41" s="24" t="s">
        <v>3</v>
      </c>
      <c r="B41" s="25"/>
      <c r="C41" s="25"/>
      <c r="D41" s="25"/>
      <c r="E41" s="25"/>
      <c r="F41" s="25"/>
      <c r="G41" s="26">
        <f>SUM(G7:G39)</f>
        <v>31</v>
      </c>
      <c r="H41" s="27"/>
      <c r="I41" s="27"/>
      <c r="J41" s="28">
        <f>SUM(J7:J40)</f>
        <v>54026.069999999832</v>
      </c>
      <c r="K41" s="28">
        <f>AVERAGE(K7:K39)</f>
        <v>72.615685483870763</v>
      </c>
      <c r="L41" s="29"/>
    </row>
    <row r="42" spans="1:12">
      <c r="A42" s="30" t="s">
        <v>130</v>
      </c>
      <c r="B42" s="31"/>
      <c r="C42" s="31"/>
      <c r="D42" s="31"/>
      <c r="E42" s="31"/>
      <c r="F42" s="31"/>
      <c r="G42" s="32">
        <f>G41/SUMPRODUCT((G7:G39&gt;0)*1)</f>
        <v>1</v>
      </c>
      <c r="H42" s="33"/>
      <c r="I42" s="33"/>
      <c r="J42" s="33"/>
      <c r="K42" s="33">
        <f>K41/SUMPRODUCT((K7:K39&gt;0)*1)</f>
        <v>5.5858219602977508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7" activePane="bottomLeft" state="frozen"/>
      <selection pane="bottomLeft" activeCell="H20" sqref="H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40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MAX(K7:K39)</f>
        <v>1758.5679166666232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11">
        <v>0</v>
      </c>
      <c r="E7" s="9">
        <f>C7+1</f>
        <v>46297</v>
      </c>
      <c r="F7" s="11">
        <v>0</v>
      </c>
      <c r="G7" s="12">
        <f>IFERROR(((E7-C7)+(F7-D7)),"")</f>
        <v>1</v>
      </c>
      <c r="H7" s="13">
        <v>12813167.1</v>
      </c>
      <c r="I7" s="13">
        <v>12821666.949999999</v>
      </c>
      <c r="J7" s="13">
        <f t="shared" ref="J7:J33" si="0">I7-H7</f>
        <v>8499.8499999996275</v>
      </c>
      <c r="K7" s="14">
        <f t="shared" ref="K7:K33" si="1">J7/24</f>
        <v>354.16041666665114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3" si="2">B8</f>
        <v>46297</v>
      </c>
      <c r="D8" s="11">
        <f>D7</f>
        <v>0</v>
      </c>
      <c r="E8" s="10">
        <f t="shared" ref="E8:E33" si="3">C8+1</f>
        <v>46298</v>
      </c>
      <c r="F8" s="11">
        <f>F7</f>
        <v>0</v>
      </c>
      <c r="G8" s="12">
        <f>IFERROR(((E8-C8)+(F8-D8)),"")</f>
        <v>1</v>
      </c>
      <c r="H8" s="13">
        <f t="shared" ref="H8:H20" si="4">I7</f>
        <v>12821666.949999999</v>
      </c>
      <c r="I8" s="13">
        <v>12830829.67</v>
      </c>
      <c r="J8" s="13">
        <f t="shared" si="0"/>
        <v>9162.7200000006706</v>
      </c>
      <c r="K8" s="14">
        <f t="shared" si="1"/>
        <v>381.78000000002794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2"/>
        <v>46298</v>
      </c>
      <c r="D9" s="11">
        <f t="shared" ref="D9:F33" si="6">D8</f>
        <v>0</v>
      </c>
      <c r="E9" s="10">
        <f t="shared" si="3"/>
        <v>46299</v>
      </c>
      <c r="F9" s="11">
        <f t="shared" si="6"/>
        <v>0</v>
      </c>
      <c r="G9" s="12">
        <f>IFERROR(((E9-C9)+(F9-D9)),"")</f>
        <v>1</v>
      </c>
      <c r="H9" s="13">
        <f t="shared" si="4"/>
        <v>12830829.67</v>
      </c>
      <c r="I9" s="13">
        <v>12852953.4</v>
      </c>
      <c r="J9" s="13">
        <f t="shared" si="0"/>
        <v>22123.730000000447</v>
      </c>
      <c r="K9" s="14">
        <f t="shared" si="1"/>
        <v>921.822083333352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2"/>
        <v>46299</v>
      </c>
      <c r="D10" s="11">
        <f t="shared" si="6"/>
        <v>0</v>
      </c>
      <c r="E10" s="10">
        <f t="shared" si="3"/>
        <v>46300</v>
      </c>
      <c r="F10" s="11">
        <f t="shared" si="6"/>
        <v>0</v>
      </c>
      <c r="G10" s="12">
        <f>IFERROR(((E10-C10)+(F10-D10)),"")</f>
        <v>1</v>
      </c>
      <c r="H10" s="13">
        <f t="shared" si="4"/>
        <v>12852953.4</v>
      </c>
      <c r="I10" s="13">
        <v>12895159.029999999</v>
      </c>
      <c r="J10" s="13">
        <f t="shared" si="0"/>
        <v>42205.629999998957</v>
      </c>
      <c r="K10" s="14">
        <f t="shared" si="1"/>
        <v>1758.5679166666232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2"/>
        <v>46300</v>
      </c>
      <c r="D11" s="11">
        <f t="shared" si="6"/>
        <v>0</v>
      </c>
      <c r="E11" s="10">
        <f t="shared" si="3"/>
        <v>46301</v>
      </c>
      <c r="F11" s="11">
        <f t="shared" si="6"/>
        <v>0</v>
      </c>
      <c r="G11" s="12">
        <f t="shared" ref="G11:G33" si="7">IFERROR(((E11-C11)+(F11-D11)),"")</f>
        <v>1</v>
      </c>
      <c r="H11" s="13">
        <f t="shared" si="4"/>
        <v>12895159.029999999</v>
      </c>
      <c r="I11" s="13">
        <v>12929982.48</v>
      </c>
      <c r="J11" s="13">
        <f t="shared" si="0"/>
        <v>34823.450000001118</v>
      </c>
      <c r="K11" s="14">
        <f t="shared" si="1"/>
        <v>1450.9770833333798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2"/>
        <v>46301</v>
      </c>
      <c r="D12" s="11">
        <f t="shared" si="6"/>
        <v>0</v>
      </c>
      <c r="E12" s="10">
        <f t="shared" si="3"/>
        <v>46302</v>
      </c>
      <c r="F12" s="11">
        <f t="shared" si="6"/>
        <v>0</v>
      </c>
      <c r="G12" s="12">
        <f t="shared" si="7"/>
        <v>1</v>
      </c>
      <c r="H12" s="13">
        <f t="shared" si="4"/>
        <v>12929982.48</v>
      </c>
      <c r="I12" s="340">
        <v>12950975.800000001</v>
      </c>
      <c r="J12" s="13">
        <f t="shared" si="0"/>
        <v>20993.320000000298</v>
      </c>
      <c r="K12" s="14">
        <f t="shared" si="1"/>
        <v>874.72166666667908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2"/>
        <v>46302</v>
      </c>
      <c r="D13" s="11">
        <f t="shared" si="6"/>
        <v>0</v>
      </c>
      <c r="E13" s="10">
        <f t="shared" si="3"/>
        <v>46303</v>
      </c>
      <c r="F13" s="11">
        <f t="shared" si="6"/>
        <v>0</v>
      </c>
      <c r="G13" s="12">
        <f t="shared" si="7"/>
        <v>1</v>
      </c>
      <c r="H13" s="13">
        <f t="shared" si="4"/>
        <v>12950975.800000001</v>
      </c>
      <c r="I13" s="340">
        <v>12962613.550000001</v>
      </c>
      <c r="J13" s="13">
        <f t="shared" si="0"/>
        <v>11637.75</v>
      </c>
      <c r="K13" s="14">
        <f t="shared" si="1"/>
        <v>484.90625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2"/>
        <v>46303</v>
      </c>
      <c r="D14" s="11">
        <f t="shared" si="6"/>
        <v>0</v>
      </c>
      <c r="E14" s="10">
        <f t="shared" si="3"/>
        <v>46304</v>
      </c>
      <c r="F14" s="11">
        <f t="shared" si="6"/>
        <v>0</v>
      </c>
      <c r="G14" s="12">
        <f t="shared" si="7"/>
        <v>1</v>
      </c>
      <c r="H14" s="13">
        <f t="shared" si="4"/>
        <v>12962613.550000001</v>
      </c>
      <c r="I14" s="13">
        <v>12973436.74</v>
      </c>
      <c r="J14" s="13">
        <f t="shared" si="0"/>
        <v>10823.189999999478</v>
      </c>
      <c r="K14" s="14">
        <f t="shared" si="1"/>
        <v>450.96624999997829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2"/>
        <v>46304</v>
      </c>
      <c r="D15" s="11">
        <f t="shared" si="6"/>
        <v>0</v>
      </c>
      <c r="E15" s="10">
        <f t="shared" si="3"/>
        <v>46305</v>
      </c>
      <c r="F15" s="11">
        <f t="shared" si="6"/>
        <v>0</v>
      </c>
      <c r="G15" s="12">
        <f t="shared" si="7"/>
        <v>1</v>
      </c>
      <c r="H15" s="13">
        <f t="shared" si="4"/>
        <v>12973436.74</v>
      </c>
      <c r="I15" s="13">
        <v>12979901.5</v>
      </c>
      <c r="J15" s="13">
        <f t="shared" si="0"/>
        <v>6464.7599999997765</v>
      </c>
      <c r="K15" s="14">
        <f t="shared" si="1"/>
        <v>269.36499999999069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2"/>
        <v>46305</v>
      </c>
      <c r="D16" s="11">
        <f t="shared" si="6"/>
        <v>0</v>
      </c>
      <c r="E16" s="10">
        <f t="shared" si="3"/>
        <v>46306</v>
      </c>
      <c r="F16" s="11">
        <f t="shared" si="6"/>
        <v>0</v>
      </c>
      <c r="G16" s="12">
        <f t="shared" si="7"/>
        <v>1</v>
      </c>
      <c r="H16" s="13">
        <f t="shared" si="4"/>
        <v>12979901.5</v>
      </c>
      <c r="I16" s="13">
        <v>12985281.24</v>
      </c>
      <c r="J16" s="13">
        <f t="shared" si="0"/>
        <v>5379.7400000002235</v>
      </c>
      <c r="K16" s="14">
        <f t="shared" si="1"/>
        <v>224.15583333334266</v>
      </c>
      <c r="L16" s="15"/>
    </row>
    <row r="17" spans="1:14">
      <c r="A17" s="16">
        <f t="shared" si="5"/>
        <v>11</v>
      </c>
      <c r="B17" s="10">
        <f t="shared" si="5"/>
        <v>46306</v>
      </c>
      <c r="C17" s="10">
        <f t="shared" si="2"/>
        <v>46306</v>
      </c>
      <c r="D17" s="11">
        <f t="shared" si="6"/>
        <v>0</v>
      </c>
      <c r="E17" s="10">
        <f t="shared" si="3"/>
        <v>46307</v>
      </c>
      <c r="F17" s="11">
        <f t="shared" si="6"/>
        <v>0</v>
      </c>
      <c r="G17" s="12">
        <f t="shared" si="7"/>
        <v>1</v>
      </c>
      <c r="H17" s="13">
        <f t="shared" si="4"/>
        <v>12985281.24</v>
      </c>
      <c r="I17" s="13">
        <v>12992131.609999999</v>
      </c>
      <c r="J17" s="13">
        <f t="shared" si="0"/>
        <v>6850.3699999991804</v>
      </c>
      <c r="K17" s="14">
        <f t="shared" si="1"/>
        <v>285.4320833332992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2"/>
        <v>46307</v>
      </c>
      <c r="D18" s="11">
        <f t="shared" si="6"/>
        <v>0</v>
      </c>
      <c r="E18" s="10">
        <f t="shared" si="3"/>
        <v>46308</v>
      </c>
      <c r="F18" s="11">
        <f t="shared" si="6"/>
        <v>0</v>
      </c>
      <c r="G18" s="12">
        <f t="shared" si="7"/>
        <v>1</v>
      </c>
      <c r="H18" s="13">
        <f t="shared" si="4"/>
        <v>12992131.609999999</v>
      </c>
      <c r="I18" s="13">
        <v>13004568.300000001</v>
      </c>
      <c r="J18" s="13">
        <f t="shared" si="0"/>
        <v>12436.690000001341</v>
      </c>
      <c r="K18" s="14">
        <f t="shared" si="1"/>
        <v>518.19541666672251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2"/>
        <v>46308</v>
      </c>
      <c r="D19" s="11">
        <f t="shared" si="6"/>
        <v>0</v>
      </c>
      <c r="E19" s="10">
        <f t="shared" si="3"/>
        <v>46309</v>
      </c>
      <c r="F19" s="11">
        <f t="shared" si="6"/>
        <v>0</v>
      </c>
      <c r="G19" s="12">
        <f t="shared" si="7"/>
        <v>1</v>
      </c>
      <c r="H19" s="13">
        <f t="shared" si="4"/>
        <v>13004568.300000001</v>
      </c>
      <c r="I19" s="13">
        <v>13017300.1</v>
      </c>
      <c r="J19" s="13">
        <f t="shared" si="0"/>
        <v>12731.799999998882</v>
      </c>
      <c r="K19" s="14">
        <f t="shared" si="1"/>
        <v>530.49166666662006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2"/>
        <v>46309</v>
      </c>
      <c r="D20" s="11">
        <f t="shared" si="6"/>
        <v>0</v>
      </c>
      <c r="E20" s="10">
        <f t="shared" si="3"/>
        <v>46310</v>
      </c>
      <c r="F20" s="11">
        <f t="shared" si="6"/>
        <v>0</v>
      </c>
      <c r="G20" s="12">
        <f t="shared" si="7"/>
        <v>1</v>
      </c>
      <c r="H20" s="13">
        <f t="shared" si="4"/>
        <v>13017300.1</v>
      </c>
      <c r="I20" s="13">
        <v>13030630.439999999</v>
      </c>
      <c r="J20" s="13">
        <f t="shared" si="0"/>
        <v>13330.339999999851</v>
      </c>
      <c r="K20" s="14">
        <f t="shared" si="1"/>
        <v>555.43083333332709</v>
      </c>
      <c r="L20" s="106"/>
    </row>
    <row r="21" spans="1:14">
      <c r="A21" s="16">
        <f t="shared" si="5"/>
        <v>15</v>
      </c>
      <c r="B21" s="10">
        <f t="shared" si="5"/>
        <v>46310</v>
      </c>
      <c r="C21" s="10">
        <f t="shared" si="2"/>
        <v>46310</v>
      </c>
      <c r="D21" s="11">
        <f t="shared" si="6"/>
        <v>0</v>
      </c>
      <c r="E21" s="10">
        <f t="shared" si="3"/>
        <v>46311</v>
      </c>
      <c r="F21" s="11">
        <f t="shared" si="6"/>
        <v>0</v>
      </c>
      <c r="G21" s="12">
        <f t="shared" si="7"/>
        <v>1</v>
      </c>
      <c r="H21" s="13"/>
      <c r="I21" s="13"/>
      <c r="J21" s="13">
        <f t="shared" si="0"/>
        <v>0</v>
      </c>
      <c r="K21" s="14">
        <f t="shared" si="1"/>
        <v>0</v>
      </c>
      <c r="L21" s="106"/>
    </row>
    <row r="22" spans="1:14">
      <c r="A22" s="16">
        <f t="shared" si="5"/>
        <v>16</v>
      </c>
      <c r="B22" s="10">
        <f t="shared" si="5"/>
        <v>46311</v>
      </c>
      <c r="C22" s="10">
        <f t="shared" si="2"/>
        <v>46311</v>
      </c>
      <c r="D22" s="11">
        <f t="shared" si="6"/>
        <v>0</v>
      </c>
      <c r="E22" s="10">
        <f t="shared" si="3"/>
        <v>46312</v>
      </c>
      <c r="F22" s="11">
        <f t="shared" si="6"/>
        <v>0</v>
      </c>
      <c r="G22" s="12">
        <f t="shared" si="7"/>
        <v>1</v>
      </c>
      <c r="H22" s="13"/>
      <c r="I22" s="13"/>
      <c r="J22" s="13">
        <f t="shared" si="0"/>
        <v>0</v>
      </c>
      <c r="K22" s="14">
        <f t="shared" si="1"/>
        <v>0</v>
      </c>
      <c r="L22" s="106"/>
    </row>
    <row r="23" spans="1:14">
      <c r="A23" s="16">
        <f t="shared" si="5"/>
        <v>17</v>
      </c>
      <c r="B23" s="10">
        <f t="shared" si="5"/>
        <v>46312</v>
      </c>
      <c r="C23" s="10">
        <f t="shared" si="2"/>
        <v>46312</v>
      </c>
      <c r="D23" s="11">
        <f t="shared" si="6"/>
        <v>0</v>
      </c>
      <c r="E23" s="10">
        <f t="shared" si="3"/>
        <v>46313</v>
      </c>
      <c r="F23" s="11">
        <f t="shared" si="6"/>
        <v>0</v>
      </c>
      <c r="G23" s="12">
        <f t="shared" si="7"/>
        <v>1</v>
      </c>
      <c r="H23" s="13"/>
      <c r="I23" s="13"/>
      <c r="J23" s="13">
        <f t="shared" si="0"/>
        <v>0</v>
      </c>
      <c r="K23" s="14">
        <f t="shared" si="1"/>
        <v>0</v>
      </c>
      <c r="L23" s="106"/>
    </row>
    <row r="24" spans="1:14">
      <c r="A24" s="16">
        <f t="shared" si="5"/>
        <v>18</v>
      </c>
      <c r="B24" s="10">
        <f t="shared" si="5"/>
        <v>46313</v>
      </c>
      <c r="C24" s="10">
        <f t="shared" si="2"/>
        <v>46313</v>
      </c>
      <c r="D24" s="11">
        <f t="shared" si="6"/>
        <v>0</v>
      </c>
      <c r="E24" s="10">
        <f t="shared" si="3"/>
        <v>46314</v>
      </c>
      <c r="F24" s="11">
        <f t="shared" si="6"/>
        <v>0</v>
      </c>
      <c r="G24" s="12">
        <f t="shared" si="7"/>
        <v>1</v>
      </c>
      <c r="H24" s="13"/>
      <c r="I24" s="13"/>
      <c r="J24" s="13">
        <f t="shared" si="0"/>
        <v>0</v>
      </c>
      <c r="K24" s="14">
        <f t="shared" si="1"/>
        <v>0</v>
      </c>
      <c r="L24" s="106"/>
    </row>
    <row r="25" spans="1:14">
      <c r="A25" s="16">
        <f t="shared" ref="A25:B33" si="8">A24+1</f>
        <v>19</v>
      </c>
      <c r="B25" s="10">
        <f t="shared" si="8"/>
        <v>46314</v>
      </c>
      <c r="C25" s="10">
        <f t="shared" si="2"/>
        <v>46314</v>
      </c>
      <c r="D25" s="11">
        <f t="shared" si="6"/>
        <v>0</v>
      </c>
      <c r="E25" s="10">
        <f t="shared" si="3"/>
        <v>46315</v>
      </c>
      <c r="F25" s="11">
        <f t="shared" si="6"/>
        <v>0</v>
      </c>
      <c r="G25" s="12">
        <f t="shared" si="7"/>
        <v>1</v>
      </c>
      <c r="H25" s="13"/>
      <c r="I25" s="13"/>
      <c r="J25" s="13">
        <f t="shared" si="0"/>
        <v>0</v>
      </c>
      <c r="K25" s="14">
        <f t="shared" si="1"/>
        <v>0</v>
      </c>
      <c r="L25" s="106"/>
    </row>
    <row r="26" spans="1:14">
      <c r="A26" s="16">
        <f t="shared" si="8"/>
        <v>20</v>
      </c>
      <c r="B26" s="10">
        <f t="shared" si="8"/>
        <v>46315</v>
      </c>
      <c r="C26" s="10">
        <f t="shared" si="2"/>
        <v>46315</v>
      </c>
      <c r="D26" s="11">
        <f t="shared" si="6"/>
        <v>0</v>
      </c>
      <c r="E26" s="10">
        <f t="shared" si="3"/>
        <v>46316</v>
      </c>
      <c r="F26" s="11">
        <f t="shared" si="6"/>
        <v>0</v>
      </c>
      <c r="G26" s="12">
        <f t="shared" si="7"/>
        <v>1</v>
      </c>
      <c r="H26" s="13"/>
      <c r="I26" s="13"/>
      <c r="J26" s="13">
        <f t="shared" si="0"/>
        <v>0</v>
      </c>
      <c r="K26" s="14">
        <f t="shared" si="1"/>
        <v>0</v>
      </c>
      <c r="L26" s="106"/>
    </row>
    <row r="27" spans="1:14">
      <c r="A27" s="16">
        <f t="shared" si="8"/>
        <v>21</v>
      </c>
      <c r="B27" s="10">
        <f t="shared" si="8"/>
        <v>46316</v>
      </c>
      <c r="C27" s="10">
        <f t="shared" si="2"/>
        <v>46316</v>
      </c>
      <c r="D27" s="11">
        <f t="shared" si="6"/>
        <v>0</v>
      </c>
      <c r="E27" s="10">
        <f t="shared" si="3"/>
        <v>46317</v>
      </c>
      <c r="F27" s="11">
        <f t="shared" si="6"/>
        <v>0</v>
      </c>
      <c r="G27" s="12">
        <f t="shared" si="7"/>
        <v>1</v>
      </c>
      <c r="H27" s="13"/>
      <c r="I27" s="13"/>
      <c r="J27" s="13">
        <f t="shared" si="0"/>
        <v>0</v>
      </c>
      <c r="K27" s="14">
        <f t="shared" si="1"/>
        <v>0</v>
      </c>
      <c r="L27" s="106"/>
    </row>
    <row r="28" spans="1:14">
      <c r="A28" s="16">
        <f t="shared" si="8"/>
        <v>22</v>
      </c>
      <c r="B28" s="10">
        <f t="shared" si="8"/>
        <v>46317</v>
      </c>
      <c r="C28" s="10">
        <f t="shared" si="2"/>
        <v>46317</v>
      </c>
      <c r="D28" s="11">
        <f t="shared" si="6"/>
        <v>0</v>
      </c>
      <c r="E28" s="10">
        <f t="shared" si="3"/>
        <v>46318</v>
      </c>
      <c r="F28" s="11">
        <f t="shared" si="6"/>
        <v>0</v>
      </c>
      <c r="G28" s="12">
        <f t="shared" si="7"/>
        <v>1</v>
      </c>
      <c r="H28" s="13"/>
      <c r="I28" s="13"/>
      <c r="J28" s="13">
        <f t="shared" si="0"/>
        <v>0</v>
      </c>
      <c r="K28" s="14">
        <f t="shared" si="1"/>
        <v>0</v>
      </c>
      <c r="L28" s="106"/>
    </row>
    <row r="29" spans="1:14">
      <c r="A29" s="16">
        <f t="shared" si="8"/>
        <v>23</v>
      </c>
      <c r="B29" s="10">
        <f t="shared" si="8"/>
        <v>46318</v>
      </c>
      <c r="C29" s="10">
        <f t="shared" si="2"/>
        <v>46318</v>
      </c>
      <c r="D29" s="11">
        <f t="shared" si="6"/>
        <v>0</v>
      </c>
      <c r="E29" s="10">
        <f t="shared" si="3"/>
        <v>46319</v>
      </c>
      <c r="F29" s="11">
        <f t="shared" si="6"/>
        <v>0</v>
      </c>
      <c r="G29" s="12">
        <f t="shared" si="7"/>
        <v>1</v>
      </c>
      <c r="H29" s="13"/>
      <c r="I29" s="13"/>
      <c r="J29" s="13">
        <f t="shared" si="0"/>
        <v>0</v>
      </c>
      <c r="K29" s="14">
        <f t="shared" si="1"/>
        <v>0</v>
      </c>
      <c r="L29" s="106"/>
    </row>
    <row r="30" spans="1:14">
      <c r="A30" s="16">
        <f t="shared" si="8"/>
        <v>24</v>
      </c>
      <c r="B30" s="10">
        <f t="shared" si="8"/>
        <v>46319</v>
      </c>
      <c r="C30" s="10">
        <f t="shared" si="2"/>
        <v>46319</v>
      </c>
      <c r="D30" s="11">
        <f t="shared" si="6"/>
        <v>0</v>
      </c>
      <c r="E30" s="10">
        <f t="shared" si="3"/>
        <v>46320</v>
      </c>
      <c r="F30" s="11">
        <f t="shared" si="6"/>
        <v>0</v>
      </c>
      <c r="G30" s="12">
        <f t="shared" si="7"/>
        <v>1</v>
      </c>
      <c r="H30" s="13"/>
      <c r="I30" s="13"/>
      <c r="J30" s="13">
        <f t="shared" si="0"/>
        <v>0</v>
      </c>
      <c r="K30" s="14">
        <f t="shared" si="1"/>
        <v>0</v>
      </c>
      <c r="L30" s="106"/>
    </row>
    <row r="31" spans="1:14">
      <c r="A31" s="16">
        <f t="shared" si="8"/>
        <v>25</v>
      </c>
      <c r="B31" s="10">
        <f t="shared" si="8"/>
        <v>46320</v>
      </c>
      <c r="C31" s="10">
        <f t="shared" si="2"/>
        <v>46320</v>
      </c>
      <c r="D31" s="11">
        <f t="shared" si="6"/>
        <v>0</v>
      </c>
      <c r="E31" s="10">
        <f t="shared" si="3"/>
        <v>46321</v>
      </c>
      <c r="F31" s="11">
        <f t="shared" si="6"/>
        <v>0</v>
      </c>
      <c r="G31" s="12">
        <f t="shared" si="7"/>
        <v>1</v>
      </c>
      <c r="H31" s="13"/>
      <c r="I31" s="13"/>
      <c r="J31" s="13">
        <f t="shared" si="0"/>
        <v>0</v>
      </c>
      <c r="K31" s="14">
        <f t="shared" si="1"/>
        <v>0</v>
      </c>
      <c r="L31" s="106"/>
    </row>
    <row r="32" spans="1:14">
      <c r="A32" s="16">
        <f t="shared" si="8"/>
        <v>26</v>
      </c>
      <c r="B32" s="10">
        <f t="shared" si="8"/>
        <v>46321</v>
      </c>
      <c r="C32" s="10">
        <f t="shared" si="2"/>
        <v>46321</v>
      </c>
      <c r="D32" s="11">
        <f t="shared" si="6"/>
        <v>0</v>
      </c>
      <c r="E32" s="10">
        <f t="shared" si="3"/>
        <v>46322</v>
      </c>
      <c r="F32" s="11">
        <f t="shared" si="6"/>
        <v>0</v>
      </c>
      <c r="G32" s="12">
        <f t="shared" si="7"/>
        <v>1</v>
      </c>
      <c r="H32" s="13"/>
      <c r="I32" s="13"/>
      <c r="J32" s="13">
        <f t="shared" si="0"/>
        <v>0</v>
      </c>
      <c r="K32" s="14">
        <f t="shared" si="1"/>
        <v>0</v>
      </c>
      <c r="L32" s="106"/>
    </row>
    <row r="33" spans="1:12">
      <c r="A33" s="16">
        <f t="shared" si="8"/>
        <v>27</v>
      </c>
      <c r="B33" s="10">
        <f t="shared" si="8"/>
        <v>46322</v>
      </c>
      <c r="C33" s="10">
        <f t="shared" si="2"/>
        <v>46322</v>
      </c>
      <c r="D33" s="11">
        <f t="shared" si="6"/>
        <v>0</v>
      </c>
      <c r="E33" s="10">
        <f t="shared" si="3"/>
        <v>46323</v>
      </c>
      <c r="F33" s="11">
        <f t="shared" si="6"/>
        <v>0</v>
      </c>
      <c r="G33" s="12">
        <f t="shared" si="7"/>
        <v>1</v>
      </c>
      <c r="H33" s="13"/>
      <c r="I33" s="13"/>
      <c r="J33" s="13">
        <f t="shared" si="0"/>
        <v>0</v>
      </c>
      <c r="K33" s="14">
        <f t="shared" si="1"/>
        <v>0</v>
      </c>
      <c r="L33" s="106"/>
    </row>
    <row r="34" spans="1:12">
      <c r="A34" s="16">
        <f t="shared" ref="A34:B34" si="9">A33+1</f>
        <v>28</v>
      </c>
      <c r="B34" s="10">
        <f t="shared" si="9"/>
        <v>46323</v>
      </c>
      <c r="C34" s="10">
        <f t="shared" ref="C34:C37" si="10">B34</f>
        <v>46323</v>
      </c>
      <c r="D34" s="11">
        <f t="shared" ref="D34" si="11">D33</f>
        <v>0</v>
      </c>
      <c r="E34" s="10">
        <f t="shared" ref="E34:E37" si="12">C34+1</f>
        <v>46324</v>
      </c>
      <c r="F34" s="11">
        <f t="shared" ref="F34" si="13">F33</f>
        <v>0</v>
      </c>
      <c r="G34" s="12">
        <f t="shared" ref="G34:G37" si="14">IFERROR(((E34-C34)+(F34-D34)),"")</f>
        <v>1</v>
      </c>
      <c r="H34" s="13"/>
      <c r="I34" s="13"/>
      <c r="J34" s="13">
        <f t="shared" ref="J34:J37" si="15">I34-H34</f>
        <v>0</v>
      </c>
      <c r="K34" s="14">
        <f t="shared" ref="K34:K37" si="16">J34/24</f>
        <v>0</v>
      </c>
      <c r="L34" s="15"/>
    </row>
    <row r="35" spans="1:12">
      <c r="A35" s="16">
        <f t="shared" ref="A35:B35" si="17">A34+1</f>
        <v>29</v>
      </c>
      <c r="B35" s="10">
        <f t="shared" si="17"/>
        <v>46324</v>
      </c>
      <c r="C35" s="10">
        <f t="shared" si="10"/>
        <v>46324</v>
      </c>
      <c r="D35" s="11">
        <f t="shared" ref="D35" si="18">D34</f>
        <v>0</v>
      </c>
      <c r="E35" s="10">
        <f t="shared" si="12"/>
        <v>46325</v>
      </c>
      <c r="F35" s="11">
        <f t="shared" ref="F35" si="19">F34</f>
        <v>0</v>
      </c>
      <c r="G35" s="12">
        <f t="shared" si="14"/>
        <v>1</v>
      </c>
      <c r="H35" s="13"/>
      <c r="I35" s="13"/>
      <c r="J35" s="13">
        <f t="shared" si="15"/>
        <v>0</v>
      </c>
      <c r="K35" s="14">
        <f t="shared" si="16"/>
        <v>0</v>
      </c>
      <c r="L35" s="106"/>
    </row>
    <row r="36" spans="1:12">
      <c r="A36" s="16">
        <f t="shared" ref="A36:B36" si="20">A35+1</f>
        <v>30</v>
      </c>
      <c r="B36" s="10">
        <f t="shared" si="20"/>
        <v>46325</v>
      </c>
      <c r="C36" s="10">
        <f t="shared" si="10"/>
        <v>46325</v>
      </c>
      <c r="D36" s="11">
        <f t="shared" ref="D36" si="21">D35</f>
        <v>0</v>
      </c>
      <c r="E36" s="10">
        <f t="shared" si="12"/>
        <v>46326</v>
      </c>
      <c r="F36" s="11">
        <f t="shared" ref="F36" si="22">F35</f>
        <v>0</v>
      </c>
      <c r="G36" s="12">
        <f t="shared" si="14"/>
        <v>1</v>
      </c>
      <c r="H36" s="13"/>
      <c r="I36" s="13"/>
      <c r="J36" s="13">
        <f t="shared" si="15"/>
        <v>0</v>
      </c>
      <c r="K36" s="14">
        <f t="shared" si="16"/>
        <v>0</v>
      </c>
      <c r="L36" s="106"/>
    </row>
    <row r="37" spans="1:12">
      <c r="A37" s="16">
        <f t="shared" ref="A37:B37" si="23">A36+1</f>
        <v>31</v>
      </c>
      <c r="B37" s="10">
        <f t="shared" si="23"/>
        <v>46326</v>
      </c>
      <c r="C37" s="10">
        <f t="shared" si="10"/>
        <v>46326</v>
      </c>
      <c r="D37" s="11">
        <f t="shared" ref="D37" si="24">D36</f>
        <v>0</v>
      </c>
      <c r="E37" s="10">
        <f t="shared" si="12"/>
        <v>46327</v>
      </c>
      <c r="F37" s="11">
        <f t="shared" ref="F37" si="25">F36</f>
        <v>0</v>
      </c>
      <c r="G37" s="12">
        <f t="shared" si="14"/>
        <v>1</v>
      </c>
      <c r="H37" s="13"/>
      <c r="I37" s="13"/>
      <c r="J37" s="13">
        <f t="shared" si="15"/>
        <v>0</v>
      </c>
      <c r="K37" s="14">
        <f t="shared" si="16"/>
        <v>0</v>
      </c>
      <c r="L37" s="106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8"/>
      <c r="B39" s="19"/>
      <c r="C39" s="19"/>
      <c r="D39" s="20"/>
      <c r="E39" s="19"/>
      <c r="F39" s="20"/>
      <c r="G39" s="20"/>
      <c r="H39" s="21"/>
      <c r="I39" s="21"/>
      <c r="J39" s="21"/>
      <c r="K39" s="22"/>
      <c r="L39" s="23"/>
    </row>
    <row r="40" spans="1:12">
      <c r="A40" s="24" t="s">
        <v>3</v>
      </c>
      <c r="B40" s="25"/>
      <c r="C40" s="25"/>
      <c r="D40" s="25"/>
      <c r="E40" s="25"/>
      <c r="F40" s="25"/>
      <c r="G40" s="26">
        <f>SUM(G7:G38)</f>
        <v>31</v>
      </c>
      <c r="H40" s="27"/>
      <c r="I40" s="27"/>
      <c r="J40" s="28">
        <f>SUM(J7:J39)</f>
        <v>217463.33999999985</v>
      </c>
      <c r="K40" s="28">
        <f>AVERAGE(K7:K38)</f>
        <v>292.28943548387076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G40/SUMPRODUCT((G7:G38&gt;0)*1)</f>
        <v>1</v>
      </c>
      <c r="H41" s="33"/>
      <c r="I41" s="33"/>
      <c r="J41" s="33"/>
      <c r="K41" s="33">
        <f>K40/SUMPRODUCT((K7:K38&gt;0)*1)</f>
        <v>20.877816820276482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7" activePane="bottomLeft" state="frozen"/>
      <selection pane="bottomLeft" activeCell="H20" sqref="H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3" width="9.140625" style="1"/>
    <col min="14" max="14" width="11.7109375" style="1" customWidth="1"/>
    <col min="15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218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MAX(K7:K39)</f>
        <v>630.85708333334571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322">
        <v>0</v>
      </c>
      <c r="E7" s="9">
        <f t="shared" ref="E7:E13" si="0">C7+1</f>
        <v>46297</v>
      </c>
      <c r="F7" s="322">
        <v>0</v>
      </c>
      <c r="G7" s="12">
        <f>IFERROR(((E7-C7)+(F7-D7)),"")</f>
        <v>1</v>
      </c>
      <c r="H7" s="13">
        <v>2957447.25</v>
      </c>
      <c r="I7" s="13">
        <v>2968608.27</v>
      </c>
      <c r="J7" s="13">
        <f t="shared" ref="J7:J34" si="1">I7-H7</f>
        <v>11161.020000000019</v>
      </c>
      <c r="K7" s="14">
        <f t="shared" ref="K7:K34" si="2">J7/24</f>
        <v>465.04250000000076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3">B8</f>
        <v>46297</v>
      </c>
      <c r="D8" s="11">
        <v>0</v>
      </c>
      <c r="E8" s="10">
        <f t="shared" si="0"/>
        <v>46298</v>
      </c>
      <c r="F8" s="11">
        <v>0</v>
      </c>
      <c r="G8" s="12">
        <f>IFERROR(((E8-C8)+(F8-D8)),"")</f>
        <v>1</v>
      </c>
      <c r="H8" s="13">
        <f t="shared" ref="H8:H20" si="4">I7</f>
        <v>2968608.27</v>
      </c>
      <c r="I8" s="13">
        <v>2979825.7</v>
      </c>
      <c r="J8" s="13">
        <f t="shared" si="1"/>
        <v>11217.430000000168</v>
      </c>
      <c r="K8" s="14">
        <f t="shared" si="2"/>
        <v>467.39291666667367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3"/>
        <v>46298</v>
      </c>
      <c r="D9" s="11">
        <v>0</v>
      </c>
      <c r="E9" s="10">
        <f t="shared" si="0"/>
        <v>46299</v>
      </c>
      <c r="F9" s="11">
        <v>0</v>
      </c>
      <c r="G9" s="12">
        <f>IFERROR(((E9-C9)+(F9-D9)),"")</f>
        <v>1</v>
      </c>
      <c r="H9" s="13">
        <f t="shared" si="4"/>
        <v>2979825.7</v>
      </c>
      <c r="I9" s="13">
        <v>2990984.03</v>
      </c>
      <c r="J9" s="13">
        <f t="shared" si="1"/>
        <v>11158.329999999609</v>
      </c>
      <c r="K9" s="14">
        <f t="shared" si="2"/>
        <v>464.93041666665039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3"/>
        <v>46299</v>
      </c>
      <c r="D10" s="11">
        <v>0</v>
      </c>
      <c r="E10" s="10">
        <f t="shared" si="0"/>
        <v>46300</v>
      </c>
      <c r="F10" s="11">
        <v>0</v>
      </c>
      <c r="G10" s="12">
        <f>IFERROR(((E10-C10)+(F10-D10)),"")</f>
        <v>1</v>
      </c>
      <c r="H10" s="13">
        <f t="shared" si="4"/>
        <v>2990984.03</v>
      </c>
      <c r="I10" s="13">
        <v>3006124.6</v>
      </c>
      <c r="J10" s="13">
        <f t="shared" si="1"/>
        <v>15140.570000000298</v>
      </c>
      <c r="K10" s="14">
        <f t="shared" si="2"/>
        <v>630.85708333334571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3"/>
        <v>46300</v>
      </c>
      <c r="D11" s="11">
        <v>0</v>
      </c>
      <c r="E11" s="10">
        <f t="shared" si="0"/>
        <v>46301</v>
      </c>
      <c r="F11" s="11">
        <v>0</v>
      </c>
      <c r="G11" s="12">
        <f t="shared" ref="G11:G34" si="6">IFERROR(((E11-C11)+(F11-D11)),"")</f>
        <v>1</v>
      </c>
      <c r="H11" s="13">
        <f t="shared" si="4"/>
        <v>3006124.6</v>
      </c>
      <c r="I11" s="13">
        <v>3020615.78</v>
      </c>
      <c r="J11" s="13">
        <f t="shared" si="1"/>
        <v>14491.179999999702</v>
      </c>
      <c r="K11" s="14">
        <f t="shared" si="2"/>
        <v>603.79916666665429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3"/>
        <v>46301</v>
      </c>
      <c r="D12" s="11">
        <v>0</v>
      </c>
      <c r="E12" s="10">
        <f t="shared" si="0"/>
        <v>46302</v>
      </c>
      <c r="F12" s="11">
        <v>0</v>
      </c>
      <c r="G12" s="12">
        <f t="shared" si="6"/>
        <v>1</v>
      </c>
      <c r="H12" s="13">
        <f t="shared" si="4"/>
        <v>3020615.78</v>
      </c>
      <c r="I12" s="13">
        <v>3031802.86</v>
      </c>
      <c r="J12" s="13">
        <f t="shared" si="1"/>
        <v>11187.080000000075</v>
      </c>
      <c r="K12" s="14">
        <f t="shared" si="2"/>
        <v>466.12833333333646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3"/>
        <v>46302</v>
      </c>
      <c r="D13" s="11">
        <v>0</v>
      </c>
      <c r="E13" s="10">
        <f t="shared" si="0"/>
        <v>46303</v>
      </c>
      <c r="F13" s="11">
        <v>0</v>
      </c>
      <c r="G13" s="12">
        <f t="shared" si="6"/>
        <v>1</v>
      </c>
      <c r="H13" s="13">
        <f t="shared" si="4"/>
        <v>3031802.86</v>
      </c>
      <c r="I13" s="13">
        <v>3042941.14</v>
      </c>
      <c r="J13" s="13">
        <f t="shared" si="1"/>
        <v>11138.280000000261</v>
      </c>
      <c r="K13" s="14">
        <f t="shared" si="2"/>
        <v>464.09500000001088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3"/>
        <v>46303</v>
      </c>
      <c r="D14" s="11">
        <v>0</v>
      </c>
      <c r="E14" s="10">
        <f t="shared" ref="E14" si="7">C14+1</f>
        <v>46304</v>
      </c>
      <c r="F14" s="11">
        <v>0</v>
      </c>
      <c r="G14" s="12">
        <f t="shared" si="6"/>
        <v>1</v>
      </c>
      <c r="H14" s="13">
        <f t="shared" si="4"/>
        <v>3042941.14</v>
      </c>
      <c r="I14" s="13">
        <v>3054001.15</v>
      </c>
      <c r="J14" s="13">
        <f t="shared" si="1"/>
        <v>11060.009999999776</v>
      </c>
      <c r="K14" s="14">
        <f t="shared" si="2"/>
        <v>460.83374999999069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3"/>
        <v>46304</v>
      </c>
      <c r="D15" s="11">
        <v>0</v>
      </c>
      <c r="E15" s="10">
        <f t="shared" ref="E15" si="8">C15+1</f>
        <v>46305</v>
      </c>
      <c r="F15" s="11">
        <v>0</v>
      </c>
      <c r="G15" s="12">
        <f t="shared" si="6"/>
        <v>1</v>
      </c>
      <c r="H15" s="13">
        <f t="shared" si="4"/>
        <v>3054001.15</v>
      </c>
      <c r="I15" s="13">
        <v>3060754.91</v>
      </c>
      <c r="J15" s="13">
        <f t="shared" si="1"/>
        <v>6753.7600000002421</v>
      </c>
      <c r="K15" s="14">
        <f t="shared" si="2"/>
        <v>281.40666666667676</v>
      </c>
      <c r="L15" s="106"/>
    </row>
    <row r="16" spans="1:12">
      <c r="A16" s="16">
        <f t="shared" si="5"/>
        <v>10</v>
      </c>
      <c r="B16" s="10">
        <f t="shared" si="5"/>
        <v>46305</v>
      </c>
      <c r="C16" s="10">
        <f t="shared" si="3"/>
        <v>46305</v>
      </c>
      <c r="D16" s="11">
        <v>0</v>
      </c>
      <c r="E16" s="10">
        <f t="shared" ref="E16:E34" si="9">C16+1</f>
        <v>46306</v>
      </c>
      <c r="F16" s="11">
        <v>0</v>
      </c>
      <c r="G16" s="12">
        <f t="shared" si="6"/>
        <v>1</v>
      </c>
      <c r="H16" s="13">
        <f t="shared" si="4"/>
        <v>3060754.91</v>
      </c>
      <c r="I16" s="13">
        <v>3067020.5</v>
      </c>
      <c r="J16" s="13">
        <f t="shared" ref="J16" si="10">I16-H16</f>
        <v>6265.589999999851</v>
      </c>
      <c r="K16" s="14">
        <f t="shared" ref="K16" si="11">J16/24</f>
        <v>261.06624999999377</v>
      </c>
      <c r="L16" s="106"/>
    </row>
    <row r="17" spans="1:14">
      <c r="A17" s="16">
        <f t="shared" si="5"/>
        <v>11</v>
      </c>
      <c r="B17" s="10">
        <f t="shared" si="5"/>
        <v>46306</v>
      </c>
      <c r="C17" s="10">
        <f t="shared" si="3"/>
        <v>46306</v>
      </c>
      <c r="D17" s="11">
        <v>0</v>
      </c>
      <c r="E17" s="10">
        <f t="shared" si="9"/>
        <v>46307</v>
      </c>
      <c r="F17" s="11">
        <v>0</v>
      </c>
      <c r="G17" s="12">
        <f t="shared" si="6"/>
        <v>1</v>
      </c>
      <c r="H17" s="13">
        <f t="shared" si="4"/>
        <v>3067020.5</v>
      </c>
      <c r="I17" s="13">
        <v>3073405.85</v>
      </c>
      <c r="J17" s="13">
        <f t="shared" si="1"/>
        <v>6385.3500000000931</v>
      </c>
      <c r="K17" s="14">
        <f t="shared" si="2"/>
        <v>266.0562500000039</v>
      </c>
      <c r="L17" s="106"/>
    </row>
    <row r="18" spans="1:14">
      <c r="A18" s="16">
        <f t="shared" si="5"/>
        <v>12</v>
      </c>
      <c r="B18" s="10">
        <f t="shared" si="5"/>
        <v>46307</v>
      </c>
      <c r="C18" s="10">
        <f t="shared" si="3"/>
        <v>46307</v>
      </c>
      <c r="D18" s="11">
        <v>0</v>
      </c>
      <c r="E18" s="10">
        <f t="shared" si="9"/>
        <v>46308</v>
      </c>
      <c r="F18" s="11">
        <v>0</v>
      </c>
      <c r="G18" s="12">
        <f t="shared" si="6"/>
        <v>1</v>
      </c>
      <c r="H18" s="13">
        <f t="shared" si="4"/>
        <v>3073405.85</v>
      </c>
      <c r="I18" s="13">
        <v>3079630.93</v>
      </c>
      <c r="J18" s="13">
        <f t="shared" si="1"/>
        <v>6225.0800000000745</v>
      </c>
      <c r="K18" s="14">
        <f t="shared" si="2"/>
        <v>259.37833333333646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3"/>
        <v>46308</v>
      </c>
      <c r="D19" s="11">
        <v>0</v>
      </c>
      <c r="E19" s="10">
        <f t="shared" si="9"/>
        <v>46309</v>
      </c>
      <c r="F19" s="11">
        <v>0</v>
      </c>
      <c r="G19" s="12">
        <f t="shared" si="6"/>
        <v>1</v>
      </c>
      <c r="H19" s="13">
        <f t="shared" si="4"/>
        <v>3079630.93</v>
      </c>
      <c r="I19" s="13">
        <v>3085884.82</v>
      </c>
      <c r="J19" s="13">
        <f t="shared" ref="J19" si="12">I19-H19</f>
        <v>6253.8899999996647</v>
      </c>
      <c r="K19" s="14">
        <f t="shared" ref="K19" si="13">J19/24</f>
        <v>260.57874999998603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3"/>
        <v>46309</v>
      </c>
      <c r="D20" s="11">
        <v>0</v>
      </c>
      <c r="E20" s="10">
        <f t="shared" si="9"/>
        <v>46310</v>
      </c>
      <c r="F20" s="11">
        <v>0</v>
      </c>
      <c r="G20" s="12">
        <f t="shared" si="6"/>
        <v>1</v>
      </c>
      <c r="H20" s="13">
        <f t="shared" si="4"/>
        <v>3085884.82</v>
      </c>
      <c r="I20" s="13">
        <v>3093863.05</v>
      </c>
      <c r="J20" s="13">
        <f t="shared" si="1"/>
        <v>7978.2299999999814</v>
      </c>
      <c r="K20" s="14">
        <f t="shared" si="2"/>
        <v>332.42624999999924</v>
      </c>
      <c r="L20" s="106"/>
    </row>
    <row r="21" spans="1:14">
      <c r="A21" s="16">
        <f t="shared" si="5"/>
        <v>15</v>
      </c>
      <c r="B21" s="10">
        <f t="shared" si="5"/>
        <v>46310</v>
      </c>
      <c r="C21" s="10">
        <f t="shared" si="3"/>
        <v>46310</v>
      </c>
      <c r="D21" s="11">
        <v>0</v>
      </c>
      <c r="E21" s="10">
        <f t="shared" si="9"/>
        <v>46311</v>
      </c>
      <c r="F21" s="11">
        <v>0</v>
      </c>
      <c r="G21" s="12">
        <f t="shared" si="6"/>
        <v>1</v>
      </c>
      <c r="H21" s="13"/>
      <c r="I21" s="256"/>
      <c r="J21" s="13">
        <f t="shared" si="1"/>
        <v>0</v>
      </c>
      <c r="K21" s="14">
        <f t="shared" si="2"/>
        <v>0</v>
      </c>
      <c r="L21" s="106"/>
      <c r="N21" s="13"/>
    </row>
    <row r="22" spans="1:14">
      <c r="A22" s="16">
        <f t="shared" si="5"/>
        <v>16</v>
      </c>
      <c r="B22" s="10">
        <f t="shared" si="5"/>
        <v>46311</v>
      </c>
      <c r="C22" s="10">
        <f t="shared" si="3"/>
        <v>46311</v>
      </c>
      <c r="D22" s="11">
        <v>0</v>
      </c>
      <c r="E22" s="10">
        <f t="shared" si="9"/>
        <v>46312</v>
      </c>
      <c r="F22" s="11">
        <v>0</v>
      </c>
      <c r="G22" s="12">
        <f t="shared" si="6"/>
        <v>1</v>
      </c>
      <c r="H22" s="13"/>
      <c r="I22" s="13"/>
      <c r="J22" s="13">
        <f t="shared" si="1"/>
        <v>0</v>
      </c>
      <c r="K22" s="14">
        <f t="shared" si="2"/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3"/>
        <v>46312</v>
      </c>
      <c r="D23" s="11">
        <v>0</v>
      </c>
      <c r="E23" s="10">
        <f t="shared" si="9"/>
        <v>46313</v>
      </c>
      <c r="F23" s="11">
        <v>0</v>
      </c>
      <c r="G23" s="12">
        <f t="shared" si="6"/>
        <v>1</v>
      </c>
      <c r="H23" s="13"/>
      <c r="I23" s="13"/>
      <c r="J23" s="13">
        <f t="shared" si="1"/>
        <v>0</v>
      </c>
      <c r="K23" s="14">
        <f t="shared" si="2"/>
        <v>0</v>
      </c>
      <c r="L23" s="106"/>
    </row>
    <row r="24" spans="1:14">
      <c r="A24" s="16">
        <f t="shared" si="5"/>
        <v>18</v>
      </c>
      <c r="B24" s="10">
        <f t="shared" si="5"/>
        <v>46313</v>
      </c>
      <c r="C24" s="10">
        <f t="shared" si="3"/>
        <v>46313</v>
      </c>
      <c r="D24" s="11">
        <v>0</v>
      </c>
      <c r="E24" s="10">
        <f t="shared" si="9"/>
        <v>46314</v>
      </c>
      <c r="F24" s="11">
        <v>0</v>
      </c>
      <c r="G24" s="12">
        <f t="shared" si="6"/>
        <v>1</v>
      </c>
      <c r="H24" s="13"/>
      <c r="I24" s="13"/>
      <c r="J24" s="13">
        <f t="shared" si="1"/>
        <v>0</v>
      </c>
      <c r="K24" s="14">
        <f t="shared" si="2"/>
        <v>0</v>
      </c>
      <c r="L24" s="106"/>
    </row>
    <row r="25" spans="1:14">
      <c r="A25" s="16">
        <f t="shared" ref="A25:B34" si="14">A24+1</f>
        <v>19</v>
      </c>
      <c r="B25" s="10">
        <f t="shared" si="14"/>
        <v>46314</v>
      </c>
      <c r="C25" s="10">
        <f t="shared" si="3"/>
        <v>46314</v>
      </c>
      <c r="D25" s="11">
        <v>0</v>
      </c>
      <c r="E25" s="10">
        <f t="shared" si="9"/>
        <v>46315</v>
      </c>
      <c r="F25" s="11">
        <v>0</v>
      </c>
      <c r="G25" s="12">
        <f t="shared" si="6"/>
        <v>1</v>
      </c>
      <c r="H25" s="13"/>
      <c r="I25" s="13"/>
      <c r="J25" s="13">
        <f t="shared" si="1"/>
        <v>0</v>
      </c>
      <c r="K25" s="14">
        <f t="shared" si="2"/>
        <v>0</v>
      </c>
      <c r="L25" s="106"/>
    </row>
    <row r="26" spans="1:14">
      <c r="A26" s="16">
        <f t="shared" si="14"/>
        <v>20</v>
      </c>
      <c r="B26" s="10">
        <f t="shared" si="14"/>
        <v>46315</v>
      </c>
      <c r="C26" s="10">
        <f t="shared" si="3"/>
        <v>46315</v>
      </c>
      <c r="D26" s="11">
        <v>0</v>
      </c>
      <c r="E26" s="10">
        <f t="shared" si="9"/>
        <v>46316</v>
      </c>
      <c r="F26" s="11">
        <v>0</v>
      </c>
      <c r="G26" s="12">
        <f t="shared" si="6"/>
        <v>1</v>
      </c>
      <c r="H26" s="13"/>
      <c r="I26" s="13"/>
      <c r="J26" s="13">
        <f t="shared" si="1"/>
        <v>0</v>
      </c>
      <c r="K26" s="14">
        <f t="shared" si="2"/>
        <v>0</v>
      </c>
      <c r="L26" s="106"/>
    </row>
    <row r="27" spans="1:14">
      <c r="A27" s="16">
        <f t="shared" si="14"/>
        <v>21</v>
      </c>
      <c r="B27" s="10">
        <f t="shared" si="14"/>
        <v>46316</v>
      </c>
      <c r="C27" s="10">
        <f t="shared" si="3"/>
        <v>46316</v>
      </c>
      <c r="D27" s="11">
        <v>0</v>
      </c>
      <c r="E27" s="10">
        <f t="shared" si="9"/>
        <v>46317</v>
      </c>
      <c r="F27" s="11">
        <v>0</v>
      </c>
      <c r="G27" s="12">
        <f t="shared" si="6"/>
        <v>1</v>
      </c>
      <c r="H27" s="13"/>
      <c r="I27" s="13"/>
      <c r="J27" s="13">
        <f t="shared" si="1"/>
        <v>0</v>
      </c>
      <c r="K27" s="14">
        <f t="shared" si="2"/>
        <v>0</v>
      </c>
      <c r="L27" s="106"/>
    </row>
    <row r="28" spans="1:14">
      <c r="A28" s="16">
        <f t="shared" si="14"/>
        <v>22</v>
      </c>
      <c r="B28" s="10">
        <f t="shared" si="14"/>
        <v>46317</v>
      </c>
      <c r="C28" s="10">
        <f t="shared" si="3"/>
        <v>46317</v>
      </c>
      <c r="D28" s="11">
        <v>0</v>
      </c>
      <c r="E28" s="10">
        <f t="shared" si="9"/>
        <v>46318</v>
      </c>
      <c r="F28" s="11">
        <v>0</v>
      </c>
      <c r="G28" s="12">
        <f t="shared" si="6"/>
        <v>1</v>
      </c>
      <c r="H28" s="13"/>
      <c r="I28" s="13"/>
      <c r="J28" s="13">
        <f t="shared" si="1"/>
        <v>0</v>
      </c>
      <c r="K28" s="14">
        <f t="shared" si="2"/>
        <v>0</v>
      </c>
      <c r="L28" s="106"/>
    </row>
    <row r="29" spans="1:14">
      <c r="A29" s="16">
        <f t="shared" si="14"/>
        <v>23</v>
      </c>
      <c r="B29" s="10">
        <f t="shared" si="14"/>
        <v>46318</v>
      </c>
      <c r="C29" s="10">
        <f t="shared" si="3"/>
        <v>46318</v>
      </c>
      <c r="D29" s="11">
        <v>0</v>
      </c>
      <c r="E29" s="10">
        <f t="shared" si="9"/>
        <v>46319</v>
      </c>
      <c r="F29" s="11">
        <v>0</v>
      </c>
      <c r="G29" s="12">
        <f t="shared" si="6"/>
        <v>1</v>
      </c>
      <c r="H29" s="13"/>
      <c r="I29" s="13"/>
      <c r="J29" s="13">
        <f t="shared" si="1"/>
        <v>0</v>
      </c>
      <c r="K29" s="14">
        <f t="shared" si="2"/>
        <v>0</v>
      </c>
      <c r="L29" s="106"/>
    </row>
    <row r="30" spans="1:14">
      <c r="A30" s="16">
        <f t="shared" si="14"/>
        <v>24</v>
      </c>
      <c r="B30" s="10">
        <f t="shared" si="14"/>
        <v>46319</v>
      </c>
      <c r="C30" s="10">
        <f t="shared" si="3"/>
        <v>46319</v>
      </c>
      <c r="D30" s="11">
        <v>0</v>
      </c>
      <c r="E30" s="10">
        <f t="shared" si="9"/>
        <v>46320</v>
      </c>
      <c r="F30" s="11">
        <v>0</v>
      </c>
      <c r="G30" s="12">
        <f t="shared" si="6"/>
        <v>1</v>
      </c>
      <c r="H30" s="13"/>
      <c r="I30" s="42"/>
      <c r="J30" s="13">
        <f t="shared" si="1"/>
        <v>0</v>
      </c>
      <c r="K30" s="14">
        <f t="shared" si="2"/>
        <v>0</v>
      </c>
      <c r="L30" s="106"/>
    </row>
    <row r="31" spans="1:14">
      <c r="A31" s="16">
        <f t="shared" si="14"/>
        <v>25</v>
      </c>
      <c r="B31" s="10">
        <f t="shared" si="14"/>
        <v>46320</v>
      </c>
      <c r="C31" s="10">
        <f t="shared" si="3"/>
        <v>46320</v>
      </c>
      <c r="D31" s="11">
        <v>0</v>
      </c>
      <c r="E31" s="10">
        <f t="shared" si="9"/>
        <v>46321</v>
      </c>
      <c r="F31" s="11">
        <v>0</v>
      </c>
      <c r="G31" s="12">
        <f t="shared" si="6"/>
        <v>1</v>
      </c>
      <c r="H31" s="13"/>
      <c r="I31" s="13"/>
      <c r="J31" s="13">
        <f t="shared" si="1"/>
        <v>0</v>
      </c>
      <c r="K31" s="14">
        <f t="shared" si="2"/>
        <v>0</v>
      </c>
      <c r="L31" s="106"/>
    </row>
    <row r="32" spans="1:14">
      <c r="A32" s="16">
        <f t="shared" si="14"/>
        <v>26</v>
      </c>
      <c r="B32" s="10">
        <f t="shared" si="14"/>
        <v>46321</v>
      </c>
      <c r="C32" s="10">
        <f t="shared" si="3"/>
        <v>46321</v>
      </c>
      <c r="D32" s="11">
        <v>0</v>
      </c>
      <c r="E32" s="10">
        <f t="shared" si="9"/>
        <v>46322</v>
      </c>
      <c r="F32" s="11">
        <v>0</v>
      </c>
      <c r="G32" s="12">
        <f t="shared" si="6"/>
        <v>1</v>
      </c>
      <c r="H32" s="13"/>
      <c r="I32" s="13"/>
      <c r="J32" s="13">
        <f t="shared" si="1"/>
        <v>0</v>
      </c>
      <c r="K32" s="14">
        <f t="shared" si="2"/>
        <v>0</v>
      </c>
      <c r="L32" s="106"/>
    </row>
    <row r="33" spans="1:12">
      <c r="A33" s="16">
        <f t="shared" si="14"/>
        <v>27</v>
      </c>
      <c r="B33" s="10">
        <f t="shared" si="14"/>
        <v>46322</v>
      </c>
      <c r="C33" s="10">
        <f t="shared" si="3"/>
        <v>46322</v>
      </c>
      <c r="D33" s="11">
        <v>0</v>
      </c>
      <c r="E33" s="10">
        <f t="shared" si="9"/>
        <v>46323</v>
      </c>
      <c r="F33" s="11">
        <v>0</v>
      </c>
      <c r="G33" s="12">
        <f t="shared" si="6"/>
        <v>1</v>
      </c>
      <c r="H33" s="13"/>
      <c r="I33" s="13"/>
      <c r="J33" s="13">
        <f t="shared" si="1"/>
        <v>0</v>
      </c>
      <c r="K33" s="14">
        <f t="shared" si="2"/>
        <v>0</v>
      </c>
      <c r="L33" s="106"/>
    </row>
    <row r="34" spans="1:12">
      <c r="A34" s="16">
        <f t="shared" si="14"/>
        <v>28</v>
      </c>
      <c r="B34" s="10">
        <f t="shared" si="14"/>
        <v>46323</v>
      </c>
      <c r="C34" s="10">
        <f t="shared" si="3"/>
        <v>46323</v>
      </c>
      <c r="D34" s="11">
        <v>0</v>
      </c>
      <c r="E34" s="10">
        <f t="shared" si="9"/>
        <v>46324</v>
      </c>
      <c r="F34" s="11">
        <v>0</v>
      </c>
      <c r="G34" s="12">
        <f t="shared" si="6"/>
        <v>1</v>
      </c>
      <c r="H34" s="13"/>
      <c r="I34" s="13"/>
      <c r="J34" s="13">
        <f t="shared" si="1"/>
        <v>0</v>
      </c>
      <c r="K34" s="14">
        <f t="shared" si="2"/>
        <v>0</v>
      </c>
      <c r="L34" s="15"/>
    </row>
    <row r="35" spans="1:12">
      <c r="A35" s="16">
        <f t="shared" ref="A35:B35" si="15">A34+1</f>
        <v>29</v>
      </c>
      <c r="B35" s="10">
        <f t="shared" si="15"/>
        <v>46324</v>
      </c>
      <c r="C35" s="10">
        <f t="shared" ref="C35:C37" si="16">B35</f>
        <v>46324</v>
      </c>
      <c r="D35" s="11">
        <v>0</v>
      </c>
      <c r="E35" s="10">
        <f t="shared" ref="E35:E37" si="17">C35+1</f>
        <v>46325</v>
      </c>
      <c r="F35" s="11">
        <v>0</v>
      </c>
      <c r="G35" s="12">
        <f t="shared" ref="G35:G37" si="18">IFERROR(((E35-C35)+(F35-D35)),"")</f>
        <v>1</v>
      </c>
      <c r="H35" s="13"/>
      <c r="I35" s="13"/>
      <c r="J35" s="13">
        <f t="shared" ref="J35:J37" si="19">I35-H35</f>
        <v>0</v>
      </c>
      <c r="K35" s="14">
        <f t="shared" ref="K35:K37" si="20">J35/24</f>
        <v>0</v>
      </c>
      <c r="L35" s="15"/>
    </row>
    <row r="36" spans="1:12">
      <c r="A36" s="16">
        <f t="shared" ref="A36:B36" si="21">A35+1</f>
        <v>30</v>
      </c>
      <c r="B36" s="10">
        <f t="shared" si="21"/>
        <v>46325</v>
      </c>
      <c r="C36" s="10">
        <f t="shared" si="16"/>
        <v>46325</v>
      </c>
      <c r="D36" s="11">
        <v>0</v>
      </c>
      <c r="E36" s="10">
        <f t="shared" si="17"/>
        <v>46326</v>
      </c>
      <c r="F36" s="11">
        <v>0</v>
      </c>
      <c r="G36" s="12">
        <f t="shared" si="18"/>
        <v>1</v>
      </c>
      <c r="H36" s="13"/>
      <c r="I36" s="13"/>
      <c r="J36" s="13">
        <f t="shared" si="19"/>
        <v>0</v>
      </c>
      <c r="K36" s="14">
        <f t="shared" si="20"/>
        <v>0</v>
      </c>
      <c r="L36" s="15"/>
    </row>
    <row r="37" spans="1:12">
      <c r="A37" s="16">
        <f t="shared" ref="A37:B37" si="22">A36+1</f>
        <v>31</v>
      </c>
      <c r="B37" s="10">
        <f t="shared" si="22"/>
        <v>46326</v>
      </c>
      <c r="C37" s="10">
        <f t="shared" si="16"/>
        <v>46326</v>
      </c>
      <c r="D37" s="11">
        <v>0</v>
      </c>
      <c r="E37" s="10">
        <f t="shared" si="17"/>
        <v>46327</v>
      </c>
      <c r="F37" s="11">
        <v>0</v>
      </c>
      <c r="G37" s="12">
        <f t="shared" si="18"/>
        <v>1</v>
      </c>
      <c r="H37" s="13"/>
      <c r="I37" s="13"/>
      <c r="J37" s="13">
        <f t="shared" si="19"/>
        <v>0</v>
      </c>
      <c r="K37" s="14">
        <f t="shared" si="20"/>
        <v>0</v>
      </c>
      <c r="L37" s="15"/>
    </row>
    <row r="38" spans="1:12">
      <c r="A38" s="18"/>
      <c r="B38" s="19"/>
      <c r="C38" s="19"/>
      <c r="D38" s="275"/>
      <c r="E38" s="19"/>
      <c r="F38" s="275"/>
      <c r="G38" s="276"/>
      <c r="H38" s="21"/>
      <c r="I38" s="21"/>
      <c r="J38" s="21"/>
      <c r="K38" s="22"/>
      <c r="L38" s="93"/>
    </row>
    <row r="39" spans="1:12">
      <c r="A39" s="18"/>
      <c r="B39" s="19"/>
      <c r="C39" s="19"/>
      <c r="D39" s="20"/>
      <c r="E39" s="19"/>
      <c r="F39" s="20"/>
      <c r="G39" s="20"/>
      <c r="H39" s="21"/>
      <c r="I39" s="21"/>
      <c r="J39" s="21"/>
      <c r="K39" s="22"/>
      <c r="L39" s="23"/>
    </row>
    <row r="40" spans="1:12">
      <c r="A40" s="24" t="s">
        <v>3</v>
      </c>
      <c r="B40" s="25"/>
      <c r="C40" s="25"/>
      <c r="D40" s="25"/>
      <c r="E40" s="25"/>
      <c r="F40" s="25"/>
      <c r="G40" s="26">
        <f>SUM(G7:G34)</f>
        <v>28</v>
      </c>
      <c r="H40" s="27"/>
      <c r="I40" s="27"/>
      <c r="J40" s="28">
        <f>SUM(J7:J39)</f>
        <v>136415.79999999981</v>
      </c>
      <c r="K40" s="28">
        <f>AVERAGE(K7:K34)</f>
        <v>202.99970238095213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 cm="1">
        <f t="array" ref="G41">G40/SUMPRODUCT((G7:G34&gt;0)*1)</f>
        <v>1</v>
      </c>
      <c r="H41" s="33"/>
      <c r="I41" s="33"/>
      <c r="J41" s="33"/>
      <c r="K41" s="33" cm="1">
        <f t="array" ref="K41">K40/SUMPRODUCT((K7:K34&gt;0)*1)</f>
        <v>14.49997874149658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7" activePane="bottomLeft" state="frozen"/>
      <selection pane="bottomLeft" activeCell="H20" sqref="H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219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MAX(K7:K40)</f>
        <v>305.0341666666597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11">
        <v>0</v>
      </c>
      <c r="E7" s="9">
        <f>C7+1</f>
        <v>46297</v>
      </c>
      <c r="F7" s="11">
        <v>0</v>
      </c>
      <c r="G7" s="12">
        <f>IFERROR(((E7-C7)+(F7-D7)),"")</f>
        <v>1</v>
      </c>
      <c r="H7" s="13">
        <v>2796410.34</v>
      </c>
      <c r="I7" s="13">
        <v>2800796.76</v>
      </c>
      <c r="J7" s="13">
        <f t="shared" ref="J7" si="0">I7-H7</f>
        <v>4386.4199999999255</v>
      </c>
      <c r="K7" s="14">
        <f t="shared" ref="K7" si="1">J7/24</f>
        <v>182.76749999999689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11">
        <v>0</v>
      </c>
      <c r="E8" s="10">
        <f t="shared" ref="E8:E15" si="3">C8+1</f>
        <v>46298</v>
      </c>
      <c r="F8" s="11">
        <v>0</v>
      </c>
      <c r="G8" s="12">
        <f>IFERROR(((E8-C8)+(F8-D8)),"")</f>
        <v>1</v>
      </c>
      <c r="H8" s="13">
        <f t="shared" ref="H8:H20" si="4">I7</f>
        <v>2800796.76</v>
      </c>
      <c r="I8" s="13">
        <v>2804874.83</v>
      </c>
      <c r="J8" s="13">
        <f t="shared" ref="J8" si="5">I8-H8</f>
        <v>4078.070000000298</v>
      </c>
      <c r="K8" s="14">
        <f t="shared" ref="K8" si="6">J8/24</f>
        <v>169.91958333334574</v>
      </c>
      <c r="L8" s="15"/>
    </row>
    <row r="9" spans="1:12">
      <c r="A9" s="16">
        <f t="shared" ref="A9:B24" si="7">A8+1</f>
        <v>3</v>
      </c>
      <c r="B9" s="10">
        <f t="shared" si="7"/>
        <v>46298</v>
      </c>
      <c r="C9" s="10">
        <f t="shared" si="2"/>
        <v>46298</v>
      </c>
      <c r="D9" s="11">
        <v>0</v>
      </c>
      <c r="E9" s="10">
        <f t="shared" si="3"/>
        <v>46299</v>
      </c>
      <c r="F9" s="11">
        <v>0</v>
      </c>
      <c r="G9" s="12">
        <f>IFERROR(((E9-C9)+(F9-D9)),"")</f>
        <v>1</v>
      </c>
      <c r="H9" s="13">
        <f t="shared" si="4"/>
        <v>2804874.83</v>
      </c>
      <c r="I9" s="13">
        <v>2809189.37</v>
      </c>
      <c r="J9" s="13">
        <f t="shared" ref="J9" si="8">I9-H9</f>
        <v>4314.5400000000373</v>
      </c>
      <c r="K9" s="14">
        <f t="shared" ref="K9" si="9">J9/24</f>
        <v>179.77250000000154</v>
      </c>
      <c r="L9" s="15"/>
    </row>
    <row r="10" spans="1:12">
      <c r="A10" s="16">
        <f t="shared" si="7"/>
        <v>4</v>
      </c>
      <c r="B10" s="10">
        <f t="shared" si="7"/>
        <v>46299</v>
      </c>
      <c r="C10" s="10">
        <f t="shared" si="2"/>
        <v>46299</v>
      </c>
      <c r="D10" s="11">
        <v>0</v>
      </c>
      <c r="E10" s="10">
        <f t="shared" si="3"/>
        <v>46300</v>
      </c>
      <c r="F10" s="11">
        <v>0</v>
      </c>
      <c r="G10" s="12">
        <f>IFERROR(((E10-C10)+(F10-D10)),"")</f>
        <v>1</v>
      </c>
      <c r="H10" s="13">
        <f t="shared" si="4"/>
        <v>2809189.37</v>
      </c>
      <c r="I10" s="13">
        <v>2816510.19</v>
      </c>
      <c r="J10" s="13">
        <f t="shared" ref="J10" si="10">I10-H10</f>
        <v>7320.8199999998324</v>
      </c>
      <c r="K10" s="14">
        <f t="shared" ref="K10" si="11">J10/24</f>
        <v>305.0341666666597</v>
      </c>
      <c r="L10" s="15"/>
    </row>
    <row r="11" spans="1:12">
      <c r="A11" s="16">
        <f t="shared" si="7"/>
        <v>5</v>
      </c>
      <c r="B11" s="10">
        <f t="shared" si="7"/>
        <v>46300</v>
      </c>
      <c r="C11" s="10">
        <f t="shared" si="2"/>
        <v>46300</v>
      </c>
      <c r="D11" s="11">
        <v>0</v>
      </c>
      <c r="E11" s="10">
        <f t="shared" si="3"/>
        <v>46301</v>
      </c>
      <c r="F11" s="11">
        <v>0</v>
      </c>
      <c r="G11" s="12">
        <f t="shared" ref="G11:G34" si="12">IFERROR(((E11-C11)+(F11-D11)),"")</f>
        <v>1</v>
      </c>
      <c r="H11" s="13">
        <f t="shared" si="4"/>
        <v>2816510.19</v>
      </c>
      <c r="I11" s="13">
        <v>2822667.71</v>
      </c>
      <c r="J11" s="13">
        <f t="shared" ref="J11:J23" si="13">I11-H11</f>
        <v>6157.5200000000186</v>
      </c>
      <c r="K11" s="14">
        <f t="shared" ref="K11:K23" si="14">J11/24</f>
        <v>256.56333333333413</v>
      </c>
      <c r="L11" s="15"/>
    </row>
    <row r="12" spans="1:12">
      <c r="A12" s="16">
        <f t="shared" si="7"/>
        <v>6</v>
      </c>
      <c r="B12" s="10">
        <f t="shared" si="7"/>
        <v>46301</v>
      </c>
      <c r="C12" s="10">
        <f t="shared" si="2"/>
        <v>46301</v>
      </c>
      <c r="D12" s="11">
        <v>0</v>
      </c>
      <c r="E12" s="10">
        <f t="shared" si="3"/>
        <v>46302</v>
      </c>
      <c r="F12" s="11">
        <v>0</v>
      </c>
      <c r="G12" s="12">
        <f t="shared" si="12"/>
        <v>1</v>
      </c>
      <c r="H12" s="13">
        <f t="shared" si="4"/>
        <v>2822667.71</v>
      </c>
      <c r="I12" s="13">
        <v>2827520.01</v>
      </c>
      <c r="J12" s="13">
        <f t="shared" si="13"/>
        <v>4852.2999999998137</v>
      </c>
      <c r="K12" s="14">
        <f t="shared" si="14"/>
        <v>202.17916666665892</v>
      </c>
      <c r="L12" s="15"/>
    </row>
    <row r="13" spans="1:12">
      <c r="A13" s="16">
        <f t="shared" si="7"/>
        <v>7</v>
      </c>
      <c r="B13" s="10">
        <f t="shared" si="7"/>
        <v>46302</v>
      </c>
      <c r="C13" s="10">
        <f t="shared" si="2"/>
        <v>46302</v>
      </c>
      <c r="D13" s="11">
        <v>0</v>
      </c>
      <c r="E13" s="10">
        <f t="shared" si="3"/>
        <v>46303</v>
      </c>
      <c r="F13" s="11">
        <v>0</v>
      </c>
      <c r="G13" s="12">
        <f t="shared" si="12"/>
        <v>1</v>
      </c>
      <c r="H13" s="13">
        <f t="shared" si="4"/>
        <v>2827520.01</v>
      </c>
      <c r="I13" s="13">
        <v>2831457.31</v>
      </c>
      <c r="J13" s="13">
        <f t="shared" ref="J13" si="15">I13-H13</f>
        <v>3937.3000000002794</v>
      </c>
      <c r="K13" s="14">
        <f t="shared" ref="K13" si="16">J13/24</f>
        <v>164.0541666666783</v>
      </c>
      <c r="L13" s="15"/>
    </row>
    <row r="14" spans="1:12">
      <c r="A14" s="16">
        <f t="shared" si="7"/>
        <v>8</v>
      </c>
      <c r="B14" s="10">
        <f t="shared" si="7"/>
        <v>46303</v>
      </c>
      <c r="C14" s="10">
        <f t="shared" si="2"/>
        <v>46303</v>
      </c>
      <c r="D14" s="11">
        <v>0</v>
      </c>
      <c r="E14" s="10">
        <f t="shared" si="3"/>
        <v>46304</v>
      </c>
      <c r="F14" s="11">
        <v>0</v>
      </c>
      <c r="G14" s="12">
        <f t="shared" si="12"/>
        <v>1</v>
      </c>
      <c r="H14" s="13">
        <f t="shared" si="4"/>
        <v>2831457.31</v>
      </c>
      <c r="I14" s="13">
        <v>2835145.59</v>
      </c>
      <c r="J14" s="13">
        <f t="shared" si="13"/>
        <v>3688.2799999997951</v>
      </c>
      <c r="K14" s="14">
        <f t="shared" si="14"/>
        <v>153.67833333332479</v>
      </c>
      <c r="L14" s="15"/>
    </row>
    <row r="15" spans="1:12">
      <c r="A15" s="16">
        <f t="shared" si="7"/>
        <v>9</v>
      </c>
      <c r="B15" s="10">
        <f t="shared" si="7"/>
        <v>46304</v>
      </c>
      <c r="C15" s="10">
        <f t="shared" si="2"/>
        <v>46304</v>
      </c>
      <c r="D15" s="11">
        <v>0</v>
      </c>
      <c r="E15" s="10">
        <f t="shared" si="3"/>
        <v>46305</v>
      </c>
      <c r="F15" s="11">
        <v>0</v>
      </c>
      <c r="G15" s="12">
        <f t="shared" si="12"/>
        <v>1</v>
      </c>
      <c r="H15" s="13">
        <f t="shared" si="4"/>
        <v>2835145.59</v>
      </c>
      <c r="I15" s="13">
        <v>2838845.22</v>
      </c>
      <c r="J15" s="13">
        <f t="shared" si="13"/>
        <v>3699.6300000003539</v>
      </c>
      <c r="K15" s="14">
        <f t="shared" si="14"/>
        <v>154.15125000001476</v>
      </c>
      <c r="L15" s="15"/>
    </row>
    <row r="16" spans="1:12">
      <c r="A16" s="16">
        <f t="shared" si="7"/>
        <v>10</v>
      </c>
      <c r="B16" s="10">
        <f t="shared" si="7"/>
        <v>46305</v>
      </c>
      <c r="C16" s="10">
        <f t="shared" si="2"/>
        <v>46305</v>
      </c>
      <c r="D16" s="11">
        <v>0</v>
      </c>
      <c r="E16" s="10">
        <f t="shared" ref="E16:E17" si="17">C16+1</f>
        <v>46306</v>
      </c>
      <c r="F16" s="11">
        <v>0</v>
      </c>
      <c r="G16" s="12">
        <f t="shared" ref="G16:G17" si="18">IFERROR(((E16-C16)+(F16-D16)),"")</f>
        <v>1</v>
      </c>
      <c r="H16" s="13">
        <f t="shared" si="4"/>
        <v>2838845.22</v>
      </c>
      <c r="I16" s="13">
        <v>2842860.9</v>
      </c>
      <c r="J16" s="13">
        <f t="shared" si="13"/>
        <v>4015.679999999702</v>
      </c>
      <c r="K16" s="14">
        <f t="shared" si="14"/>
        <v>167.31999999998757</v>
      </c>
      <c r="L16" s="15"/>
    </row>
    <row r="17" spans="1:14">
      <c r="A17" s="16">
        <f t="shared" si="7"/>
        <v>11</v>
      </c>
      <c r="B17" s="10">
        <f t="shared" si="7"/>
        <v>46306</v>
      </c>
      <c r="C17" s="10">
        <f t="shared" si="2"/>
        <v>46306</v>
      </c>
      <c r="D17" s="11">
        <v>0</v>
      </c>
      <c r="E17" s="10">
        <f t="shared" si="17"/>
        <v>46307</v>
      </c>
      <c r="F17" s="11">
        <v>0</v>
      </c>
      <c r="G17" s="12">
        <f t="shared" si="18"/>
        <v>1</v>
      </c>
      <c r="H17" s="13">
        <f t="shared" si="4"/>
        <v>2842860.9</v>
      </c>
      <c r="I17" s="13">
        <v>2846122.97</v>
      </c>
      <c r="J17" s="13">
        <f t="shared" si="13"/>
        <v>3262.070000000298</v>
      </c>
      <c r="K17" s="14">
        <f t="shared" si="14"/>
        <v>135.91958333334574</v>
      </c>
      <c r="L17" s="15"/>
    </row>
    <row r="18" spans="1:14">
      <c r="A18" s="16">
        <f t="shared" si="7"/>
        <v>12</v>
      </c>
      <c r="B18" s="10">
        <f t="shared" si="7"/>
        <v>46307</v>
      </c>
      <c r="C18" s="10">
        <f t="shared" si="2"/>
        <v>46307</v>
      </c>
      <c r="D18" s="11">
        <v>0</v>
      </c>
      <c r="E18" s="10">
        <f t="shared" ref="E18:E22" si="19">C18+1</f>
        <v>46308</v>
      </c>
      <c r="F18" s="11">
        <v>0</v>
      </c>
      <c r="G18" s="12">
        <f t="shared" si="12"/>
        <v>1</v>
      </c>
      <c r="H18" s="13">
        <f t="shared" si="4"/>
        <v>2846122.97</v>
      </c>
      <c r="I18" s="13">
        <v>2850435.39</v>
      </c>
      <c r="J18" s="13">
        <f t="shared" si="13"/>
        <v>4312.4199999999255</v>
      </c>
      <c r="K18" s="14">
        <f t="shared" si="14"/>
        <v>179.68416666666357</v>
      </c>
      <c r="L18" s="15"/>
      <c r="N18" s="17"/>
    </row>
    <row r="19" spans="1:14">
      <c r="A19" s="16">
        <f t="shared" si="7"/>
        <v>13</v>
      </c>
      <c r="B19" s="10">
        <f t="shared" si="7"/>
        <v>46308</v>
      </c>
      <c r="C19" s="10">
        <f t="shared" si="2"/>
        <v>46308</v>
      </c>
      <c r="D19" s="11">
        <v>0</v>
      </c>
      <c r="E19" s="10">
        <f t="shared" si="19"/>
        <v>46309</v>
      </c>
      <c r="F19" s="11">
        <v>0</v>
      </c>
      <c r="G19" s="12">
        <f t="shared" si="12"/>
        <v>1</v>
      </c>
      <c r="H19" s="13">
        <f t="shared" si="4"/>
        <v>2850435.39</v>
      </c>
      <c r="I19" s="13">
        <v>2854733.01</v>
      </c>
      <c r="J19" s="13">
        <f t="shared" si="13"/>
        <v>4297.6199999996461</v>
      </c>
      <c r="K19" s="14">
        <f t="shared" si="14"/>
        <v>179.06749999998524</v>
      </c>
      <c r="L19" s="15"/>
    </row>
    <row r="20" spans="1:14">
      <c r="A20" s="16">
        <f t="shared" si="7"/>
        <v>14</v>
      </c>
      <c r="B20" s="10">
        <f t="shared" si="7"/>
        <v>46309</v>
      </c>
      <c r="C20" s="10">
        <f t="shared" si="2"/>
        <v>46309</v>
      </c>
      <c r="D20" s="11">
        <v>0</v>
      </c>
      <c r="E20" s="10">
        <f t="shared" ref="E20:E21" si="20">C20+1</f>
        <v>46310</v>
      </c>
      <c r="F20" s="11">
        <v>0</v>
      </c>
      <c r="G20" s="12">
        <f t="shared" si="12"/>
        <v>1</v>
      </c>
      <c r="H20" s="13">
        <f t="shared" si="4"/>
        <v>2854733.01</v>
      </c>
      <c r="I20" s="13">
        <v>2858815.94</v>
      </c>
      <c r="J20" s="13">
        <f t="shared" si="13"/>
        <v>4082.9300000001676</v>
      </c>
      <c r="K20" s="14">
        <f t="shared" si="14"/>
        <v>170.12208333334033</v>
      </c>
      <c r="L20" s="106"/>
    </row>
    <row r="21" spans="1:14">
      <c r="A21" s="16">
        <f t="shared" si="7"/>
        <v>15</v>
      </c>
      <c r="B21" s="10">
        <f t="shared" si="7"/>
        <v>46310</v>
      </c>
      <c r="C21" s="10">
        <f t="shared" si="2"/>
        <v>46310</v>
      </c>
      <c r="D21" s="11">
        <v>0</v>
      </c>
      <c r="E21" s="10">
        <f t="shared" si="20"/>
        <v>46311</v>
      </c>
      <c r="F21" s="11">
        <v>0</v>
      </c>
      <c r="G21" s="12">
        <f t="shared" si="12"/>
        <v>1</v>
      </c>
      <c r="H21" s="13"/>
      <c r="I21" s="13"/>
      <c r="J21" s="13">
        <f t="shared" si="13"/>
        <v>0</v>
      </c>
      <c r="K21" s="14">
        <f t="shared" si="14"/>
        <v>0</v>
      </c>
      <c r="L21" s="106"/>
    </row>
    <row r="22" spans="1:14">
      <c r="A22" s="16">
        <f t="shared" si="7"/>
        <v>16</v>
      </c>
      <c r="B22" s="10">
        <f t="shared" si="7"/>
        <v>46311</v>
      </c>
      <c r="C22" s="10">
        <f t="shared" si="2"/>
        <v>46311</v>
      </c>
      <c r="D22" s="11">
        <v>0</v>
      </c>
      <c r="E22" s="10">
        <f t="shared" si="19"/>
        <v>46312</v>
      </c>
      <c r="F22" s="11">
        <v>0</v>
      </c>
      <c r="G22" s="12">
        <f t="shared" si="12"/>
        <v>1</v>
      </c>
      <c r="H22" s="13"/>
      <c r="I22" s="13"/>
      <c r="J22" s="13">
        <f t="shared" si="13"/>
        <v>0</v>
      </c>
      <c r="K22" s="14">
        <f t="shared" si="14"/>
        <v>0</v>
      </c>
      <c r="L22" s="106"/>
    </row>
    <row r="23" spans="1:14">
      <c r="A23" s="16">
        <f t="shared" si="7"/>
        <v>17</v>
      </c>
      <c r="B23" s="10">
        <f t="shared" si="7"/>
        <v>46312</v>
      </c>
      <c r="C23" s="10">
        <f t="shared" si="2"/>
        <v>46312</v>
      </c>
      <c r="D23" s="11">
        <v>0</v>
      </c>
      <c r="E23" s="10">
        <f t="shared" ref="E23" si="21">C23+1</f>
        <v>46313</v>
      </c>
      <c r="F23" s="11">
        <v>0</v>
      </c>
      <c r="G23" s="12">
        <f t="shared" si="12"/>
        <v>1</v>
      </c>
      <c r="H23" s="13"/>
      <c r="I23" s="13"/>
      <c r="J23" s="13">
        <f t="shared" si="13"/>
        <v>0</v>
      </c>
      <c r="K23" s="14">
        <f t="shared" si="14"/>
        <v>0</v>
      </c>
      <c r="L23" s="106"/>
    </row>
    <row r="24" spans="1:14">
      <c r="A24" s="16">
        <f t="shared" si="7"/>
        <v>18</v>
      </c>
      <c r="B24" s="10">
        <f t="shared" si="7"/>
        <v>46313</v>
      </c>
      <c r="C24" s="10">
        <f t="shared" si="2"/>
        <v>46313</v>
      </c>
      <c r="D24" s="11">
        <v>0</v>
      </c>
      <c r="E24" s="10">
        <f t="shared" ref="E24" si="22">C24+1</f>
        <v>46314</v>
      </c>
      <c r="F24" s="11">
        <v>0</v>
      </c>
      <c r="G24" s="12">
        <f t="shared" si="12"/>
        <v>1</v>
      </c>
      <c r="H24" s="13"/>
      <c r="I24" s="13"/>
      <c r="J24" s="13">
        <f t="shared" ref="J24" si="23">I24-H24</f>
        <v>0</v>
      </c>
      <c r="K24" s="14">
        <f t="shared" ref="K24" si="24">J24/24</f>
        <v>0</v>
      </c>
      <c r="L24" s="106"/>
    </row>
    <row r="25" spans="1:14">
      <c r="A25" s="16">
        <f t="shared" ref="A25:B34" si="25">A24+1</f>
        <v>19</v>
      </c>
      <c r="B25" s="10">
        <f t="shared" si="25"/>
        <v>46314</v>
      </c>
      <c r="C25" s="10">
        <f t="shared" si="2"/>
        <v>46314</v>
      </c>
      <c r="D25" s="11">
        <v>0</v>
      </c>
      <c r="E25" s="10">
        <f t="shared" ref="E25" si="26">C25+1</f>
        <v>46315</v>
      </c>
      <c r="F25" s="11">
        <v>0</v>
      </c>
      <c r="G25" s="12">
        <f t="shared" si="12"/>
        <v>1</v>
      </c>
      <c r="H25" s="13"/>
      <c r="I25" s="13"/>
      <c r="J25" s="13">
        <f t="shared" ref="J25" si="27">I25-H25</f>
        <v>0</v>
      </c>
      <c r="K25" s="14">
        <f t="shared" ref="K25" si="28">J25/24</f>
        <v>0</v>
      </c>
      <c r="L25" s="106"/>
    </row>
    <row r="26" spans="1:14">
      <c r="A26" s="16">
        <f t="shared" si="25"/>
        <v>20</v>
      </c>
      <c r="B26" s="10">
        <f t="shared" si="25"/>
        <v>46315</v>
      </c>
      <c r="C26" s="10">
        <f t="shared" si="2"/>
        <v>46315</v>
      </c>
      <c r="D26" s="11">
        <v>0</v>
      </c>
      <c r="E26" s="10">
        <f t="shared" ref="E26" si="29">C26+1</f>
        <v>46316</v>
      </c>
      <c r="F26" s="11">
        <v>0</v>
      </c>
      <c r="G26" s="12">
        <f t="shared" si="12"/>
        <v>1</v>
      </c>
      <c r="H26" s="13"/>
      <c r="I26" s="13"/>
      <c r="J26" s="13">
        <f t="shared" ref="J26" si="30">I26-H26</f>
        <v>0</v>
      </c>
      <c r="K26" s="14">
        <f t="shared" ref="K26" si="31">J26/24</f>
        <v>0</v>
      </c>
      <c r="L26" s="106"/>
    </row>
    <row r="27" spans="1:14">
      <c r="A27" s="16">
        <f t="shared" si="25"/>
        <v>21</v>
      </c>
      <c r="B27" s="10">
        <f t="shared" si="25"/>
        <v>46316</v>
      </c>
      <c r="C27" s="10">
        <f t="shared" si="2"/>
        <v>46316</v>
      </c>
      <c r="D27" s="11">
        <v>0</v>
      </c>
      <c r="E27" s="10">
        <f t="shared" ref="E27:E34" si="32">C27+1</f>
        <v>46317</v>
      </c>
      <c r="F27" s="11">
        <v>0</v>
      </c>
      <c r="G27" s="12">
        <f t="shared" si="12"/>
        <v>1</v>
      </c>
      <c r="H27" s="13"/>
      <c r="I27" s="13"/>
      <c r="J27" s="13">
        <f t="shared" ref="J27" si="33">I27-H27</f>
        <v>0</v>
      </c>
      <c r="K27" s="14">
        <f t="shared" ref="K27" si="34">J27/24</f>
        <v>0</v>
      </c>
      <c r="L27" s="106"/>
    </row>
    <row r="28" spans="1:14">
      <c r="A28" s="16">
        <f t="shared" si="25"/>
        <v>22</v>
      </c>
      <c r="B28" s="10">
        <f t="shared" si="25"/>
        <v>46317</v>
      </c>
      <c r="C28" s="10">
        <f t="shared" si="2"/>
        <v>46317</v>
      </c>
      <c r="D28" s="11">
        <v>0</v>
      </c>
      <c r="E28" s="10">
        <f t="shared" si="32"/>
        <v>46318</v>
      </c>
      <c r="F28" s="11">
        <v>0</v>
      </c>
      <c r="G28" s="12">
        <f t="shared" si="12"/>
        <v>1</v>
      </c>
      <c r="H28" s="13"/>
      <c r="I28" s="13"/>
      <c r="J28" s="13">
        <f t="shared" ref="J28" si="35">I28-H28</f>
        <v>0</v>
      </c>
      <c r="K28" s="14">
        <f t="shared" ref="K28" si="36">J28/24</f>
        <v>0</v>
      </c>
      <c r="L28" s="106"/>
    </row>
    <row r="29" spans="1:14">
      <c r="A29" s="16">
        <f t="shared" si="25"/>
        <v>23</v>
      </c>
      <c r="B29" s="10">
        <f t="shared" si="25"/>
        <v>46318</v>
      </c>
      <c r="C29" s="10">
        <f t="shared" si="2"/>
        <v>46318</v>
      </c>
      <c r="D29" s="11">
        <v>0</v>
      </c>
      <c r="E29" s="10">
        <f t="shared" si="32"/>
        <v>46319</v>
      </c>
      <c r="F29" s="11">
        <v>0</v>
      </c>
      <c r="G29" s="12">
        <f t="shared" si="12"/>
        <v>1</v>
      </c>
      <c r="H29" s="13"/>
      <c r="I29" s="13"/>
      <c r="J29" s="13">
        <f t="shared" ref="J29" si="37">I29-H29</f>
        <v>0</v>
      </c>
      <c r="K29" s="14">
        <f t="shared" ref="K29" si="38">J29/24</f>
        <v>0</v>
      </c>
      <c r="L29" s="106"/>
    </row>
    <row r="30" spans="1:14">
      <c r="A30" s="16">
        <f t="shared" si="25"/>
        <v>24</v>
      </c>
      <c r="B30" s="10">
        <f t="shared" si="25"/>
        <v>46319</v>
      </c>
      <c r="C30" s="10">
        <f t="shared" si="2"/>
        <v>46319</v>
      </c>
      <c r="D30" s="11">
        <v>0</v>
      </c>
      <c r="E30" s="10">
        <f t="shared" si="32"/>
        <v>46320</v>
      </c>
      <c r="F30" s="11">
        <v>0</v>
      </c>
      <c r="G30" s="12">
        <f t="shared" si="12"/>
        <v>1</v>
      </c>
      <c r="H30" s="13"/>
      <c r="I30" s="13"/>
      <c r="J30" s="13">
        <f t="shared" ref="J30:J31" si="39">I30-H30</f>
        <v>0</v>
      </c>
      <c r="K30" s="14">
        <f t="shared" ref="K30:K31" si="40">J30/24</f>
        <v>0</v>
      </c>
      <c r="L30" s="106"/>
    </row>
    <row r="31" spans="1:14">
      <c r="A31" s="16">
        <f t="shared" si="25"/>
        <v>25</v>
      </c>
      <c r="B31" s="10">
        <f t="shared" si="25"/>
        <v>46320</v>
      </c>
      <c r="C31" s="10">
        <f t="shared" si="2"/>
        <v>46320</v>
      </c>
      <c r="D31" s="11">
        <v>0</v>
      </c>
      <c r="E31" s="10">
        <f t="shared" si="32"/>
        <v>46321</v>
      </c>
      <c r="F31" s="11">
        <v>0</v>
      </c>
      <c r="G31" s="12">
        <f t="shared" si="12"/>
        <v>1</v>
      </c>
      <c r="H31" s="13"/>
      <c r="I31" s="13"/>
      <c r="J31" s="13">
        <f t="shared" si="39"/>
        <v>0</v>
      </c>
      <c r="K31" s="14">
        <f t="shared" si="40"/>
        <v>0</v>
      </c>
      <c r="L31" s="106"/>
    </row>
    <row r="32" spans="1:14">
      <c r="A32" s="16">
        <f t="shared" si="25"/>
        <v>26</v>
      </c>
      <c r="B32" s="10">
        <f t="shared" si="25"/>
        <v>46321</v>
      </c>
      <c r="C32" s="10">
        <f t="shared" si="2"/>
        <v>46321</v>
      </c>
      <c r="D32" s="11">
        <v>0</v>
      </c>
      <c r="E32" s="10">
        <f t="shared" si="32"/>
        <v>46322</v>
      </c>
      <c r="F32" s="11">
        <v>0</v>
      </c>
      <c r="G32" s="12">
        <f t="shared" si="12"/>
        <v>1</v>
      </c>
      <c r="H32" s="13"/>
      <c r="I32" s="13"/>
      <c r="J32" s="13">
        <f t="shared" ref="J32" si="41">I32-H32</f>
        <v>0</v>
      </c>
      <c r="K32" s="14">
        <f t="shared" ref="K32" si="42">J32/24</f>
        <v>0</v>
      </c>
      <c r="L32" s="106"/>
    </row>
    <row r="33" spans="1:12">
      <c r="A33" s="16">
        <f t="shared" si="25"/>
        <v>27</v>
      </c>
      <c r="B33" s="10">
        <f t="shared" si="25"/>
        <v>46322</v>
      </c>
      <c r="C33" s="10">
        <f t="shared" si="2"/>
        <v>46322</v>
      </c>
      <c r="D33" s="11">
        <v>0</v>
      </c>
      <c r="E33" s="10">
        <f t="shared" si="32"/>
        <v>46323</v>
      </c>
      <c r="F33" s="11">
        <v>0</v>
      </c>
      <c r="G33" s="12">
        <f t="shared" si="12"/>
        <v>1</v>
      </c>
      <c r="H33" s="13"/>
      <c r="I33" s="13"/>
      <c r="J33" s="13">
        <f t="shared" ref="J33" si="43">I33-H33</f>
        <v>0</v>
      </c>
      <c r="K33" s="14">
        <f t="shared" ref="K33" si="44">J33/24</f>
        <v>0</v>
      </c>
      <c r="L33" s="15"/>
    </row>
    <row r="34" spans="1:12">
      <c r="A34" s="16">
        <f t="shared" si="25"/>
        <v>28</v>
      </c>
      <c r="B34" s="10">
        <f t="shared" si="25"/>
        <v>46323</v>
      </c>
      <c r="C34" s="10">
        <f t="shared" si="2"/>
        <v>46323</v>
      </c>
      <c r="D34" s="11">
        <v>0</v>
      </c>
      <c r="E34" s="10">
        <f t="shared" si="32"/>
        <v>46324</v>
      </c>
      <c r="F34" s="11">
        <v>0</v>
      </c>
      <c r="G34" s="12">
        <f t="shared" si="12"/>
        <v>1</v>
      </c>
      <c r="H34" s="13"/>
      <c r="I34" s="13"/>
      <c r="J34" s="13">
        <f t="shared" ref="J34" si="45">I34-H34</f>
        <v>0</v>
      </c>
      <c r="K34" s="14">
        <f t="shared" ref="K34" si="46">J34/24</f>
        <v>0</v>
      </c>
      <c r="L34" s="15"/>
    </row>
    <row r="35" spans="1:12">
      <c r="A35" s="16">
        <f t="shared" ref="A35:B35" si="47">A34+1</f>
        <v>29</v>
      </c>
      <c r="B35" s="10">
        <f t="shared" si="47"/>
        <v>46324</v>
      </c>
      <c r="C35" s="10">
        <f t="shared" ref="C35:C37" si="48">B35</f>
        <v>46324</v>
      </c>
      <c r="D35" s="11">
        <v>0</v>
      </c>
      <c r="E35" s="10">
        <f t="shared" ref="E35:E37" si="49">C35+1</f>
        <v>46325</v>
      </c>
      <c r="F35" s="11">
        <v>0</v>
      </c>
      <c r="G35" s="12">
        <f t="shared" ref="G35:G37" si="50">IFERROR(((E35-C35)+(F35-D35)),"")</f>
        <v>1</v>
      </c>
      <c r="H35" s="13"/>
      <c r="I35" s="13"/>
      <c r="J35" s="13">
        <f t="shared" ref="J35:J37" si="51">I35-H35</f>
        <v>0</v>
      </c>
      <c r="K35" s="14">
        <f t="shared" ref="K35:K37" si="52">J35/24</f>
        <v>0</v>
      </c>
      <c r="L35" s="15"/>
    </row>
    <row r="36" spans="1:12">
      <c r="A36" s="16">
        <f t="shared" ref="A36:B36" si="53">A35+1</f>
        <v>30</v>
      </c>
      <c r="B36" s="10">
        <f t="shared" si="53"/>
        <v>46325</v>
      </c>
      <c r="C36" s="10">
        <f t="shared" si="48"/>
        <v>46325</v>
      </c>
      <c r="D36" s="11">
        <v>0</v>
      </c>
      <c r="E36" s="10">
        <f t="shared" si="49"/>
        <v>46326</v>
      </c>
      <c r="F36" s="11">
        <v>0</v>
      </c>
      <c r="G36" s="12">
        <f t="shared" si="50"/>
        <v>1</v>
      </c>
      <c r="H36" s="13"/>
      <c r="I36" s="13"/>
      <c r="J36" s="13">
        <f t="shared" si="51"/>
        <v>0</v>
      </c>
      <c r="K36" s="14">
        <f t="shared" si="52"/>
        <v>0</v>
      </c>
      <c r="L36" s="15"/>
    </row>
    <row r="37" spans="1:12">
      <c r="A37" s="16">
        <f t="shared" ref="A37:B37" si="54">A36+1</f>
        <v>31</v>
      </c>
      <c r="B37" s="10">
        <f t="shared" si="54"/>
        <v>46326</v>
      </c>
      <c r="C37" s="10">
        <f t="shared" si="48"/>
        <v>46326</v>
      </c>
      <c r="D37" s="11">
        <v>0</v>
      </c>
      <c r="E37" s="10">
        <f t="shared" si="49"/>
        <v>46327</v>
      </c>
      <c r="F37" s="11">
        <v>0</v>
      </c>
      <c r="G37" s="12">
        <f t="shared" si="50"/>
        <v>1</v>
      </c>
      <c r="H37" s="13"/>
      <c r="I37" s="13"/>
      <c r="J37" s="13">
        <f t="shared" si="51"/>
        <v>0</v>
      </c>
      <c r="K37" s="14">
        <f t="shared" si="52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06"/>
    </row>
    <row r="39" spans="1:12">
      <c r="A39" s="18"/>
      <c r="B39" s="19"/>
      <c r="C39" s="19"/>
      <c r="D39" s="275"/>
      <c r="E39" s="19"/>
      <c r="F39" s="275"/>
      <c r="G39" s="276"/>
      <c r="H39" s="21"/>
      <c r="I39" s="21"/>
      <c r="J39" s="21"/>
      <c r="K39" s="22"/>
      <c r="L39" s="23"/>
    </row>
    <row r="40" spans="1:12">
      <c r="A40" s="18"/>
      <c r="B40" s="19"/>
      <c r="C40" s="19"/>
      <c r="D40" s="20"/>
      <c r="E40" s="19"/>
      <c r="F40" s="20"/>
      <c r="G40" s="20"/>
      <c r="H40" s="21"/>
      <c r="I40" s="21"/>
      <c r="J40" s="21"/>
      <c r="K40" s="22"/>
      <c r="L40" s="23"/>
    </row>
    <row r="41" spans="1:12">
      <c r="A41" s="24" t="s">
        <v>3</v>
      </c>
      <c r="B41" s="25"/>
      <c r="C41" s="25"/>
      <c r="D41" s="25"/>
      <c r="E41" s="25"/>
      <c r="F41" s="25"/>
      <c r="G41" s="26">
        <f>SUM(G7:G34)</f>
        <v>28</v>
      </c>
      <c r="H41" s="27"/>
      <c r="I41" s="27"/>
      <c r="J41" s="28">
        <f>SUM(J7:J40)</f>
        <v>62405.600000000093</v>
      </c>
      <c r="K41" s="28">
        <f>AVERAGE(K7:K34)</f>
        <v>92.865476190476343</v>
      </c>
      <c r="L41" s="29"/>
    </row>
    <row r="42" spans="1:12">
      <c r="A42" s="30" t="s">
        <v>130</v>
      </c>
      <c r="B42" s="31"/>
      <c r="C42" s="31"/>
      <c r="D42" s="31"/>
      <c r="E42" s="31"/>
      <c r="F42" s="31"/>
      <c r="G42" s="32">
        <f>G41/SUMPRODUCT((G7:G34&gt;0)*1)</f>
        <v>1</v>
      </c>
      <c r="H42" s="33"/>
      <c r="I42" s="33"/>
      <c r="J42" s="33"/>
      <c r="K42" s="33">
        <f>K41/SUMPRODUCT((K7:K34&gt;0)*1)</f>
        <v>6.6332482993197388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ySplit="6" topLeftCell="A7" activePane="bottomLeft" state="frozen"/>
      <selection pane="bottomLeft" activeCell="H20" sqref="H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4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220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C3" s="3" t="str">
        <f>'Summary sales'!A3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46296</v>
      </c>
      <c r="D4" s="5"/>
      <c r="E4" s="2"/>
      <c r="F4" s="2"/>
      <c r="G4" s="2"/>
      <c r="H4" s="2"/>
      <c r="I4" s="2"/>
      <c r="J4" s="2" t="s">
        <v>159</v>
      </c>
      <c r="K4" s="6">
        <f>MAX(K7:K34)</f>
        <v>26.343333333332946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B7</f>
        <v>46296</v>
      </c>
      <c r="D7" s="322">
        <v>0</v>
      </c>
      <c r="E7" s="9">
        <f>C7+1</f>
        <v>46297</v>
      </c>
      <c r="F7" s="322">
        <v>0</v>
      </c>
      <c r="G7" s="12">
        <f>IFERROR(((E7-C7)+(F7-D7)),"")</f>
        <v>1</v>
      </c>
      <c r="H7" s="256">
        <v>742472.12</v>
      </c>
      <c r="I7" s="256">
        <v>742985.31</v>
      </c>
      <c r="J7" s="13">
        <f t="shared" ref="J7" si="0">I7-H7</f>
        <v>513.19000000006054</v>
      </c>
      <c r="K7" s="339">
        <f t="shared" ref="K7" si="1">J7/24</f>
        <v>21.382916666669189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</v>
      </c>
      <c r="E8" s="10">
        <f>C8+1</f>
        <v>46298</v>
      </c>
      <c r="F8" s="11">
        <v>0</v>
      </c>
      <c r="G8" s="12">
        <f>IFERROR(((E8-C8)+(F8-D8)),"")</f>
        <v>1</v>
      </c>
      <c r="H8" s="13">
        <f t="shared" ref="H8:H20" si="2">I7</f>
        <v>742985.31</v>
      </c>
      <c r="I8" s="13">
        <v>743426.98</v>
      </c>
      <c r="J8" s="13">
        <f t="shared" ref="J8:J31" si="3">I8-H8</f>
        <v>441.66999999992549</v>
      </c>
      <c r="K8" s="339">
        <f t="shared" ref="K8:K31" si="4">J8/24</f>
        <v>18.402916666663561</v>
      </c>
      <c r="L8" s="106"/>
    </row>
    <row r="9" spans="1:12">
      <c r="A9" s="16">
        <f t="shared" ref="A9:B20" si="5">A8+1</f>
        <v>3</v>
      </c>
      <c r="B9" s="10">
        <f t="shared" si="5"/>
        <v>46298</v>
      </c>
      <c r="C9" s="10">
        <f t="shared" ref="C9:C31" si="6">B9</f>
        <v>46298</v>
      </c>
      <c r="D9" s="11">
        <v>0</v>
      </c>
      <c r="E9" s="10">
        <f t="shared" ref="E9:E31" si="7">C9+1</f>
        <v>46299</v>
      </c>
      <c r="F9" s="11">
        <v>0</v>
      </c>
      <c r="G9" s="12">
        <f t="shared" ref="G9:G31" si="8">IFERROR(((E9-C9)+(F9-D9)),"")</f>
        <v>1</v>
      </c>
      <c r="H9" s="13">
        <f t="shared" si="2"/>
        <v>743426.98</v>
      </c>
      <c r="I9" s="256">
        <v>743752.45</v>
      </c>
      <c r="J9" s="13">
        <f t="shared" ref="J9" si="9">I9-H9</f>
        <v>325.46999999997206</v>
      </c>
      <c r="K9" s="339">
        <f t="shared" ref="K9" si="10">J9/24</f>
        <v>13.561249999998836</v>
      </c>
      <c r="L9" s="106"/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v>0</v>
      </c>
      <c r="E10" s="10">
        <f t="shared" si="7"/>
        <v>46300</v>
      </c>
      <c r="F10" s="11">
        <v>0</v>
      </c>
      <c r="G10" s="12">
        <f t="shared" si="8"/>
        <v>1</v>
      </c>
      <c r="H10" s="13">
        <f t="shared" si="2"/>
        <v>743752.45</v>
      </c>
      <c r="I10" s="256">
        <v>744104.15</v>
      </c>
      <c r="J10" s="13">
        <f t="shared" ref="J10" si="11">I10-H10</f>
        <v>351.70000000006985</v>
      </c>
      <c r="K10" s="339">
        <f t="shared" ref="K10" si="12">J10/24</f>
        <v>14.654166666669576</v>
      </c>
      <c r="L10" s="106"/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v>0</v>
      </c>
      <c r="E11" s="10">
        <f t="shared" si="7"/>
        <v>46301</v>
      </c>
      <c r="F11" s="11">
        <v>0</v>
      </c>
      <c r="G11" s="12">
        <f t="shared" si="8"/>
        <v>1</v>
      </c>
      <c r="H11" s="13">
        <f t="shared" si="2"/>
        <v>744104.15</v>
      </c>
      <c r="I11" s="256">
        <v>744683.11</v>
      </c>
      <c r="J11" s="13">
        <f t="shared" ref="J11" si="13">I11-H11</f>
        <v>578.95999999996275</v>
      </c>
      <c r="K11" s="339">
        <f t="shared" ref="K11" si="14">J11/24</f>
        <v>24.123333333331782</v>
      </c>
      <c r="L11" s="106"/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v>0</v>
      </c>
      <c r="E12" s="10">
        <f t="shared" si="7"/>
        <v>46302</v>
      </c>
      <c r="F12" s="11">
        <v>0</v>
      </c>
      <c r="G12" s="12">
        <f t="shared" si="8"/>
        <v>1</v>
      </c>
      <c r="H12" s="13">
        <f t="shared" si="2"/>
        <v>744683.11</v>
      </c>
      <c r="I12" s="256">
        <v>745163.35</v>
      </c>
      <c r="J12" s="13">
        <f t="shared" ref="J12" si="15">I12-H12</f>
        <v>480.23999999999069</v>
      </c>
      <c r="K12" s="339">
        <f t="shared" ref="K12" si="16">J12/24</f>
        <v>20.009999999999611</v>
      </c>
      <c r="L12" s="106"/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v>0</v>
      </c>
      <c r="E13" s="10">
        <f t="shared" si="7"/>
        <v>46303</v>
      </c>
      <c r="F13" s="11">
        <v>0</v>
      </c>
      <c r="G13" s="12">
        <f t="shared" si="8"/>
        <v>1</v>
      </c>
      <c r="H13" s="13">
        <f t="shared" si="2"/>
        <v>745163.35</v>
      </c>
      <c r="I13" s="256">
        <v>745690.09</v>
      </c>
      <c r="J13" s="13">
        <f t="shared" si="3"/>
        <v>526.73999999999069</v>
      </c>
      <c r="K13" s="339">
        <f t="shared" si="4"/>
        <v>21.947499999999611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v>0</v>
      </c>
      <c r="E14" s="10">
        <f t="shared" si="7"/>
        <v>46304</v>
      </c>
      <c r="F14" s="11">
        <v>0</v>
      </c>
      <c r="G14" s="12">
        <f t="shared" si="8"/>
        <v>1</v>
      </c>
      <c r="H14" s="13">
        <f t="shared" si="2"/>
        <v>745690.09</v>
      </c>
      <c r="I14" s="256">
        <v>746249.15</v>
      </c>
      <c r="J14" s="13">
        <f t="shared" si="3"/>
        <v>559.06000000005588</v>
      </c>
      <c r="K14" s="339">
        <f t="shared" si="4"/>
        <v>23.294166666668996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v>0</v>
      </c>
      <c r="E15" s="10">
        <f t="shared" si="7"/>
        <v>46305</v>
      </c>
      <c r="F15" s="11">
        <v>0</v>
      </c>
      <c r="G15" s="12">
        <f t="shared" si="8"/>
        <v>1</v>
      </c>
      <c r="H15" s="13">
        <f t="shared" si="2"/>
        <v>746249.15</v>
      </c>
      <c r="I15" s="256">
        <v>746781.43</v>
      </c>
      <c r="J15" s="13">
        <f t="shared" ref="J15" si="17">I15-H15</f>
        <v>532.28000000002794</v>
      </c>
      <c r="K15" s="339">
        <f t="shared" ref="K15" si="18">J15/24</f>
        <v>22.178333333334496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v>0</v>
      </c>
      <c r="E16" s="10">
        <f t="shared" si="7"/>
        <v>46306</v>
      </c>
      <c r="F16" s="11">
        <v>0</v>
      </c>
      <c r="G16" s="12">
        <f t="shared" si="8"/>
        <v>1</v>
      </c>
      <c r="H16" s="13">
        <f t="shared" si="2"/>
        <v>746781.43</v>
      </c>
      <c r="I16" s="256">
        <v>747191.99</v>
      </c>
      <c r="J16" s="13">
        <f t="shared" ref="J16" si="19">I16-H16</f>
        <v>410.55999999993946</v>
      </c>
      <c r="K16" s="339">
        <f t="shared" ref="K16" si="20">J16/24</f>
        <v>17.106666666664143</v>
      </c>
      <c r="L16" s="15"/>
    </row>
    <row r="17" spans="1:14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v>0</v>
      </c>
      <c r="E17" s="10">
        <f t="shared" si="7"/>
        <v>46307</v>
      </c>
      <c r="F17" s="11">
        <v>0</v>
      </c>
      <c r="G17" s="12">
        <f t="shared" si="8"/>
        <v>1</v>
      </c>
      <c r="H17" s="13">
        <f t="shared" si="2"/>
        <v>747191.99</v>
      </c>
      <c r="I17" s="256">
        <v>747562.55</v>
      </c>
      <c r="J17" s="13">
        <f t="shared" ref="J17" si="21">I17-H17</f>
        <v>370.56000000005588</v>
      </c>
      <c r="K17" s="339">
        <f t="shared" ref="K17" si="22">J17/24</f>
        <v>15.440000000002328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v>0</v>
      </c>
      <c r="E18" s="10">
        <f t="shared" si="7"/>
        <v>46308</v>
      </c>
      <c r="F18" s="11">
        <v>0</v>
      </c>
      <c r="G18" s="12">
        <f t="shared" si="8"/>
        <v>1</v>
      </c>
      <c r="H18" s="13">
        <f t="shared" si="2"/>
        <v>747562.55</v>
      </c>
      <c r="I18" s="256">
        <v>748165.43</v>
      </c>
      <c r="J18" s="13">
        <f t="shared" ref="J18" si="23">I18-H18</f>
        <v>602.88000000000466</v>
      </c>
      <c r="K18" s="339">
        <f t="shared" ref="K18" si="24">J18/24</f>
        <v>25.120000000000193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v>0</v>
      </c>
      <c r="E19" s="10">
        <f t="shared" si="7"/>
        <v>46309</v>
      </c>
      <c r="F19" s="11">
        <v>0</v>
      </c>
      <c r="G19" s="12">
        <f t="shared" si="8"/>
        <v>1</v>
      </c>
      <c r="H19" s="13">
        <f t="shared" si="2"/>
        <v>748165.43</v>
      </c>
      <c r="I19" s="256">
        <v>748797.67</v>
      </c>
      <c r="J19" s="13">
        <f t="shared" si="3"/>
        <v>632.23999999999069</v>
      </c>
      <c r="K19" s="339">
        <f t="shared" si="4"/>
        <v>26.343333333332946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v>0</v>
      </c>
      <c r="E20" s="10">
        <f t="shared" si="7"/>
        <v>46310</v>
      </c>
      <c r="F20" s="11">
        <v>0</v>
      </c>
      <c r="G20" s="12">
        <f t="shared" si="8"/>
        <v>1</v>
      </c>
      <c r="H20" s="13">
        <f t="shared" si="2"/>
        <v>748797.67</v>
      </c>
      <c r="I20" s="256">
        <v>749359.46</v>
      </c>
      <c r="J20" s="13">
        <f t="shared" si="3"/>
        <v>561.78999999992084</v>
      </c>
      <c r="K20" s="339">
        <f t="shared" si="4"/>
        <v>23.407916666663368</v>
      </c>
      <c r="L20" s="106"/>
    </row>
    <row r="21" spans="1:14">
      <c r="A21" s="16">
        <f t="shared" ref="A21:B25" si="25">A20+1</f>
        <v>15</v>
      </c>
      <c r="B21" s="10">
        <f t="shared" si="25"/>
        <v>46310</v>
      </c>
      <c r="C21" s="10">
        <f t="shared" si="6"/>
        <v>46310</v>
      </c>
      <c r="D21" s="11">
        <v>0</v>
      </c>
      <c r="E21" s="10">
        <f t="shared" si="7"/>
        <v>46311</v>
      </c>
      <c r="F21" s="11">
        <v>0</v>
      </c>
      <c r="G21" s="12">
        <f t="shared" si="8"/>
        <v>1</v>
      </c>
      <c r="H21" s="13"/>
      <c r="I21" s="256"/>
      <c r="J21" s="13">
        <f t="shared" ref="J21:J30" si="26">I21-H21</f>
        <v>0</v>
      </c>
      <c r="K21" s="339">
        <f t="shared" ref="K21:K30" si="27">J21/24</f>
        <v>0</v>
      </c>
      <c r="L21" s="106"/>
    </row>
    <row r="22" spans="1:14">
      <c r="A22" s="16">
        <f t="shared" si="25"/>
        <v>16</v>
      </c>
      <c r="B22" s="10">
        <f t="shared" si="25"/>
        <v>46311</v>
      </c>
      <c r="C22" s="10">
        <f t="shared" si="6"/>
        <v>46311</v>
      </c>
      <c r="D22" s="11">
        <v>0</v>
      </c>
      <c r="E22" s="10">
        <f t="shared" si="7"/>
        <v>46312</v>
      </c>
      <c r="F22" s="11">
        <v>0</v>
      </c>
      <c r="G22" s="12">
        <f t="shared" si="8"/>
        <v>1</v>
      </c>
      <c r="H22" s="13"/>
      <c r="I22" s="256"/>
      <c r="J22" s="13">
        <f t="shared" ref="J22" si="28">I22-H22</f>
        <v>0</v>
      </c>
      <c r="K22" s="339">
        <f t="shared" ref="K22" si="29">J22/24</f>
        <v>0</v>
      </c>
      <c r="L22" s="106"/>
    </row>
    <row r="23" spans="1:14">
      <c r="A23" s="16">
        <f t="shared" si="25"/>
        <v>17</v>
      </c>
      <c r="B23" s="10">
        <f t="shared" si="25"/>
        <v>46312</v>
      </c>
      <c r="C23" s="10">
        <f t="shared" si="6"/>
        <v>46312</v>
      </c>
      <c r="D23" s="11">
        <v>0</v>
      </c>
      <c r="E23" s="10">
        <f t="shared" si="7"/>
        <v>46313</v>
      </c>
      <c r="F23" s="11">
        <v>0</v>
      </c>
      <c r="G23" s="12">
        <f t="shared" si="8"/>
        <v>1</v>
      </c>
      <c r="H23" s="13"/>
      <c r="I23" s="256"/>
      <c r="J23" s="13">
        <f t="shared" si="26"/>
        <v>0</v>
      </c>
      <c r="K23" s="339">
        <f t="shared" si="27"/>
        <v>0</v>
      </c>
      <c r="L23" s="106"/>
    </row>
    <row r="24" spans="1:14">
      <c r="A24" s="16">
        <f t="shared" si="25"/>
        <v>18</v>
      </c>
      <c r="B24" s="10">
        <f t="shared" si="25"/>
        <v>46313</v>
      </c>
      <c r="C24" s="10">
        <f t="shared" si="6"/>
        <v>46313</v>
      </c>
      <c r="D24" s="11">
        <v>0</v>
      </c>
      <c r="E24" s="10">
        <f t="shared" si="7"/>
        <v>46314</v>
      </c>
      <c r="F24" s="11">
        <v>0</v>
      </c>
      <c r="G24" s="12">
        <f t="shared" si="8"/>
        <v>1</v>
      </c>
      <c r="H24" s="13"/>
      <c r="I24" s="256"/>
      <c r="J24" s="13">
        <f t="shared" si="26"/>
        <v>0</v>
      </c>
      <c r="K24" s="339">
        <f t="shared" si="27"/>
        <v>0</v>
      </c>
      <c r="L24" s="106"/>
    </row>
    <row r="25" spans="1:14">
      <c r="A25" s="16">
        <f t="shared" si="25"/>
        <v>19</v>
      </c>
      <c r="B25" s="10">
        <f t="shared" si="25"/>
        <v>46314</v>
      </c>
      <c r="C25" s="10">
        <f t="shared" si="6"/>
        <v>46314</v>
      </c>
      <c r="D25" s="11">
        <v>0</v>
      </c>
      <c r="E25" s="10">
        <f t="shared" si="7"/>
        <v>46315</v>
      </c>
      <c r="F25" s="11">
        <v>0</v>
      </c>
      <c r="G25" s="12">
        <f t="shared" si="8"/>
        <v>1</v>
      </c>
      <c r="H25" s="13"/>
      <c r="I25" s="256"/>
      <c r="J25" s="13">
        <f t="shared" si="26"/>
        <v>0</v>
      </c>
      <c r="K25" s="339">
        <f t="shared" si="27"/>
        <v>0</v>
      </c>
      <c r="L25" s="106"/>
    </row>
    <row r="26" spans="1:14">
      <c r="A26" s="16">
        <f t="shared" ref="A26:B28" si="30">A25+1</f>
        <v>20</v>
      </c>
      <c r="B26" s="10">
        <f t="shared" si="30"/>
        <v>46315</v>
      </c>
      <c r="C26" s="10">
        <f t="shared" si="6"/>
        <v>46315</v>
      </c>
      <c r="D26" s="11">
        <v>0</v>
      </c>
      <c r="E26" s="10">
        <f t="shared" si="7"/>
        <v>46316</v>
      </c>
      <c r="F26" s="11">
        <v>0</v>
      </c>
      <c r="G26" s="12">
        <f t="shared" si="8"/>
        <v>1</v>
      </c>
      <c r="H26" s="13"/>
      <c r="I26" s="256"/>
      <c r="J26" s="13">
        <f t="shared" si="26"/>
        <v>0</v>
      </c>
      <c r="K26" s="339">
        <f t="shared" si="27"/>
        <v>0</v>
      </c>
      <c r="L26" s="15"/>
    </row>
    <row r="27" spans="1:14">
      <c r="A27" s="16">
        <f t="shared" si="30"/>
        <v>21</v>
      </c>
      <c r="B27" s="10">
        <f t="shared" si="30"/>
        <v>46316</v>
      </c>
      <c r="C27" s="10">
        <f t="shared" si="6"/>
        <v>46316</v>
      </c>
      <c r="D27" s="11">
        <v>0</v>
      </c>
      <c r="E27" s="10">
        <f t="shared" si="7"/>
        <v>46317</v>
      </c>
      <c r="F27" s="11">
        <v>0</v>
      </c>
      <c r="G27" s="12">
        <f t="shared" si="8"/>
        <v>1</v>
      </c>
      <c r="H27" s="13"/>
      <c r="I27" s="256"/>
      <c r="J27" s="13">
        <f t="shared" si="26"/>
        <v>0</v>
      </c>
      <c r="K27" s="339">
        <f t="shared" si="27"/>
        <v>0</v>
      </c>
      <c r="L27" s="15"/>
    </row>
    <row r="28" spans="1:14">
      <c r="A28" s="16">
        <f t="shared" si="30"/>
        <v>22</v>
      </c>
      <c r="B28" s="10">
        <f t="shared" si="30"/>
        <v>46317</v>
      </c>
      <c r="C28" s="10">
        <f t="shared" si="6"/>
        <v>46317</v>
      </c>
      <c r="D28" s="11">
        <v>0</v>
      </c>
      <c r="E28" s="10">
        <f t="shared" si="7"/>
        <v>46318</v>
      </c>
      <c r="F28" s="11">
        <v>0</v>
      </c>
      <c r="G28" s="12">
        <f t="shared" si="8"/>
        <v>1</v>
      </c>
      <c r="H28" s="13"/>
      <c r="I28" s="256"/>
      <c r="J28" s="13">
        <f t="shared" si="26"/>
        <v>0</v>
      </c>
      <c r="K28" s="339">
        <f t="shared" si="27"/>
        <v>0</v>
      </c>
      <c r="L28" s="15"/>
    </row>
    <row r="29" spans="1:14">
      <c r="A29" s="16">
        <f t="shared" ref="A29:A37" si="31">A28+1</f>
        <v>23</v>
      </c>
      <c r="B29" s="10">
        <f t="shared" ref="B29:B37" si="32">B28+1</f>
        <v>46318</v>
      </c>
      <c r="C29" s="10">
        <f t="shared" si="6"/>
        <v>46318</v>
      </c>
      <c r="D29" s="11">
        <v>0</v>
      </c>
      <c r="E29" s="10">
        <f t="shared" si="7"/>
        <v>46319</v>
      </c>
      <c r="F29" s="11">
        <v>0</v>
      </c>
      <c r="G29" s="12">
        <f t="shared" si="8"/>
        <v>1</v>
      </c>
      <c r="H29" s="13"/>
      <c r="I29" s="256"/>
      <c r="J29" s="13">
        <f t="shared" si="26"/>
        <v>0</v>
      </c>
      <c r="K29" s="339">
        <f t="shared" si="27"/>
        <v>0</v>
      </c>
      <c r="L29" s="15"/>
    </row>
    <row r="30" spans="1:14">
      <c r="A30" s="16">
        <f t="shared" si="31"/>
        <v>24</v>
      </c>
      <c r="B30" s="10">
        <f t="shared" si="32"/>
        <v>46319</v>
      </c>
      <c r="C30" s="10">
        <f t="shared" si="6"/>
        <v>46319</v>
      </c>
      <c r="D30" s="11">
        <v>0</v>
      </c>
      <c r="E30" s="10">
        <f t="shared" si="7"/>
        <v>46320</v>
      </c>
      <c r="F30" s="11">
        <v>0</v>
      </c>
      <c r="G30" s="12">
        <f t="shared" si="8"/>
        <v>1</v>
      </c>
      <c r="H30" s="13"/>
      <c r="I30" s="256"/>
      <c r="J30" s="13">
        <f t="shared" si="26"/>
        <v>0</v>
      </c>
      <c r="K30" s="339">
        <f t="shared" si="27"/>
        <v>0</v>
      </c>
      <c r="L30" s="106"/>
    </row>
    <row r="31" spans="1:14">
      <c r="A31" s="16">
        <f t="shared" si="31"/>
        <v>25</v>
      </c>
      <c r="B31" s="10">
        <f t="shared" si="32"/>
        <v>46320</v>
      </c>
      <c r="C31" s="10">
        <f t="shared" si="6"/>
        <v>46320</v>
      </c>
      <c r="D31" s="11">
        <v>0</v>
      </c>
      <c r="E31" s="10">
        <f t="shared" si="7"/>
        <v>46321</v>
      </c>
      <c r="F31" s="11">
        <v>0</v>
      </c>
      <c r="G31" s="12">
        <f t="shared" si="8"/>
        <v>1</v>
      </c>
      <c r="H31" s="13"/>
      <c r="I31" s="256"/>
      <c r="J31" s="13">
        <f t="shared" si="3"/>
        <v>0</v>
      </c>
      <c r="K31" s="339">
        <f t="shared" si="4"/>
        <v>0</v>
      </c>
      <c r="L31" s="106"/>
    </row>
    <row r="32" spans="1:14">
      <c r="A32" s="16">
        <f t="shared" si="31"/>
        <v>26</v>
      </c>
      <c r="B32" s="10">
        <f t="shared" si="32"/>
        <v>46321</v>
      </c>
      <c r="C32" s="10">
        <f t="shared" ref="C32:C34" si="33">B32</f>
        <v>46321</v>
      </c>
      <c r="D32" s="11">
        <v>0</v>
      </c>
      <c r="E32" s="10">
        <f t="shared" ref="E32:E34" si="34">C32+1</f>
        <v>46322</v>
      </c>
      <c r="F32" s="11">
        <v>0</v>
      </c>
      <c r="G32" s="12">
        <f t="shared" ref="G32:G34" si="35">IFERROR(((E32-C32)+(F32-D32)),"")</f>
        <v>1</v>
      </c>
      <c r="H32" s="13"/>
      <c r="I32" s="256"/>
      <c r="J32" s="13">
        <f t="shared" ref="J32:J34" si="36">I32-H32</f>
        <v>0</v>
      </c>
      <c r="K32" s="339">
        <f t="shared" ref="K32:K34" si="37">J32/24</f>
        <v>0</v>
      </c>
      <c r="L32" s="106"/>
    </row>
    <row r="33" spans="1:12">
      <c r="A33" s="16">
        <f t="shared" si="31"/>
        <v>27</v>
      </c>
      <c r="B33" s="10">
        <f t="shared" si="32"/>
        <v>46322</v>
      </c>
      <c r="C33" s="10">
        <f t="shared" si="33"/>
        <v>46322</v>
      </c>
      <c r="D33" s="11">
        <v>0</v>
      </c>
      <c r="E33" s="10">
        <f t="shared" si="34"/>
        <v>46323</v>
      </c>
      <c r="F33" s="11">
        <v>0</v>
      </c>
      <c r="G33" s="12">
        <f t="shared" si="35"/>
        <v>1</v>
      </c>
      <c r="H33" s="13"/>
      <c r="I33" s="256"/>
      <c r="J33" s="13">
        <f t="shared" si="36"/>
        <v>0</v>
      </c>
      <c r="K33" s="339">
        <f t="shared" si="37"/>
        <v>0</v>
      </c>
      <c r="L33" s="106"/>
    </row>
    <row r="34" spans="1:12">
      <c r="A34" s="16">
        <f t="shared" si="31"/>
        <v>28</v>
      </c>
      <c r="B34" s="10">
        <f t="shared" si="32"/>
        <v>46323</v>
      </c>
      <c r="C34" s="10">
        <f t="shared" si="33"/>
        <v>46323</v>
      </c>
      <c r="D34" s="11">
        <v>0</v>
      </c>
      <c r="E34" s="10">
        <f t="shared" si="34"/>
        <v>46324</v>
      </c>
      <c r="F34" s="11">
        <v>0</v>
      </c>
      <c r="G34" s="12">
        <f t="shared" si="35"/>
        <v>1</v>
      </c>
      <c r="H34" s="13"/>
      <c r="I34" s="256"/>
      <c r="J34" s="13">
        <f t="shared" si="36"/>
        <v>0</v>
      </c>
      <c r="K34" s="339">
        <f t="shared" si="37"/>
        <v>0</v>
      </c>
      <c r="L34" s="15"/>
    </row>
    <row r="35" spans="1:12">
      <c r="A35" s="16">
        <f t="shared" si="31"/>
        <v>29</v>
      </c>
      <c r="B35" s="10">
        <f t="shared" si="32"/>
        <v>46324</v>
      </c>
      <c r="C35" s="10">
        <f t="shared" ref="C35:C37" si="38">B35</f>
        <v>46324</v>
      </c>
      <c r="D35" s="11">
        <v>0</v>
      </c>
      <c r="E35" s="10">
        <f t="shared" ref="E35:E37" si="39">C35+1</f>
        <v>46325</v>
      </c>
      <c r="F35" s="11">
        <v>0</v>
      </c>
      <c r="G35" s="12">
        <f t="shared" ref="G35:G37" si="40">IFERROR(((E35-C35)+(F35-D35)),"")</f>
        <v>1</v>
      </c>
      <c r="H35" s="13"/>
      <c r="I35" s="256"/>
      <c r="J35" s="13">
        <f t="shared" ref="J35:J37" si="41">I35-H35</f>
        <v>0</v>
      </c>
      <c r="K35" s="339">
        <f t="shared" ref="K35:K37" si="42">J35/24</f>
        <v>0</v>
      </c>
      <c r="L35" s="15"/>
    </row>
    <row r="36" spans="1:12">
      <c r="A36" s="16">
        <f t="shared" si="31"/>
        <v>30</v>
      </c>
      <c r="B36" s="10">
        <f t="shared" si="32"/>
        <v>46325</v>
      </c>
      <c r="C36" s="10">
        <f t="shared" si="38"/>
        <v>46325</v>
      </c>
      <c r="D36" s="11">
        <v>0</v>
      </c>
      <c r="E36" s="10">
        <f t="shared" si="39"/>
        <v>46326</v>
      </c>
      <c r="F36" s="11">
        <v>0</v>
      </c>
      <c r="G36" s="12">
        <f t="shared" si="40"/>
        <v>1</v>
      </c>
      <c r="H36" s="13"/>
      <c r="I36" s="256"/>
      <c r="J36" s="13">
        <f t="shared" si="41"/>
        <v>0</v>
      </c>
      <c r="K36" s="339">
        <f t="shared" si="42"/>
        <v>0</v>
      </c>
      <c r="L36" s="15"/>
    </row>
    <row r="37" spans="1:12">
      <c r="A37" s="16">
        <f t="shared" si="31"/>
        <v>31</v>
      </c>
      <c r="B37" s="10">
        <f t="shared" si="32"/>
        <v>46326</v>
      </c>
      <c r="C37" s="10">
        <f t="shared" si="38"/>
        <v>46326</v>
      </c>
      <c r="D37" s="11">
        <v>0</v>
      </c>
      <c r="E37" s="10">
        <f t="shared" si="39"/>
        <v>46327</v>
      </c>
      <c r="F37" s="11">
        <v>0</v>
      </c>
      <c r="G37" s="12">
        <f t="shared" si="40"/>
        <v>1</v>
      </c>
      <c r="H37" s="13"/>
      <c r="I37" s="256"/>
      <c r="J37" s="13">
        <f t="shared" si="41"/>
        <v>0</v>
      </c>
      <c r="K37" s="339">
        <f t="shared" si="42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256"/>
      <c r="J38" s="13"/>
      <c r="K38" s="339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339"/>
      <c r="L39" s="15"/>
    </row>
    <row r="40" spans="1:12">
      <c r="A40" s="24" t="s">
        <v>3</v>
      </c>
      <c r="B40" s="25"/>
      <c r="C40" s="25"/>
      <c r="D40" s="25"/>
      <c r="E40" s="25"/>
      <c r="F40" s="25"/>
      <c r="G40" s="26">
        <f>SUM(G7:G39)</f>
        <v>31</v>
      </c>
      <c r="H40" s="27"/>
      <c r="I40" s="27"/>
      <c r="J40" s="28">
        <f>SUM(J7:J39)</f>
        <v>6887.3399999999674</v>
      </c>
      <c r="K40" s="28">
        <f>AVERAGE(K7:K39)</f>
        <v>9.2571774193547949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G40/SUMPRODUCT((G7:G39&gt;0)*1)</f>
        <v>1</v>
      </c>
      <c r="H41" s="33"/>
      <c r="I41" s="33"/>
      <c r="J41" s="33"/>
      <c r="K41" s="33">
        <f>K40/SUMPRODUCT((K7:K39&gt;0)*1)</f>
        <v>0.66122695852534252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90" zoomScaleNormal="90" workbookViewId="0">
      <pane ySplit="6" topLeftCell="A7" activePane="bottomLeft" state="frozen"/>
      <selection pane="bottomLeft" activeCell="H20" sqref="H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28515625" style="335" customWidth="1"/>
    <col min="9" max="9" width="17.85546875" style="335" customWidth="1"/>
    <col min="10" max="10" width="13.7109375" style="336" customWidth="1"/>
    <col min="11" max="11" width="9.140625" style="1"/>
    <col min="12" max="12" width="38.28515625" style="1" customWidth="1"/>
    <col min="13" max="14" width="9.140625" style="1"/>
    <col min="15" max="15" width="13.5703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37"/>
      <c r="I1" s="337"/>
      <c r="J1" s="338"/>
      <c r="K1" s="2"/>
      <c r="L1" s="2"/>
    </row>
    <row r="2" spans="1:12">
      <c r="B2" s="2"/>
      <c r="C2" s="3" t="s">
        <v>221</v>
      </c>
      <c r="D2" s="2"/>
      <c r="E2" s="2"/>
      <c r="F2" s="2"/>
      <c r="G2" s="2"/>
      <c r="H2" s="337"/>
      <c r="I2" s="337"/>
      <c r="J2" s="338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37"/>
      <c r="I3" s="337"/>
      <c r="J3" s="338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37"/>
      <c r="I4" s="337"/>
      <c r="J4" s="338" t="s">
        <v>159</v>
      </c>
      <c r="K4" s="6">
        <f>MAX(K7:K39)</f>
        <v>164.55916666666357</v>
      </c>
      <c r="L4" s="2"/>
    </row>
    <row r="5" spans="1:12" ht="15.7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0" t="s">
        <v>163</v>
      </c>
      <c r="I5" s="958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13">
        <v>3240938.36</v>
      </c>
      <c r="I7" s="13">
        <v>3244591.76</v>
      </c>
      <c r="J7" s="13">
        <f>I7-H7</f>
        <v>3653.3999999999069</v>
      </c>
      <c r="K7" s="14">
        <f>J7/24</f>
        <v>152.22499999999613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</v>
      </c>
      <c r="E8" s="10">
        <f>C8+1</f>
        <v>46298</v>
      </c>
      <c r="F8" s="11">
        <v>0</v>
      </c>
      <c r="G8" s="12">
        <f>IFERROR(((E8-C8)+(F8-D8)),"")</f>
        <v>1</v>
      </c>
      <c r="H8" s="13">
        <f t="shared" ref="H8:H20" si="0">I7</f>
        <v>3244591.76</v>
      </c>
      <c r="I8" s="13">
        <v>3248190.93</v>
      </c>
      <c r="J8" s="13">
        <f t="shared" ref="J8" si="1">I8-H8</f>
        <v>3599.1700000003912</v>
      </c>
      <c r="K8" s="14">
        <f t="shared" ref="K8:K33" si="2">J8/24</f>
        <v>149.96541666668296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3" si="4">B9</f>
        <v>46298</v>
      </c>
      <c r="D9" s="11">
        <v>0</v>
      </c>
      <c r="E9" s="10">
        <f t="shared" ref="E9:E33" si="5">C9+1</f>
        <v>46299</v>
      </c>
      <c r="F9" s="11">
        <v>0</v>
      </c>
      <c r="G9" s="12">
        <f t="shared" ref="G9:G33" si="6">IFERROR(((E9-C9)+(F9-D9)),"")</f>
        <v>1</v>
      </c>
      <c r="H9" s="13">
        <f t="shared" si="0"/>
        <v>3248190.93</v>
      </c>
      <c r="I9" s="13">
        <v>3249194.32</v>
      </c>
      <c r="J9" s="13">
        <f t="shared" ref="J9" si="7">I9-H9</f>
        <v>1003.3899999996647</v>
      </c>
      <c r="K9" s="14">
        <f t="shared" ref="K9" si="8">J9/24</f>
        <v>41.807916666652694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</v>
      </c>
      <c r="E10" s="10">
        <f t="shared" si="5"/>
        <v>46300</v>
      </c>
      <c r="F10" s="11">
        <v>0</v>
      </c>
      <c r="G10" s="12">
        <f t="shared" si="6"/>
        <v>1</v>
      </c>
      <c r="H10" s="13">
        <f t="shared" si="0"/>
        <v>3249194.32</v>
      </c>
      <c r="I10" s="13">
        <v>3249194.62</v>
      </c>
      <c r="J10" s="13">
        <f t="shared" ref="J10:J11" si="9">I10-H10</f>
        <v>0.30000000027939677</v>
      </c>
      <c r="K10" s="14">
        <f t="shared" ref="K10:K11" si="10">J10/24</f>
        <v>1.2500000011641532E-2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</v>
      </c>
      <c r="E11" s="10">
        <f t="shared" si="5"/>
        <v>46301</v>
      </c>
      <c r="F11" s="11">
        <v>0</v>
      </c>
      <c r="G11" s="12">
        <f t="shared" si="6"/>
        <v>1</v>
      </c>
      <c r="H11" s="13">
        <f t="shared" si="0"/>
        <v>3249194.62</v>
      </c>
      <c r="I11" s="13">
        <v>3251805.5</v>
      </c>
      <c r="J11" s="13">
        <f t="shared" si="9"/>
        <v>2610.8799999998882</v>
      </c>
      <c r="K11" s="14">
        <f t="shared" si="10"/>
        <v>108.78666666666201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</v>
      </c>
      <c r="E12" s="10">
        <f t="shared" si="5"/>
        <v>46302</v>
      </c>
      <c r="F12" s="11">
        <v>0</v>
      </c>
      <c r="G12" s="12">
        <f t="shared" si="6"/>
        <v>1</v>
      </c>
      <c r="H12" s="13">
        <f t="shared" si="0"/>
        <v>3251805.5</v>
      </c>
      <c r="I12" s="13">
        <v>3254401.7</v>
      </c>
      <c r="J12" s="13">
        <f t="shared" ref="J12" si="11">I12-H12</f>
        <v>2596.2000000001863</v>
      </c>
      <c r="K12" s="14">
        <f t="shared" ref="K12" si="12">J12/24</f>
        <v>108.17500000000776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</v>
      </c>
      <c r="E13" s="10">
        <f t="shared" si="5"/>
        <v>46303</v>
      </c>
      <c r="F13" s="11">
        <v>0</v>
      </c>
      <c r="G13" s="12">
        <f t="shared" si="6"/>
        <v>1</v>
      </c>
      <c r="H13" s="13">
        <f t="shared" si="0"/>
        <v>3254401.7</v>
      </c>
      <c r="I13" s="13">
        <v>3256459.27</v>
      </c>
      <c r="J13" s="13">
        <f t="shared" ref="J13" si="13">I13-H13</f>
        <v>2057.5699999998324</v>
      </c>
      <c r="K13" s="14">
        <f t="shared" ref="K13" si="14">J13/24</f>
        <v>85.732083333326344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</v>
      </c>
      <c r="E14" s="10">
        <f t="shared" si="5"/>
        <v>46304</v>
      </c>
      <c r="F14" s="11">
        <v>0</v>
      </c>
      <c r="G14" s="12">
        <f t="shared" si="6"/>
        <v>1</v>
      </c>
      <c r="H14" s="13">
        <f t="shared" si="0"/>
        <v>3256459.27</v>
      </c>
      <c r="I14" s="13">
        <v>3260408.69</v>
      </c>
      <c r="J14" s="13">
        <f t="shared" ref="J14" si="15">I14-H14</f>
        <v>3949.4199999999255</v>
      </c>
      <c r="K14" s="14">
        <f t="shared" ref="K14" si="16">J14/24</f>
        <v>164.55916666666357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</v>
      </c>
      <c r="E15" s="10">
        <f t="shared" si="5"/>
        <v>46305</v>
      </c>
      <c r="F15" s="11">
        <v>0</v>
      </c>
      <c r="G15" s="12">
        <f t="shared" si="6"/>
        <v>1</v>
      </c>
      <c r="H15" s="13">
        <f t="shared" si="0"/>
        <v>3260408.69</v>
      </c>
      <c r="I15" s="13">
        <v>3264034.22</v>
      </c>
      <c r="J15" s="13">
        <f t="shared" ref="J15" si="17">I15-H15</f>
        <v>3625.5300000002608</v>
      </c>
      <c r="K15" s="14">
        <f t="shared" ref="K15" si="18">J15/24</f>
        <v>151.06375000001086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</v>
      </c>
      <c r="E16" s="10">
        <f t="shared" si="5"/>
        <v>46306</v>
      </c>
      <c r="F16" s="11">
        <v>0</v>
      </c>
      <c r="G16" s="12">
        <f t="shared" si="6"/>
        <v>1</v>
      </c>
      <c r="H16" s="13">
        <f t="shared" si="0"/>
        <v>3264034.22</v>
      </c>
      <c r="I16" s="13">
        <v>3266461.27</v>
      </c>
      <c r="J16" s="13">
        <f t="shared" ref="J16" si="19">I16-H16</f>
        <v>2427.0499999998137</v>
      </c>
      <c r="K16" s="14">
        <f t="shared" ref="K16" si="20">J16/24</f>
        <v>101.12708333332557</v>
      </c>
      <c r="L16" s="15"/>
    </row>
    <row r="17" spans="1:12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</v>
      </c>
      <c r="E17" s="10">
        <f t="shared" si="5"/>
        <v>46307</v>
      </c>
      <c r="F17" s="11">
        <v>0</v>
      </c>
      <c r="G17" s="12">
        <f t="shared" si="6"/>
        <v>1</v>
      </c>
      <c r="H17" s="13">
        <f t="shared" si="0"/>
        <v>3266461.27</v>
      </c>
      <c r="I17" s="13">
        <v>3267006.72</v>
      </c>
      <c r="J17" s="13">
        <f t="shared" ref="J17" si="21">I17-H17</f>
        <v>545.45000000018626</v>
      </c>
      <c r="K17" s="14">
        <f t="shared" ref="K17" si="22">J17/24</f>
        <v>22.727083333341096</v>
      </c>
      <c r="L17" s="15"/>
    </row>
    <row r="18" spans="1:12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</v>
      </c>
      <c r="E18" s="10">
        <f t="shared" si="5"/>
        <v>46308</v>
      </c>
      <c r="F18" s="11">
        <v>0</v>
      </c>
      <c r="G18" s="12">
        <f t="shared" si="6"/>
        <v>1</v>
      </c>
      <c r="H18" s="13">
        <f t="shared" si="0"/>
        <v>3267006.72</v>
      </c>
      <c r="I18" s="13">
        <v>3269768.19</v>
      </c>
      <c r="J18" s="13">
        <f t="shared" ref="J18" si="23">I18-H18</f>
        <v>2761.4699999997392</v>
      </c>
      <c r="K18" s="14">
        <f t="shared" ref="K18" si="24">J18/24</f>
        <v>115.06124999998913</v>
      </c>
      <c r="L18" s="15"/>
    </row>
    <row r="19" spans="1:12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</v>
      </c>
      <c r="E19" s="10">
        <f t="shared" si="5"/>
        <v>46309</v>
      </c>
      <c r="F19" s="11">
        <v>0</v>
      </c>
      <c r="G19" s="12">
        <f t="shared" si="6"/>
        <v>1</v>
      </c>
      <c r="H19" s="13">
        <f t="shared" si="0"/>
        <v>3269768.19</v>
      </c>
      <c r="I19" s="13">
        <v>3273044.39</v>
      </c>
      <c r="J19" s="13">
        <f t="shared" ref="J19" si="25">I19-H19</f>
        <v>3276.2000000001863</v>
      </c>
      <c r="K19" s="14">
        <f t="shared" ref="K19" si="26">J19/24</f>
        <v>136.50833333334108</v>
      </c>
      <c r="L19" s="15"/>
    </row>
    <row r="20" spans="1:12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</v>
      </c>
      <c r="E20" s="10">
        <f t="shared" si="5"/>
        <v>46310</v>
      </c>
      <c r="F20" s="11">
        <v>0</v>
      </c>
      <c r="G20" s="12">
        <f t="shared" si="6"/>
        <v>1</v>
      </c>
      <c r="H20" s="13">
        <f t="shared" si="0"/>
        <v>3273044.39</v>
      </c>
      <c r="I20" s="13">
        <v>3276470.78</v>
      </c>
      <c r="J20" s="13">
        <f t="shared" ref="J20" si="27">I20-H20</f>
        <v>3426.3899999996647</v>
      </c>
      <c r="K20" s="14">
        <f t="shared" ref="K20" si="28">J20/24</f>
        <v>142.76624999998603</v>
      </c>
      <c r="L20" s="15"/>
    </row>
    <row r="21" spans="1:12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</v>
      </c>
      <c r="E21" s="10">
        <f t="shared" si="5"/>
        <v>46311</v>
      </c>
      <c r="F21" s="11">
        <v>0</v>
      </c>
      <c r="G21" s="12">
        <f t="shared" si="6"/>
        <v>1</v>
      </c>
      <c r="H21" s="13"/>
      <c r="I21" s="13"/>
      <c r="J21" s="13">
        <f t="shared" ref="J21" si="29">I21-H21</f>
        <v>0</v>
      </c>
      <c r="K21" s="14">
        <f t="shared" ref="K21" si="30">J21/24</f>
        <v>0</v>
      </c>
      <c r="L21" s="15"/>
    </row>
    <row r="22" spans="1:12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</v>
      </c>
      <c r="E22" s="10">
        <f t="shared" si="5"/>
        <v>46312</v>
      </c>
      <c r="F22" s="11">
        <v>0</v>
      </c>
      <c r="G22" s="12">
        <f t="shared" si="6"/>
        <v>1</v>
      </c>
      <c r="H22" s="13"/>
      <c r="I22" s="13"/>
      <c r="J22" s="13">
        <f t="shared" ref="J22:J30" si="31">I22-H22</f>
        <v>0</v>
      </c>
      <c r="K22" s="14">
        <f t="shared" ref="K22:K30" si="32">J22/24</f>
        <v>0</v>
      </c>
      <c r="L22" s="15"/>
    </row>
    <row r="23" spans="1:12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</v>
      </c>
      <c r="E23" s="10">
        <f t="shared" si="5"/>
        <v>46313</v>
      </c>
      <c r="F23" s="11">
        <v>0</v>
      </c>
      <c r="G23" s="12">
        <f t="shared" si="6"/>
        <v>1</v>
      </c>
      <c r="H23" s="13"/>
      <c r="I23" s="13"/>
      <c r="J23" s="13">
        <f t="shared" ref="J23" si="33">I23-H23</f>
        <v>0</v>
      </c>
      <c r="K23" s="14">
        <f t="shared" ref="K23" si="34">J23/24</f>
        <v>0</v>
      </c>
      <c r="L23" s="15"/>
    </row>
    <row r="24" spans="1:12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</v>
      </c>
      <c r="E24" s="10">
        <f t="shared" si="5"/>
        <v>46314</v>
      </c>
      <c r="F24" s="11">
        <v>0</v>
      </c>
      <c r="G24" s="12">
        <f t="shared" si="6"/>
        <v>1</v>
      </c>
      <c r="H24" s="13"/>
      <c r="I24" s="13"/>
      <c r="J24" s="13">
        <f t="shared" ref="J24" si="35">I24-H24</f>
        <v>0</v>
      </c>
      <c r="K24" s="14">
        <f t="shared" ref="K24" si="36">J24/24</f>
        <v>0</v>
      </c>
      <c r="L24" s="15"/>
    </row>
    <row r="25" spans="1:12">
      <c r="A25" s="16">
        <f t="shared" ref="A25:B33" si="37">A24+1</f>
        <v>19</v>
      </c>
      <c r="B25" s="10">
        <f>B24+1</f>
        <v>46314</v>
      </c>
      <c r="C25" s="10">
        <f t="shared" si="4"/>
        <v>46314</v>
      </c>
      <c r="D25" s="11">
        <v>0</v>
      </c>
      <c r="E25" s="10">
        <f t="shared" si="5"/>
        <v>46315</v>
      </c>
      <c r="F25" s="11">
        <v>0</v>
      </c>
      <c r="G25" s="12">
        <f t="shared" si="6"/>
        <v>1</v>
      </c>
      <c r="H25" s="13"/>
      <c r="I25" s="13"/>
      <c r="J25" s="13">
        <f t="shared" si="31"/>
        <v>0</v>
      </c>
      <c r="K25" s="14">
        <f t="shared" si="32"/>
        <v>0</v>
      </c>
      <c r="L25" s="15"/>
    </row>
    <row r="26" spans="1:12">
      <c r="A26" s="16">
        <f t="shared" si="37"/>
        <v>20</v>
      </c>
      <c r="B26" s="10">
        <f>B25+1</f>
        <v>46315</v>
      </c>
      <c r="C26" s="10">
        <f t="shared" si="4"/>
        <v>46315</v>
      </c>
      <c r="D26" s="11">
        <v>0</v>
      </c>
      <c r="E26" s="10">
        <f t="shared" si="5"/>
        <v>46316</v>
      </c>
      <c r="F26" s="11">
        <v>0</v>
      </c>
      <c r="G26" s="12">
        <f t="shared" si="6"/>
        <v>1</v>
      </c>
      <c r="H26" s="13"/>
      <c r="I26" s="13"/>
      <c r="J26" s="13">
        <f t="shared" si="31"/>
        <v>0</v>
      </c>
      <c r="K26" s="14">
        <f t="shared" si="32"/>
        <v>0</v>
      </c>
      <c r="L26" s="15"/>
    </row>
    <row r="27" spans="1:12">
      <c r="A27" s="16">
        <f t="shared" si="37"/>
        <v>21</v>
      </c>
      <c r="B27" s="10">
        <f>B26+1</f>
        <v>46316</v>
      </c>
      <c r="C27" s="10">
        <f t="shared" si="4"/>
        <v>46316</v>
      </c>
      <c r="D27" s="11">
        <v>0</v>
      </c>
      <c r="E27" s="10">
        <f t="shared" si="5"/>
        <v>46317</v>
      </c>
      <c r="F27" s="11">
        <v>0</v>
      </c>
      <c r="G27" s="12">
        <f t="shared" si="6"/>
        <v>1</v>
      </c>
      <c r="H27" s="13"/>
      <c r="I27" s="13"/>
      <c r="J27" s="13">
        <f t="shared" ref="J27:J28" si="38">I27-H27</f>
        <v>0</v>
      </c>
      <c r="K27" s="14">
        <f t="shared" ref="K27" si="39">J27/24</f>
        <v>0</v>
      </c>
      <c r="L27" s="15"/>
    </row>
    <row r="28" spans="1:12">
      <c r="A28" s="16">
        <f t="shared" si="37"/>
        <v>22</v>
      </c>
      <c r="B28" s="10">
        <f t="shared" si="37"/>
        <v>46317</v>
      </c>
      <c r="C28" s="10">
        <f t="shared" si="4"/>
        <v>46317</v>
      </c>
      <c r="D28" s="11">
        <v>0</v>
      </c>
      <c r="E28" s="10">
        <f t="shared" si="5"/>
        <v>46318</v>
      </c>
      <c r="F28" s="11">
        <v>0</v>
      </c>
      <c r="G28" s="12">
        <f t="shared" si="6"/>
        <v>1</v>
      </c>
      <c r="H28" s="13"/>
      <c r="I28" s="13"/>
      <c r="J28" s="13">
        <f t="shared" si="38"/>
        <v>0</v>
      </c>
      <c r="K28" s="14">
        <f t="shared" ref="K28" si="40">J28/24</f>
        <v>0</v>
      </c>
      <c r="L28" s="15"/>
    </row>
    <row r="29" spans="1:12">
      <c r="A29" s="16">
        <f t="shared" si="37"/>
        <v>23</v>
      </c>
      <c r="B29" s="10">
        <f t="shared" si="37"/>
        <v>46318</v>
      </c>
      <c r="C29" s="10">
        <f t="shared" si="4"/>
        <v>46318</v>
      </c>
      <c r="D29" s="11">
        <v>0</v>
      </c>
      <c r="E29" s="10">
        <f t="shared" si="5"/>
        <v>46319</v>
      </c>
      <c r="F29" s="11">
        <v>0</v>
      </c>
      <c r="G29" s="12">
        <f t="shared" si="6"/>
        <v>1</v>
      </c>
      <c r="H29" s="13"/>
      <c r="I29" s="13"/>
      <c r="J29" s="13">
        <f t="shared" si="31"/>
        <v>0</v>
      </c>
      <c r="K29" s="14">
        <f t="shared" si="32"/>
        <v>0</v>
      </c>
      <c r="L29" s="15"/>
    </row>
    <row r="30" spans="1:12">
      <c r="A30" s="16">
        <f t="shared" si="37"/>
        <v>24</v>
      </c>
      <c r="B30" s="10">
        <f t="shared" si="37"/>
        <v>46319</v>
      </c>
      <c r="C30" s="10">
        <f t="shared" si="4"/>
        <v>46319</v>
      </c>
      <c r="D30" s="11">
        <v>0</v>
      </c>
      <c r="E30" s="10">
        <f t="shared" si="5"/>
        <v>46320</v>
      </c>
      <c r="F30" s="11">
        <v>0</v>
      </c>
      <c r="G30" s="12">
        <f t="shared" si="6"/>
        <v>1</v>
      </c>
      <c r="H30" s="13"/>
      <c r="I30" s="13"/>
      <c r="J30" s="13">
        <f t="shared" si="31"/>
        <v>0</v>
      </c>
      <c r="K30" s="14">
        <f t="shared" si="32"/>
        <v>0</v>
      </c>
      <c r="L30" s="15"/>
    </row>
    <row r="31" spans="1:12">
      <c r="A31" s="16">
        <f t="shared" si="37"/>
        <v>25</v>
      </c>
      <c r="B31" s="10">
        <f t="shared" si="37"/>
        <v>46320</v>
      </c>
      <c r="C31" s="10">
        <f t="shared" si="4"/>
        <v>46320</v>
      </c>
      <c r="D31" s="11">
        <v>0</v>
      </c>
      <c r="E31" s="10">
        <f t="shared" si="5"/>
        <v>46321</v>
      </c>
      <c r="F31" s="11">
        <v>0</v>
      </c>
      <c r="G31" s="12">
        <f t="shared" si="6"/>
        <v>1</v>
      </c>
      <c r="H31" s="13"/>
      <c r="I31" s="13"/>
      <c r="J31" s="13">
        <f t="shared" ref="J31:J33" si="41">I31-H31</f>
        <v>0</v>
      </c>
      <c r="K31" s="14">
        <f t="shared" ref="K31" si="42">J31/24</f>
        <v>0</v>
      </c>
      <c r="L31" s="15"/>
    </row>
    <row r="32" spans="1:12">
      <c r="A32" s="16">
        <f t="shared" si="37"/>
        <v>26</v>
      </c>
      <c r="B32" s="10">
        <f t="shared" si="37"/>
        <v>46321</v>
      </c>
      <c r="C32" s="10">
        <f t="shared" si="4"/>
        <v>46321</v>
      </c>
      <c r="D32" s="11">
        <v>0</v>
      </c>
      <c r="E32" s="10">
        <f t="shared" si="5"/>
        <v>46322</v>
      </c>
      <c r="F32" s="11">
        <v>0</v>
      </c>
      <c r="G32" s="12">
        <f t="shared" si="6"/>
        <v>1</v>
      </c>
      <c r="H32" s="13"/>
      <c r="I32" s="13"/>
      <c r="J32" s="13">
        <f t="shared" si="41"/>
        <v>0</v>
      </c>
      <c r="K32" s="14">
        <f t="shared" si="2"/>
        <v>0</v>
      </c>
      <c r="L32" s="15"/>
    </row>
    <row r="33" spans="1:12">
      <c r="A33" s="16">
        <f t="shared" si="37"/>
        <v>27</v>
      </c>
      <c r="B33" s="10">
        <f t="shared" si="37"/>
        <v>46322</v>
      </c>
      <c r="C33" s="10">
        <f t="shared" si="4"/>
        <v>46322</v>
      </c>
      <c r="D33" s="11">
        <v>0</v>
      </c>
      <c r="E33" s="10">
        <f t="shared" si="5"/>
        <v>46323</v>
      </c>
      <c r="F33" s="11">
        <v>0</v>
      </c>
      <c r="G33" s="12">
        <f t="shared" si="6"/>
        <v>1</v>
      </c>
      <c r="H33" s="13"/>
      <c r="I33" s="13"/>
      <c r="J33" s="13">
        <f t="shared" si="41"/>
        <v>0</v>
      </c>
      <c r="K33" s="14">
        <f t="shared" si="2"/>
        <v>0</v>
      </c>
      <c r="L33" s="15"/>
    </row>
    <row r="34" spans="1:12">
      <c r="A34" s="16">
        <f t="shared" ref="A34:B34" si="43">A33+1</f>
        <v>28</v>
      </c>
      <c r="B34" s="10">
        <f t="shared" si="43"/>
        <v>46323</v>
      </c>
      <c r="C34" s="10">
        <f t="shared" ref="C34" si="44">B34</f>
        <v>46323</v>
      </c>
      <c r="D34" s="11">
        <v>0</v>
      </c>
      <c r="E34" s="10">
        <f t="shared" ref="E34" si="45">C34+1</f>
        <v>46324</v>
      </c>
      <c r="F34" s="11">
        <v>0</v>
      </c>
      <c r="G34" s="12">
        <f t="shared" ref="G34" si="46">IFERROR(((E34-C34)+(F34-D34)),"")</f>
        <v>1</v>
      </c>
      <c r="H34" s="13"/>
      <c r="I34" s="13"/>
      <c r="J34" s="13">
        <f t="shared" ref="J34" si="47">I34-H34</f>
        <v>0</v>
      </c>
      <c r="K34" s="14">
        <f t="shared" ref="K34" si="48">J34/24</f>
        <v>0</v>
      </c>
      <c r="L34" s="15"/>
    </row>
    <row r="35" spans="1:12">
      <c r="A35" s="16">
        <f t="shared" ref="A35:B35" si="49">A34+1</f>
        <v>29</v>
      </c>
      <c r="B35" s="10">
        <f t="shared" si="49"/>
        <v>46324</v>
      </c>
      <c r="C35" s="10">
        <f t="shared" ref="C35:C37" si="50">B35</f>
        <v>46324</v>
      </c>
      <c r="D35" s="11">
        <v>0</v>
      </c>
      <c r="E35" s="10">
        <f t="shared" ref="E35:E37" si="51">C35+1</f>
        <v>46325</v>
      </c>
      <c r="F35" s="11">
        <v>0</v>
      </c>
      <c r="G35" s="12">
        <f t="shared" ref="G35:G37" si="52">IFERROR(((E35-C35)+(F35-D35)),"")</f>
        <v>1</v>
      </c>
      <c r="H35" s="13"/>
      <c r="I35" s="13"/>
      <c r="J35" s="13">
        <f t="shared" ref="J35:J37" si="53">I35-H35</f>
        <v>0</v>
      </c>
      <c r="K35" s="14">
        <f t="shared" ref="K35:K37" si="54">J35/24</f>
        <v>0</v>
      </c>
      <c r="L35" s="15"/>
    </row>
    <row r="36" spans="1:12">
      <c r="A36" s="16">
        <f t="shared" ref="A36:B36" si="55">A35+1</f>
        <v>30</v>
      </c>
      <c r="B36" s="10">
        <f t="shared" si="55"/>
        <v>46325</v>
      </c>
      <c r="C36" s="10">
        <f t="shared" si="50"/>
        <v>46325</v>
      </c>
      <c r="D36" s="11">
        <v>0</v>
      </c>
      <c r="E36" s="10">
        <f t="shared" si="51"/>
        <v>46326</v>
      </c>
      <c r="F36" s="11">
        <v>0</v>
      </c>
      <c r="G36" s="12">
        <f t="shared" si="52"/>
        <v>1</v>
      </c>
      <c r="H36" s="13"/>
      <c r="I36" s="13"/>
      <c r="J36" s="13">
        <f t="shared" ref="J36" si="56">I36-H36</f>
        <v>0</v>
      </c>
      <c r="K36" s="14">
        <f t="shared" ref="K36" si="57">J36/24</f>
        <v>0</v>
      </c>
      <c r="L36" s="15"/>
    </row>
    <row r="37" spans="1:12">
      <c r="A37" s="16">
        <f t="shared" ref="A37:B37" si="58">A36+1</f>
        <v>31</v>
      </c>
      <c r="B37" s="10">
        <f t="shared" si="58"/>
        <v>46326</v>
      </c>
      <c r="C37" s="10">
        <f t="shared" si="50"/>
        <v>46326</v>
      </c>
      <c r="D37" s="11">
        <v>0</v>
      </c>
      <c r="E37" s="10">
        <f t="shared" si="51"/>
        <v>46327</v>
      </c>
      <c r="F37" s="11">
        <v>0</v>
      </c>
      <c r="G37" s="12">
        <f t="shared" si="52"/>
        <v>1</v>
      </c>
      <c r="H37" s="13"/>
      <c r="I37" s="13"/>
      <c r="J37" s="13">
        <f t="shared" si="53"/>
        <v>0</v>
      </c>
      <c r="K37" s="14">
        <f t="shared" si="54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24" t="s">
        <v>3</v>
      </c>
      <c r="B40" s="25"/>
      <c r="C40" s="25"/>
      <c r="D40" s="25"/>
      <c r="E40" s="25"/>
      <c r="F40" s="25"/>
      <c r="G40" s="26">
        <f>SUM(G7:G39)</f>
        <v>31</v>
      </c>
      <c r="H40" s="27"/>
      <c r="I40" s="27"/>
      <c r="J40" s="28">
        <f>SUM(J7:J39)</f>
        <v>35532.419999999925</v>
      </c>
      <c r="K40" s="28">
        <f>AVERAGE(K7:K39)</f>
        <v>47.758629032257964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G40/SUMPRODUCT((G7:G39&gt;0)*1)</f>
        <v>1</v>
      </c>
      <c r="H41" s="33"/>
      <c r="I41" s="33"/>
      <c r="J41" s="33"/>
      <c r="K41" s="33">
        <f>K40/SUMPRODUCT((K7:K39&gt;0)*1)</f>
        <v>3.411330645161283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0" zoomScaleNormal="80" workbookViewId="0">
      <pane xSplit="3" ySplit="7" topLeftCell="D8" activePane="bottomRight" state="frozen"/>
      <selection pane="topRight"/>
      <selection pane="bottomLeft"/>
      <selection pane="bottomRight" activeCell="H22" sqref="H21:I2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4.7109375" style="1" customWidth="1"/>
    <col min="10" max="10" width="13.140625" style="1" customWidth="1"/>
    <col min="11" max="11" width="11" style="1" customWidth="1"/>
    <col min="12" max="12" width="42" style="1" customWidth="1"/>
    <col min="13" max="16384" width="9.140625" style="1"/>
  </cols>
  <sheetData>
    <row r="1" spans="1:12"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222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46296</v>
      </c>
      <c r="D4" s="76"/>
      <c r="E4" s="2"/>
      <c r="F4" s="2"/>
      <c r="G4" s="2"/>
      <c r="H4" s="2"/>
      <c r="I4" s="2"/>
      <c r="J4" s="2" t="s">
        <v>159</v>
      </c>
      <c r="K4" s="6">
        <f>MAX(K8:K41)</f>
        <v>389.67041666666046</v>
      </c>
      <c r="L4" s="2"/>
    </row>
    <row r="5" spans="1:12">
      <c r="A5" s="169"/>
      <c r="B5" s="169"/>
      <c r="C5" s="2"/>
      <c r="D5" s="2"/>
      <c r="E5" s="2"/>
      <c r="F5" s="2"/>
      <c r="G5" s="2"/>
      <c r="H5" s="2"/>
      <c r="I5" s="2"/>
      <c r="J5" s="2"/>
      <c r="K5" s="6"/>
      <c r="L5" s="2"/>
    </row>
    <row r="6" spans="1:12" ht="15" customHeight="1">
      <c r="A6" s="916" t="s">
        <v>124</v>
      </c>
      <c r="B6" s="915" t="s">
        <v>125</v>
      </c>
      <c r="C6" s="915" t="s">
        <v>160</v>
      </c>
      <c r="D6" s="915"/>
      <c r="E6" s="915" t="s">
        <v>161</v>
      </c>
      <c r="F6" s="915"/>
      <c r="G6" s="919" t="s">
        <v>162</v>
      </c>
      <c r="H6" s="915" t="s">
        <v>163</v>
      </c>
      <c r="I6" s="915"/>
      <c r="J6" s="915" t="s">
        <v>164</v>
      </c>
      <c r="K6" s="919" t="s">
        <v>165</v>
      </c>
      <c r="L6" s="913" t="s">
        <v>166</v>
      </c>
    </row>
    <row r="7" spans="1:12" ht="33.75" customHeight="1">
      <c r="A7" s="917"/>
      <c r="B7" s="918"/>
      <c r="C7" s="7" t="s">
        <v>125</v>
      </c>
      <c r="D7" s="7" t="s">
        <v>167</v>
      </c>
      <c r="E7" s="7" t="s">
        <v>125</v>
      </c>
      <c r="F7" s="7" t="s">
        <v>167</v>
      </c>
      <c r="G7" s="920"/>
      <c r="H7" s="7" t="s">
        <v>160</v>
      </c>
      <c r="I7" s="7" t="s">
        <v>161</v>
      </c>
      <c r="J7" s="918"/>
      <c r="K7" s="920"/>
      <c r="L7" s="914"/>
    </row>
    <row r="8" spans="1:12">
      <c r="A8" s="8">
        <v>1</v>
      </c>
      <c r="B8" s="9">
        <f>C4</f>
        <v>46296</v>
      </c>
      <c r="C8" s="10">
        <f>B8</f>
        <v>46296</v>
      </c>
      <c r="D8" s="11">
        <v>0</v>
      </c>
      <c r="E8" s="10">
        <f>C8+1</f>
        <v>46297</v>
      </c>
      <c r="F8" s="11">
        <v>0</v>
      </c>
      <c r="G8" s="12">
        <f>IFERROR(((E8-C8)+(F8-D8)),"")</f>
        <v>1</v>
      </c>
      <c r="H8" s="13">
        <v>8821893.1400000006</v>
      </c>
      <c r="I8" s="13">
        <v>8829657.2699999996</v>
      </c>
      <c r="J8" s="13">
        <f>I8-H8</f>
        <v>7764.1299999989569</v>
      </c>
      <c r="K8" s="14">
        <f>J8/24</f>
        <v>323.5054166666232</v>
      </c>
      <c r="L8" s="101"/>
    </row>
    <row r="9" spans="1:12">
      <c r="A9" s="16">
        <f>A8+1</f>
        <v>2</v>
      </c>
      <c r="B9" s="10">
        <f>B8+1</f>
        <v>46297</v>
      </c>
      <c r="C9" s="10">
        <f>B9</f>
        <v>46297</v>
      </c>
      <c r="D9" s="11">
        <v>0</v>
      </c>
      <c r="E9" s="10">
        <f>C9+1</f>
        <v>46298</v>
      </c>
      <c r="F9" s="11">
        <v>0</v>
      </c>
      <c r="G9" s="12">
        <f>IFERROR(((E9-C9)+(F9-D9)),"")</f>
        <v>1</v>
      </c>
      <c r="H9" s="256">
        <f t="shared" ref="H9:H21" si="0">I8</f>
        <v>8829657.2699999996</v>
      </c>
      <c r="I9" s="13">
        <v>8837476.5</v>
      </c>
      <c r="J9" s="13">
        <f t="shared" ref="J9" si="1">I9-H9</f>
        <v>7819.230000000447</v>
      </c>
      <c r="K9" s="14">
        <f t="shared" ref="K9" si="2">J9/24</f>
        <v>325.80125000001863</v>
      </c>
      <c r="L9" s="15"/>
    </row>
    <row r="10" spans="1:12">
      <c r="A10" s="16">
        <f t="shared" ref="A10:B25" si="3">A9+1</f>
        <v>3</v>
      </c>
      <c r="B10" s="10">
        <f t="shared" si="3"/>
        <v>46298</v>
      </c>
      <c r="C10" s="10">
        <f t="shared" ref="C10:C33" si="4">B10</f>
        <v>46298</v>
      </c>
      <c r="D10" s="11">
        <v>0</v>
      </c>
      <c r="E10" s="10">
        <f t="shared" ref="E10:E33" si="5">C10+1</f>
        <v>46299</v>
      </c>
      <c r="F10" s="11">
        <v>0</v>
      </c>
      <c r="G10" s="12">
        <f t="shared" ref="G10:G34" si="6">IFERROR(((E10-C10)+(F10-D10)),"")</f>
        <v>1</v>
      </c>
      <c r="H10" s="256">
        <f t="shared" si="0"/>
        <v>8837476.5</v>
      </c>
      <c r="I10" s="13">
        <v>8842603.8300000001</v>
      </c>
      <c r="J10" s="13">
        <f t="shared" ref="J10" si="7">I10-H10</f>
        <v>5127.3300000000745</v>
      </c>
      <c r="K10" s="14">
        <f t="shared" ref="K10" si="8">J10/24</f>
        <v>213.63875000000311</v>
      </c>
      <c r="L10" s="15"/>
    </row>
    <row r="11" spans="1:12">
      <c r="A11" s="16">
        <f t="shared" si="3"/>
        <v>4</v>
      </c>
      <c r="B11" s="10">
        <f t="shared" si="3"/>
        <v>46299</v>
      </c>
      <c r="C11" s="10">
        <f t="shared" si="4"/>
        <v>46299</v>
      </c>
      <c r="D11" s="11">
        <v>0</v>
      </c>
      <c r="E11" s="10">
        <f t="shared" si="5"/>
        <v>46300</v>
      </c>
      <c r="F11" s="11">
        <v>0</v>
      </c>
      <c r="G11" s="12">
        <f t="shared" si="6"/>
        <v>1</v>
      </c>
      <c r="H11" s="256">
        <f t="shared" si="0"/>
        <v>8842603.8300000001</v>
      </c>
      <c r="I11" s="13">
        <v>8843646.5199999996</v>
      </c>
      <c r="J11" s="13">
        <f t="shared" ref="J11" si="9">I11-H11</f>
        <v>1042.6899999994785</v>
      </c>
      <c r="K11" s="14">
        <f t="shared" ref="K11" si="10">J11/24</f>
        <v>43.445416666644938</v>
      </c>
      <c r="L11" s="15"/>
    </row>
    <row r="12" spans="1:12">
      <c r="A12" s="16">
        <f t="shared" si="3"/>
        <v>5</v>
      </c>
      <c r="B12" s="10">
        <f t="shared" si="3"/>
        <v>46300</v>
      </c>
      <c r="C12" s="10">
        <f t="shared" si="4"/>
        <v>46300</v>
      </c>
      <c r="D12" s="11">
        <v>0</v>
      </c>
      <c r="E12" s="10">
        <f t="shared" si="5"/>
        <v>46301</v>
      </c>
      <c r="F12" s="11">
        <v>0</v>
      </c>
      <c r="G12" s="12">
        <f t="shared" si="6"/>
        <v>1</v>
      </c>
      <c r="H12" s="256">
        <f t="shared" si="0"/>
        <v>8843646.5199999996</v>
      </c>
      <c r="I12" s="13">
        <v>8852998.6099999994</v>
      </c>
      <c r="J12" s="13">
        <f t="shared" ref="J12" si="11">I12-H12</f>
        <v>9352.089999999851</v>
      </c>
      <c r="K12" s="14">
        <f t="shared" ref="K12" si="12">J12/24</f>
        <v>389.67041666666046</v>
      </c>
      <c r="L12" s="15"/>
    </row>
    <row r="13" spans="1:12">
      <c r="A13" s="16">
        <f t="shared" si="3"/>
        <v>6</v>
      </c>
      <c r="B13" s="10">
        <f t="shared" si="3"/>
        <v>46301</v>
      </c>
      <c r="C13" s="10">
        <f t="shared" si="4"/>
        <v>46301</v>
      </c>
      <c r="D13" s="11">
        <v>0</v>
      </c>
      <c r="E13" s="10">
        <f t="shared" si="5"/>
        <v>46302</v>
      </c>
      <c r="F13" s="11">
        <v>0</v>
      </c>
      <c r="G13" s="12">
        <f t="shared" si="6"/>
        <v>1</v>
      </c>
      <c r="H13" s="256">
        <f t="shared" si="0"/>
        <v>8852998.6099999994</v>
      </c>
      <c r="I13" s="13">
        <v>8860566.4000000004</v>
      </c>
      <c r="J13" s="13">
        <f t="shared" ref="J13:J33" si="13">I13-H13</f>
        <v>7567.7900000009686</v>
      </c>
      <c r="K13" s="14">
        <f t="shared" ref="K13:K33" si="14">J13/24</f>
        <v>315.32458333337371</v>
      </c>
      <c r="L13" s="15"/>
    </row>
    <row r="14" spans="1:12">
      <c r="A14" s="16">
        <f t="shared" si="3"/>
        <v>7</v>
      </c>
      <c r="B14" s="10">
        <f t="shared" si="3"/>
        <v>46302</v>
      </c>
      <c r="C14" s="10">
        <f t="shared" si="4"/>
        <v>46302</v>
      </c>
      <c r="D14" s="11">
        <v>0</v>
      </c>
      <c r="E14" s="10">
        <f t="shared" si="5"/>
        <v>46303</v>
      </c>
      <c r="F14" s="11">
        <v>0</v>
      </c>
      <c r="G14" s="12">
        <f t="shared" si="6"/>
        <v>1</v>
      </c>
      <c r="H14" s="256">
        <f t="shared" si="0"/>
        <v>8860566.4000000004</v>
      </c>
      <c r="I14" s="13">
        <v>8868458.0600000005</v>
      </c>
      <c r="J14" s="13">
        <f t="shared" si="13"/>
        <v>7891.660000000149</v>
      </c>
      <c r="K14" s="14">
        <f t="shared" si="14"/>
        <v>328.81916666667286</v>
      </c>
      <c r="L14" s="15"/>
    </row>
    <row r="15" spans="1:12">
      <c r="A15" s="16">
        <f t="shared" si="3"/>
        <v>8</v>
      </c>
      <c r="B15" s="10">
        <f t="shared" si="3"/>
        <v>46303</v>
      </c>
      <c r="C15" s="10">
        <f t="shared" si="4"/>
        <v>46303</v>
      </c>
      <c r="D15" s="11">
        <v>0</v>
      </c>
      <c r="E15" s="10">
        <f t="shared" si="5"/>
        <v>46304</v>
      </c>
      <c r="F15" s="11">
        <v>0</v>
      </c>
      <c r="G15" s="12">
        <f t="shared" si="6"/>
        <v>1</v>
      </c>
      <c r="H15" s="256">
        <f t="shared" si="0"/>
        <v>8868458.0600000005</v>
      </c>
      <c r="I15" s="256">
        <v>8877050.6899999995</v>
      </c>
      <c r="J15" s="13">
        <f t="shared" si="13"/>
        <v>8592.6299999989569</v>
      </c>
      <c r="K15" s="14">
        <f t="shared" si="14"/>
        <v>358.02624999995652</v>
      </c>
      <c r="L15" s="15"/>
    </row>
    <row r="16" spans="1:12">
      <c r="A16" s="16">
        <f t="shared" si="3"/>
        <v>9</v>
      </c>
      <c r="B16" s="10">
        <f t="shared" si="3"/>
        <v>46304</v>
      </c>
      <c r="C16" s="10">
        <f t="shared" si="4"/>
        <v>46304</v>
      </c>
      <c r="D16" s="11">
        <v>0</v>
      </c>
      <c r="E16" s="10">
        <f t="shared" si="5"/>
        <v>46305</v>
      </c>
      <c r="F16" s="11">
        <v>0</v>
      </c>
      <c r="G16" s="12">
        <f t="shared" si="6"/>
        <v>1</v>
      </c>
      <c r="H16" s="256">
        <f t="shared" si="0"/>
        <v>8877050.6899999995</v>
      </c>
      <c r="I16" s="13">
        <v>8885264.7699999996</v>
      </c>
      <c r="J16" s="13">
        <f t="shared" ref="J16" si="15">I16-H16</f>
        <v>8214.0800000000745</v>
      </c>
      <c r="K16" s="14">
        <f t="shared" ref="K16" si="16">J16/24</f>
        <v>342.25333333333646</v>
      </c>
      <c r="L16" s="15"/>
    </row>
    <row r="17" spans="1:14">
      <c r="A17" s="16">
        <f t="shared" si="3"/>
        <v>10</v>
      </c>
      <c r="B17" s="10">
        <f t="shared" si="3"/>
        <v>46305</v>
      </c>
      <c r="C17" s="10">
        <f t="shared" si="4"/>
        <v>46305</v>
      </c>
      <c r="D17" s="11">
        <v>0</v>
      </c>
      <c r="E17" s="10">
        <f t="shared" si="5"/>
        <v>46306</v>
      </c>
      <c r="F17" s="11">
        <v>0</v>
      </c>
      <c r="G17" s="12">
        <f t="shared" si="6"/>
        <v>1</v>
      </c>
      <c r="H17" s="256">
        <f t="shared" si="0"/>
        <v>8885264.7699999996</v>
      </c>
      <c r="I17" s="13">
        <v>8891072.8300000001</v>
      </c>
      <c r="J17" s="13">
        <f t="shared" ref="J17" si="17">I17-H17</f>
        <v>5808.0600000005215</v>
      </c>
      <c r="K17" s="14">
        <f t="shared" ref="K17" si="18">J17/24</f>
        <v>242.00250000002174</v>
      </c>
      <c r="L17" s="15"/>
    </row>
    <row r="18" spans="1:14">
      <c r="A18" s="16">
        <f t="shared" si="3"/>
        <v>11</v>
      </c>
      <c r="B18" s="10">
        <f t="shared" si="3"/>
        <v>46306</v>
      </c>
      <c r="C18" s="10">
        <f t="shared" si="4"/>
        <v>46306</v>
      </c>
      <c r="D18" s="11">
        <v>0</v>
      </c>
      <c r="E18" s="10">
        <f t="shared" si="5"/>
        <v>46307</v>
      </c>
      <c r="F18" s="11">
        <v>0</v>
      </c>
      <c r="G18" s="12">
        <f t="shared" si="6"/>
        <v>1</v>
      </c>
      <c r="H18" s="256">
        <f t="shared" si="0"/>
        <v>8891072.8300000001</v>
      </c>
      <c r="I18" s="13">
        <v>8892142.9199999999</v>
      </c>
      <c r="J18" s="13">
        <f t="shared" ref="J18" si="19">I18-H18</f>
        <v>1070.089999999851</v>
      </c>
      <c r="K18" s="14">
        <f t="shared" ref="K18" si="20">J18/24</f>
        <v>44.587083333327122</v>
      </c>
      <c r="L18" s="106"/>
    </row>
    <row r="19" spans="1:14">
      <c r="A19" s="16">
        <f t="shared" si="3"/>
        <v>12</v>
      </c>
      <c r="B19" s="10">
        <f t="shared" si="3"/>
        <v>46307</v>
      </c>
      <c r="C19" s="10">
        <f t="shared" si="4"/>
        <v>46307</v>
      </c>
      <c r="D19" s="11">
        <v>0</v>
      </c>
      <c r="E19" s="10">
        <f t="shared" si="5"/>
        <v>46308</v>
      </c>
      <c r="F19" s="11">
        <v>0</v>
      </c>
      <c r="G19" s="12">
        <f t="shared" si="6"/>
        <v>1</v>
      </c>
      <c r="H19" s="256">
        <f t="shared" si="0"/>
        <v>8892142.9199999999</v>
      </c>
      <c r="I19" s="13">
        <v>8901338.6099999994</v>
      </c>
      <c r="J19" s="13">
        <f t="shared" ref="J19:J21" si="21">I19-H19</f>
        <v>9195.6899999994785</v>
      </c>
      <c r="K19" s="14">
        <f t="shared" ref="K19:K21" si="22">J19/24</f>
        <v>383.15374999997829</v>
      </c>
      <c r="L19" s="106"/>
      <c r="N19" s="17"/>
    </row>
    <row r="20" spans="1:14">
      <c r="A20" s="16">
        <f t="shared" si="3"/>
        <v>13</v>
      </c>
      <c r="B20" s="10">
        <f t="shared" si="3"/>
        <v>46308</v>
      </c>
      <c r="C20" s="10">
        <f t="shared" si="4"/>
        <v>46308</v>
      </c>
      <c r="D20" s="11">
        <v>0</v>
      </c>
      <c r="E20" s="10">
        <f t="shared" si="5"/>
        <v>46309</v>
      </c>
      <c r="F20" s="11">
        <v>0</v>
      </c>
      <c r="G20" s="12">
        <f t="shared" si="6"/>
        <v>1</v>
      </c>
      <c r="H20" s="256">
        <f t="shared" si="0"/>
        <v>8901338.6099999994</v>
      </c>
      <c r="I20" s="13">
        <v>8909526.0199999996</v>
      </c>
      <c r="J20" s="13">
        <f t="shared" si="21"/>
        <v>8187.410000000149</v>
      </c>
      <c r="K20" s="14">
        <f t="shared" si="22"/>
        <v>341.14208333333954</v>
      </c>
      <c r="L20" s="106"/>
    </row>
    <row r="21" spans="1:14">
      <c r="A21" s="16">
        <f t="shared" si="3"/>
        <v>14</v>
      </c>
      <c r="B21" s="10">
        <f t="shared" si="3"/>
        <v>46309</v>
      </c>
      <c r="C21" s="10">
        <f t="shared" si="4"/>
        <v>46309</v>
      </c>
      <c r="D21" s="11">
        <v>0</v>
      </c>
      <c r="E21" s="10">
        <f t="shared" si="5"/>
        <v>46310</v>
      </c>
      <c r="F21" s="11">
        <v>0</v>
      </c>
      <c r="G21" s="12">
        <f t="shared" si="6"/>
        <v>1</v>
      </c>
      <c r="H21" s="256">
        <f t="shared" si="0"/>
        <v>8909526.0199999996</v>
      </c>
      <c r="I21" s="13">
        <v>8917511.1099999994</v>
      </c>
      <c r="J21" s="13">
        <f t="shared" si="21"/>
        <v>7985.089999999851</v>
      </c>
      <c r="K21" s="14">
        <f t="shared" si="22"/>
        <v>332.71208333332714</v>
      </c>
      <c r="L21" s="106"/>
    </row>
    <row r="22" spans="1:14">
      <c r="A22" s="16">
        <f t="shared" si="3"/>
        <v>15</v>
      </c>
      <c r="B22" s="10">
        <f t="shared" si="3"/>
        <v>46310</v>
      </c>
      <c r="C22" s="10">
        <f t="shared" si="4"/>
        <v>46310</v>
      </c>
      <c r="D22" s="11">
        <v>0</v>
      </c>
      <c r="E22" s="10">
        <f t="shared" si="5"/>
        <v>46311</v>
      </c>
      <c r="F22" s="11">
        <v>0</v>
      </c>
      <c r="G22" s="12">
        <f t="shared" si="6"/>
        <v>1</v>
      </c>
      <c r="H22" s="256"/>
      <c r="I22" s="13"/>
      <c r="J22" s="13">
        <f t="shared" ref="J22" si="23">I22-H22</f>
        <v>0</v>
      </c>
      <c r="K22" s="14">
        <f t="shared" ref="K22" si="24">J22/24</f>
        <v>0</v>
      </c>
      <c r="L22" s="106"/>
    </row>
    <row r="23" spans="1:14">
      <c r="A23" s="16">
        <f t="shared" si="3"/>
        <v>16</v>
      </c>
      <c r="B23" s="10">
        <f t="shared" si="3"/>
        <v>46311</v>
      </c>
      <c r="C23" s="10">
        <f t="shared" si="4"/>
        <v>46311</v>
      </c>
      <c r="D23" s="11">
        <v>0</v>
      </c>
      <c r="E23" s="10">
        <f t="shared" si="5"/>
        <v>46312</v>
      </c>
      <c r="F23" s="11">
        <v>0</v>
      </c>
      <c r="G23" s="12">
        <f t="shared" si="6"/>
        <v>1</v>
      </c>
      <c r="H23" s="256"/>
      <c r="I23" s="13"/>
      <c r="J23" s="13">
        <f t="shared" si="13"/>
        <v>0</v>
      </c>
      <c r="K23" s="14">
        <f t="shared" si="14"/>
        <v>0</v>
      </c>
      <c r="L23" s="106"/>
    </row>
    <row r="24" spans="1:14">
      <c r="A24" s="16">
        <f t="shared" si="3"/>
        <v>17</v>
      </c>
      <c r="B24" s="10">
        <f t="shared" si="3"/>
        <v>46312</v>
      </c>
      <c r="C24" s="10">
        <f t="shared" si="4"/>
        <v>46312</v>
      </c>
      <c r="D24" s="11">
        <v>0</v>
      </c>
      <c r="E24" s="10">
        <f t="shared" si="5"/>
        <v>46313</v>
      </c>
      <c r="F24" s="11">
        <v>0</v>
      </c>
      <c r="G24" s="12">
        <f t="shared" si="6"/>
        <v>1</v>
      </c>
      <c r="H24" s="256"/>
      <c r="I24" s="13"/>
      <c r="J24" s="13">
        <f t="shared" si="13"/>
        <v>0</v>
      </c>
      <c r="K24" s="14">
        <f t="shared" si="14"/>
        <v>0</v>
      </c>
      <c r="L24" s="106"/>
    </row>
    <row r="25" spans="1:14">
      <c r="A25" s="16">
        <f t="shared" si="3"/>
        <v>18</v>
      </c>
      <c r="B25" s="10">
        <f t="shared" si="3"/>
        <v>46313</v>
      </c>
      <c r="C25" s="10">
        <f t="shared" si="4"/>
        <v>46313</v>
      </c>
      <c r="D25" s="11">
        <v>0</v>
      </c>
      <c r="E25" s="10">
        <f t="shared" si="5"/>
        <v>46314</v>
      </c>
      <c r="F25" s="11">
        <v>0</v>
      </c>
      <c r="G25" s="12">
        <f t="shared" si="6"/>
        <v>1</v>
      </c>
      <c r="H25" s="256"/>
      <c r="I25" s="13"/>
      <c r="J25" s="13">
        <f t="shared" ref="J25:J26" si="25">I25-H25</f>
        <v>0</v>
      </c>
      <c r="K25" s="14">
        <f t="shared" ref="K25" si="26">J25/24</f>
        <v>0</v>
      </c>
      <c r="L25" s="106"/>
    </row>
    <row r="26" spans="1:14">
      <c r="A26" s="16">
        <f t="shared" ref="A26:B33" si="27">A25+1</f>
        <v>19</v>
      </c>
      <c r="B26" s="10">
        <f>B25+1</f>
        <v>46314</v>
      </c>
      <c r="C26" s="10">
        <f t="shared" si="4"/>
        <v>46314</v>
      </c>
      <c r="D26" s="11">
        <v>0</v>
      </c>
      <c r="E26" s="10">
        <f t="shared" si="5"/>
        <v>46315</v>
      </c>
      <c r="F26" s="11">
        <v>0</v>
      </c>
      <c r="G26" s="12">
        <f t="shared" si="6"/>
        <v>1</v>
      </c>
      <c r="H26" s="256"/>
      <c r="I26" s="13"/>
      <c r="J26" s="13">
        <f t="shared" si="25"/>
        <v>0</v>
      </c>
      <c r="K26" s="14">
        <f t="shared" si="14"/>
        <v>0</v>
      </c>
      <c r="L26" s="106"/>
    </row>
    <row r="27" spans="1:14">
      <c r="A27" s="16">
        <f t="shared" si="27"/>
        <v>20</v>
      </c>
      <c r="B27" s="10">
        <f>B26+1</f>
        <v>46315</v>
      </c>
      <c r="C27" s="10">
        <f t="shared" si="4"/>
        <v>46315</v>
      </c>
      <c r="D27" s="11">
        <v>0</v>
      </c>
      <c r="E27" s="10">
        <f t="shared" si="5"/>
        <v>46316</v>
      </c>
      <c r="F27" s="11">
        <v>0</v>
      </c>
      <c r="G27" s="12">
        <f t="shared" si="6"/>
        <v>1</v>
      </c>
      <c r="H27" s="256"/>
      <c r="I27" s="13"/>
      <c r="J27" s="13">
        <f t="shared" si="13"/>
        <v>0</v>
      </c>
      <c r="K27" s="14">
        <f t="shared" si="14"/>
        <v>0</v>
      </c>
      <c r="L27" s="15"/>
    </row>
    <row r="28" spans="1:14">
      <c r="A28" s="16">
        <f t="shared" si="27"/>
        <v>21</v>
      </c>
      <c r="B28" s="10">
        <f>B27+1</f>
        <v>46316</v>
      </c>
      <c r="C28" s="10">
        <f t="shared" si="4"/>
        <v>46316</v>
      </c>
      <c r="D28" s="11">
        <v>0</v>
      </c>
      <c r="E28" s="10">
        <f t="shared" si="5"/>
        <v>46317</v>
      </c>
      <c r="F28" s="11">
        <v>0</v>
      </c>
      <c r="G28" s="12">
        <f t="shared" si="6"/>
        <v>1</v>
      </c>
      <c r="H28" s="256"/>
      <c r="I28" s="13"/>
      <c r="J28" s="13">
        <f t="shared" si="13"/>
        <v>0</v>
      </c>
      <c r="K28" s="14">
        <f t="shared" si="14"/>
        <v>0</v>
      </c>
      <c r="L28" s="106"/>
    </row>
    <row r="29" spans="1:14">
      <c r="A29" s="16">
        <f t="shared" si="27"/>
        <v>22</v>
      </c>
      <c r="B29" s="10">
        <f t="shared" si="27"/>
        <v>46317</v>
      </c>
      <c r="C29" s="10">
        <f t="shared" si="4"/>
        <v>46317</v>
      </c>
      <c r="D29" s="11">
        <v>0</v>
      </c>
      <c r="E29" s="10">
        <f t="shared" si="5"/>
        <v>46318</v>
      </c>
      <c r="F29" s="11">
        <v>0</v>
      </c>
      <c r="G29" s="12">
        <f t="shared" si="6"/>
        <v>1</v>
      </c>
      <c r="H29" s="256"/>
      <c r="I29" s="256"/>
      <c r="J29" s="13">
        <f t="shared" si="13"/>
        <v>0</v>
      </c>
      <c r="K29" s="14">
        <f t="shared" si="14"/>
        <v>0</v>
      </c>
      <c r="L29" s="106"/>
    </row>
    <row r="30" spans="1:14">
      <c r="A30" s="16">
        <f t="shared" si="27"/>
        <v>23</v>
      </c>
      <c r="B30" s="10">
        <f t="shared" si="27"/>
        <v>46318</v>
      </c>
      <c r="C30" s="10">
        <f t="shared" si="4"/>
        <v>46318</v>
      </c>
      <c r="D30" s="11">
        <v>0</v>
      </c>
      <c r="E30" s="10">
        <f t="shared" si="5"/>
        <v>46319</v>
      </c>
      <c r="F30" s="11">
        <v>0</v>
      </c>
      <c r="G30" s="12">
        <f t="shared" si="6"/>
        <v>1</v>
      </c>
      <c r="H30" s="256"/>
      <c r="I30" s="13"/>
      <c r="J30" s="13">
        <f t="shared" si="13"/>
        <v>0</v>
      </c>
      <c r="K30" s="14">
        <f t="shared" si="14"/>
        <v>0</v>
      </c>
      <c r="L30" s="15"/>
    </row>
    <row r="31" spans="1:14">
      <c r="A31" s="16">
        <f t="shared" si="27"/>
        <v>24</v>
      </c>
      <c r="B31" s="10">
        <f t="shared" si="27"/>
        <v>46319</v>
      </c>
      <c r="C31" s="10">
        <f t="shared" si="4"/>
        <v>46319</v>
      </c>
      <c r="D31" s="11">
        <v>0</v>
      </c>
      <c r="E31" s="10">
        <f t="shared" si="5"/>
        <v>46320</v>
      </c>
      <c r="F31" s="11">
        <v>0</v>
      </c>
      <c r="G31" s="12">
        <f t="shared" si="6"/>
        <v>1</v>
      </c>
      <c r="H31" s="256"/>
      <c r="I31" s="256"/>
      <c r="J31" s="13">
        <f t="shared" si="13"/>
        <v>0</v>
      </c>
      <c r="K31" s="14">
        <f t="shared" si="14"/>
        <v>0</v>
      </c>
      <c r="L31" s="15"/>
    </row>
    <row r="32" spans="1:14">
      <c r="A32" s="16">
        <f t="shared" si="27"/>
        <v>25</v>
      </c>
      <c r="B32" s="10">
        <f t="shared" si="27"/>
        <v>46320</v>
      </c>
      <c r="C32" s="10">
        <f t="shared" si="4"/>
        <v>46320</v>
      </c>
      <c r="D32" s="11">
        <v>0</v>
      </c>
      <c r="E32" s="10">
        <f t="shared" si="5"/>
        <v>46321</v>
      </c>
      <c r="F32" s="11">
        <v>0</v>
      </c>
      <c r="G32" s="12">
        <f t="shared" si="6"/>
        <v>1</v>
      </c>
      <c r="H32" s="256"/>
      <c r="I32" s="13"/>
      <c r="J32" s="13">
        <f t="shared" si="13"/>
        <v>0</v>
      </c>
      <c r="K32" s="14">
        <f t="shared" si="14"/>
        <v>0</v>
      </c>
      <c r="L32" s="15"/>
    </row>
    <row r="33" spans="1:12">
      <c r="A33" s="16">
        <f t="shared" si="27"/>
        <v>26</v>
      </c>
      <c r="B33" s="10">
        <f t="shared" si="27"/>
        <v>46321</v>
      </c>
      <c r="C33" s="10">
        <f t="shared" si="4"/>
        <v>46321</v>
      </c>
      <c r="D33" s="11">
        <v>0</v>
      </c>
      <c r="E33" s="10">
        <f t="shared" si="5"/>
        <v>46322</v>
      </c>
      <c r="F33" s="11">
        <v>0</v>
      </c>
      <c r="G33" s="12">
        <f t="shared" si="6"/>
        <v>1</v>
      </c>
      <c r="H33" s="256"/>
      <c r="I33" s="13"/>
      <c r="J33" s="13">
        <f t="shared" si="13"/>
        <v>0</v>
      </c>
      <c r="K33" s="14">
        <f t="shared" si="14"/>
        <v>0</v>
      </c>
      <c r="L33" s="15"/>
    </row>
    <row r="34" spans="1:12">
      <c r="A34" s="16">
        <f t="shared" ref="A34:B34" si="28">A33+1</f>
        <v>27</v>
      </c>
      <c r="B34" s="10">
        <f t="shared" si="28"/>
        <v>46322</v>
      </c>
      <c r="C34" s="10">
        <f t="shared" ref="C34:C35" si="29">B34</f>
        <v>46322</v>
      </c>
      <c r="D34" s="11">
        <v>0</v>
      </c>
      <c r="E34" s="10">
        <f t="shared" ref="E34:E35" si="30">C34+1</f>
        <v>46323</v>
      </c>
      <c r="F34" s="11">
        <v>0</v>
      </c>
      <c r="G34" s="12">
        <f t="shared" si="6"/>
        <v>1</v>
      </c>
      <c r="H34" s="256"/>
      <c r="I34" s="13"/>
      <c r="J34" s="13">
        <f t="shared" ref="J34:J35" si="31">I34-H34</f>
        <v>0</v>
      </c>
      <c r="K34" s="14">
        <f t="shared" ref="K34:K35" si="32">J34/24</f>
        <v>0</v>
      </c>
      <c r="L34" s="15"/>
    </row>
    <row r="35" spans="1:12">
      <c r="A35" s="16">
        <f t="shared" ref="A35:B35" si="33">A34+1</f>
        <v>28</v>
      </c>
      <c r="B35" s="10">
        <f t="shared" si="33"/>
        <v>46323</v>
      </c>
      <c r="C35" s="10">
        <f t="shared" si="29"/>
        <v>46323</v>
      </c>
      <c r="D35" s="11">
        <v>0</v>
      </c>
      <c r="E35" s="10">
        <f t="shared" si="30"/>
        <v>46324</v>
      </c>
      <c r="F35" s="11">
        <v>0</v>
      </c>
      <c r="G35" s="12">
        <f t="shared" ref="G35" si="34">IFERROR(((E35-C35)+(F35-D35)),"")</f>
        <v>1</v>
      </c>
      <c r="H35" s="256"/>
      <c r="I35" s="13"/>
      <c r="J35" s="13">
        <f t="shared" si="31"/>
        <v>0</v>
      </c>
      <c r="K35" s="14">
        <f t="shared" si="32"/>
        <v>0</v>
      </c>
      <c r="L35" s="15"/>
    </row>
    <row r="36" spans="1:12">
      <c r="A36" s="16">
        <f t="shared" ref="A36:B36" si="35">A35+1</f>
        <v>29</v>
      </c>
      <c r="B36" s="10">
        <f t="shared" si="35"/>
        <v>46324</v>
      </c>
      <c r="C36" s="10">
        <f t="shared" ref="C36:C38" si="36">B36</f>
        <v>46324</v>
      </c>
      <c r="D36" s="11">
        <v>0</v>
      </c>
      <c r="E36" s="10">
        <f t="shared" ref="E36:E38" si="37">C36+1</f>
        <v>46325</v>
      </c>
      <c r="F36" s="11">
        <v>0</v>
      </c>
      <c r="G36" s="12">
        <f t="shared" ref="G36:G38" si="38">IFERROR(((E36-C36)+(F36-D36)),"")</f>
        <v>1</v>
      </c>
      <c r="H36" s="256"/>
      <c r="I36" s="13"/>
      <c r="J36" s="13">
        <f t="shared" ref="J36:J38" si="39">I36-H36</f>
        <v>0</v>
      </c>
      <c r="K36" s="14">
        <f t="shared" ref="K36:K38" si="40">J36/24</f>
        <v>0</v>
      </c>
      <c r="L36" s="15"/>
    </row>
    <row r="37" spans="1:12">
      <c r="A37" s="16">
        <f t="shared" ref="A37:B37" si="41">A36+1</f>
        <v>30</v>
      </c>
      <c r="B37" s="10">
        <f t="shared" si="41"/>
        <v>46325</v>
      </c>
      <c r="C37" s="10">
        <f t="shared" si="36"/>
        <v>46325</v>
      </c>
      <c r="D37" s="11">
        <v>0</v>
      </c>
      <c r="E37" s="10">
        <f t="shared" si="37"/>
        <v>46326</v>
      </c>
      <c r="F37" s="11">
        <v>0</v>
      </c>
      <c r="G37" s="12">
        <f t="shared" si="38"/>
        <v>1</v>
      </c>
      <c r="H37" s="256"/>
      <c r="I37" s="13"/>
      <c r="J37" s="13">
        <f t="shared" si="39"/>
        <v>0</v>
      </c>
      <c r="K37" s="14">
        <f t="shared" si="40"/>
        <v>0</v>
      </c>
      <c r="L37" s="15"/>
    </row>
    <row r="38" spans="1:12">
      <c r="A38" s="16">
        <f t="shared" ref="A38:B38" si="42">A37+1</f>
        <v>31</v>
      </c>
      <c r="B38" s="10">
        <f t="shared" si="42"/>
        <v>46326</v>
      </c>
      <c r="C38" s="10">
        <f t="shared" si="36"/>
        <v>46326</v>
      </c>
      <c r="D38" s="11">
        <v>0</v>
      </c>
      <c r="E38" s="10">
        <f t="shared" si="37"/>
        <v>46327</v>
      </c>
      <c r="F38" s="11">
        <v>0</v>
      </c>
      <c r="G38" s="12">
        <f t="shared" si="38"/>
        <v>1</v>
      </c>
      <c r="H38" s="256"/>
      <c r="I38" s="13"/>
      <c r="J38" s="13">
        <f t="shared" si="39"/>
        <v>0</v>
      </c>
      <c r="K38" s="14">
        <f t="shared" si="40"/>
        <v>0</v>
      </c>
      <c r="L38" s="15"/>
    </row>
    <row r="39" spans="1:12">
      <c r="A39" s="16"/>
      <c r="B39" s="10"/>
      <c r="C39" s="10"/>
      <c r="D39" s="11"/>
      <c r="E39" s="10"/>
      <c r="F39" s="11"/>
      <c r="G39" s="12"/>
      <c r="H39" s="256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256"/>
      <c r="I40" s="13"/>
      <c r="J40" s="13"/>
      <c r="K40" s="14"/>
      <c r="L40" s="15"/>
    </row>
    <row r="41" spans="1:12">
      <c r="A41" s="16"/>
      <c r="B41" s="10"/>
      <c r="C41" s="10"/>
      <c r="D41" s="11"/>
      <c r="E41" s="10"/>
      <c r="F41" s="11"/>
      <c r="G41" s="12"/>
      <c r="H41" s="256"/>
      <c r="I41" s="13"/>
      <c r="J41" s="13"/>
      <c r="K41" s="14"/>
      <c r="L41" s="15"/>
    </row>
    <row r="42" spans="1:12">
      <c r="A42" s="24" t="s">
        <v>3</v>
      </c>
      <c r="B42" s="25"/>
      <c r="C42" s="25"/>
      <c r="D42" s="25"/>
      <c r="E42" s="25"/>
      <c r="F42" s="25"/>
      <c r="G42" s="26">
        <f>SUM(G8:G41)</f>
        <v>31</v>
      </c>
      <c r="H42" s="27"/>
      <c r="I42" s="27"/>
      <c r="J42" s="28">
        <f>SUM(J8:J41)</f>
        <v>95617.969999998808</v>
      </c>
      <c r="K42" s="28">
        <f>AVERAGE(K8:K41)</f>
        <v>128.51877688171882</v>
      </c>
      <c r="L42" s="29"/>
    </row>
    <row r="43" spans="1:12">
      <c r="A43" s="30" t="s">
        <v>130</v>
      </c>
      <c r="B43" s="31"/>
      <c r="C43" s="31"/>
      <c r="D43" s="31"/>
      <c r="E43" s="31"/>
      <c r="F43" s="31"/>
      <c r="G43" s="32">
        <f>G42/SUMPRODUCT((G8:G41&gt;0)*1)</f>
        <v>1</v>
      </c>
      <c r="H43" s="33"/>
      <c r="I43" s="33"/>
      <c r="J43" s="33"/>
      <c r="K43" s="33">
        <f>K42/SUMPRODUCT((K8:K41&gt;0)*1)</f>
        <v>9.1799126344084865</v>
      </c>
      <c r="L43" s="34"/>
    </row>
  </sheetData>
  <mergeCells count="9">
    <mergeCell ref="L6:L7"/>
    <mergeCell ref="C6:D6"/>
    <mergeCell ref="E6:F6"/>
    <mergeCell ref="H6:I6"/>
    <mergeCell ref="A6:A7"/>
    <mergeCell ref="B6:B7"/>
    <mergeCell ref="G6:G7"/>
    <mergeCell ref="J6:J7"/>
    <mergeCell ref="K6:K7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zoomScaleSheetLayoutView="50" workbookViewId="0">
      <pane ySplit="6" topLeftCell="A7" activePane="bottomLeft" state="frozen"/>
      <selection pane="bottomLeft" activeCell="G20" sqref="G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223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MAX(K7:K39)</f>
        <v>98.753749999999854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B7</f>
        <v>46296</v>
      </c>
      <c r="D7" s="11">
        <v>0.29166666666666702</v>
      </c>
      <c r="E7" s="9">
        <f>C7+1</f>
        <v>46297</v>
      </c>
      <c r="F7" s="322">
        <v>0.29166666666666702</v>
      </c>
      <c r="G7" s="12">
        <f>IFERROR(((E7-C7)+(F7-D7)),"")</f>
        <v>1</v>
      </c>
      <c r="H7" s="13">
        <v>48673.06</v>
      </c>
      <c r="I7" s="13">
        <v>48673.06</v>
      </c>
      <c r="J7" s="13">
        <f t="shared" ref="J7" si="0">I7-H7</f>
        <v>0</v>
      </c>
      <c r="K7" s="14">
        <f t="shared" ref="K7" si="1">J7/24</f>
        <v>0</v>
      </c>
      <c r="L7" s="15" t="s">
        <v>186</v>
      </c>
    </row>
    <row r="8" spans="1:12">
      <c r="A8" s="16">
        <f>A7+1</f>
        <v>2</v>
      </c>
      <c r="B8" s="10">
        <f>B7+1</f>
        <v>46297</v>
      </c>
      <c r="C8" s="10">
        <f t="shared" ref="C8" si="2">B8</f>
        <v>46297</v>
      </c>
      <c r="D8" s="11">
        <v>0.29166666666666702</v>
      </c>
      <c r="E8" s="10">
        <f t="shared" ref="E8" si="3">C8+1</f>
        <v>46298</v>
      </c>
      <c r="F8" s="11">
        <v>0.29166666666666702</v>
      </c>
      <c r="G8" s="12">
        <f>IFERROR(((E8-C8)+(F8-D8)),"")</f>
        <v>1</v>
      </c>
      <c r="H8" s="13">
        <f t="shared" ref="H8:H20" si="4">I7</f>
        <v>48673.06</v>
      </c>
      <c r="I8" s="256">
        <v>48673.06</v>
      </c>
      <c r="J8" s="13">
        <f t="shared" ref="J8" si="5">I8-H8</f>
        <v>0</v>
      </c>
      <c r="K8" s="14">
        <f t="shared" ref="K8" si="6">J8/24</f>
        <v>0</v>
      </c>
      <c r="L8" s="15" t="s">
        <v>186</v>
      </c>
    </row>
    <row r="9" spans="1:12">
      <c r="A9" s="16">
        <f t="shared" ref="A9:A37" si="7">A8+1</f>
        <v>3</v>
      </c>
      <c r="B9" s="10">
        <f t="shared" ref="B9:B37" si="8">B8+1</f>
        <v>46298</v>
      </c>
      <c r="C9" s="10">
        <f t="shared" ref="C9:C30" si="9">B9</f>
        <v>46298</v>
      </c>
      <c r="D9" s="11">
        <v>0.29166666666666702</v>
      </c>
      <c r="E9" s="10">
        <f t="shared" ref="E9:E15" si="10">C9+1</f>
        <v>46299</v>
      </c>
      <c r="F9" s="11">
        <v>0.29166666666666702</v>
      </c>
      <c r="G9" s="12">
        <f t="shared" ref="G9:G30" si="11">IFERROR(((E9-C9)+(F9-D9)),"")</f>
        <v>1</v>
      </c>
      <c r="H9" s="13">
        <f t="shared" si="4"/>
        <v>48673.06</v>
      </c>
      <c r="I9" s="256">
        <v>48673.06</v>
      </c>
      <c r="J9" s="13">
        <f t="shared" ref="J9" si="12">I9-H9</f>
        <v>0</v>
      </c>
      <c r="K9" s="14">
        <f t="shared" ref="K9" si="13">J9/24</f>
        <v>0</v>
      </c>
      <c r="L9" s="15" t="s">
        <v>186</v>
      </c>
    </row>
    <row r="10" spans="1:12">
      <c r="A10" s="16">
        <f t="shared" si="7"/>
        <v>4</v>
      </c>
      <c r="B10" s="10">
        <f t="shared" si="8"/>
        <v>46299</v>
      </c>
      <c r="C10" s="10">
        <f t="shared" si="9"/>
        <v>46299</v>
      </c>
      <c r="D10" s="11">
        <v>0.29166666666666702</v>
      </c>
      <c r="E10" s="10">
        <f t="shared" si="10"/>
        <v>46300</v>
      </c>
      <c r="F10" s="11">
        <v>0.29166666666666702</v>
      </c>
      <c r="G10" s="12">
        <f t="shared" si="11"/>
        <v>1</v>
      </c>
      <c r="H10" s="13">
        <f t="shared" si="4"/>
        <v>48673.06</v>
      </c>
      <c r="I10" s="256">
        <v>48673.06</v>
      </c>
      <c r="J10" s="13">
        <f t="shared" ref="J10" si="14">I10-H10</f>
        <v>0</v>
      </c>
      <c r="K10" s="14">
        <f t="shared" ref="K10" si="15">J10/24</f>
        <v>0</v>
      </c>
      <c r="L10" s="15" t="s">
        <v>186</v>
      </c>
    </row>
    <row r="11" spans="1:12">
      <c r="A11" s="16">
        <f t="shared" si="7"/>
        <v>5</v>
      </c>
      <c r="B11" s="10">
        <f t="shared" si="8"/>
        <v>46300</v>
      </c>
      <c r="C11" s="10">
        <f t="shared" si="9"/>
        <v>46300</v>
      </c>
      <c r="D11" s="11">
        <v>0.29166666666666702</v>
      </c>
      <c r="E11" s="10">
        <f t="shared" si="10"/>
        <v>46301</v>
      </c>
      <c r="F11" s="11">
        <v>0.29166666666666702</v>
      </c>
      <c r="G11" s="12">
        <f t="shared" si="11"/>
        <v>1</v>
      </c>
      <c r="H11" s="13">
        <f t="shared" si="4"/>
        <v>48673.06</v>
      </c>
      <c r="I11" s="256">
        <v>48673.06</v>
      </c>
      <c r="J11" s="13">
        <f t="shared" ref="J11:J30" si="16">I11-H11</f>
        <v>0</v>
      </c>
      <c r="K11" s="14">
        <f t="shared" ref="K11:K30" si="17">J11/24</f>
        <v>0</v>
      </c>
      <c r="L11" s="15" t="s">
        <v>186</v>
      </c>
    </row>
    <row r="12" spans="1:12">
      <c r="A12" s="16">
        <f t="shared" si="7"/>
        <v>6</v>
      </c>
      <c r="B12" s="10">
        <f t="shared" si="8"/>
        <v>46301</v>
      </c>
      <c r="C12" s="10">
        <f t="shared" si="9"/>
        <v>46301</v>
      </c>
      <c r="D12" s="11">
        <v>0.29166666666666702</v>
      </c>
      <c r="E12" s="10">
        <f t="shared" si="10"/>
        <v>46302</v>
      </c>
      <c r="F12" s="11">
        <v>0.29166666666666702</v>
      </c>
      <c r="G12" s="12">
        <f t="shared" si="11"/>
        <v>1</v>
      </c>
      <c r="H12" s="13">
        <f t="shared" si="4"/>
        <v>48673.06</v>
      </c>
      <c r="I12" s="256">
        <v>48673.06</v>
      </c>
      <c r="J12" s="13">
        <f t="shared" ref="J12:J13" si="18">I12-H12</f>
        <v>0</v>
      </c>
      <c r="K12" s="14">
        <f t="shared" ref="K12:K13" si="19">J12/24</f>
        <v>0</v>
      </c>
      <c r="L12" s="15" t="s">
        <v>186</v>
      </c>
    </row>
    <row r="13" spans="1:12">
      <c r="A13" s="16">
        <f t="shared" si="7"/>
        <v>7</v>
      </c>
      <c r="B13" s="10">
        <f t="shared" si="8"/>
        <v>46302</v>
      </c>
      <c r="C13" s="10">
        <f t="shared" si="9"/>
        <v>46302</v>
      </c>
      <c r="D13" s="11">
        <v>0.29166666666666702</v>
      </c>
      <c r="E13" s="10">
        <f t="shared" si="10"/>
        <v>46303</v>
      </c>
      <c r="F13" s="11">
        <v>0.29166666666666702</v>
      </c>
      <c r="G13" s="12">
        <f t="shared" si="11"/>
        <v>1</v>
      </c>
      <c r="H13" s="13">
        <f t="shared" si="4"/>
        <v>48673.06</v>
      </c>
      <c r="I13" s="13">
        <v>49774.97</v>
      </c>
      <c r="J13" s="13">
        <f t="shared" si="18"/>
        <v>1101.9100000000035</v>
      </c>
      <c r="K13" s="14">
        <f t="shared" si="19"/>
        <v>45.91291666666681</v>
      </c>
      <c r="L13" s="15"/>
    </row>
    <row r="14" spans="1:12">
      <c r="A14" s="16">
        <f t="shared" si="7"/>
        <v>8</v>
      </c>
      <c r="B14" s="10">
        <f t="shared" si="8"/>
        <v>46303</v>
      </c>
      <c r="C14" s="10">
        <f t="shared" si="9"/>
        <v>46303</v>
      </c>
      <c r="D14" s="11">
        <v>0.29166666666666702</v>
      </c>
      <c r="E14" s="10">
        <f t="shared" si="10"/>
        <v>46304</v>
      </c>
      <c r="F14" s="11">
        <v>0.29166666666666702</v>
      </c>
      <c r="G14" s="12">
        <f t="shared" si="11"/>
        <v>1</v>
      </c>
      <c r="H14" s="13">
        <f t="shared" si="4"/>
        <v>49774.97</v>
      </c>
      <c r="I14" s="13">
        <v>51314.99</v>
      </c>
      <c r="J14" s="13">
        <f t="shared" si="16"/>
        <v>1540.0199999999968</v>
      </c>
      <c r="K14" s="14">
        <f t="shared" si="17"/>
        <v>64.167499999999862</v>
      </c>
      <c r="L14" s="15"/>
    </row>
    <row r="15" spans="1:12">
      <c r="A15" s="16">
        <f t="shared" si="7"/>
        <v>9</v>
      </c>
      <c r="B15" s="10">
        <f t="shared" si="8"/>
        <v>46304</v>
      </c>
      <c r="C15" s="10">
        <f t="shared" si="9"/>
        <v>46304</v>
      </c>
      <c r="D15" s="11">
        <v>0.29166666666666702</v>
      </c>
      <c r="E15" s="10">
        <f t="shared" si="10"/>
        <v>46305</v>
      </c>
      <c r="F15" s="11">
        <v>0.29166666666666702</v>
      </c>
      <c r="G15" s="12">
        <f t="shared" si="11"/>
        <v>1</v>
      </c>
      <c r="H15" s="13">
        <f t="shared" si="4"/>
        <v>51314.99</v>
      </c>
      <c r="I15" s="13">
        <v>52106.400000000001</v>
      </c>
      <c r="J15" s="13">
        <f t="shared" si="16"/>
        <v>791.41000000000349</v>
      </c>
      <c r="K15" s="14">
        <f t="shared" si="17"/>
        <v>32.97541666666681</v>
      </c>
      <c r="L15" s="15"/>
    </row>
    <row r="16" spans="1:12">
      <c r="A16" s="16">
        <f t="shared" si="7"/>
        <v>10</v>
      </c>
      <c r="B16" s="10">
        <f t="shared" si="8"/>
        <v>46305</v>
      </c>
      <c r="C16" s="10">
        <f t="shared" si="9"/>
        <v>46305</v>
      </c>
      <c r="D16" s="11">
        <v>0.29166666666666702</v>
      </c>
      <c r="E16" s="10">
        <f t="shared" ref="E16:E34" si="20">C16+1</f>
        <v>46306</v>
      </c>
      <c r="F16" s="11">
        <v>0.29166666666666702</v>
      </c>
      <c r="G16" s="12">
        <f t="shared" si="11"/>
        <v>1</v>
      </c>
      <c r="H16" s="13">
        <f t="shared" si="4"/>
        <v>52106.400000000001</v>
      </c>
      <c r="I16" s="13">
        <v>52815.75</v>
      </c>
      <c r="J16" s="13">
        <f t="shared" si="16"/>
        <v>709.34999999999854</v>
      </c>
      <c r="K16" s="14">
        <f t="shared" si="17"/>
        <v>29.556249999999938</v>
      </c>
      <c r="L16" s="15"/>
    </row>
    <row r="17" spans="1:14">
      <c r="A17" s="16">
        <f t="shared" si="7"/>
        <v>11</v>
      </c>
      <c r="B17" s="10">
        <f t="shared" si="8"/>
        <v>46306</v>
      </c>
      <c r="C17" s="10">
        <f t="shared" si="9"/>
        <v>46306</v>
      </c>
      <c r="D17" s="11">
        <v>0.29166666666666702</v>
      </c>
      <c r="E17" s="10">
        <f t="shared" si="20"/>
        <v>46307</v>
      </c>
      <c r="F17" s="11">
        <v>0.29166666666666702</v>
      </c>
      <c r="G17" s="12">
        <f t="shared" si="11"/>
        <v>1</v>
      </c>
      <c r="H17" s="13">
        <f t="shared" si="4"/>
        <v>52815.75</v>
      </c>
      <c r="I17" s="13">
        <v>52887.82</v>
      </c>
      <c r="J17" s="13">
        <f t="shared" si="16"/>
        <v>72.069999999999709</v>
      </c>
      <c r="K17" s="14">
        <f t="shared" si="17"/>
        <v>3.0029166666666547</v>
      </c>
      <c r="L17" s="15"/>
    </row>
    <row r="18" spans="1:14">
      <c r="A18" s="16">
        <f t="shared" si="7"/>
        <v>12</v>
      </c>
      <c r="B18" s="10">
        <f t="shared" si="8"/>
        <v>46307</v>
      </c>
      <c r="C18" s="10">
        <f t="shared" si="9"/>
        <v>46307</v>
      </c>
      <c r="D18" s="11">
        <v>0.29166666666666702</v>
      </c>
      <c r="E18" s="10">
        <f t="shared" si="20"/>
        <v>46308</v>
      </c>
      <c r="F18" s="11">
        <v>0.29166666666666702</v>
      </c>
      <c r="G18" s="12">
        <f t="shared" si="11"/>
        <v>1</v>
      </c>
      <c r="H18" s="13">
        <f t="shared" si="4"/>
        <v>52887.82</v>
      </c>
      <c r="I18" s="13">
        <v>54863.95</v>
      </c>
      <c r="J18" s="13">
        <f t="shared" si="16"/>
        <v>1976.1299999999974</v>
      </c>
      <c r="K18" s="14">
        <f t="shared" si="17"/>
        <v>82.338749999999891</v>
      </c>
      <c r="L18" s="15"/>
      <c r="N18" s="17"/>
    </row>
    <row r="19" spans="1:14">
      <c r="A19" s="16">
        <f t="shared" si="7"/>
        <v>13</v>
      </c>
      <c r="B19" s="10">
        <f t="shared" si="8"/>
        <v>46308</v>
      </c>
      <c r="C19" s="10">
        <f t="shared" si="9"/>
        <v>46308</v>
      </c>
      <c r="D19" s="11">
        <v>0.29166666666666702</v>
      </c>
      <c r="E19" s="10">
        <f t="shared" si="20"/>
        <v>46309</v>
      </c>
      <c r="F19" s="11">
        <v>0.29166666666666702</v>
      </c>
      <c r="G19" s="12">
        <f t="shared" si="11"/>
        <v>1</v>
      </c>
      <c r="H19" s="13">
        <f t="shared" si="4"/>
        <v>54863.95</v>
      </c>
      <c r="I19" s="13">
        <v>56794.69</v>
      </c>
      <c r="J19" s="13">
        <f t="shared" si="16"/>
        <v>1930.7400000000052</v>
      </c>
      <c r="K19" s="14">
        <f t="shared" si="17"/>
        <v>80.447500000000218</v>
      </c>
      <c r="L19" s="15"/>
    </row>
    <row r="20" spans="1:14">
      <c r="A20" s="16">
        <f t="shared" si="7"/>
        <v>14</v>
      </c>
      <c r="B20" s="10">
        <f t="shared" si="8"/>
        <v>46309</v>
      </c>
      <c r="C20" s="10">
        <f t="shared" si="9"/>
        <v>46309</v>
      </c>
      <c r="D20" s="11">
        <v>0.29166666666666702</v>
      </c>
      <c r="E20" s="10">
        <f t="shared" si="20"/>
        <v>46310</v>
      </c>
      <c r="F20" s="11">
        <v>0.29166666666666702</v>
      </c>
      <c r="G20" s="12">
        <f t="shared" si="11"/>
        <v>1</v>
      </c>
      <c r="H20" s="13">
        <f t="shared" si="4"/>
        <v>56794.69</v>
      </c>
      <c r="I20" s="13">
        <v>59164.78</v>
      </c>
      <c r="J20" s="13">
        <f t="shared" si="16"/>
        <v>2370.0899999999965</v>
      </c>
      <c r="K20" s="14">
        <f t="shared" si="17"/>
        <v>98.753749999999854</v>
      </c>
      <c r="L20" s="15"/>
    </row>
    <row r="21" spans="1:14">
      <c r="A21" s="16">
        <f t="shared" si="7"/>
        <v>15</v>
      </c>
      <c r="B21" s="10">
        <f t="shared" si="8"/>
        <v>46310</v>
      </c>
      <c r="C21" s="10">
        <f t="shared" si="9"/>
        <v>46310</v>
      </c>
      <c r="D21" s="11">
        <v>0.29166666666666702</v>
      </c>
      <c r="E21" s="10">
        <f t="shared" si="20"/>
        <v>46311</v>
      </c>
      <c r="F21" s="11">
        <v>0.29166666666666702</v>
      </c>
      <c r="G21" s="12">
        <f t="shared" si="11"/>
        <v>1</v>
      </c>
      <c r="H21" s="13"/>
      <c r="I21" s="13"/>
      <c r="J21" s="13">
        <f t="shared" si="16"/>
        <v>0</v>
      </c>
      <c r="K21" s="14">
        <f t="shared" si="17"/>
        <v>0</v>
      </c>
      <c r="L21" s="15"/>
    </row>
    <row r="22" spans="1:14">
      <c r="A22" s="16">
        <f t="shared" si="7"/>
        <v>16</v>
      </c>
      <c r="B22" s="10">
        <f t="shared" si="8"/>
        <v>46311</v>
      </c>
      <c r="C22" s="10">
        <f t="shared" si="9"/>
        <v>46311</v>
      </c>
      <c r="D22" s="11">
        <v>0.29166666666666702</v>
      </c>
      <c r="E22" s="10">
        <f t="shared" si="20"/>
        <v>46312</v>
      </c>
      <c r="F22" s="11">
        <v>0.29166666666666702</v>
      </c>
      <c r="G22" s="12">
        <f t="shared" si="11"/>
        <v>1</v>
      </c>
      <c r="H22" s="13"/>
      <c r="I22" s="13"/>
      <c r="J22" s="13">
        <f t="shared" si="16"/>
        <v>0</v>
      </c>
      <c r="K22" s="14">
        <f t="shared" si="17"/>
        <v>0</v>
      </c>
      <c r="L22" s="15"/>
    </row>
    <row r="23" spans="1:14">
      <c r="A23" s="16">
        <f t="shared" si="7"/>
        <v>17</v>
      </c>
      <c r="B23" s="10">
        <f t="shared" si="8"/>
        <v>46312</v>
      </c>
      <c r="C23" s="10">
        <f t="shared" si="9"/>
        <v>46312</v>
      </c>
      <c r="D23" s="11">
        <v>0.29166666666666702</v>
      </c>
      <c r="E23" s="10">
        <f t="shared" si="20"/>
        <v>46313</v>
      </c>
      <c r="F23" s="11">
        <v>0.29166666666666702</v>
      </c>
      <c r="G23" s="12">
        <f t="shared" si="11"/>
        <v>1</v>
      </c>
      <c r="H23" s="13"/>
      <c r="I23" s="13"/>
      <c r="J23" s="13">
        <f t="shared" si="16"/>
        <v>0</v>
      </c>
      <c r="K23" s="14">
        <f t="shared" si="17"/>
        <v>0</v>
      </c>
      <c r="L23" s="15"/>
    </row>
    <row r="24" spans="1:14">
      <c r="A24" s="16">
        <f t="shared" si="7"/>
        <v>18</v>
      </c>
      <c r="B24" s="10">
        <f t="shared" si="8"/>
        <v>46313</v>
      </c>
      <c r="C24" s="10">
        <f t="shared" si="9"/>
        <v>46313</v>
      </c>
      <c r="D24" s="11">
        <v>0.29166666666666702</v>
      </c>
      <c r="E24" s="10">
        <f t="shared" si="20"/>
        <v>46314</v>
      </c>
      <c r="F24" s="11">
        <v>0.29166666666666702</v>
      </c>
      <c r="G24" s="12">
        <f t="shared" si="11"/>
        <v>1</v>
      </c>
      <c r="H24" s="13"/>
      <c r="I24" s="13"/>
      <c r="J24" s="13">
        <f t="shared" si="16"/>
        <v>0</v>
      </c>
      <c r="K24" s="14">
        <f t="shared" si="17"/>
        <v>0</v>
      </c>
      <c r="L24" s="15"/>
    </row>
    <row r="25" spans="1:14">
      <c r="A25" s="16">
        <f t="shared" si="7"/>
        <v>19</v>
      </c>
      <c r="B25" s="10">
        <f t="shared" si="8"/>
        <v>46314</v>
      </c>
      <c r="C25" s="10">
        <f t="shared" si="9"/>
        <v>46314</v>
      </c>
      <c r="D25" s="11">
        <v>0.29166666666666702</v>
      </c>
      <c r="E25" s="10">
        <f t="shared" si="20"/>
        <v>46315</v>
      </c>
      <c r="F25" s="11">
        <v>0.29166666666666702</v>
      </c>
      <c r="G25" s="12">
        <f t="shared" si="11"/>
        <v>1</v>
      </c>
      <c r="H25" s="13"/>
      <c r="I25" s="13"/>
      <c r="J25" s="13">
        <f t="shared" si="16"/>
        <v>0</v>
      </c>
      <c r="K25" s="14">
        <f t="shared" si="17"/>
        <v>0</v>
      </c>
      <c r="L25" s="15"/>
    </row>
    <row r="26" spans="1:14">
      <c r="A26" s="16">
        <f t="shared" si="7"/>
        <v>20</v>
      </c>
      <c r="B26" s="10">
        <f t="shared" si="8"/>
        <v>46315</v>
      </c>
      <c r="C26" s="10">
        <f t="shared" si="9"/>
        <v>46315</v>
      </c>
      <c r="D26" s="11">
        <v>0.29166666666666702</v>
      </c>
      <c r="E26" s="10">
        <f t="shared" si="20"/>
        <v>46316</v>
      </c>
      <c r="F26" s="11">
        <v>0.29166666666666702</v>
      </c>
      <c r="G26" s="12">
        <f t="shared" si="11"/>
        <v>1</v>
      </c>
      <c r="H26" s="13"/>
      <c r="I26" s="13"/>
      <c r="J26" s="13">
        <f t="shared" si="16"/>
        <v>0</v>
      </c>
      <c r="K26" s="14">
        <f t="shared" si="17"/>
        <v>0</v>
      </c>
      <c r="L26" s="15"/>
    </row>
    <row r="27" spans="1:14">
      <c r="A27" s="16">
        <f t="shared" si="7"/>
        <v>21</v>
      </c>
      <c r="B27" s="10">
        <f t="shared" si="8"/>
        <v>46316</v>
      </c>
      <c r="C27" s="10">
        <f t="shared" si="9"/>
        <v>46316</v>
      </c>
      <c r="D27" s="11">
        <v>0.29166666666666702</v>
      </c>
      <c r="E27" s="10">
        <f t="shared" si="20"/>
        <v>46317</v>
      </c>
      <c r="F27" s="11">
        <v>0.29166666666666702</v>
      </c>
      <c r="G27" s="12">
        <f t="shared" si="11"/>
        <v>1</v>
      </c>
      <c r="H27" s="13"/>
      <c r="I27" s="13"/>
      <c r="J27" s="13">
        <f t="shared" si="16"/>
        <v>0</v>
      </c>
      <c r="K27" s="14">
        <f t="shared" si="17"/>
        <v>0</v>
      </c>
      <c r="L27" s="15"/>
    </row>
    <row r="28" spans="1:14">
      <c r="A28" s="16">
        <f t="shared" si="7"/>
        <v>22</v>
      </c>
      <c r="B28" s="10">
        <f t="shared" si="8"/>
        <v>46317</v>
      </c>
      <c r="C28" s="10">
        <f t="shared" si="9"/>
        <v>46317</v>
      </c>
      <c r="D28" s="11">
        <v>0.29166666666666702</v>
      </c>
      <c r="E28" s="10">
        <f t="shared" si="20"/>
        <v>46318</v>
      </c>
      <c r="F28" s="11">
        <v>0.29166666666666702</v>
      </c>
      <c r="G28" s="12">
        <f t="shared" si="11"/>
        <v>1</v>
      </c>
      <c r="H28" s="13"/>
      <c r="I28" s="13"/>
      <c r="J28" s="13">
        <f t="shared" si="16"/>
        <v>0</v>
      </c>
      <c r="K28" s="14">
        <f t="shared" si="17"/>
        <v>0</v>
      </c>
      <c r="L28" s="15"/>
    </row>
    <row r="29" spans="1:14">
      <c r="A29" s="16">
        <f t="shared" si="7"/>
        <v>23</v>
      </c>
      <c r="B29" s="10">
        <f t="shared" si="8"/>
        <v>46318</v>
      </c>
      <c r="C29" s="10">
        <f t="shared" si="9"/>
        <v>46318</v>
      </c>
      <c r="D29" s="11">
        <v>0.29166666666666702</v>
      </c>
      <c r="E29" s="10">
        <f t="shared" si="20"/>
        <v>46319</v>
      </c>
      <c r="F29" s="11">
        <v>0.29166666666666702</v>
      </c>
      <c r="G29" s="12">
        <f t="shared" si="11"/>
        <v>1</v>
      </c>
      <c r="H29" s="13"/>
      <c r="I29" s="13"/>
      <c r="J29" s="13">
        <f t="shared" si="16"/>
        <v>0</v>
      </c>
      <c r="K29" s="14">
        <f t="shared" si="17"/>
        <v>0</v>
      </c>
      <c r="L29" s="15"/>
    </row>
    <row r="30" spans="1:14">
      <c r="A30" s="16">
        <f t="shared" si="7"/>
        <v>24</v>
      </c>
      <c r="B30" s="10">
        <f t="shared" si="8"/>
        <v>46319</v>
      </c>
      <c r="C30" s="10">
        <f t="shared" si="9"/>
        <v>46319</v>
      </c>
      <c r="D30" s="11">
        <v>0.29166666666666702</v>
      </c>
      <c r="E30" s="10">
        <f t="shared" si="20"/>
        <v>46320</v>
      </c>
      <c r="F30" s="11">
        <v>0.29166666666666702</v>
      </c>
      <c r="G30" s="12">
        <f t="shared" si="11"/>
        <v>1</v>
      </c>
      <c r="H30" s="13"/>
      <c r="I30" s="13"/>
      <c r="J30" s="13">
        <f t="shared" si="16"/>
        <v>0</v>
      </c>
      <c r="K30" s="14">
        <f t="shared" si="17"/>
        <v>0</v>
      </c>
      <c r="L30" s="15"/>
    </row>
    <row r="31" spans="1:14">
      <c r="A31" s="16">
        <f t="shared" si="7"/>
        <v>25</v>
      </c>
      <c r="B31" s="10">
        <f t="shared" si="8"/>
        <v>46320</v>
      </c>
      <c r="C31" s="10">
        <f t="shared" ref="C31:C34" si="21">B31</f>
        <v>46320</v>
      </c>
      <c r="D31" s="11">
        <v>0.29166666666666702</v>
      </c>
      <c r="E31" s="10">
        <f t="shared" si="20"/>
        <v>46321</v>
      </c>
      <c r="F31" s="11">
        <v>0.29166666666666702</v>
      </c>
      <c r="G31" s="12">
        <f t="shared" ref="G31:G34" si="22">IFERROR(((E31-C31)+(F31-D31)),"")</f>
        <v>1</v>
      </c>
      <c r="H31" s="13"/>
      <c r="I31" s="13"/>
      <c r="J31" s="13">
        <f t="shared" ref="J31:J34" si="23">I31-H31</f>
        <v>0</v>
      </c>
      <c r="K31" s="14">
        <f t="shared" ref="K31:K34" si="24">J31/24</f>
        <v>0</v>
      </c>
      <c r="L31" s="15"/>
    </row>
    <row r="32" spans="1:14">
      <c r="A32" s="16">
        <f t="shared" si="7"/>
        <v>26</v>
      </c>
      <c r="B32" s="10">
        <f t="shared" si="8"/>
        <v>46321</v>
      </c>
      <c r="C32" s="10">
        <f t="shared" si="21"/>
        <v>46321</v>
      </c>
      <c r="D32" s="11">
        <v>0.29166666666666702</v>
      </c>
      <c r="E32" s="10">
        <f t="shared" si="20"/>
        <v>46322</v>
      </c>
      <c r="F32" s="11">
        <v>0.29166666666666702</v>
      </c>
      <c r="G32" s="12">
        <f t="shared" si="22"/>
        <v>1</v>
      </c>
      <c r="H32" s="13"/>
      <c r="I32" s="13"/>
      <c r="J32" s="13">
        <f t="shared" si="23"/>
        <v>0</v>
      </c>
      <c r="K32" s="14">
        <f t="shared" si="24"/>
        <v>0</v>
      </c>
      <c r="L32" s="15"/>
    </row>
    <row r="33" spans="1:12">
      <c r="A33" s="16">
        <f t="shared" si="7"/>
        <v>27</v>
      </c>
      <c r="B33" s="10">
        <f t="shared" si="8"/>
        <v>46322</v>
      </c>
      <c r="C33" s="10">
        <f t="shared" si="21"/>
        <v>46322</v>
      </c>
      <c r="D33" s="11">
        <v>0.29166666666666702</v>
      </c>
      <c r="E33" s="10">
        <f t="shared" si="20"/>
        <v>46323</v>
      </c>
      <c r="F33" s="11">
        <v>0.29166666666666702</v>
      </c>
      <c r="G33" s="12">
        <f t="shared" si="22"/>
        <v>1</v>
      </c>
      <c r="H33" s="13"/>
      <c r="I33" s="13"/>
      <c r="J33" s="13">
        <f t="shared" si="23"/>
        <v>0</v>
      </c>
      <c r="K33" s="14">
        <f t="shared" si="24"/>
        <v>0</v>
      </c>
      <c r="L33" s="15"/>
    </row>
    <row r="34" spans="1:12">
      <c r="A34" s="16">
        <f t="shared" si="7"/>
        <v>28</v>
      </c>
      <c r="B34" s="10">
        <f t="shared" si="8"/>
        <v>46323</v>
      </c>
      <c r="C34" s="10">
        <f t="shared" si="21"/>
        <v>46323</v>
      </c>
      <c r="D34" s="11">
        <v>0.29166666666666702</v>
      </c>
      <c r="E34" s="10">
        <f t="shared" si="20"/>
        <v>46324</v>
      </c>
      <c r="F34" s="11">
        <v>0.29166666666666702</v>
      </c>
      <c r="G34" s="12">
        <f t="shared" si="22"/>
        <v>1</v>
      </c>
      <c r="H34" s="13"/>
      <c r="I34" s="13"/>
      <c r="J34" s="13">
        <f t="shared" si="23"/>
        <v>0</v>
      </c>
      <c r="K34" s="14">
        <f t="shared" si="24"/>
        <v>0</v>
      </c>
      <c r="L34" s="15"/>
    </row>
    <row r="35" spans="1:12">
      <c r="A35" s="16">
        <f t="shared" si="7"/>
        <v>29</v>
      </c>
      <c r="B35" s="10">
        <f t="shared" si="8"/>
        <v>46324</v>
      </c>
      <c r="C35" s="10">
        <f t="shared" ref="C35:C37" si="25">B35</f>
        <v>46324</v>
      </c>
      <c r="D35" s="11">
        <v>0.29166666666666702</v>
      </c>
      <c r="E35" s="10">
        <f t="shared" ref="E35:E37" si="26">C35+1</f>
        <v>46325</v>
      </c>
      <c r="F35" s="11">
        <v>0.29166666666666702</v>
      </c>
      <c r="G35" s="12">
        <f t="shared" ref="G35:G37" si="27">IFERROR(((E35-C35)+(F35-D35)),"")</f>
        <v>1</v>
      </c>
      <c r="H35" s="13"/>
      <c r="I35" s="13"/>
      <c r="J35" s="13">
        <f t="shared" ref="J35:J37" si="28">I35-H35</f>
        <v>0</v>
      </c>
      <c r="K35" s="14">
        <f t="shared" ref="K35:K37" si="29">J35/24</f>
        <v>0</v>
      </c>
      <c r="L35" s="15"/>
    </row>
    <row r="36" spans="1:12">
      <c r="A36" s="16">
        <f t="shared" si="7"/>
        <v>30</v>
      </c>
      <c r="B36" s="10">
        <f t="shared" si="8"/>
        <v>46325</v>
      </c>
      <c r="C36" s="10">
        <f t="shared" si="25"/>
        <v>46325</v>
      </c>
      <c r="D36" s="11">
        <v>0.29166666666666702</v>
      </c>
      <c r="E36" s="10">
        <f t="shared" si="26"/>
        <v>46326</v>
      </c>
      <c r="F36" s="11">
        <v>0.29166666666666702</v>
      </c>
      <c r="G36" s="12">
        <f t="shared" si="27"/>
        <v>1</v>
      </c>
      <c r="H36" s="13"/>
      <c r="I36" s="13"/>
      <c r="J36" s="13">
        <f t="shared" si="28"/>
        <v>0</v>
      </c>
      <c r="K36" s="14">
        <f t="shared" si="29"/>
        <v>0</v>
      </c>
      <c r="L36" s="15"/>
    </row>
    <row r="37" spans="1:12">
      <c r="A37" s="16">
        <f t="shared" si="7"/>
        <v>31</v>
      </c>
      <c r="B37" s="10">
        <f t="shared" si="8"/>
        <v>46326</v>
      </c>
      <c r="C37" s="10">
        <f t="shared" si="25"/>
        <v>46326</v>
      </c>
      <c r="D37" s="11">
        <v>0.29166666666666702</v>
      </c>
      <c r="E37" s="10">
        <f t="shared" si="26"/>
        <v>46327</v>
      </c>
      <c r="F37" s="11">
        <v>0.29166666666666702</v>
      </c>
      <c r="G37" s="12">
        <f t="shared" si="27"/>
        <v>1</v>
      </c>
      <c r="H37" s="13"/>
      <c r="I37" s="13"/>
      <c r="J37" s="13">
        <f t="shared" si="28"/>
        <v>0</v>
      </c>
      <c r="K37" s="14">
        <f t="shared" si="29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8"/>
      <c r="B39" s="19"/>
      <c r="C39" s="19"/>
      <c r="D39" s="275"/>
      <c r="E39" s="19"/>
      <c r="F39" s="275"/>
      <c r="G39" s="276"/>
      <c r="H39" s="21"/>
      <c r="I39" s="21"/>
      <c r="J39" s="21"/>
      <c r="K39" s="22"/>
      <c r="L39" s="93"/>
    </row>
    <row r="40" spans="1:12">
      <c r="A40" s="24" t="s">
        <v>3</v>
      </c>
      <c r="B40" s="25"/>
      <c r="C40" s="25"/>
      <c r="D40" s="25"/>
      <c r="E40" s="25"/>
      <c r="F40" s="25"/>
      <c r="G40" s="26">
        <f>SUM(G7:G34)</f>
        <v>28</v>
      </c>
      <c r="H40" s="27"/>
      <c r="I40" s="27"/>
      <c r="J40" s="28">
        <f>SUM(J7:J39)</f>
        <v>10491.720000000001</v>
      </c>
      <c r="K40" s="28">
        <f>AVERAGE(K7:K34)</f>
        <v>15.612678571428575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G40/SUMPRODUCT((G7:G34&gt;0)*1)</f>
        <v>1</v>
      </c>
      <c r="H41" s="33"/>
      <c r="I41" s="33"/>
      <c r="J41" s="33"/>
      <c r="K41" s="33">
        <f>K40/SUMPRODUCT((K7:K34&gt;0)*1)</f>
        <v>1.9515848214285718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80" zoomScaleNormal="80" workbookViewId="0">
      <pane ySplit="6" topLeftCell="A7" activePane="bottomLeft" state="frozen"/>
      <selection pane="bottomLeft" activeCell="I20" sqref="I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2.42578125" style="335" customWidth="1"/>
    <col min="10" max="10" width="13.7109375" style="336" customWidth="1"/>
    <col min="11" max="11" width="11.28515625" style="1" customWidth="1"/>
    <col min="12" max="12" width="28.425781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37"/>
      <c r="I1" s="337"/>
      <c r="J1" s="338"/>
      <c r="K1" s="2"/>
      <c r="L1" s="2"/>
    </row>
    <row r="2" spans="1:12">
      <c r="B2" s="2"/>
      <c r="C2" s="3" t="s">
        <v>224</v>
      </c>
      <c r="D2" s="2"/>
      <c r="E2" s="2"/>
      <c r="F2" s="2"/>
      <c r="G2" s="2"/>
      <c r="H2" s="337"/>
      <c r="I2" s="337"/>
      <c r="J2" s="338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37"/>
      <c r="I3" s="337"/>
      <c r="J3" s="338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37"/>
      <c r="I4" s="337"/>
      <c r="J4" s="338" t="s">
        <v>159</v>
      </c>
      <c r="K4" s="6">
        <f>MAX(K7:K39)</f>
        <v>27.408749999999902</v>
      </c>
      <c r="L4" s="2"/>
    </row>
    <row r="5" spans="1:12" ht="15.7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13">
        <v>0</v>
      </c>
      <c r="I7" s="13">
        <v>0</v>
      </c>
      <c r="J7" s="13">
        <v>0</v>
      </c>
      <c r="K7" s="14">
        <v>0</v>
      </c>
      <c r="L7" s="15" t="s">
        <v>186</v>
      </c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</v>
      </c>
      <c r="E8" s="10">
        <f>C8+1</f>
        <v>46298</v>
      </c>
      <c r="F8" s="11">
        <v>0</v>
      </c>
      <c r="G8" s="12">
        <f>IFERROR(((E8-C8)+(F8-D8)),"")</f>
        <v>1</v>
      </c>
      <c r="H8" s="13">
        <f t="shared" ref="H8:H13" si="0">I7</f>
        <v>0</v>
      </c>
      <c r="I8" s="13">
        <v>0</v>
      </c>
      <c r="J8" s="13">
        <f t="shared" ref="J8" si="1">I8-H8</f>
        <v>0</v>
      </c>
      <c r="K8" s="14">
        <f t="shared" ref="K8:K31" si="2">J8/24</f>
        <v>0</v>
      </c>
      <c r="L8" s="15" t="s">
        <v>186</v>
      </c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</v>
      </c>
      <c r="E9" s="10">
        <f t="shared" ref="E9:E34" si="5">C9+1</f>
        <v>46299</v>
      </c>
      <c r="F9" s="11">
        <v>0</v>
      </c>
      <c r="G9" s="12">
        <f t="shared" ref="G9:G34" si="6">IFERROR(((E9-C9)+(F9-D9)),"")</f>
        <v>1</v>
      </c>
      <c r="H9" s="13">
        <f t="shared" si="0"/>
        <v>0</v>
      </c>
      <c r="I9" s="13">
        <v>0</v>
      </c>
      <c r="J9" s="13">
        <f t="shared" ref="J9" si="7">I9-H9</f>
        <v>0</v>
      </c>
      <c r="K9" s="14">
        <f t="shared" ref="K9" si="8">J9/24</f>
        <v>0</v>
      </c>
      <c r="L9" s="15" t="s">
        <v>186</v>
      </c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</v>
      </c>
      <c r="E10" s="10">
        <f t="shared" si="5"/>
        <v>46300</v>
      </c>
      <c r="F10" s="11">
        <v>0</v>
      </c>
      <c r="G10" s="12">
        <f t="shared" si="6"/>
        <v>1</v>
      </c>
      <c r="H10" s="13">
        <f t="shared" si="0"/>
        <v>0</v>
      </c>
      <c r="I10" s="13">
        <v>0</v>
      </c>
      <c r="J10" s="13">
        <f t="shared" ref="J10" si="9">I10-H10</f>
        <v>0</v>
      </c>
      <c r="K10" s="14">
        <f t="shared" ref="K10" si="10">J10/24</f>
        <v>0</v>
      </c>
      <c r="L10" s="15" t="s">
        <v>186</v>
      </c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</v>
      </c>
      <c r="E11" s="10">
        <f t="shared" si="5"/>
        <v>46301</v>
      </c>
      <c r="F11" s="11">
        <v>0</v>
      </c>
      <c r="G11" s="12">
        <f t="shared" si="6"/>
        <v>1</v>
      </c>
      <c r="H11" s="13">
        <f t="shared" si="0"/>
        <v>0</v>
      </c>
      <c r="I11" s="13">
        <v>0</v>
      </c>
      <c r="J11" s="13">
        <f t="shared" ref="J11" si="11">I11-H11</f>
        <v>0</v>
      </c>
      <c r="K11" s="14">
        <f t="shared" ref="K11:K12" si="12">J11/24</f>
        <v>0</v>
      </c>
      <c r="L11" s="15" t="s">
        <v>186</v>
      </c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</v>
      </c>
      <c r="E12" s="10">
        <f t="shared" si="5"/>
        <v>46302</v>
      </c>
      <c r="F12" s="11">
        <v>0</v>
      </c>
      <c r="G12" s="12">
        <f t="shared" si="6"/>
        <v>1</v>
      </c>
      <c r="H12" s="13">
        <f t="shared" si="0"/>
        <v>0</v>
      </c>
      <c r="I12" s="13">
        <v>0</v>
      </c>
      <c r="J12" s="13">
        <f t="shared" ref="J12" si="13">I12-H12</f>
        <v>0</v>
      </c>
      <c r="K12" s="14">
        <f t="shared" si="12"/>
        <v>0</v>
      </c>
      <c r="L12" s="15" t="s">
        <v>186</v>
      </c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</v>
      </c>
      <c r="E13" s="10">
        <f t="shared" si="5"/>
        <v>46303</v>
      </c>
      <c r="F13" s="11">
        <v>0</v>
      </c>
      <c r="G13" s="12">
        <f t="shared" si="6"/>
        <v>1</v>
      </c>
      <c r="H13" s="13">
        <f t="shared" si="0"/>
        <v>0</v>
      </c>
      <c r="I13" s="13">
        <v>0</v>
      </c>
      <c r="J13" s="13">
        <f t="shared" ref="J13" si="14">I13-H13</f>
        <v>0</v>
      </c>
      <c r="K13" s="14">
        <f t="shared" ref="K13" si="15">J13/24</f>
        <v>0</v>
      </c>
      <c r="L13" s="15" t="s">
        <v>186</v>
      </c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</v>
      </c>
      <c r="E14" s="10">
        <f t="shared" si="5"/>
        <v>46304</v>
      </c>
      <c r="F14" s="11">
        <v>0</v>
      </c>
      <c r="G14" s="12">
        <f t="shared" si="6"/>
        <v>1</v>
      </c>
      <c r="H14" s="13">
        <f t="shared" ref="H14:H15" si="16">I13</f>
        <v>0</v>
      </c>
      <c r="I14" s="13">
        <v>0</v>
      </c>
      <c r="J14" s="13">
        <f t="shared" ref="J14" si="17">I14-H14</f>
        <v>0</v>
      </c>
      <c r="K14" s="14">
        <f t="shared" ref="K14" si="18">J14/24</f>
        <v>0</v>
      </c>
      <c r="L14" s="15" t="s">
        <v>186</v>
      </c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</v>
      </c>
      <c r="E15" s="10">
        <f t="shared" si="5"/>
        <v>46305</v>
      </c>
      <c r="F15" s="11">
        <v>0</v>
      </c>
      <c r="G15" s="12">
        <f t="shared" si="6"/>
        <v>1</v>
      </c>
      <c r="H15" s="13">
        <f t="shared" si="16"/>
        <v>0</v>
      </c>
      <c r="I15" s="13">
        <v>0</v>
      </c>
      <c r="J15" s="13">
        <f t="shared" ref="J15" si="19">I15-H15</f>
        <v>0</v>
      </c>
      <c r="K15" s="14">
        <f t="shared" ref="K15" si="20">J15/24</f>
        <v>0</v>
      </c>
      <c r="L15" s="15" t="s">
        <v>186</v>
      </c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</v>
      </c>
      <c r="E16" s="10">
        <f t="shared" si="5"/>
        <v>46306</v>
      </c>
      <c r="F16" s="11">
        <v>0</v>
      </c>
      <c r="G16" s="12">
        <f t="shared" si="6"/>
        <v>1</v>
      </c>
      <c r="H16" s="13">
        <f t="shared" ref="H16" si="21">I15</f>
        <v>0</v>
      </c>
      <c r="I16" s="13">
        <v>0</v>
      </c>
      <c r="J16" s="13">
        <f t="shared" ref="J16" si="22">I16-H16</f>
        <v>0</v>
      </c>
      <c r="K16" s="14">
        <f t="shared" ref="K16" si="23">J16/24</f>
        <v>0</v>
      </c>
      <c r="L16" s="15" t="s">
        <v>186</v>
      </c>
    </row>
    <row r="17" spans="1:12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</v>
      </c>
      <c r="E17" s="10">
        <f t="shared" si="5"/>
        <v>46307</v>
      </c>
      <c r="F17" s="11">
        <v>0</v>
      </c>
      <c r="G17" s="12">
        <f t="shared" si="6"/>
        <v>1</v>
      </c>
      <c r="H17" s="13">
        <f t="shared" ref="H17" si="24">I16</f>
        <v>0</v>
      </c>
      <c r="I17" s="13">
        <v>0</v>
      </c>
      <c r="J17" s="13">
        <f t="shared" ref="J17" si="25">I17-H17</f>
        <v>0</v>
      </c>
      <c r="K17" s="14">
        <f t="shared" ref="K17" si="26">J17/24</f>
        <v>0</v>
      </c>
      <c r="L17" s="15" t="s">
        <v>186</v>
      </c>
    </row>
    <row r="18" spans="1:12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</v>
      </c>
      <c r="E18" s="10">
        <f t="shared" si="5"/>
        <v>46308</v>
      </c>
      <c r="F18" s="11">
        <v>0</v>
      </c>
      <c r="G18" s="12">
        <f t="shared" si="6"/>
        <v>1</v>
      </c>
      <c r="H18" s="13">
        <v>49876.87</v>
      </c>
      <c r="I18" s="13">
        <v>50049.41</v>
      </c>
      <c r="J18" s="13">
        <f t="shared" ref="J18" si="27">I18-H18</f>
        <v>172.54000000000087</v>
      </c>
      <c r="K18" s="14">
        <f t="shared" ref="K18" si="28">J18/24</f>
        <v>7.1891666666667033</v>
      </c>
      <c r="L18" s="15"/>
    </row>
    <row r="19" spans="1:12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</v>
      </c>
      <c r="E19" s="10">
        <f t="shared" si="5"/>
        <v>46309</v>
      </c>
      <c r="F19" s="11">
        <v>0</v>
      </c>
      <c r="G19" s="12">
        <f t="shared" si="6"/>
        <v>1</v>
      </c>
      <c r="H19" s="13">
        <v>49876.87</v>
      </c>
      <c r="I19" s="13">
        <v>50049.4</v>
      </c>
      <c r="J19" s="13">
        <f t="shared" ref="J19" si="29">I19-H19</f>
        <v>172.52999999999884</v>
      </c>
      <c r="K19" s="14">
        <f t="shared" ref="K19" si="30">J19/24</f>
        <v>7.1887499999999518</v>
      </c>
      <c r="L19" s="15"/>
    </row>
    <row r="20" spans="1:12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</v>
      </c>
      <c r="E20" s="10">
        <f t="shared" si="5"/>
        <v>46310</v>
      </c>
      <c r="F20" s="11">
        <v>0</v>
      </c>
      <c r="G20" s="12">
        <f t="shared" si="6"/>
        <v>1</v>
      </c>
      <c r="H20" s="13">
        <v>49876.87</v>
      </c>
      <c r="I20" s="13">
        <v>50534.68</v>
      </c>
      <c r="J20" s="13">
        <f t="shared" ref="J20" si="31">I20-H20</f>
        <v>657.80999999999767</v>
      </c>
      <c r="K20" s="14">
        <f t="shared" ref="K20" si="32">J20/24</f>
        <v>27.408749999999902</v>
      </c>
      <c r="L20" s="15"/>
    </row>
    <row r="21" spans="1:12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</v>
      </c>
      <c r="E21" s="10">
        <f t="shared" si="5"/>
        <v>46311</v>
      </c>
      <c r="F21" s="11">
        <v>0</v>
      </c>
      <c r="G21" s="12">
        <f t="shared" si="6"/>
        <v>1</v>
      </c>
      <c r="H21" s="13"/>
      <c r="I21" s="13"/>
      <c r="J21" s="13">
        <f t="shared" ref="J21" si="33">I21-H21</f>
        <v>0</v>
      </c>
      <c r="K21" s="14">
        <f t="shared" ref="K21" si="34">J21/24</f>
        <v>0</v>
      </c>
      <c r="L21" s="15"/>
    </row>
    <row r="22" spans="1:12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</v>
      </c>
      <c r="E22" s="10">
        <f t="shared" si="5"/>
        <v>46312</v>
      </c>
      <c r="F22" s="11">
        <v>0</v>
      </c>
      <c r="G22" s="12">
        <f t="shared" si="6"/>
        <v>1</v>
      </c>
      <c r="H22" s="13"/>
      <c r="I22" s="13"/>
      <c r="J22" s="13">
        <f t="shared" ref="J22" si="35">I22-H22</f>
        <v>0</v>
      </c>
      <c r="K22" s="14">
        <f t="shared" si="2"/>
        <v>0</v>
      </c>
      <c r="L22" s="15"/>
    </row>
    <row r="23" spans="1:12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</v>
      </c>
      <c r="E23" s="10">
        <f t="shared" si="5"/>
        <v>46313</v>
      </c>
      <c r="F23" s="11">
        <v>0</v>
      </c>
      <c r="G23" s="12">
        <f t="shared" si="6"/>
        <v>1</v>
      </c>
      <c r="H23" s="13"/>
      <c r="I23" s="13"/>
      <c r="J23" s="13">
        <f t="shared" ref="J23" si="36">I23-H23</f>
        <v>0</v>
      </c>
      <c r="K23" s="14">
        <f t="shared" ref="K23" si="37">J23/24</f>
        <v>0</v>
      </c>
      <c r="L23" s="15"/>
    </row>
    <row r="24" spans="1:12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</v>
      </c>
      <c r="E24" s="10">
        <f t="shared" si="5"/>
        <v>46314</v>
      </c>
      <c r="F24" s="11">
        <v>0</v>
      </c>
      <c r="G24" s="12">
        <f t="shared" si="6"/>
        <v>1</v>
      </c>
      <c r="H24" s="13"/>
      <c r="I24" s="13"/>
      <c r="J24" s="13">
        <f t="shared" ref="J24" si="38">I24-H24</f>
        <v>0</v>
      </c>
      <c r="K24" s="14">
        <f t="shared" ref="K24" si="39">J24/24</f>
        <v>0</v>
      </c>
      <c r="L24" s="15"/>
    </row>
    <row r="25" spans="1:12">
      <c r="A25" s="16">
        <f t="shared" ref="A25:B35" si="40">A24+1</f>
        <v>19</v>
      </c>
      <c r="B25" s="10">
        <f>B24+1</f>
        <v>46314</v>
      </c>
      <c r="C25" s="10">
        <f t="shared" si="4"/>
        <v>46314</v>
      </c>
      <c r="D25" s="11">
        <v>0</v>
      </c>
      <c r="E25" s="10">
        <f t="shared" si="5"/>
        <v>46315</v>
      </c>
      <c r="F25" s="11">
        <v>0</v>
      </c>
      <c r="G25" s="12">
        <f t="shared" si="6"/>
        <v>1</v>
      </c>
      <c r="H25" s="13"/>
      <c r="I25" s="13"/>
      <c r="J25" s="13">
        <f t="shared" ref="J25" si="41">I25-H25</f>
        <v>0</v>
      </c>
      <c r="K25" s="14">
        <f t="shared" si="2"/>
        <v>0</v>
      </c>
      <c r="L25" s="15"/>
    </row>
    <row r="26" spans="1:12">
      <c r="A26" s="16">
        <f t="shared" si="40"/>
        <v>20</v>
      </c>
      <c r="B26" s="10">
        <f>B25+1</f>
        <v>46315</v>
      </c>
      <c r="C26" s="10">
        <f t="shared" si="4"/>
        <v>46315</v>
      </c>
      <c r="D26" s="11">
        <v>0</v>
      </c>
      <c r="E26" s="10">
        <f t="shared" si="5"/>
        <v>46316</v>
      </c>
      <c r="F26" s="11">
        <v>0</v>
      </c>
      <c r="G26" s="12">
        <f t="shared" si="6"/>
        <v>1</v>
      </c>
      <c r="H26" s="13"/>
      <c r="I26" s="13"/>
      <c r="J26" s="13">
        <f t="shared" ref="J26" si="42">I26-H26</f>
        <v>0</v>
      </c>
      <c r="K26" s="14">
        <f t="shared" si="2"/>
        <v>0</v>
      </c>
      <c r="L26" s="15"/>
    </row>
    <row r="27" spans="1:12">
      <c r="A27" s="16">
        <f t="shared" si="40"/>
        <v>21</v>
      </c>
      <c r="B27" s="10">
        <f>B26+1</f>
        <v>46316</v>
      </c>
      <c r="C27" s="10">
        <f t="shared" si="4"/>
        <v>46316</v>
      </c>
      <c r="D27" s="11">
        <v>0</v>
      </c>
      <c r="E27" s="10">
        <f t="shared" si="5"/>
        <v>46317</v>
      </c>
      <c r="F27" s="11">
        <v>0</v>
      </c>
      <c r="G27" s="12">
        <f t="shared" si="6"/>
        <v>1</v>
      </c>
      <c r="H27" s="13"/>
      <c r="I27" s="13"/>
      <c r="J27" s="13">
        <f t="shared" ref="J27" si="43">I27-H27</f>
        <v>0</v>
      </c>
      <c r="K27" s="14">
        <f t="shared" si="2"/>
        <v>0</v>
      </c>
      <c r="L27" s="15"/>
    </row>
    <row r="28" spans="1:12">
      <c r="A28" s="16">
        <f t="shared" si="40"/>
        <v>22</v>
      </c>
      <c r="B28" s="10">
        <f t="shared" si="40"/>
        <v>46317</v>
      </c>
      <c r="C28" s="10">
        <f t="shared" si="4"/>
        <v>46317</v>
      </c>
      <c r="D28" s="11">
        <v>0</v>
      </c>
      <c r="E28" s="10">
        <f t="shared" si="5"/>
        <v>46318</v>
      </c>
      <c r="F28" s="11">
        <v>0</v>
      </c>
      <c r="G28" s="12">
        <f t="shared" si="6"/>
        <v>1</v>
      </c>
      <c r="H28" s="13"/>
      <c r="I28" s="13"/>
      <c r="J28" s="13">
        <f t="shared" ref="J28" si="44">I28-H28</f>
        <v>0</v>
      </c>
      <c r="K28" s="14">
        <f t="shared" ref="K28" si="45">J28/24</f>
        <v>0</v>
      </c>
      <c r="L28" s="15"/>
    </row>
    <row r="29" spans="1:12">
      <c r="A29" s="16">
        <f t="shared" si="40"/>
        <v>23</v>
      </c>
      <c r="B29" s="10">
        <f t="shared" si="40"/>
        <v>46318</v>
      </c>
      <c r="C29" s="10">
        <f t="shared" si="4"/>
        <v>46318</v>
      </c>
      <c r="D29" s="11">
        <v>0</v>
      </c>
      <c r="E29" s="10">
        <f t="shared" si="5"/>
        <v>46319</v>
      </c>
      <c r="F29" s="11">
        <v>0</v>
      </c>
      <c r="G29" s="12">
        <f t="shared" si="6"/>
        <v>1</v>
      </c>
      <c r="H29" s="13"/>
      <c r="I29" s="13"/>
      <c r="J29" s="13">
        <f t="shared" ref="J29" si="46">I29-H29</f>
        <v>0</v>
      </c>
      <c r="K29" s="14">
        <f t="shared" ref="K29" si="47">J29/24</f>
        <v>0</v>
      </c>
      <c r="L29" s="15"/>
    </row>
    <row r="30" spans="1:12">
      <c r="A30" s="16">
        <f t="shared" si="40"/>
        <v>24</v>
      </c>
      <c r="B30" s="10">
        <f t="shared" si="40"/>
        <v>46319</v>
      </c>
      <c r="C30" s="10">
        <f t="shared" si="4"/>
        <v>46319</v>
      </c>
      <c r="D30" s="11">
        <v>0</v>
      </c>
      <c r="E30" s="10">
        <f t="shared" si="5"/>
        <v>46320</v>
      </c>
      <c r="F30" s="11">
        <v>0</v>
      </c>
      <c r="G30" s="12">
        <f t="shared" si="6"/>
        <v>1</v>
      </c>
      <c r="H30" s="13"/>
      <c r="I30" s="13"/>
      <c r="J30" s="13">
        <f t="shared" ref="J30:J31" si="48">I30-H30</f>
        <v>0</v>
      </c>
      <c r="K30" s="14">
        <f t="shared" si="2"/>
        <v>0</v>
      </c>
      <c r="L30" s="15"/>
    </row>
    <row r="31" spans="1:12">
      <c r="A31" s="16">
        <f t="shared" si="40"/>
        <v>25</v>
      </c>
      <c r="B31" s="10">
        <f t="shared" si="40"/>
        <v>46320</v>
      </c>
      <c r="C31" s="10">
        <f t="shared" si="4"/>
        <v>46320</v>
      </c>
      <c r="D31" s="11">
        <v>0</v>
      </c>
      <c r="E31" s="10">
        <f t="shared" si="5"/>
        <v>46321</v>
      </c>
      <c r="F31" s="11">
        <v>0</v>
      </c>
      <c r="G31" s="12">
        <f t="shared" si="6"/>
        <v>1</v>
      </c>
      <c r="H31" s="13"/>
      <c r="I31" s="13"/>
      <c r="J31" s="13">
        <f t="shared" si="48"/>
        <v>0</v>
      </c>
      <c r="K31" s="14">
        <f t="shared" si="2"/>
        <v>0</v>
      </c>
      <c r="L31" s="15"/>
    </row>
    <row r="32" spans="1:12">
      <c r="A32" s="16">
        <f t="shared" si="40"/>
        <v>26</v>
      </c>
      <c r="B32" s="10">
        <f t="shared" si="40"/>
        <v>46321</v>
      </c>
      <c r="C32" s="10">
        <f t="shared" si="4"/>
        <v>46321</v>
      </c>
      <c r="D32" s="11">
        <v>0</v>
      </c>
      <c r="E32" s="10">
        <f t="shared" si="5"/>
        <v>46322</v>
      </c>
      <c r="F32" s="11">
        <v>0</v>
      </c>
      <c r="G32" s="12">
        <f t="shared" si="6"/>
        <v>1</v>
      </c>
      <c r="H32" s="13"/>
      <c r="I32" s="13"/>
      <c r="J32" s="13">
        <f t="shared" ref="J32" si="49">I32-H32</f>
        <v>0</v>
      </c>
      <c r="K32" s="14">
        <f t="shared" ref="K32" si="50">J32/24</f>
        <v>0</v>
      </c>
      <c r="L32" s="15"/>
    </row>
    <row r="33" spans="1:12">
      <c r="A33" s="16">
        <f t="shared" si="40"/>
        <v>27</v>
      </c>
      <c r="B33" s="10">
        <f t="shared" si="40"/>
        <v>46322</v>
      </c>
      <c r="C33" s="10">
        <f t="shared" si="4"/>
        <v>46322</v>
      </c>
      <c r="D33" s="11">
        <v>0</v>
      </c>
      <c r="E33" s="10">
        <f t="shared" si="5"/>
        <v>46323</v>
      </c>
      <c r="F33" s="11">
        <v>0</v>
      </c>
      <c r="G33" s="12">
        <f t="shared" si="6"/>
        <v>1</v>
      </c>
      <c r="H33" s="13"/>
      <c r="I33" s="13"/>
      <c r="J33" s="13">
        <f t="shared" ref="J33" si="51">I33-H33</f>
        <v>0</v>
      </c>
      <c r="K33" s="14">
        <f t="shared" ref="K33" si="52">J33/24</f>
        <v>0</v>
      </c>
      <c r="L33" s="15"/>
    </row>
    <row r="34" spans="1:12">
      <c r="A34" s="16">
        <f t="shared" si="40"/>
        <v>28</v>
      </c>
      <c r="B34" s="10">
        <f t="shared" si="40"/>
        <v>46323</v>
      </c>
      <c r="C34" s="10">
        <f t="shared" si="4"/>
        <v>46323</v>
      </c>
      <c r="D34" s="11">
        <v>0</v>
      </c>
      <c r="E34" s="10">
        <f t="shared" si="5"/>
        <v>46324</v>
      </c>
      <c r="F34" s="11">
        <v>0</v>
      </c>
      <c r="G34" s="12">
        <f t="shared" si="6"/>
        <v>1</v>
      </c>
      <c r="H34" s="13"/>
      <c r="I34" s="13"/>
      <c r="J34" s="13">
        <f t="shared" ref="J34" si="53">I34-H34</f>
        <v>0</v>
      </c>
      <c r="K34" s="14">
        <f t="shared" ref="K34" si="54">J34/24</f>
        <v>0</v>
      </c>
      <c r="L34" s="15"/>
    </row>
    <row r="35" spans="1:12">
      <c r="A35" s="16">
        <f t="shared" si="40"/>
        <v>29</v>
      </c>
      <c r="B35" s="10">
        <f t="shared" si="40"/>
        <v>46324</v>
      </c>
      <c r="C35" s="10">
        <f t="shared" ref="C35" si="55">B35</f>
        <v>46324</v>
      </c>
      <c r="D35" s="11">
        <v>0</v>
      </c>
      <c r="E35" s="10">
        <f t="shared" ref="E35" si="56">C35+1</f>
        <v>46325</v>
      </c>
      <c r="F35" s="11">
        <v>0</v>
      </c>
      <c r="G35" s="12">
        <f t="shared" ref="G35" si="57">IFERROR(((E35-C35)+(F35-D35)),"")</f>
        <v>1</v>
      </c>
      <c r="H35" s="13"/>
      <c r="I35" s="13"/>
      <c r="J35" s="13">
        <f t="shared" ref="J35" si="58">I35-H35</f>
        <v>0</v>
      </c>
      <c r="K35" s="14">
        <f t="shared" ref="K35" si="59">J35/24</f>
        <v>0</v>
      </c>
      <c r="L35" s="15"/>
    </row>
    <row r="36" spans="1:12">
      <c r="A36" s="16">
        <f t="shared" ref="A36:B36" si="60">A35+1</f>
        <v>30</v>
      </c>
      <c r="B36" s="10">
        <f t="shared" si="60"/>
        <v>46325</v>
      </c>
      <c r="C36" s="10">
        <f t="shared" ref="C36" si="61">B36</f>
        <v>46325</v>
      </c>
      <c r="D36" s="11">
        <v>0</v>
      </c>
      <c r="E36" s="10">
        <f t="shared" ref="E36" si="62">C36+1</f>
        <v>46326</v>
      </c>
      <c r="F36" s="11">
        <v>0</v>
      </c>
      <c r="G36" s="12">
        <f t="shared" ref="G36" si="63">IFERROR(((E36-C36)+(F36-D36)),"")</f>
        <v>1</v>
      </c>
      <c r="H36" s="13"/>
      <c r="I36" s="13"/>
      <c r="J36" s="13">
        <f t="shared" ref="J36" si="64">I36-H36</f>
        <v>0</v>
      </c>
      <c r="K36" s="14">
        <f t="shared" ref="K36" si="65">J36/24</f>
        <v>0</v>
      </c>
      <c r="L36" s="15"/>
    </row>
    <row r="37" spans="1:12">
      <c r="A37" s="16"/>
      <c r="B37" s="10"/>
      <c r="C37" s="10"/>
      <c r="D37" s="11"/>
      <c r="E37" s="10"/>
      <c r="F37" s="11"/>
      <c r="G37" s="12"/>
      <c r="H37" s="13"/>
      <c r="I37" s="13"/>
      <c r="J37" s="13"/>
      <c r="K37" s="14"/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24" t="s">
        <v>3</v>
      </c>
      <c r="B40" s="25"/>
      <c r="C40" s="25"/>
      <c r="D40" s="25"/>
      <c r="E40" s="25"/>
      <c r="F40" s="25"/>
      <c r="G40" s="26">
        <f>SUM(G6:G39)</f>
        <v>30</v>
      </c>
      <c r="H40" s="27"/>
      <c r="I40" s="27"/>
      <c r="J40" s="28">
        <f>SUM(J6:J39)</f>
        <v>1002.8799999999974</v>
      </c>
      <c r="K40" s="28">
        <f>AVERAGE(K6:K39)</f>
        <v>1.3928888888888851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G40/SUMPRODUCT((G6:G39&gt;0)*1)</f>
        <v>1</v>
      </c>
      <c r="H41" s="33"/>
      <c r="I41" s="33"/>
      <c r="J41" s="33"/>
      <c r="K41" s="33">
        <f>K40/SUMPRODUCT((K6:K39&gt;0)*1)</f>
        <v>0.46429629629629504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J25" sqref="J25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1.42578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225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MAX(K7:K38)</f>
        <v>756.81333333333407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11">
        <v>0.29166666666666702</v>
      </c>
      <c r="E7" s="10">
        <f t="shared" ref="E7:E10" si="0">C7+1</f>
        <v>46297</v>
      </c>
      <c r="F7" s="11">
        <v>0.29166666666666702</v>
      </c>
      <c r="G7" s="12">
        <f>IFERROR(((E7-C7)+(F7-D7)),"")</f>
        <v>1</v>
      </c>
      <c r="H7" s="13">
        <v>189669.95</v>
      </c>
      <c r="I7" s="13">
        <v>199821.05</v>
      </c>
      <c r="J7" s="13">
        <f t="shared" ref="J7" si="1">I7-H7</f>
        <v>10151.099999999977</v>
      </c>
      <c r="K7" s="14">
        <f t="shared" ref="K7" si="2">J7/24</f>
        <v>422.96249999999901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5" si="3">B8</f>
        <v>46297</v>
      </c>
      <c r="D8" s="11">
        <v>0.29166666666666702</v>
      </c>
      <c r="E8" s="10">
        <f t="shared" si="0"/>
        <v>46298</v>
      </c>
      <c r="F8" s="11">
        <v>0.29166666666666702</v>
      </c>
      <c r="G8" s="12">
        <f>IFERROR(((E8-C8)+(F8-D8)),"")</f>
        <v>1</v>
      </c>
      <c r="H8" s="13">
        <f t="shared" ref="H8:H20" si="4">I7</f>
        <v>199821.05</v>
      </c>
      <c r="I8" s="13">
        <v>208926.97</v>
      </c>
      <c r="J8" s="13">
        <f t="shared" ref="J8:J9" si="5">I8-H8</f>
        <v>9105.9200000000128</v>
      </c>
      <c r="K8" s="14">
        <f t="shared" ref="K8:K9" si="6">J8/24</f>
        <v>379.41333333333387</v>
      </c>
      <c r="L8" s="15"/>
    </row>
    <row r="9" spans="1:12">
      <c r="A9" s="16">
        <f t="shared" ref="A9:B24" si="7">A8+1</f>
        <v>3</v>
      </c>
      <c r="B9" s="10">
        <f t="shared" si="7"/>
        <v>46298</v>
      </c>
      <c r="C9" s="10">
        <f t="shared" si="3"/>
        <v>46298</v>
      </c>
      <c r="D9" s="11">
        <v>0.29166666666666702</v>
      </c>
      <c r="E9" s="10">
        <f t="shared" si="0"/>
        <v>46299</v>
      </c>
      <c r="F9" s="11">
        <v>0.29166666666666702</v>
      </c>
      <c r="G9" s="12">
        <f>IFERROR(((E9-C9)+(F9-D9)),"")</f>
        <v>1</v>
      </c>
      <c r="H9" s="13">
        <f t="shared" si="4"/>
        <v>208926.97</v>
      </c>
      <c r="I9" s="256">
        <v>220166.28</v>
      </c>
      <c r="J9" s="13">
        <f t="shared" si="5"/>
        <v>11239.309999999998</v>
      </c>
      <c r="K9" s="14">
        <f t="shared" si="6"/>
        <v>468.30458333333326</v>
      </c>
      <c r="L9" s="15"/>
    </row>
    <row r="10" spans="1:12">
      <c r="A10" s="16">
        <f t="shared" si="7"/>
        <v>4</v>
      </c>
      <c r="B10" s="10">
        <f t="shared" si="7"/>
        <v>46299</v>
      </c>
      <c r="C10" s="10">
        <f t="shared" si="3"/>
        <v>46299</v>
      </c>
      <c r="D10" s="11">
        <v>0.29166666666666702</v>
      </c>
      <c r="E10" s="10">
        <f t="shared" si="0"/>
        <v>46300</v>
      </c>
      <c r="F10" s="11">
        <v>0.29166666666666702</v>
      </c>
      <c r="G10" s="12">
        <f>IFERROR(((E10-C10)+(F10-D10)),"")</f>
        <v>1</v>
      </c>
      <c r="H10" s="13">
        <f t="shared" si="4"/>
        <v>220166.28</v>
      </c>
      <c r="I10" s="13">
        <v>232947.5</v>
      </c>
      <c r="J10" s="13">
        <f t="shared" ref="J10:J37" si="8">I10-H10</f>
        <v>12781.220000000001</v>
      </c>
      <c r="K10" s="14">
        <f t="shared" ref="K10:K37" si="9">J10/24</f>
        <v>532.55083333333334</v>
      </c>
      <c r="L10" s="15"/>
    </row>
    <row r="11" spans="1:12">
      <c r="A11" s="16">
        <f t="shared" si="7"/>
        <v>5</v>
      </c>
      <c r="B11" s="10">
        <f t="shared" si="7"/>
        <v>46300</v>
      </c>
      <c r="C11" s="10">
        <f t="shared" si="3"/>
        <v>46300</v>
      </c>
      <c r="D11" s="11">
        <v>0.29166666666666702</v>
      </c>
      <c r="E11" s="10">
        <f t="shared" ref="E11:E15" si="10">C11+1</f>
        <v>46301</v>
      </c>
      <c r="F11" s="11">
        <v>0.29166666666666702</v>
      </c>
      <c r="G11" s="12">
        <f t="shared" ref="G11:G35" si="11">IFERROR(((E11-C11)+(F11-D11)),"")</f>
        <v>1</v>
      </c>
      <c r="H11" s="13">
        <f t="shared" si="4"/>
        <v>232947.5</v>
      </c>
      <c r="I11" s="13">
        <v>244267.69</v>
      </c>
      <c r="J11" s="13">
        <f t="shared" si="8"/>
        <v>11320.190000000002</v>
      </c>
      <c r="K11" s="14">
        <f t="shared" si="9"/>
        <v>471.67458333333343</v>
      </c>
      <c r="L11" s="15"/>
    </row>
    <row r="12" spans="1:12">
      <c r="A12" s="16">
        <f t="shared" si="7"/>
        <v>6</v>
      </c>
      <c r="B12" s="10">
        <f t="shared" si="7"/>
        <v>46301</v>
      </c>
      <c r="C12" s="10">
        <f t="shared" si="3"/>
        <v>46301</v>
      </c>
      <c r="D12" s="11">
        <v>0.29166666666666702</v>
      </c>
      <c r="E12" s="10">
        <f t="shared" si="10"/>
        <v>46302</v>
      </c>
      <c r="F12" s="11">
        <v>0.29166666666666702</v>
      </c>
      <c r="G12" s="12">
        <f t="shared" si="11"/>
        <v>1</v>
      </c>
      <c r="H12" s="13">
        <f t="shared" si="4"/>
        <v>244267.69</v>
      </c>
      <c r="I12" s="13">
        <v>262431.21000000002</v>
      </c>
      <c r="J12" s="13">
        <f t="shared" si="8"/>
        <v>18163.520000000019</v>
      </c>
      <c r="K12" s="14">
        <f t="shared" si="9"/>
        <v>756.81333333333407</v>
      </c>
      <c r="L12" s="15"/>
    </row>
    <row r="13" spans="1:12">
      <c r="A13" s="16">
        <f t="shared" si="7"/>
        <v>7</v>
      </c>
      <c r="B13" s="10">
        <f t="shared" si="7"/>
        <v>46302</v>
      </c>
      <c r="C13" s="10">
        <f t="shared" si="3"/>
        <v>46302</v>
      </c>
      <c r="D13" s="11">
        <v>0.29166666666666702</v>
      </c>
      <c r="E13" s="10">
        <f t="shared" si="10"/>
        <v>46303</v>
      </c>
      <c r="F13" s="11">
        <v>0.29166666666666702</v>
      </c>
      <c r="G13" s="12">
        <f t="shared" si="11"/>
        <v>1</v>
      </c>
      <c r="H13" s="13">
        <f t="shared" si="4"/>
        <v>262431.21000000002</v>
      </c>
      <c r="I13" s="13">
        <v>279564.31</v>
      </c>
      <c r="J13" s="13">
        <f t="shared" si="8"/>
        <v>17133.099999999977</v>
      </c>
      <c r="K13" s="14">
        <f t="shared" si="9"/>
        <v>713.8791666666657</v>
      </c>
      <c r="L13" s="15"/>
    </row>
    <row r="14" spans="1:12">
      <c r="A14" s="16">
        <f t="shared" si="7"/>
        <v>8</v>
      </c>
      <c r="B14" s="10">
        <f t="shared" si="7"/>
        <v>46303</v>
      </c>
      <c r="C14" s="10">
        <f t="shared" si="3"/>
        <v>46303</v>
      </c>
      <c r="D14" s="11">
        <v>0.29166666666666702</v>
      </c>
      <c r="E14" s="10">
        <f t="shared" si="10"/>
        <v>46304</v>
      </c>
      <c r="F14" s="11">
        <v>0.29166666666666702</v>
      </c>
      <c r="G14" s="12">
        <f t="shared" si="11"/>
        <v>1</v>
      </c>
      <c r="H14" s="13">
        <f t="shared" si="4"/>
        <v>279564.31</v>
      </c>
      <c r="I14" s="13">
        <v>293594.53999999998</v>
      </c>
      <c r="J14" s="13">
        <f t="shared" si="8"/>
        <v>14030.229999999981</v>
      </c>
      <c r="K14" s="14">
        <f t="shared" si="9"/>
        <v>584.59291666666593</v>
      </c>
      <c r="L14" s="15"/>
    </row>
    <row r="15" spans="1:12">
      <c r="A15" s="16">
        <f t="shared" si="7"/>
        <v>9</v>
      </c>
      <c r="B15" s="10">
        <f t="shared" si="7"/>
        <v>46304</v>
      </c>
      <c r="C15" s="10">
        <f t="shared" si="3"/>
        <v>46304</v>
      </c>
      <c r="D15" s="11">
        <v>0.29166666666666702</v>
      </c>
      <c r="E15" s="10">
        <f t="shared" si="10"/>
        <v>46305</v>
      </c>
      <c r="F15" s="11">
        <v>0.29166666666666702</v>
      </c>
      <c r="G15" s="12">
        <f t="shared" si="11"/>
        <v>1</v>
      </c>
      <c r="H15" s="13">
        <f t="shared" si="4"/>
        <v>293594.53999999998</v>
      </c>
      <c r="I15" s="13">
        <v>306972.44</v>
      </c>
      <c r="J15" s="13">
        <f t="shared" si="8"/>
        <v>13377.900000000023</v>
      </c>
      <c r="K15" s="14">
        <f t="shared" si="9"/>
        <v>557.41250000000093</v>
      </c>
      <c r="L15" s="15"/>
    </row>
    <row r="16" spans="1:12">
      <c r="A16" s="16">
        <f t="shared" si="7"/>
        <v>10</v>
      </c>
      <c r="B16" s="10">
        <f t="shared" si="7"/>
        <v>46305</v>
      </c>
      <c r="C16" s="10">
        <f t="shared" si="3"/>
        <v>46305</v>
      </c>
      <c r="D16" s="11">
        <v>0.29166666666666702</v>
      </c>
      <c r="E16" s="10">
        <f t="shared" ref="E16" si="12">C16+1</f>
        <v>46306</v>
      </c>
      <c r="F16" s="11">
        <v>0.29166666666666702</v>
      </c>
      <c r="G16" s="12">
        <f t="shared" ref="G16" si="13">IFERROR(((E16-C16)+(F16-D16)),"")</f>
        <v>1</v>
      </c>
      <c r="H16" s="13">
        <f t="shared" si="4"/>
        <v>306972.44</v>
      </c>
      <c r="I16" s="13">
        <v>320915.40000000002</v>
      </c>
      <c r="J16" s="13">
        <f t="shared" si="8"/>
        <v>13942.960000000021</v>
      </c>
      <c r="K16" s="14">
        <f t="shared" si="9"/>
        <v>580.9566666666675</v>
      </c>
      <c r="L16" s="15"/>
    </row>
    <row r="17" spans="1:14">
      <c r="A17" s="16">
        <f t="shared" si="7"/>
        <v>11</v>
      </c>
      <c r="B17" s="10">
        <f t="shared" si="7"/>
        <v>46306</v>
      </c>
      <c r="C17" s="10">
        <f t="shared" si="3"/>
        <v>46306</v>
      </c>
      <c r="D17" s="11">
        <v>0.29166666666666702</v>
      </c>
      <c r="E17" s="10">
        <f t="shared" ref="E17" si="14">C17+1</f>
        <v>46307</v>
      </c>
      <c r="F17" s="11">
        <v>0.29166666666666702</v>
      </c>
      <c r="G17" s="12">
        <f t="shared" si="11"/>
        <v>1</v>
      </c>
      <c r="H17" s="13">
        <f t="shared" si="4"/>
        <v>320915.40000000002</v>
      </c>
      <c r="I17" s="13">
        <v>333891.23</v>
      </c>
      <c r="J17" s="13">
        <f t="shared" si="8"/>
        <v>12975.829999999958</v>
      </c>
      <c r="K17" s="14">
        <f t="shared" si="9"/>
        <v>540.65958333333162</v>
      </c>
      <c r="L17" s="15"/>
    </row>
    <row r="18" spans="1:14">
      <c r="A18" s="16">
        <f t="shared" si="7"/>
        <v>12</v>
      </c>
      <c r="B18" s="10">
        <f t="shared" si="7"/>
        <v>46307</v>
      </c>
      <c r="C18" s="10">
        <f t="shared" si="3"/>
        <v>46307</v>
      </c>
      <c r="D18" s="11">
        <v>0.29166666666666702</v>
      </c>
      <c r="E18" s="10">
        <f t="shared" ref="E18:E32" si="15">C18+1</f>
        <v>46308</v>
      </c>
      <c r="F18" s="11">
        <v>0.29166666666666702</v>
      </c>
      <c r="G18" s="12">
        <f t="shared" si="11"/>
        <v>1</v>
      </c>
      <c r="H18" s="13">
        <f t="shared" si="4"/>
        <v>333891.23</v>
      </c>
      <c r="I18" s="13">
        <v>349487.64</v>
      </c>
      <c r="J18" s="13">
        <f t="shared" si="8"/>
        <v>15596.410000000033</v>
      </c>
      <c r="K18" s="14">
        <f t="shared" si="9"/>
        <v>649.85041666666802</v>
      </c>
      <c r="L18" s="15"/>
      <c r="N18" s="17"/>
    </row>
    <row r="19" spans="1:14">
      <c r="A19" s="16">
        <f t="shared" si="7"/>
        <v>13</v>
      </c>
      <c r="B19" s="10">
        <f t="shared" si="7"/>
        <v>46308</v>
      </c>
      <c r="C19" s="10">
        <f t="shared" si="3"/>
        <v>46308</v>
      </c>
      <c r="D19" s="11">
        <v>0.29166666666666702</v>
      </c>
      <c r="E19" s="10">
        <f t="shared" si="15"/>
        <v>46309</v>
      </c>
      <c r="F19" s="11">
        <v>0.29166666666666702</v>
      </c>
      <c r="G19" s="12">
        <f t="shared" si="11"/>
        <v>1</v>
      </c>
      <c r="H19" s="13">
        <f t="shared" si="4"/>
        <v>349487.64</v>
      </c>
      <c r="I19" s="13">
        <v>363140.7</v>
      </c>
      <c r="J19" s="13">
        <f t="shared" si="8"/>
        <v>13653.059999999998</v>
      </c>
      <c r="K19" s="14">
        <f t="shared" si="9"/>
        <v>568.87749999999994</v>
      </c>
      <c r="L19" s="15"/>
    </row>
    <row r="20" spans="1:14">
      <c r="A20" s="16">
        <f t="shared" si="7"/>
        <v>14</v>
      </c>
      <c r="B20" s="10">
        <f t="shared" si="7"/>
        <v>46309</v>
      </c>
      <c r="C20" s="10">
        <f t="shared" si="3"/>
        <v>46309</v>
      </c>
      <c r="D20" s="11">
        <v>0.29166666666666702</v>
      </c>
      <c r="E20" s="10">
        <f t="shared" ref="E20" si="16">C20+1</f>
        <v>46310</v>
      </c>
      <c r="F20" s="11">
        <v>0.29166666666666702</v>
      </c>
      <c r="G20" s="12">
        <f t="shared" ref="G20" si="17">IFERROR(((E20-C20)+(F20-D20)),"")</f>
        <v>1</v>
      </c>
      <c r="H20" s="13">
        <f t="shared" si="4"/>
        <v>363140.7</v>
      </c>
      <c r="I20" s="13">
        <v>375856.44</v>
      </c>
      <c r="J20" s="13">
        <f t="shared" si="8"/>
        <v>12715.739999999991</v>
      </c>
      <c r="K20" s="14">
        <f t="shared" si="9"/>
        <v>529.82249999999965</v>
      </c>
      <c r="L20" s="15"/>
    </row>
    <row r="21" spans="1:14">
      <c r="A21" s="16">
        <f t="shared" si="7"/>
        <v>15</v>
      </c>
      <c r="B21" s="10">
        <f t="shared" si="7"/>
        <v>46310</v>
      </c>
      <c r="C21" s="10">
        <f t="shared" si="3"/>
        <v>46310</v>
      </c>
      <c r="D21" s="11">
        <v>0.29166666666666702</v>
      </c>
      <c r="E21" s="10">
        <f t="shared" si="15"/>
        <v>46311</v>
      </c>
      <c r="F21" s="11">
        <v>0.29166666666666702</v>
      </c>
      <c r="G21" s="12">
        <f t="shared" si="11"/>
        <v>1</v>
      </c>
      <c r="H21" s="13"/>
      <c r="I21" s="13"/>
      <c r="J21" s="13">
        <f t="shared" si="8"/>
        <v>0</v>
      </c>
      <c r="K21" s="14">
        <f t="shared" si="9"/>
        <v>0</v>
      </c>
      <c r="L21" s="15"/>
    </row>
    <row r="22" spans="1:14">
      <c r="A22" s="16">
        <f t="shared" si="7"/>
        <v>16</v>
      </c>
      <c r="B22" s="10">
        <f t="shared" si="7"/>
        <v>46311</v>
      </c>
      <c r="C22" s="10">
        <f t="shared" si="3"/>
        <v>46311</v>
      </c>
      <c r="D22" s="11">
        <v>0.29166666666666702</v>
      </c>
      <c r="E22" s="10">
        <f t="shared" si="15"/>
        <v>46312</v>
      </c>
      <c r="F22" s="11">
        <v>0.29166666666666702</v>
      </c>
      <c r="G22" s="12">
        <f t="shared" si="11"/>
        <v>1</v>
      </c>
      <c r="H22" s="13"/>
      <c r="I22" s="13"/>
      <c r="J22" s="13">
        <f t="shared" si="8"/>
        <v>0</v>
      </c>
      <c r="K22" s="14">
        <f t="shared" si="9"/>
        <v>0</v>
      </c>
      <c r="L22" s="15"/>
    </row>
    <row r="23" spans="1:14">
      <c r="A23" s="16">
        <f t="shared" si="7"/>
        <v>17</v>
      </c>
      <c r="B23" s="10">
        <f t="shared" si="7"/>
        <v>46312</v>
      </c>
      <c r="C23" s="10">
        <f t="shared" si="3"/>
        <v>46312</v>
      </c>
      <c r="D23" s="11">
        <v>0.29166666666666702</v>
      </c>
      <c r="E23" s="10">
        <f t="shared" ref="E23" si="18">C23+1</f>
        <v>46313</v>
      </c>
      <c r="F23" s="11">
        <v>0.29166666666666702</v>
      </c>
      <c r="G23" s="12">
        <f t="shared" ref="G23" si="19">IFERROR(((E23-C23)+(F23-D23)),"")</f>
        <v>1</v>
      </c>
      <c r="H23" s="13"/>
      <c r="I23" s="13"/>
      <c r="J23" s="13">
        <f t="shared" si="8"/>
        <v>0</v>
      </c>
      <c r="K23" s="14">
        <f t="shared" si="9"/>
        <v>0</v>
      </c>
      <c r="L23" s="15"/>
    </row>
    <row r="24" spans="1:14">
      <c r="A24" s="16">
        <f t="shared" si="7"/>
        <v>18</v>
      </c>
      <c r="B24" s="10">
        <f t="shared" si="7"/>
        <v>46313</v>
      </c>
      <c r="C24" s="10">
        <f t="shared" si="3"/>
        <v>46313</v>
      </c>
      <c r="D24" s="11">
        <v>0.29166666666666702</v>
      </c>
      <c r="E24" s="10">
        <f t="shared" si="15"/>
        <v>46314</v>
      </c>
      <c r="F24" s="11">
        <v>0.29166666666666702</v>
      </c>
      <c r="G24" s="12">
        <f t="shared" si="11"/>
        <v>1</v>
      </c>
      <c r="H24" s="13"/>
      <c r="I24" s="13"/>
      <c r="J24" s="13">
        <f t="shared" si="8"/>
        <v>0</v>
      </c>
      <c r="K24" s="14">
        <f t="shared" si="9"/>
        <v>0</v>
      </c>
      <c r="L24" s="15"/>
    </row>
    <row r="25" spans="1:14">
      <c r="A25" s="16">
        <f t="shared" ref="A25:B35" si="20">A24+1</f>
        <v>19</v>
      </c>
      <c r="B25" s="10">
        <f t="shared" si="20"/>
        <v>46314</v>
      </c>
      <c r="C25" s="10">
        <f t="shared" si="3"/>
        <v>46314</v>
      </c>
      <c r="D25" s="11">
        <v>0.29166666666666702</v>
      </c>
      <c r="E25" s="10">
        <f t="shared" si="15"/>
        <v>46315</v>
      </c>
      <c r="F25" s="11">
        <v>0.29166666666666702</v>
      </c>
      <c r="G25" s="12">
        <f t="shared" si="11"/>
        <v>1</v>
      </c>
      <c r="H25" s="13"/>
      <c r="I25" s="13"/>
      <c r="J25" s="13">
        <f t="shared" si="8"/>
        <v>0</v>
      </c>
      <c r="K25" s="14">
        <f t="shared" si="9"/>
        <v>0</v>
      </c>
      <c r="L25" s="15"/>
    </row>
    <row r="26" spans="1:14">
      <c r="A26" s="16">
        <f t="shared" si="20"/>
        <v>20</v>
      </c>
      <c r="B26" s="10">
        <f t="shared" si="20"/>
        <v>46315</v>
      </c>
      <c r="C26" s="10">
        <f t="shared" si="3"/>
        <v>46315</v>
      </c>
      <c r="D26" s="11">
        <v>0.29166666666666702</v>
      </c>
      <c r="E26" s="10">
        <f t="shared" si="15"/>
        <v>46316</v>
      </c>
      <c r="F26" s="11">
        <v>0.29166666666666702</v>
      </c>
      <c r="G26" s="12">
        <f t="shared" si="11"/>
        <v>1</v>
      </c>
      <c r="H26" s="13"/>
      <c r="I26" s="13"/>
      <c r="J26" s="13">
        <f t="shared" si="8"/>
        <v>0</v>
      </c>
      <c r="K26" s="14">
        <f t="shared" si="9"/>
        <v>0</v>
      </c>
      <c r="L26" s="15"/>
    </row>
    <row r="27" spans="1:14">
      <c r="A27" s="16">
        <f t="shared" si="20"/>
        <v>21</v>
      </c>
      <c r="B27" s="10">
        <f t="shared" si="20"/>
        <v>46316</v>
      </c>
      <c r="C27" s="10">
        <f t="shared" si="3"/>
        <v>46316</v>
      </c>
      <c r="D27" s="11">
        <v>0.29166666666666702</v>
      </c>
      <c r="E27" s="10">
        <f t="shared" si="15"/>
        <v>46317</v>
      </c>
      <c r="F27" s="11">
        <v>0.29166666666666702</v>
      </c>
      <c r="G27" s="12">
        <f t="shared" si="11"/>
        <v>1</v>
      </c>
      <c r="H27" s="13"/>
      <c r="I27" s="13"/>
      <c r="J27" s="13">
        <f t="shared" si="8"/>
        <v>0</v>
      </c>
      <c r="K27" s="14">
        <f t="shared" si="9"/>
        <v>0</v>
      </c>
      <c r="L27" s="15"/>
    </row>
    <row r="28" spans="1:14">
      <c r="A28" s="16">
        <f t="shared" si="20"/>
        <v>22</v>
      </c>
      <c r="B28" s="10">
        <f t="shared" si="20"/>
        <v>46317</v>
      </c>
      <c r="C28" s="10">
        <f t="shared" si="3"/>
        <v>46317</v>
      </c>
      <c r="D28" s="11">
        <v>0.29166666666666702</v>
      </c>
      <c r="E28" s="10">
        <f t="shared" ref="E28" si="21">C28+1</f>
        <v>46318</v>
      </c>
      <c r="F28" s="11">
        <v>0.29166666666666702</v>
      </c>
      <c r="G28" s="12">
        <f t="shared" ref="G28" si="22">IFERROR(((E28-C28)+(F28-D28)),"")</f>
        <v>1</v>
      </c>
      <c r="H28" s="13"/>
      <c r="I28" s="13"/>
      <c r="J28" s="13">
        <f t="shared" si="8"/>
        <v>0</v>
      </c>
      <c r="K28" s="14">
        <f t="shared" si="9"/>
        <v>0</v>
      </c>
      <c r="L28" s="15"/>
    </row>
    <row r="29" spans="1:14">
      <c r="A29" s="16">
        <f t="shared" si="20"/>
        <v>23</v>
      </c>
      <c r="B29" s="10">
        <f t="shared" si="20"/>
        <v>46318</v>
      </c>
      <c r="C29" s="10">
        <f t="shared" si="3"/>
        <v>46318</v>
      </c>
      <c r="D29" s="11">
        <v>0.29166666666666702</v>
      </c>
      <c r="E29" s="10">
        <f t="shared" si="15"/>
        <v>46319</v>
      </c>
      <c r="F29" s="11">
        <v>0.29166666666666702</v>
      </c>
      <c r="G29" s="12">
        <f t="shared" si="11"/>
        <v>1</v>
      </c>
      <c r="H29" s="13"/>
      <c r="I29" s="13"/>
      <c r="J29" s="13">
        <f t="shared" si="8"/>
        <v>0</v>
      </c>
      <c r="K29" s="14">
        <f t="shared" si="9"/>
        <v>0</v>
      </c>
      <c r="L29" s="15"/>
    </row>
    <row r="30" spans="1:14">
      <c r="A30" s="16">
        <f t="shared" si="20"/>
        <v>24</v>
      </c>
      <c r="B30" s="10">
        <f t="shared" si="20"/>
        <v>46319</v>
      </c>
      <c r="C30" s="10">
        <f t="shared" si="3"/>
        <v>46319</v>
      </c>
      <c r="D30" s="11">
        <v>0.29166666666666702</v>
      </c>
      <c r="E30" s="10">
        <f t="shared" si="15"/>
        <v>46320</v>
      </c>
      <c r="F30" s="11">
        <v>0.29166666666666702</v>
      </c>
      <c r="G30" s="12">
        <f t="shared" si="11"/>
        <v>1</v>
      </c>
      <c r="H30" s="13"/>
      <c r="I30" s="13"/>
      <c r="J30" s="13">
        <f t="shared" si="8"/>
        <v>0</v>
      </c>
      <c r="K30" s="14">
        <f t="shared" si="9"/>
        <v>0</v>
      </c>
      <c r="L30" s="15"/>
    </row>
    <row r="31" spans="1:14">
      <c r="A31" s="16">
        <f t="shared" si="20"/>
        <v>25</v>
      </c>
      <c r="B31" s="10">
        <f t="shared" si="20"/>
        <v>46320</v>
      </c>
      <c r="C31" s="10">
        <f t="shared" si="3"/>
        <v>46320</v>
      </c>
      <c r="D31" s="11">
        <v>0.29166666666666702</v>
      </c>
      <c r="E31" s="10">
        <f t="shared" si="15"/>
        <v>46321</v>
      </c>
      <c r="F31" s="11">
        <v>0.29166666666666702</v>
      </c>
      <c r="G31" s="12">
        <f t="shared" si="11"/>
        <v>1</v>
      </c>
      <c r="H31" s="13"/>
      <c r="I31" s="13"/>
      <c r="J31" s="13">
        <f t="shared" si="8"/>
        <v>0</v>
      </c>
      <c r="K31" s="14">
        <f t="shared" si="9"/>
        <v>0</v>
      </c>
      <c r="L31" s="15"/>
    </row>
    <row r="32" spans="1:14">
      <c r="A32" s="16">
        <f t="shared" si="20"/>
        <v>26</v>
      </c>
      <c r="B32" s="10">
        <f t="shared" si="20"/>
        <v>46321</v>
      </c>
      <c r="C32" s="10">
        <f t="shared" si="3"/>
        <v>46321</v>
      </c>
      <c r="D32" s="11">
        <v>0.29166666666666702</v>
      </c>
      <c r="E32" s="10">
        <f t="shared" si="15"/>
        <v>46322</v>
      </c>
      <c r="F32" s="11">
        <v>0.29166666666666702</v>
      </c>
      <c r="G32" s="12">
        <f t="shared" si="11"/>
        <v>1</v>
      </c>
      <c r="H32" s="13"/>
      <c r="I32" s="13"/>
      <c r="J32" s="13">
        <f t="shared" si="8"/>
        <v>0</v>
      </c>
      <c r="K32" s="14">
        <f t="shared" si="9"/>
        <v>0</v>
      </c>
      <c r="L32" s="15"/>
    </row>
    <row r="33" spans="1:12">
      <c r="A33" s="16">
        <f t="shared" si="20"/>
        <v>27</v>
      </c>
      <c r="B33" s="10">
        <f t="shared" si="20"/>
        <v>46322</v>
      </c>
      <c r="C33" s="10">
        <f t="shared" si="3"/>
        <v>46322</v>
      </c>
      <c r="D33" s="11">
        <v>0.29166666666666702</v>
      </c>
      <c r="E33" s="10">
        <f t="shared" ref="E33" si="23">C33+1</f>
        <v>46323</v>
      </c>
      <c r="F33" s="11">
        <v>0.29166666666666702</v>
      </c>
      <c r="G33" s="12">
        <f t="shared" ref="G33" si="24">IFERROR(((E33-C33)+(F33-D33)),"")</f>
        <v>1</v>
      </c>
      <c r="H33" s="13"/>
      <c r="I33" s="13"/>
      <c r="J33" s="13">
        <f t="shared" si="8"/>
        <v>0</v>
      </c>
      <c r="K33" s="14">
        <f t="shared" si="9"/>
        <v>0</v>
      </c>
      <c r="L33" s="15"/>
    </row>
    <row r="34" spans="1:12">
      <c r="A34" s="16">
        <f t="shared" si="20"/>
        <v>28</v>
      </c>
      <c r="B34" s="10">
        <f t="shared" si="20"/>
        <v>46323</v>
      </c>
      <c r="C34" s="10">
        <f t="shared" si="3"/>
        <v>46323</v>
      </c>
      <c r="D34" s="11">
        <v>0.29166666666666702</v>
      </c>
      <c r="E34" s="10">
        <f t="shared" ref="E34" si="25">C34+1</f>
        <v>46324</v>
      </c>
      <c r="F34" s="11">
        <v>0.29166666666666702</v>
      </c>
      <c r="G34" s="12">
        <f t="shared" ref="G34" si="26">IFERROR(((E34-C34)+(F34-D34)),"")</f>
        <v>1</v>
      </c>
      <c r="H34" s="13"/>
      <c r="I34" s="13"/>
      <c r="J34" s="13">
        <f t="shared" si="8"/>
        <v>0</v>
      </c>
      <c r="K34" s="14">
        <f t="shared" si="9"/>
        <v>0</v>
      </c>
      <c r="L34" s="15"/>
    </row>
    <row r="35" spans="1:12">
      <c r="A35" s="16">
        <f t="shared" si="20"/>
        <v>29</v>
      </c>
      <c r="B35" s="10">
        <f t="shared" si="20"/>
        <v>46324</v>
      </c>
      <c r="C35" s="10">
        <f t="shared" si="3"/>
        <v>46324</v>
      </c>
      <c r="D35" s="11">
        <v>0.29166666666666702</v>
      </c>
      <c r="E35" s="10">
        <f t="shared" ref="E35" si="27">C35+1</f>
        <v>46325</v>
      </c>
      <c r="F35" s="11">
        <v>0.29166666666666702</v>
      </c>
      <c r="G35" s="12">
        <f t="shared" si="11"/>
        <v>1</v>
      </c>
      <c r="H35" s="13"/>
      <c r="I35" s="13"/>
      <c r="J35" s="13">
        <f t="shared" si="8"/>
        <v>0</v>
      </c>
      <c r="K35" s="14">
        <f t="shared" si="9"/>
        <v>0</v>
      </c>
      <c r="L35" s="15"/>
    </row>
    <row r="36" spans="1:12">
      <c r="A36" s="16">
        <f t="shared" ref="A36:B37" si="28">A35+1</f>
        <v>30</v>
      </c>
      <c r="B36" s="10">
        <f t="shared" si="28"/>
        <v>46325</v>
      </c>
      <c r="C36" s="10">
        <f t="shared" ref="C36" si="29">B36</f>
        <v>46325</v>
      </c>
      <c r="D36" s="11">
        <v>0.29166666666666702</v>
      </c>
      <c r="E36" s="10">
        <f t="shared" ref="E36" si="30">C36+1</f>
        <v>46326</v>
      </c>
      <c r="F36" s="11">
        <v>0.29166666666666702</v>
      </c>
      <c r="G36" s="12">
        <f t="shared" ref="G36" si="31">IFERROR(((E36-C36)+(F36-D36)),"")</f>
        <v>1</v>
      </c>
      <c r="H36" s="13"/>
      <c r="I36" s="13"/>
      <c r="J36" s="13">
        <f t="shared" si="8"/>
        <v>0</v>
      </c>
      <c r="K36" s="14">
        <f t="shared" si="9"/>
        <v>0</v>
      </c>
      <c r="L36" s="15"/>
    </row>
    <row r="37" spans="1:12">
      <c r="A37" s="16">
        <f t="shared" si="28"/>
        <v>31</v>
      </c>
      <c r="B37" s="10">
        <f t="shared" si="28"/>
        <v>46326</v>
      </c>
      <c r="C37" s="10">
        <f t="shared" ref="C37" si="32">B37</f>
        <v>46326</v>
      </c>
      <c r="D37" s="11">
        <v>0.29166666666666702</v>
      </c>
      <c r="E37" s="10">
        <f t="shared" ref="E37" si="33">C37+1</f>
        <v>46327</v>
      </c>
      <c r="F37" s="11">
        <v>0.29166666666666702</v>
      </c>
      <c r="G37" s="12">
        <f t="shared" ref="G37" si="34">IFERROR(((E37-C37)+(F37-D37)),"")</f>
        <v>1</v>
      </c>
      <c r="H37" s="13"/>
      <c r="I37" s="13"/>
      <c r="J37" s="13">
        <f t="shared" si="8"/>
        <v>0</v>
      </c>
      <c r="K37" s="14">
        <f t="shared" si="9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186186.49</v>
      </c>
      <c r="K39" s="28">
        <f>AVERAGE(K7:K38)</f>
        <v>250.25065860215051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17.875047043010749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H22" sqref="H2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65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MAX(K7:K34)</f>
        <v>519.228333333352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0.25</v>
      </c>
      <c r="E7" s="10">
        <f>C7+1</f>
        <v>46297</v>
      </c>
      <c r="F7" s="11">
        <v>0.25</v>
      </c>
      <c r="G7" s="12">
        <f>IFERROR(((E7-C7)+(F7-D7)),"")</f>
        <v>1</v>
      </c>
      <c r="H7" s="13">
        <v>4993428.4000000004</v>
      </c>
      <c r="I7" s="13">
        <v>4998360.59</v>
      </c>
      <c r="J7" s="13">
        <f t="shared" ref="J7:J8" si="0">I7-H7</f>
        <v>4932.1899999994785</v>
      </c>
      <c r="K7" s="14">
        <f t="shared" ref="K7:K8" si="1">J7/24</f>
        <v>205.50791666664495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0.25</v>
      </c>
      <c r="E8" s="10">
        <f>C8+1</f>
        <v>46298</v>
      </c>
      <c r="F8" s="11">
        <v>0.25</v>
      </c>
      <c r="G8" s="12">
        <f>IFERROR(((E8-C8)+(F8-D8)),"")</f>
        <v>1</v>
      </c>
      <c r="H8" s="13">
        <f t="shared" ref="H8:H20" si="2">I7</f>
        <v>4998360.59</v>
      </c>
      <c r="I8" s="13">
        <v>5003103.74</v>
      </c>
      <c r="J8" s="13">
        <f t="shared" si="0"/>
        <v>4743.1500000003725</v>
      </c>
      <c r="K8" s="14">
        <f t="shared" si="1"/>
        <v>197.63125000001551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0.25</v>
      </c>
      <c r="E9" s="10">
        <f t="shared" ref="E9:E34" si="5">C9+1</f>
        <v>46299</v>
      </c>
      <c r="F9" s="11">
        <v>0.25</v>
      </c>
      <c r="G9" s="12">
        <f t="shared" ref="G9:G34" si="6">IFERROR(((E9-C9)+(F9-D9)),"")</f>
        <v>1</v>
      </c>
      <c r="H9" s="13">
        <f t="shared" si="2"/>
        <v>5003103.74</v>
      </c>
      <c r="I9" s="13">
        <v>5012321.93</v>
      </c>
      <c r="J9" s="13">
        <f t="shared" ref="J9" si="7">I9-H9</f>
        <v>9218.1899999994785</v>
      </c>
      <c r="K9" s="14">
        <f t="shared" ref="K9" si="8">J9/24</f>
        <v>384.09124999997829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0.25</v>
      </c>
      <c r="E10" s="10">
        <f t="shared" si="5"/>
        <v>46300</v>
      </c>
      <c r="F10" s="11">
        <v>0.25</v>
      </c>
      <c r="G10" s="12">
        <f t="shared" si="6"/>
        <v>1</v>
      </c>
      <c r="H10" s="13">
        <f t="shared" si="2"/>
        <v>5012321.93</v>
      </c>
      <c r="I10" s="13">
        <v>5024783.41</v>
      </c>
      <c r="J10" s="13">
        <f t="shared" ref="J10" si="9">I10-H10</f>
        <v>12461.480000000447</v>
      </c>
      <c r="K10" s="14">
        <f t="shared" ref="K10" si="10">J10/24</f>
        <v>519.228333333352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0.25</v>
      </c>
      <c r="E11" s="10">
        <f t="shared" si="5"/>
        <v>46301</v>
      </c>
      <c r="F11" s="11">
        <v>0.25</v>
      </c>
      <c r="G11" s="12">
        <f t="shared" si="6"/>
        <v>1</v>
      </c>
      <c r="H11" s="13">
        <f t="shared" si="2"/>
        <v>5024783.41</v>
      </c>
      <c r="I11" s="13">
        <v>5029061.1399999997</v>
      </c>
      <c r="J11" s="13">
        <f t="shared" ref="J11:J12" si="11">I11-H11</f>
        <v>4277.7299999995157</v>
      </c>
      <c r="K11" s="14">
        <f t="shared" ref="K11:K12" si="12">J11/24</f>
        <v>178.23874999997983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0.25</v>
      </c>
      <c r="E12" s="10">
        <f t="shared" si="5"/>
        <v>46302</v>
      </c>
      <c r="F12" s="11">
        <v>0.25</v>
      </c>
      <c r="G12" s="12">
        <f t="shared" si="6"/>
        <v>1</v>
      </c>
      <c r="H12" s="13">
        <f t="shared" si="2"/>
        <v>5029061.1399999997</v>
      </c>
      <c r="I12" s="13">
        <v>5033736.8499999996</v>
      </c>
      <c r="J12" s="13">
        <f t="shared" si="11"/>
        <v>4675.7099999999627</v>
      </c>
      <c r="K12" s="14">
        <f t="shared" si="12"/>
        <v>194.82124999999846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0.25</v>
      </c>
      <c r="E13" s="10">
        <f t="shared" si="5"/>
        <v>46303</v>
      </c>
      <c r="F13" s="11">
        <v>0.25</v>
      </c>
      <c r="G13" s="12">
        <f t="shared" si="6"/>
        <v>1</v>
      </c>
      <c r="H13" s="13">
        <f t="shared" si="2"/>
        <v>5033736.8499999996</v>
      </c>
      <c r="I13" s="13">
        <v>5040096.7300000004</v>
      </c>
      <c r="J13" s="13">
        <f t="shared" ref="J13" si="13">I13-H13</f>
        <v>6359.8800000008196</v>
      </c>
      <c r="K13" s="14">
        <f t="shared" ref="K13" si="14">J13/24</f>
        <v>264.99500000003417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0.25</v>
      </c>
      <c r="E14" s="10">
        <f t="shared" si="5"/>
        <v>46304</v>
      </c>
      <c r="F14" s="11">
        <v>0.25</v>
      </c>
      <c r="G14" s="12">
        <f t="shared" si="6"/>
        <v>1</v>
      </c>
      <c r="H14" s="13">
        <f t="shared" si="2"/>
        <v>5040096.7300000004</v>
      </c>
      <c r="I14" s="13">
        <v>5046033.8600000003</v>
      </c>
      <c r="J14" s="13">
        <f t="shared" ref="J14" si="15">I14-H14</f>
        <v>5937.1299999998882</v>
      </c>
      <c r="K14" s="14">
        <f t="shared" ref="K14" si="16">J14/24</f>
        <v>247.380416666662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0.25</v>
      </c>
      <c r="E15" s="10">
        <f t="shared" si="5"/>
        <v>46305</v>
      </c>
      <c r="F15" s="11">
        <v>0.25</v>
      </c>
      <c r="G15" s="12">
        <f t="shared" si="6"/>
        <v>1</v>
      </c>
      <c r="H15" s="13">
        <f t="shared" si="2"/>
        <v>5046033.8600000003</v>
      </c>
      <c r="I15" s="13">
        <v>5051796.41</v>
      </c>
      <c r="J15" s="13">
        <f t="shared" ref="J15" si="17">I15-H15</f>
        <v>5762.5499999998137</v>
      </c>
      <c r="K15" s="14">
        <f t="shared" ref="K15" si="18">J15/24</f>
        <v>240.10624999999223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0.25</v>
      </c>
      <c r="E16" s="10">
        <f t="shared" si="5"/>
        <v>46306</v>
      </c>
      <c r="F16" s="11">
        <v>0.25</v>
      </c>
      <c r="G16" s="12">
        <f t="shared" si="6"/>
        <v>1</v>
      </c>
      <c r="H16" s="13">
        <f t="shared" si="2"/>
        <v>5051796.41</v>
      </c>
      <c r="I16" s="13">
        <v>5054488.51</v>
      </c>
      <c r="J16" s="13">
        <f t="shared" ref="J16" si="19">I16-H16</f>
        <v>2692.0999999996275</v>
      </c>
      <c r="K16" s="14">
        <f t="shared" ref="K16" si="20">J16/24</f>
        <v>112.17083333331782</v>
      </c>
      <c r="L16" s="15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0.25</v>
      </c>
      <c r="E17" s="10">
        <f t="shared" si="5"/>
        <v>46307</v>
      </c>
      <c r="F17" s="11">
        <v>0.25</v>
      </c>
      <c r="G17" s="12">
        <f t="shared" si="6"/>
        <v>1</v>
      </c>
      <c r="H17" s="13">
        <f t="shared" si="2"/>
        <v>5054488.51</v>
      </c>
      <c r="I17" s="13">
        <v>5066696.0199999996</v>
      </c>
      <c r="J17" s="13">
        <f t="shared" ref="J17" si="21">I17-H17</f>
        <v>12207.509999999776</v>
      </c>
      <c r="K17" s="14">
        <f t="shared" ref="K17" si="22">J17/24</f>
        <v>508.64624999999069</v>
      </c>
      <c r="L17" s="15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0.25</v>
      </c>
      <c r="E18" s="10">
        <f t="shared" si="5"/>
        <v>46308</v>
      </c>
      <c r="F18" s="11">
        <v>0.25</v>
      </c>
      <c r="G18" s="12">
        <f t="shared" si="6"/>
        <v>1</v>
      </c>
      <c r="H18" s="13">
        <f t="shared" si="2"/>
        <v>5066696.0199999996</v>
      </c>
      <c r="I18" s="13">
        <v>5071854.83</v>
      </c>
      <c r="J18" s="13">
        <f t="shared" ref="J18" si="23">I18-H18</f>
        <v>5158.8100000005215</v>
      </c>
      <c r="K18" s="14">
        <f t="shared" ref="K18" si="24">J18/24</f>
        <v>214.9504166666884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0.25</v>
      </c>
      <c r="E19" s="10">
        <f t="shared" si="5"/>
        <v>46309</v>
      </c>
      <c r="F19" s="11">
        <v>0.25</v>
      </c>
      <c r="G19" s="12">
        <f t="shared" si="6"/>
        <v>1</v>
      </c>
      <c r="H19" s="13">
        <f t="shared" si="2"/>
        <v>5071854.83</v>
      </c>
      <c r="I19" s="13">
        <v>5074577.51</v>
      </c>
      <c r="J19" s="13">
        <f t="shared" ref="J19" si="25">I19-H19</f>
        <v>2722.679999999702</v>
      </c>
      <c r="K19" s="14">
        <f t="shared" ref="K19" si="26">J19/24</f>
        <v>113.44499999998759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0.25</v>
      </c>
      <c r="E20" s="10">
        <f t="shared" si="5"/>
        <v>46310</v>
      </c>
      <c r="F20" s="11">
        <v>0.25</v>
      </c>
      <c r="G20" s="12">
        <f t="shared" si="6"/>
        <v>1</v>
      </c>
      <c r="H20" s="13">
        <f t="shared" si="2"/>
        <v>5074577.51</v>
      </c>
      <c r="I20" s="13">
        <v>5079016.21</v>
      </c>
      <c r="J20" s="13">
        <f t="shared" ref="J20" si="27">I20-H20</f>
        <v>4438.7000000001863</v>
      </c>
      <c r="K20" s="14">
        <f t="shared" ref="K20" si="28">J20/24</f>
        <v>184.94583333334108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0.25</v>
      </c>
      <c r="E21" s="10">
        <f t="shared" si="5"/>
        <v>46311</v>
      </c>
      <c r="F21" s="11">
        <v>0.25</v>
      </c>
      <c r="G21" s="12">
        <f t="shared" si="6"/>
        <v>1</v>
      </c>
      <c r="H21" s="13"/>
      <c r="I21" s="13"/>
      <c r="J21" s="13">
        <f t="shared" ref="J21" si="29">I21-H21</f>
        <v>0</v>
      </c>
      <c r="K21" s="14">
        <f t="shared" ref="K21" si="30">J21/24</f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0.25</v>
      </c>
      <c r="E22" s="10">
        <f t="shared" si="5"/>
        <v>46312</v>
      </c>
      <c r="F22" s="11">
        <v>0.25</v>
      </c>
      <c r="G22" s="12">
        <f t="shared" si="6"/>
        <v>1</v>
      </c>
      <c r="H22" s="13"/>
      <c r="I22" s="13"/>
      <c r="J22" s="13">
        <f t="shared" ref="J22" si="31">I22-H22</f>
        <v>0</v>
      </c>
      <c r="K22" s="14">
        <f t="shared" ref="K22" si="32">J22/24</f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0.25</v>
      </c>
      <c r="E23" s="10">
        <f t="shared" si="5"/>
        <v>46313</v>
      </c>
      <c r="F23" s="11">
        <v>0.25</v>
      </c>
      <c r="G23" s="12">
        <f t="shared" si="6"/>
        <v>1</v>
      </c>
      <c r="H23" s="13"/>
      <c r="I23" s="13"/>
      <c r="J23" s="13">
        <f t="shared" ref="J23" si="33">I23-H23</f>
        <v>0</v>
      </c>
      <c r="K23" s="14">
        <f t="shared" ref="K23" si="34">J23/24</f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0.25</v>
      </c>
      <c r="E24" s="10">
        <f t="shared" si="5"/>
        <v>46314</v>
      </c>
      <c r="F24" s="11">
        <v>0.25</v>
      </c>
      <c r="G24" s="12">
        <f t="shared" si="6"/>
        <v>1</v>
      </c>
      <c r="H24" s="13"/>
      <c r="I24" s="13"/>
      <c r="J24" s="13">
        <f t="shared" ref="J24" si="35">I24-H24</f>
        <v>0</v>
      </c>
      <c r="K24" s="14">
        <f t="shared" ref="K24" si="36">J24/24</f>
        <v>0</v>
      </c>
      <c r="L24" s="15"/>
    </row>
    <row r="25" spans="1:14">
      <c r="A25" s="16">
        <f t="shared" ref="A25:B34" si="37">A24+1</f>
        <v>19</v>
      </c>
      <c r="B25" s="10">
        <f>B24+1</f>
        <v>46314</v>
      </c>
      <c r="C25" s="10">
        <f t="shared" si="4"/>
        <v>46314</v>
      </c>
      <c r="D25" s="11">
        <v>0.25</v>
      </c>
      <c r="E25" s="10">
        <f t="shared" si="5"/>
        <v>46315</v>
      </c>
      <c r="F25" s="11">
        <v>0.25</v>
      </c>
      <c r="G25" s="12">
        <f t="shared" si="6"/>
        <v>1</v>
      </c>
      <c r="H25" s="13"/>
      <c r="I25" s="13"/>
      <c r="J25" s="13">
        <f t="shared" ref="J25" si="38">I25-H25</f>
        <v>0</v>
      </c>
      <c r="K25" s="14">
        <f t="shared" ref="K25" si="39">J25/24</f>
        <v>0</v>
      </c>
      <c r="L25" s="15"/>
    </row>
    <row r="26" spans="1:14">
      <c r="A26" s="16">
        <f t="shared" si="37"/>
        <v>20</v>
      </c>
      <c r="B26" s="10">
        <f>B25+1</f>
        <v>46315</v>
      </c>
      <c r="C26" s="10">
        <f t="shared" si="4"/>
        <v>46315</v>
      </c>
      <c r="D26" s="11">
        <v>0.25</v>
      </c>
      <c r="E26" s="10">
        <f t="shared" si="5"/>
        <v>46316</v>
      </c>
      <c r="F26" s="11">
        <v>0.25</v>
      </c>
      <c r="G26" s="12">
        <f t="shared" si="6"/>
        <v>1</v>
      </c>
      <c r="H26" s="13"/>
      <c r="I26" s="13"/>
      <c r="J26" s="13">
        <f t="shared" ref="J26" si="40">I26-H26</f>
        <v>0</v>
      </c>
      <c r="K26" s="14">
        <f t="shared" ref="K26" si="41">J26/24</f>
        <v>0</v>
      </c>
      <c r="L26" s="15"/>
    </row>
    <row r="27" spans="1:14">
      <c r="A27" s="16">
        <f t="shared" si="37"/>
        <v>21</v>
      </c>
      <c r="B27" s="10">
        <f>B26+1</f>
        <v>46316</v>
      </c>
      <c r="C27" s="10">
        <f t="shared" si="4"/>
        <v>46316</v>
      </c>
      <c r="D27" s="11">
        <v>0.25</v>
      </c>
      <c r="E27" s="10">
        <f t="shared" si="5"/>
        <v>46317</v>
      </c>
      <c r="F27" s="11">
        <v>0.25</v>
      </c>
      <c r="G27" s="12">
        <f t="shared" si="6"/>
        <v>1</v>
      </c>
      <c r="H27" s="13"/>
      <c r="I27" s="13"/>
      <c r="J27" s="13">
        <f t="shared" ref="J27" si="42">I27-H27</f>
        <v>0</v>
      </c>
      <c r="K27" s="14">
        <f t="shared" ref="K27" si="43">J27/24</f>
        <v>0</v>
      </c>
      <c r="L27" s="15"/>
    </row>
    <row r="28" spans="1:14">
      <c r="A28" s="16">
        <f t="shared" si="37"/>
        <v>22</v>
      </c>
      <c r="B28" s="10">
        <f t="shared" si="37"/>
        <v>46317</v>
      </c>
      <c r="C28" s="10">
        <f t="shared" si="4"/>
        <v>46317</v>
      </c>
      <c r="D28" s="11">
        <v>0.25</v>
      </c>
      <c r="E28" s="10">
        <f t="shared" si="5"/>
        <v>46318</v>
      </c>
      <c r="F28" s="11">
        <v>0.25</v>
      </c>
      <c r="G28" s="12">
        <f t="shared" si="6"/>
        <v>1</v>
      </c>
      <c r="H28" s="13"/>
      <c r="I28" s="13"/>
      <c r="J28" s="13">
        <f t="shared" ref="J28" si="44">I28-H28</f>
        <v>0</v>
      </c>
      <c r="K28" s="14">
        <f t="shared" ref="K28" si="45">J28/24</f>
        <v>0</v>
      </c>
      <c r="L28" s="15"/>
    </row>
    <row r="29" spans="1:14">
      <c r="A29" s="16">
        <f t="shared" si="37"/>
        <v>23</v>
      </c>
      <c r="B29" s="10">
        <f t="shared" si="37"/>
        <v>46318</v>
      </c>
      <c r="C29" s="10">
        <f t="shared" si="4"/>
        <v>46318</v>
      </c>
      <c r="D29" s="11">
        <v>0.25</v>
      </c>
      <c r="E29" s="10">
        <f t="shared" si="5"/>
        <v>46319</v>
      </c>
      <c r="F29" s="11">
        <v>0.25</v>
      </c>
      <c r="G29" s="12">
        <f t="shared" si="6"/>
        <v>1</v>
      </c>
      <c r="H29" s="13"/>
      <c r="I29" s="13"/>
      <c r="J29" s="13">
        <f t="shared" ref="J29" si="46">I29-H29</f>
        <v>0</v>
      </c>
      <c r="K29" s="14">
        <f t="shared" ref="K29" si="47">J29/24</f>
        <v>0</v>
      </c>
      <c r="L29" s="15"/>
    </row>
    <row r="30" spans="1:14">
      <c r="A30" s="16">
        <f t="shared" si="37"/>
        <v>24</v>
      </c>
      <c r="B30" s="10">
        <f t="shared" si="37"/>
        <v>46319</v>
      </c>
      <c r="C30" s="10">
        <f t="shared" si="4"/>
        <v>46319</v>
      </c>
      <c r="D30" s="11">
        <v>0.25</v>
      </c>
      <c r="E30" s="10">
        <f t="shared" si="5"/>
        <v>46320</v>
      </c>
      <c r="F30" s="11">
        <v>0.25</v>
      </c>
      <c r="G30" s="12">
        <f t="shared" si="6"/>
        <v>1</v>
      </c>
      <c r="H30" s="13"/>
      <c r="I30" s="13"/>
      <c r="J30" s="13">
        <f t="shared" ref="J30" si="48">I30-H30</f>
        <v>0</v>
      </c>
      <c r="K30" s="14">
        <f t="shared" ref="K30" si="49">J30/24</f>
        <v>0</v>
      </c>
      <c r="L30" s="15"/>
    </row>
    <row r="31" spans="1:14">
      <c r="A31" s="16">
        <f t="shared" si="37"/>
        <v>25</v>
      </c>
      <c r="B31" s="10">
        <f t="shared" si="37"/>
        <v>46320</v>
      </c>
      <c r="C31" s="10">
        <f t="shared" si="4"/>
        <v>46320</v>
      </c>
      <c r="D31" s="11">
        <v>0.25</v>
      </c>
      <c r="E31" s="10">
        <f t="shared" si="5"/>
        <v>46321</v>
      </c>
      <c r="F31" s="11">
        <v>0.25</v>
      </c>
      <c r="G31" s="12">
        <f t="shared" si="6"/>
        <v>1</v>
      </c>
      <c r="H31" s="13"/>
      <c r="I31" s="13"/>
      <c r="J31" s="13">
        <f t="shared" ref="J31" si="50">I31-H31</f>
        <v>0</v>
      </c>
      <c r="K31" s="14">
        <f t="shared" ref="K31" si="51">J31/24</f>
        <v>0</v>
      </c>
      <c r="L31" s="15"/>
    </row>
    <row r="32" spans="1:14">
      <c r="A32" s="16">
        <f t="shared" si="37"/>
        <v>26</v>
      </c>
      <c r="B32" s="10">
        <f t="shared" si="37"/>
        <v>46321</v>
      </c>
      <c r="C32" s="10">
        <f t="shared" si="4"/>
        <v>46321</v>
      </c>
      <c r="D32" s="11">
        <v>0.25</v>
      </c>
      <c r="E32" s="10">
        <f t="shared" si="5"/>
        <v>46322</v>
      </c>
      <c r="F32" s="11">
        <v>0.25</v>
      </c>
      <c r="G32" s="12">
        <f t="shared" si="6"/>
        <v>1</v>
      </c>
      <c r="H32" s="13"/>
      <c r="I32" s="13"/>
      <c r="J32" s="13">
        <f t="shared" ref="J32" si="52">I32-H32</f>
        <v>0</v>
      </c>
      <c r="K32" s="14">
        <f t="shared" ref="K32" si="53">J32/24</f>
        <v>0</v>
      </c>
      <c r="L32" s="15"/>
    </row>
    <row r="33" spans="1:12">
      <c r="A33" s="16">
        <f t="shared" si="37"/>
        <v>27</v>
      </c>
      <c r="B33" s="10">
        <f t="shared" si="37"/>
        <v>46322</v>
      </c>
      <c r="C33" s="10">
        <f t="shared" si="4"/>
        <v>46322</v>
      </c>
      <c r="D33" s="11">
        <v>0.25</v>
      </c>
      <c r="E33" s="10">
        <f t="shared" si="5"/>
        <v>46323</v>
      </c>
      <c r="F33" s="11">
        <v>0.25</v>
      </c>
      <c r="G33" s="12">
        <f t="shared" si="6"/>
        <v>1</v>
      </c>
      <c r="H33" s="13"/>
      <c r="I33" s="13"/>
      <c r="J33" s="13">
        <f t="shared" ref="J33" si="54">I33-H33</f>
        <v>0</v>
      </c>
      <c r="K33" s="14">
        <f t="shared" ref="K33" si="55">J33/24</f>
        <v>0</v>
      </c>
      <c r="L33" s="15"/>
    </row>
    <row r="34" spans="1:12">
      <c r="A34" s="16">
        <f t="shared" si="37"/>
        <v>28</v>
      </c>
      <c r="B34" s="10">
        <f t="shared" si="37"/>
        <v>46323</v>
      </c>
      <c r="C34" s="10">
        <f t="shared" si="4"/>
        <v>46323</v>
      </c>
      <c r="D34" s="11">
        <v>0.25</v>
      </c>
      <c r="E34" s="10">
        <f t="shared" si="5"/>
        <v>46324</v>
      </c>
      <c r="F34" s="11">
        <v>0.25</v>
      </c>
      <c r="G34" s="12">
        <f t="shared" si="6"/>
        <v>1</v>
      </c>
      <c r="H34" s="13"/>
      <c r="I34" s="13"/>
      <c r="J34" s="13">
        <f t="shared" ref="J34" si="56">I34-H34</f>
        <v>0</v>
      </c>
      <c r="K34" s="14">
        <f t="shared" ref="K34" si="57">J34/24</f>
        <v>0</v>
      </c>
      <c r="L34" s="15"/>
    </row>
    <row r="35" spans="1:12">
      <c r="A35" s="16">
        <f t="shared" ref="A35:B35" si="58">A34+1</f>
        <v>29</v>
      </c>
      <c r="B35" s="10">
        <f t="shared" si="58"/>
        <v>46324</v>
      </c>
      <c r="C35" s="10">
        <f t="shared" ref="C35:C37" si="59">B35</f>
        <v>46324</v>
      </c>
      <c r="D35" s="11">
        <v>0.25</v>
      </c>
      <c r="E35" s="10">
        <f t="shared" ref="E35:E37" si="60">C35+1</f>
        <v>46325</v>
      </c>
      <c r="F35" s="11">
        <v>0.25</v>
      </c>
      <c r="G35" s="12">
        <f t="shared" ref="G35:G37" si="61">IFERROR(((E35-C35)+(F35-D35)),"")</f>
        <v>1</v>
      </c>
      <c r="H35" s="13"/>
      <c r="I35" s="13"/>
      <c r="J35" s="13">
        <f t="shared" ref="J35:J37" si="62">I35-H35</f>
        <v>0</v>
      </c>
      <c r="K35" s="14">
        <f t="shared" ref="K35:K37" si="63">J35/24</f>
        <v>0</v>
      </c>
      <c r="L35" s="15"/>
    </row>
    <row r="36" spans="1:12">
      <c r="A36" s="16">
        <f t="shared" ref="A36:B36" si="64">A35+1</f>
        <v>30</v>
      </c>
      <c r="B36" s="10">
        <f t="shared" si="64"/>
        <v>46325</v>
      </c>
      <c r="C36" s="10">
        <f t="shared" si="59"/>
        <v>46325</v>
      </c>
      <c r="D36" s="11">
        <v>0.25</v>
      </c>
      <c r="E36" s="10">
        <f t="shared" si="60"/>
        <v>46326</v>
      </c>
      <c r="F36" s="11">
        <v>0.25</v>
      </c>
      <c r="G36" s="12">
        <f t="shared" si="61"/>
        <v>1</v>
      </c>
      <c r="H36" s="13"/>
      <c r="I36" s="13"/>
      <c r="J36" s="13">
        <f t="shared" si="62"/>
        <v>0</v>
      </c>
      <c r="K36" s="14">
        <f t="shared" si="63"/>
        <v>0</v>
      </c>
      <c r="L36" s="15"/>
    </row>
    <row r="37" spans="1:12">
      <c r="A37" s="16">
        <f t="shared" ref="A37:B37" si="65">A36+1</f>
        <v>31</v>
      </c>
      <c r="B37" s="10">
        <f t="shared" si="65"/>
        <v>46326</v>
      </c>
      <c r="C37" s="10">
        <f t="shared" si="59"/>
        <v>46326</v>
      </c>
      <c r="D37" s="11">
        <v>0.25</v>
      </c>
      <c r="E37" s="10">
        <f t="shared" si="60"/>
        <v>46327</v>
      </c>
      <c r="F37" s="11">
        <v>0.25</v>
      </c>
      <c r="G37" s="12">
        <f t="shared" si="61"/>
        <v>1</v>
      </c>
      <c r="H37" s="13"/>
      <c r="I37" s="13"/>
      <c r="J37" s="13">
        <f t="shared" si="62"/>
        <v>0</v>
      </c>
      <c r="K37" s="14">
        <f t="shared" si="63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85587.80999999959</v>
      </c>
      <c r="K39" s="28">
        <f>AVERAGE(K7:K38)</f>
        <v>115.03737903225749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8.2169556451612493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77" zoomScaleNormal="77" workbookViewId="0">
      <pane ySplit="6" topLeftCell="A7" activePane="bottomLeft" state="frozen"/>
      <selection pane="bottomLeft" activeCell="H21" sqref="H2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85546875" style="1" customWidth="1"/>
    <col min="9" max="9" width="15.28515625" style="1" customWidth="1"/>
    <col min="10" max="10" width="14.7109375" style="1" customWidth="1"/>
    <col min="11" max="11" width="9.5703125" style="1" customWidth="1"/>
    <col min="12" max="12" width="45.85546875" style="1" customWidth="1"/>
    <col min="13" max="15" width="9.140625" style="1"/>
    <col min="16" max="16" width="12.425781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226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MAX(K7:K39)</f>
        <v>471.6332499999553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34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B7</f>
        <v>46296</v>
      </c>
      <c r="D7" s="322">
        <v>0.25</v>
      </c>
      <c r="E7" s="10">
        <f>B7+1</f>
        <v>46297</v>
      </c>
      <c r="F7" s="11">
        <v>0.25</v>
      </c>
      <c r="G7" s="12">
        <f>IFERROR(((E7-C7)+(F7-D7)),"")</f>
        <v>1</v>
      </c>
      <c r="H7" s="13">
        <v>38293308.681999996</v>
      </c>
      <c r="I7" s="13">
        <v>38302987.741999999</v>
      </c>
      <c r="J7" s="13">
        <f t="shared" ref="J7" si="0">I7-H7</f>
        <v>9679.0600000023842</v>
      </c>
      <c r="K7" s="14">
        <f t="shared" ref="K7" si="1">J7/24</f>
        <v>403.29416666676599</v>
      </c>
      <c r="L7" s="101"/>
    </row>
    <row r="8" spans="1:12">
      <c r="A8" s="16">
        <f t="shared" ref="A8:A37" si="2">A7+1</f>
        <v>2</v>
      </c>
      <c r="B8" s="10">
        <f t="shared" ref="B8:B31" si="3">C8</f>
        <v>46297</v>
      </c>
      <c r="C8" s="10">
        <f t="shared" ref="C8:C37" si="4">C7+1</f>
        <v>46297</v>
      </c>
      <c r="D8" s="11">
        <f>D7</f>
        <v>0.25</v>
      </c>
      <c r="E8" s="10">
        <f>B8+1</f>
        <v>46298</v>
      </c>
      <c r="F8" s="11">
        <f>F7</f>
        <v>0.25</v>
      </c>
      <c r="G8" s="12">
        <f>IFERROR(((E8-C8)+(F8-D8)),"")</f>
        <v>1</v>
      </c>
      <c r="H8" s="13">
        <f t="shared" ref="H8:H20" si="5">I7</f>
        <v>38302987.741999999</v>
      </c>
      <c r="I8" s="13">
        <v>38311269.526000001</v>
      </c>
      <c r="J8" s="13">
        <f t="shared" ref="J8:J28" si="6">I8-H8</f>
        <v>8281.7840000018477</v>
      </c>
      <c r="K8" s="14">
        <f t="shared" ref="K8:K33" si="7">J8/24</f>
        <v>345.07433333341032</v>
      </c>
      <c r="L8" s="106"/>
    </row>
    <row r="9" spans="1:12">
      <c r="A9" s="16">
        <f t="shared" si="2"/>
        <v>3</v>
      </c>
      <c r="B9" s="10">
        <f t="shared" si="3"/>
        <v>46298</v>
      </c>
      <c r="C9" s="10">
        <f t="shared" si="4"/>
        <v>46298</v>
      </c>
      <c r="D9" s="11">
        <f t="shared" ref="D9:F34" si="8">D8</f>
        <v>0.25</v>
      </c>
      <c r="E9" s="10">
        <f t="shared" ref="E9:E31" si="9">B9+1</f>
        <v>46299</v>
      </c>
      <c r="F9" s="11">
        <f t="shared" si="8"/>
        <v>0.25</v>
      </c>
      <c r="G9" s="12">
        <f t="shared" ref="G9:G31" si="10">IFERROR(((E9-C9)+(F9-D9)),"")</f>
        <v>1</v>
      </c>
      <c r="H9" s="13">
        <f t="shared" si="5"/>
        <v>38311269.526000001</v>
      </c>
      <c r="I9" s="13">
        <v>38321780.526000001</v>
      </c>
      <c r="J9" s="13">
        <f t="shared" si="6"/>
        <v>10511</v>
      </c>
      <c r="K9" s="14">
        <f t="shared" si="7"/>
        <v>437.95833333333331</v>
      </c>
      <c r="L9" s="15"/>
    </row>
    <row r="10" spans="1:12">
      <c r="A10" s="16">
        <f t="shared" si="2"/>
        <v>4</v>
      </c>
      <c r="B10" s="10">
        <f t="shared" si="3"/>
        <v>46299</v>
      </c>
      <c r="C10" s="10">
        <f t="shared" si="4"/>
        <v>46299</v>
      </c>
      <c r="D10" s="11">
        <f t="shared" si="8"/>
        <v>0.25</v>
      </c>
      <c r="E10" s="10">
        <f t="shared" si="9"/>
        <v>46300</v>
      </c>
      <c r="F10" s="11">
        <f t="shared" si="8"/>
        <v>0.25</v>
      </c>
      <c r="G10" s="12">
        <f t="shared" si="10"/>
        <v>1</v>
      </c>
      <c r="H10" s="13">
        <f t="shared" si="5"/>
        <v>38321780.526000001</v>
      </c>
      <c r="I10" s="13">
        <v>38328789.024999999</v>
      </c>
      <c r="J10" s="13">
        <f t="shared" ref="J10:J11" si="11">I10-H10</f>
        <v>7008.4989999979734</v>
      </c>
      <c r="K10" s="14">
        <f t="shared" ref="K10:K11" si="12">J10/24</f>
        <v>292.02079166658223</v>
      </c>
      <c r="L10" s="15"/>
    </row>
    <row r="11" spans="1:12">
      <c r="A11" s="16">
        <f t="shared" si="2"/>
        <v>5</v>
      </c>
      <c r="B11" s="10">
        <f t="shared" si="3"/>
        <v>46300</v>
      </c>
      <c r="C11" s="10">
        <f t="shared" si="4"/>
        <v>46300</v>
      </c>
      <c r="D11" s="11">
        <f t="shared" si="8"/>
        <v>0.25</v>
      </c>
      <c r="E11" s="10">
        <f t="shared" si="9"/>
        <v>46301</v>
      </c>
      <c r="F11" s="11">
        <f t="shared" si="8"/>
        <v>0.25</v>
      </c>
      <c r="G11" s="12">
        <f t="shared" si="10"/>
        <v>1</v>
      </c>
      <c r="H11" s="13">
        <f t="shared" si="5"/>
        <v>38328789.024999999</v>
      </c>
      <c r="I11" s="13">
        <v>38339145.487999998</v>
      </c>
      <c r="J11" s="13">
        <f t="shared" si="11"/>
        <v>10356.462999999523</v>
      </c>
      <c r="K11" s="14">
        <f t="shared" si="12"/>
        <v>431.51929166664678</v>
      </c>
      <c r="L11" s="15"/>
    </row>
    <row r="12" spans="1:12">
      <c r="A12" s="16">
        <f t="shared" si="2"/>
        <v>6</v>
      </c>
      <c r="B12" s="10">
        <f t="shared" si="3"/>
        <v>46301</v>
      </c>
      <c r="C12" s="10">
        <f t="shared" si="4"/>
        <v>46301</v>
      </c>
      <c r="D12" s="11">
        <f t="shared" si="8"/>
        <v>0.25</v>
      </c>
      <c r="E12" s="10">
        <f t="shared" si="9"/>
        <v>46302</v>
      </c>
      <c r="F12" s="11">
        <f t="shared" si="8"/>
        <v>0.25</v>
      </c>
      <c r="G12" s="12">
        <f t="shared" si="10"/>
        <v>1</v>
      </c>
      <c r="H12" s="13">
        <f t="shared" si="5"/>
        <v>38339145.487999998</v>
      </c>
      <c r="I12" s="13">
        <v>38348096.335000001</v>
      </c>
      <c r="J12" s="13">
        <f t="shared" si="6"/>
        <v>8950.847000002861</v>
      </c>
      <c r="K12" s="14">
        <f t="shared" si="7"/>
        <v>372.95195833345252</v>
      </c>
      <c r="L12" s="15"/>
    </row>
    <row r="13" spans="1:12">
      <c r="A13" s="16">
        <f t="shared" si="2"/>
        <v>7</v>
      </c>
      <c r="B13" s="10">
        <f t="shared" si="3"/>
        <v>46302</v>
      </c>
      <c r="C13" s="10">
        <f t="shared" si="4"/>
        <v>46302</v>
      </c>
      <c r="D13" s="11">
        <f t="shared" si="8"/>
        <v>0.25</v>
      </c>
      <c r="E13" s="10">
        <f t="shared" si="9"/>
        <v>46303</v>
      </c>
      <c r="F13" s="11">
        <f t="shared" si="8"/>
        <v>0.25</v>
      </c>
      <c r="G13" s="12">
        <f t="shared" si="10"/>
        <v>1</v>
      </c>
      <c r="H13" s="13">
        <f t="shared" si="5"/>
        <v>38348096.335000001</v>
      </c>
      <c r="I13" s="13">
        <v>38357059.615999997</v>
      </c>
      <c r="J13" s="13">
        <f t="shared" si="6"/>
        <v>8963.2809999957681</v>
      </c>
      <c r="K13" s="14">
        <f t="shared" si="7"/>
        <v>373.47004166649032</v>
      </c>
      <c r="L13" s="15"/>
    </row>
    <row r="14" spans="1:12">
      <c r="A14" s="16">
        <f t="shared" si="2"/>
        <v>8</v>
      </c>
      <c r="B14" s="10">
        <f t="shared" si="3"/>
        <v>46303</v>
      </c>
      <c r="C14" s="10">
        <f t="shared" si="4"/>
        <v>46303</v>
      </c>
      <c r="D14" s="11">
        <f t="shared" si="8"/>
        <v>0.25</v>
      </c>
      <c r="E14" s="10">
        <f t="shared" si="9"/>
        <v>46304</v>
      </c>
      <c r="F14" s="11">
        <f t="shared" si="8"/>
        <v>0.25</v>
      </c>
      <c r="G14" s="12">
        <f t="shared" si="10"/>
        <v>1</v>
      </c>
      <c r="H14" s="13">
        <f t="shared" si="5"/>
        <v>38357059.615999997</v>
      </c>
      <c r="I14" s="13">
        <v>38366510.269000001</v>
      </c>
      <c r="J14" s="13">
        <f t="shared" si="6"/>
        <v>9450.6530000045896</v>
      </c>
      <c r="K14" s="14">
        <f t="shared" si="7"/>
        <v>393.77720833352458</v>
      </c>
      <c r="L14" s="15"/>
    </row>
    <row r="15" spans="1:12">
      <c r="A15" s="16">
        <f t="shared" si="2"/>
        <v>9</v>
      </c>
      <c r="B15" s="10">
        <f t="shared" si="3"/>
        <v>46304</v>
      </c>
      <c r="C15" s="10">
        <f t="shared" si="4"/>
        <v>46304</v>
      </c>
      <c r="D15" s="11">
        <f t="shared" si="8"/>
        <v>0.25</v>
      </c>
      <c r="E15" s="10">
        <f t="shared" si="9"/>
        <v>46305</v>
      </c>
      <c r="F15" s="11">
        <f t="shared" si="8"/>
        <v>0.25</v>
      </c>
      <c r="G15" s="12">
        <f t="shared" si="10"/>
        <v>1</v>
      </c>
      <c r="H15" s="13">
        <f t="shared" si="5"/>
        <v>38366510.269000001</v>
      </c>
      <c r="I15" s="13">
        <v>38375062.398999996</v>
      </c>
      <c r="J15" s="13">
        <f t="shared" si="6"/>
        <v>8552.1299999952316</v>
      </c>
      <c r="K15" s="14">
        <f t="shared" si="7"/>
        <v>356.33874999980134</v>
      </c>
      <c r="L15" s="15"/>
    </row>
    <row r="16" spans="1:12">
      <c r="A16" s="16">
        <f t="shared" si="2"/>
        <v>10</v>
      </c>
      <c r="B16" s="10">
        <f t="shared" si="3"/>
        <v>46305</v>
      </c>
      <c r="C16" s="10">
        <f t="shared" si="4"/>
        <v>46305</v>
      </c>
      <c r="D16" s="11">
        <f t="shared" si="8"/>
        <v>0.25</v>
      </c>
      <c r="E16" s="10">
        <f t="shared" si="9"/>
        <v>46306</v>
      </c>
      <c r="F16" s="11">
        <f t="shared" si="8"/>
        <v>0.25</v>
      </c>
      <c r="G16" s="12">
        <f t="shared" si="10"/>
        <v>1</v>
      </c>
      <c r="H16" s="13">
        <f t="shared" si="5"/>
        <v>38375062.398999996</v>
      </c>
      <c r="I16" s="13">
        <v>38382795.957999997</v>
      </c>
      <c r="J16" s="13">
        <f t="shared" si="6"/>
        <v>7733.5590000003576</v>
      </c>
      <c r="K16" s="14">
        <f t="shared" si="7"/>
        <v>322.2316250000149</v>
      </c>
      <c r="L16" s="15"/>
    </row>
    <row r="17" spans="1:12">
      <c r="A17" s="16">
        <f t="shared" si="2"/>
        <v>11</v>
      </c>
      <c r="B17" s="10">
        <f t="shared" si="3"/>
        <v>46306</v>
      </c>
      <c r="C17" s="10">
        <f t="shared" si="4"/>
        <v>46306</v>
      </c>
      <c r="D17" s="11">
        <f t="shared" si="8"/>
        <v>0.25</v>
      </c>
      <c r="E17" s="10">
        <f t="shared" si="9"/>
        <v>46307</v>
      </c>
      <c r="F17" s="11">
        <f t="shared" si="8"/>
        <v>0.25</v>
      </c>
      <c r="G17" s="12">
        <f t="shared" si="10"/>
        <v>1</v>
      </c>
      <c r="H17" s="13">
        <f t="shared" si="5"/>
        <v>38382795.957999997</v>
      </c>
      <c r="I17" s="13">
        <v>38389790.579000004</v>
      </c>
      <c r="J17" s="13">
        <f t="shared" si="6"/>
        <v>6994.6210000067949</v>
      </c>
      <c r="K17" s="14">
        <f t="shared" si="7"/>
        <v>291.44254166694981</v>
      </c>
      <c r="L17" s="15"/>
    </row>
    <row r="18" spans="1:12">
      <c r="A18" s="16">
        <f t="shared" si="2"/>
        <v>12</v>
      </c>
      <c r="B18" s="10">
        <f t="shared" si="3"/>
        <v>46307</v>
      </c>
      <c r="C18" s="10">
        <f t="shared" si="4"/>
        <v>46307</v>
      </c>
      <c r="D18" s="11">
        <f t="shared" si="8"/>
        <v>0.25</v>
      </c>
      <c r="E18" s="10">
        <f t="shared" si="9"/>
        <v>46308</v>
      </c>
      <c r="F18" s="11">
        <f t="shared" si="8"/>
        <v>0.25</v>
      </c>
      <c r="G18" s="12">
        <f t="shared" si="10"/>
        <v>1</v>
      </c>
      <c r="H18" s="13">
        <f t="shared" si="5"/>
        <v>38389790.579000004</v>
      </c>
      <c r="I18" s="13">
        <v>38401109.777000003</v>
      </c>
      <c r="J18" s="13">
        <f t="shared" si="6"/>
        <v>11319.197999998927</v>
      </c>
      <c r="K18" s="14">
        <f t="shared" si="7"/>
        <v>471.6332499999553</v>
      </c>
      <c r="L18" s="329"/>
    </row>
    <row r="19" spans="1:12">
      <c r="A19" s="16">
        <f t="shared" si="2"/>
        <v>13</v>
      </c>
      <c r="B19" s="10">
        <f t="shared" si="3"/>
        <v>46308</v>
      </c>
      <c r="C19" s="10">
        <f t="shared" si="4"/>
        <v>46308</v>
      </c>
      <c r="D19" s="11">
        <f t="shared" si="8"/>
        <v>0.25</v>
      </c>
      <c r="E19" s="10">
        <f t="shared" si="9"/>
        <v>46309</v>
      </c>
      <c r="F19" s="11">
        <f t="shared" si="8"/>
        <v>0.25</v>
      </c>
      <c r="G19" s="12">
        <f t="shared" si="10"/>
        <v>1</v>
      </c>
      <c r="H19" s="13">
        <f t="shared" si="5"/>
        <v>38401109.777000003</v>
      </c>
      <c r="I19" s="13">
        <v>38410719.839000002</v>
      </c>
      <c r="J19" s="13">
        <f t="shared" si="6"/>
        <v>9610.0619999989867</v>
      </c>
      <c r="K19" s="14">
        <f t="shared" si="7"/>
        <v>400.4192499999578</v>
      </c>
      <c r="L19" s="329"/>
    </row>
    <row r="20" spans="1:12">
      <c r="A20" s="16">
        <f t="shared" si="2"/>
        <v>14</v>
      </c>
      <c r="B20" s="10">
        <f t="shared" si="3"/>
        <v>46309</v>
      </c>
      <c r="C20" s="10">
        <f t="shared" si="4"/>
        <v>46309</v>
      </c>
      <c r="D20" s="11">
        <f t="shared" si="8"/>
        <v>0.25</v>
      </c>
      <c r="E20" s="10">
        <f t="shared" si="9"/>
        <v>46310</v>
      </c>
      <c r="F20" s="11">
        <f t="shared" si="8"/>
        <v>0.25</v>
      </c>
      <c r="G20" s="12">
        <f t="shared" si="10"/>
        <v>1</v>
      </c>
      <c r="H20" s="13">
        <f t="shared" si="5"/>
        <v>38410719.839000002</v>
      </c>
      <c r="I20" s="13">
        <v>38420965.476999998</v>
      </c>
      <c r="J20" s="13">
        <f t="shared" si="6"/>
        <v>10245.637999996543</v>
      </c>
      <c r="K20" s="14">
        <f t="shared" si="7"/>
        <v>426.90158333318931</v>
      </c>
      <c r="L20" s="329"/>
    </row>
    <row r="21" spans="1:12">
      <c r="A21" s="16">
        <f t="shared" si="2"/>
        <v>15</v>
      </c>
      <c r="B21" s="10">
        <f t="shared" si="3"/>
        <v>46310</v>
      </c>
      <c r="C21" s="10">
        <f t="shared" si="4"/>
        <v>46310</v>
      </c>
      <c r="D21" s="11">
        <f t="shared" si="8"/>
        <v>0.25</v>
      </c>
      <c r="E21" s="10">
        <f t="shared" si="9"/>
        <v>46311</v>
      </c>
      <c r="F21" s="11">
        <f t="shared" si="8"/>
        <v>0.25</v>
      </c>
      <c r="G21" s="12">
        <f t="shared" si="10"/>
        <v>1</v>
      </c>
      <c r="H21" s="13"/>
      <c r="I21" s="13"/>
      <c r="J21" s="13">
        <f t="shared" si="6"/>
        <v>0</v>
      </c>
      <c r="K21" s="14">
        <f t="shared" si="7"/>
        <v>0</v>
      </c>
      <c r="L21" s="329"/>
    </row>
    <row r="22" spans="1:12">
      <c r="A22" s="16">
        <f t="shared" si="2"/>
        <v>16</v>
      </c>
      <c r="B22" s="10">
        <f t="shared" si="3"/>
        <v>46311</v>
      </c>
      <c r="C22" s="10">
        <f t="shared" si="4"/>
        <v>46311</v>
      </c>
      <c r="D22" s="11">
        <f t="shared" si="8"/>
        <v>0.25</v>
      </c>
      <c r="E22" s="10">
        <f t="shared" si="9"/>
        <v>46312</v>
      </c>
      <c r="F22" s="11">
        <f t="shared" si="8"/>
        <v>0.25</v>
      </c>
      <c r="G22" s="12">
        <f t="shared" si="10"/>
        <v>1</v>
      </c>
      <c r="H22" s="13"/>
      <c r="I22" s="13"/>
      <c r="J22" s="13">
        <f t="shared" ref="J22" si="13">I22-H22</f>
        <v>0</v>
      </c>
      <c r="K22" s="14">
        <f t="shared" ref="K22" si="14">J22/24</f>
        <v>0</v>
      </c>
      <c r="L22" s="329"/>
    </row>
    <row r="23" spans="1:12">
      <c r="A23" s="16">
        <f t="shared" si="2"/>
        <v>17</v>
      </c>
      <c r="B23" s="10">
        <f t="shared" si="3"/>
        <v>46312</v>
      </c>
      <c r="C23" s="10">
        <f t="shared" si="4"/>
        <v>46312</v>
      </c>
      <c r="D23" s="11">
        <f t="shared" si="8"/>
        <v>0.25</v>
      </c>
      <c r="E23" s="10">
        <f t="shared" si="9"/>
        <v>46313</v>
      </c>
      <c r="F23" s="11">
        <f t="shared" si="8"/>
        <v>0.25</v>
      </c>
      <c r="G23" s="12">
        <f t="shared" si="10"/>
        <v>1</v>
      </c>
      <c r="H23" s="13"/>
      <c r="I23" s="13"/>
      <c r="J23" s="13">
        <f t="shared" si="6"/>
        <v>0</v>
      </c>
      <c r="K23" s="14">
        <f t="shared" si="7"/>
        <v>0</v>
      </c>
      <c r="L23" s="329"/>
    </row>
    <row r="24" spans="1:12">
      <c r="A24" s="16">
        <f t="shared" si="2"/>
        <v>18</v>
      </c>
      <c r="B24" s="10">
        <f t="shared" si="3"/>
        <v>46313</v>
      </c>
      <c r="C24" s="10">
        <f t="shared" si="4"/>
        <v>46313</v>
      </c>
      <c r="D24" s="11">
        <f t="shared" si="8"/>
        <v>0.25</v>
      </c>
      <c r="E24" s="10">
        <f t="shared" si="9"/>
        <v>46314</v>
      </c>
      <c r="F24" s="11">
        <f t="shared" si="8"/>
        <v>0.25</v>
      </c>
      <c r="G24" s="12">
        <f t="shared" si="10"/>
        <v>1</v>
      </c>
      <c r="H24" s="13"/>
      <c r="I24" s="13"/>
      <c r="J24" s="13">
        <f t="shared" si="6"/>
        <v>0</v>
      </c>
      <c r="K24" s="14">
        <f t="shared" si="7"/>
        <v>0</v>
      </c>
      <c r="L24" s="155"/>
    </row>
    <row r="25" spans="1:12">
      <c r="A25" s="16">
        <f t="shared" si="2"/>
        <v>19</v>
      </c>
      <c r="B25" s="10">
        <f t="shared" si="3"/>
        <v>46314</v>
      </c>
      <c r="C25" s="10">
        <f t="shared" si="4"/>
        <v>46314</v>
      </c>
      <c r="D25" s="11">
        <f t="shared" si="8"/>
        <v>0.25</v>
      </c>
      <c r="E25" s="10">
        <f t="shared" si="9"/>
        <v>46315</v>
      </c>
      <c r="F25" s="11">
        <f t="shared" si="8"/>
        <v>0.25</v>
      </c>
      <c r="G25" s="12">
        <f t="shared" si="10"/>
        <v>1</v>
      </c>
      <c r="H25" s="13"/>
      <c r="I25" s="13"/>
      <c r="J25" s="13">
        <f t="shared" si="6"/>
        <v>0</v>
      </c>
      <c r="K25" s="14">
        <f t="shared" si="7"/>
        <v>0</v>
      </c>
      <c r="L25" s="155"/>
    </row>
    <row r="26" spans="1:12">
      <c r="A26" s="16">
        <f t="shared" si="2"/>
        <v>20</v>
      </c>
      <c r="B26" s="10">
        <f t="shared" si="3"/>
        <v>46315</v>
      </c>
      <c r="C26" s="10">
        <f t="shared" si="4"/>
        <v>46315</v>
      </c>
      <c r="D26" s="11">
        <f t="shared" si="8"/>
        <v>0.25</v>
      </c>
      <c r="E26" s="10">
        <f t="shared" si="9"/>
        <v>46316</v>
      </c>
      <c r="F26" s="11">
        <f t="shared" si="8"/>
        <v>0.25</v>
      </c>
      <c r="G26" s="12">
        <f t="shared" si="10"/>
        <v>1</v>
      </c>
      <c r="H26" s="13"/>
      <c r="I26" s="13"/>
      <c r="J26" s="13">
        <f t="shared" si="6"/>
        <v>0</v>
      </c>
      <c r="K26" s="14">
        <f t="shared" si="7"/>
        <v>0</v>
      </c>
      <c r="L26" s="155"/>
    </row>
    <row r="27" spans="1:12">
      <c r="A27" s="16">
        <f t="shared" si="2"/>
        <v>21</v>
      </c>
      <c r="B27" s="10">
        <f t="shared" si="3"/>
        <v>46316</v>
      </c>
      <c r="C27" s="10">
        <f t="shared" si="4"/>
        <v>46316</v>
      </c>
      <c r="D27" s="11">
        <f t="shared" si="8"/>
        <v>0.25</v>
      </c>
      <c r="E27" s="10">
        <f t="shared" si="9"/>
        <v>46317</v>
      </c>
      <c r="F27" s="11">
        <f t="shared" si="8"/>
        <v>0.25</v>
      </c>
      <c r="G27" s="12">
        <f t="shared" si="10"/>
        <v>1</v>
      </c>
      <c r="H27" s="13"/>
      <c r="I27" s="13"/>
      <c r="J27" s="13">
        <f t="shared" si="6"/>
        <v>0</v>
      </c>
      <c r="K27" s="14">
        <f t="shared" si="7"/>
        <v>0</v>
      </c>
      <c r="L27" s="15"/>
    </row>
    <row r="28" spans="1:12">
      <c r="A28" s="16">
        <f t="shared" si="2"/>
        <v>22</v>
      </c>
      <c r="B28" s="10">
        <f t="shared" si="3"/>
        <v>46317</v>
      </c>
      <c r="C28" s="10">
        <f t="shared" si="4"/>
        <v>46317</v>
      </c>
      <c r="D28" s="11">
        <f t="shared" si="8"/>
        <v>0.25</v>
      </c>
      <c r="E28" s="10">
        <f t="shared" si="9"/>
        <v>46318</v>
      </c>
      <c r="F28" s="11">
        <f t="shared" si="8"/>
        <v>0.25</v>
      </c>
      <c r="G28" s="12">
        <f t="shared" si="10"/>
        <v>1</v>
      </c>
      <c r="H28" s="13"/>
      <c r="I28" s="13"/>
      <c r="J28" s="13">
        <f t="shared" si="6"/>
        <v>0</v>
      </c>
      <c r="K28" s="14">
        <f t="shared" si="7"/>
        <v>0</v>
      </c>
      <c r="L28" s="106"/>
    </row>
    <row r="29" spans="1:12">
      <c r="A29" s="16">
        <f t="shared" si="2"/>
        <v>23</v>
      </c>
      <c r="B29" s="10">
        <f t="shared" si="3"/>
        <v>46318</v>
      </c>
      <c r="C29" s="10">
        <f t="shared" si="4"/>
        <v>46318</v>
      </c>
      <c r="D29" s="11">
        <f t="shared" si="8"/>
        <v>0.25</v>
      </c>
      <c r="E29" s="10">
        <f t="shared" si="9"/>
        <v>46319</v>
      </c>
      <c r="F29" s="11">
        <f t="shared" si="8"/>
        <v>0.25</v>
      </c>
      <c r="G29" s="12">
        <f t="shared" si="10"/>
        <v>1</v>
      </c>
      <c r="H29" s="13"/>
      <c r="I29" s="13"/>
      <c r="J29" s="13">
        <f t="shared" ref="J29:J33" si="15">I29-H29</f>
        <v>0</v>
      </c>
      <c r="K29" s="14">
        <f t="shared" ref="K29" si="16">J29/24</f>
        <v>0</v>
      </c>
      <c r="L29" s="106"/>
    </row>
    <row r="30" spans="1:12">
      <c r="A30" s="16">
        <f t="shared" si="2"/>
        <v>24</v>
      </c>
      <c r="B30" s="10">
        <f t="shared" si="3"/>
        <v>46319</v>
      </c>
      <c r="C30" s="10">
        <f t="shared" si="4"/>
        <v>46319</v>
      </c>
      <c r="D30" s="11">
        <f t="shared" si="8"/>
        <v>0.25</v>
      </c>
      <c r="E30" s="10">
        <f t="shared" si="9"/>
        <v>46320</v>
      </c>
      <c r="F30" s="11">
        <f t="shared" si="8"/>
        <v>0.25</v>
      </c>
      <c r="G30" s="12">
        <f t="shared" si="10"/>
        <v>1</v>
      </c>
      <c r="H30" s="13"/>
      <c r="I30" s="13"/>
      <c r="J30" s="13">
        <f t="shared" si="15"/>
        <v>0</v>
      </c>
      <c r="K30" s="14">
        <f t="shared" si="7"/>
        <v>0</v>
      </c>
      <c r="L30" s="106"/>
    </row>
    <row r="31" spans="1:12">
      <c r="A31" s="16">
        <f t="shared" si="2"/>
        <v>25</v>
      </c>
      <c r="B31" s="10">
        <f t="shared" si="3"/>
        <v>46320</v>
      </c>
      <c r="C31" s="10">
        <f t="shared" si="4"/>
        <v>46320</v>
      </c>
      <c r="D31" s="11">
        <f t="shared" si="8"/>
        <v>0.25</v>
      </c>
      <c r="E31" s="10">
        <f t="shared" si="9"/>
        <v>46321</v>
      </c>
      <c r="F31" s="11">
        <f t="shared" si="8"/>
        <v>0.25</v>
      </c>
      <c r="G31" s="12">
        <f t="shared" si="10"/>
        <v>1</v>
      </c>
      <c r="H31" s="13"/>
      <c r="I31" s="13"/>
      <c r="J31" s="13">
        <f t="shared" si="15"/>
        <v>0</v>
      </c>
      <c r="K31" s="14">
        <f t="shared" si="7"/>
        <v>0</v>
      </c>
      <c r="L31" s="106"/>
    </row>
    <row r="32" spans="1:12">
      <c r="A32" s="16">
        <f t="shared" si="2"/>
        <v>26</v>
      </c>
      <c r="B32" s="10">
        <f t="shared" ref="B32:B34" si="17">C32</f>
        <v>46321</v>
      </c>
      <c r="C32" s="10">
        <f t="shared" si="4"/>
        <v>46321</v>
      </c>
      <c r="D32" s="11">
        <f t="shared" si="8"/>
        <v>0.25</v>
      </c>
      <c r="E32" s="10">
        <f t="shared" ref="E32:E34" si="18">B32+1</f>
        <v>46322</v>
      </c>
      <c r="F32" s="11">
        <f t="shared" si="8"/>
        <v>0.25</v>
      </c>
      <c r="G32" s="12">
        <f t="shared" ref="G32:G34" si="19">IFERROR(((E32-C32)+(F32-D32)),"")</f>
        <v>1</v>
      </c>
      <c r="H32" s="13"/>
      <c r="I32" s="13"/>
      <c r="J32" s="13">
        <f t="shared" si="15"/>
        <v>0</v>
      </c>
      <c r="K32" s="14">
        <f t="shared" si="7"/>
        <v>0</v>
      </c>
      <c r="L32" s="106"/>
    </row>
    <row r="33" spans="1:12">
      <c r="A33" s="16">
        <f t="shared" si="2"/>
        <v>27</v>
      </c>
      <c r="B33" s="10">
        <f t="shared" si="17"/>
        <v>46322</v>
      </c>
      <c r="C33" s="10">
        <f t="shared" si="4"/>
        <v>46322</v>
      </c>
      <c r="D33" s="11">
        <f t="shared" si="8"/>
        <v>0.25</v>
      </c>
      <c r="E33" s="10">
        <f t="shared" si="18"/>
        <v>46323</v>
      </c>
      <c r="F33" s="11">
        <f t="shared" si="8"/>
        <v>0.25</v>
      </c>
      <c r="G33" s="12">
        <f t="shared" si="19"/>
        <v>1</v>
      </c>
      <c r="H33" s="13"/>
      <c r="I33" s="13"/>
      <c r="J33" s="13">
        <f t="shared" si="15"/>
        <v>0</v>
      </c>
      <c r="K33" s="14">
        <f t="shared" si="7"/>
        <v>0</v>
      </c>
      <c r="L33" s="106"/>
    </row>
    <row r="34" spans="1:12">
      <c r="A34" s="16">
        <f t="shared" si="2"/>
        <v>28</v>
      </c>
      <c r="B34" s="10">
        <f t="shared" si="17"/>
        <v>46323</v>
      </c>
      <c r="C34" s="10">
        <f t="shared" si="4"/>
        <v>46323</v>
      </c>
      <c r="D34" s="11">
        <f t="shared" si="8"/>
        <v>0.25</v>
      </c>
      <c r="E34" s="10">
        <f t="shared" si="18"/>
        <v>46324</v>
      </c>
      <c r="F34" s="11">
        <f t="shared" si="8"/>
        <v>0.25</v>
      </c>
      <c r="G34" s="12">
        <f t="shared" si="19"/>
        <v>1</v>
      </c>
      <c r="H34" s="13"/>
      <c r="I34" s="13"/>
      <c r="J34" s="13">
        <f t="shared" ref="J34" si="20">I34-H34</f>
        <v>0</v>
      </c>
      <c r="K34" s="14">
        <f t="shared" ref="K34" si="21">J34/24</f>
        <v>0</v>
      </c>
      <c r="L34" s="106"/>
    </row>
    <row r="35" spans="1:12">
      <c r="A35" s="16">
        <f t="shared" si="2"/>
        <v>29</v>
      </c>
      <c r="B35" s="10">
        <f t="shared" ref="B35:B37" si="22">C35</f>
        <v>46324</v>
      </c>
      <c r="C35" s="10">
        <f t="shared" si="4"/>
        <v>46324</v>
      </c>
      <c r="D35" s="11">
        <f t="shared" ref="D35" si="23">D34</f>
        <v>0.25</v>
      </c>
      <c r="E35" s="10">
        <f t="shared" ref="E35:E37" si="24">B35+1</f>
        <v>46325</v>
      </c>
      <c r="F35" s="11">
        <f t="shared" ref="F35" si="25">F34</f>
        <v>0.25</v>
      </c>
      <c r="G35" s="12">
        <f t="shared" ref="G35:G37" si="26">IFERROR(((E35-C35)+(F35-D35)),"")</f>
        <v>1</v>
      </c>
      <c r="H35" s="13"/>
      <c r="I35" s="13"/>
      <c r="J35" s="13">
        <f t="shared" ref="J35:J37" si="27">I35-H35</f>
        <v>0</v>
      </c>
      <c r="K35" s="14">
        <f t="shared" ref="K35:K37" si="28">J35/24</f>
        <v>0</v>
      </c>
      <c r="L35" s="106"/>
    </row>
    <row r="36" spans="1:12">
      <c r="A36" s="16">
        <f t="shared" si="2"/>
        <v>30</v>
      </c>
      <c r="B36" s="10">
        <f t="shared" si="22"/>
        <v>46325</v>
      </c>
      <c r="C36" s="10">
        <f t="shared" si="4"/>
        <v>46325</v>
      </c>
      <c r="D36" s="11">
        <f t="shared" ref="D36" si="29">D35</f>
        <v>0.25</v>
      </c>
      <c r="E36" s="10">
        <f t="shared" si="24"/>
        <v>46326</v>
      </c>
      <c r="F36" s="11">
        <f t="shared" ref="F36" si="30">F35</f>
        <v>0.25</v>
      </c>
      <c r="G36" s="12">
        <f t="shared" si="26"/>
        <v>1</v>
      </c>
      <c r="H36" s="13"/>
      <c r="I36" s="13"/>
      <c r="J36" s="13">
        <f t="shared" si="27"/>
        <v>0</v>
      </c>
      <c r="K36" s="14">
        <f t="shared" si="28"/>
        <v>0</v>
      </c>
      <c r="L36" s="106"/>
    </row>
    <row r="37" spans="1:12">
      <c r="A37" s="16">
        <f t="shared" si="2"/>
        <v>31</v>
      </c>
      <c r="B37" s="10">
        <f t="shared" si="22"/>
        <v>46326</v>
      </c>
      <c r="C37" s="10">
        <f t="shared" si="4"/>
        <v>46326</v>
      </c>
      <c r="D37" s="11">
        <f t="shared" ref="D37" si="31">D36</f>
        <v>0.25</v>
      </c>
      <c r="E37" s="10">
        <f t="shared" si="24"/>
        <v>46327</v>
      </c>
      <c r="F37" s="11">
        <f t="shared" ref="F37" si="32">F36</f>
        <v>0.25</v>
      </c>
      <c r="G37" s="12">
        <f t="shared" si="26"/>
        <v>1</v>
      </c>
      <c r="H37" s="13"/>
      <c r="I37" s="13"/>
      <c r="J37" s="13">
        <f t="shared" si="27"/>
        <v>0</v>
      </c>
      <c r="K37" s="14">
        <f t="shared" si="28"/>
        <v>0</v>
      </c>
      <c r="L37" s="106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06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06"/>
    </row>
    <row r="40" spans="1:12">
      <c r="A40" s="24" t="s">
        <v>3</v>
      </c>
      <c r="B40" s="25"/>
      <c r="C40" s="25"/>
      <c r="D40" s="25"/>
      <c r="E40" s="25"/>
      <c r="F40" s="25"/>
      <c r="G40" s="26">
        <f>SUM(G7:G39)</f>
        <v>31</v>
      </c>
      <c r="H40" s="27"/>
      <c r="I40" s="27"/>
      <c r="J40" s="28">
        <f>SUM(J7:J39)</f>
        <v>127656.79500000179</v>
      </c>
      <c r="K40" s="28">
        <f>AVERAGE(K7:K39)</f>
        <v>171.58171370967983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G40/SUMPRODUCT((G7:G39&gt;0)*1)</f>
        <v>1</v>
      </c>
      <c r="H41" s="33"/>
      <c r="I41" s="33"/>
      <c r="J41" s="33"/>
      <c r="K41" s="33">
        <f>K40/SUMPRODUCT((K7:K39&gt;0)*1)</f>
        <v>12.255836693548559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="90" zoomScaleNormal="90" workbookViewId="0">
      <pane xSplit="6" ySplit="6" topLeftCell="G7" activePane="bottomRight" state="frozen"/>
      <selection pane="topRight"/>
      <selection pane="bottomLeft"/>
      <selection pane="bottomRight" activeCell="J22" sqref="J2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190" t="s">
        <v>227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MAX(K7:K40)</f>
        <v>133.62625000000116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322">
        <v>0.25</v>
      </c>
      <c r="E7" s="9">
        <f>C7+1</f>
        <v>46297</v>
      </c>
      <c r="F7" s="322">
        <v>0.25</v>
      </c>
      <c r="G7" s="12">
        <f>IFERROR(((E7-C7)+(F7-D7)),"")</f>
        <v>1</v>
      </c>
      <c r="H7" s="13">
        <v>1778919.89</v>
      </c>
      <c r="I7" s="13">
        <v>1781510.31</v>
      </c>
      <c r="J7" s="13">
        <f t="shared" ref="J7:J31" si="0">I7-H7</f>
        <v>2590.4200000001583</v>
      </c>
      <c r="K7" s="14">
        <f t="shared" ref="K7:K31" si="1">J7/24</f>
        <v>107.93416666667326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11">
        <f>D7</f>
        <v>0.25</v>
      </c>
      <c r="E8" s="10">
        <f>C8+1</f>
        <v>46298</v>
      </c>
      <c r="F8" s="11">
        <f>F7</f>
        <v>0.25</v>
      </c>
      <c r="G8" s="12">
        <f>IFERROR(((E8-C8)+(F8-D8)),"")</f>
        <v>1</v>
      </c>
      <c r="H8" s="13">
        <f t="shared" ref="H8:H20" si="3">I7</f>
        <v>1781510.31</v>
      </c>
      <c r="I8" s="13">
        <v>1784677.77</v>
      </c>
      <c r="J8" s="13">
        <f t="shared" si="0"/>
        <v>3167.4599999999627</v>
      </c>
      <c r="K8" s="14">
        <f t="shared" si="1"/>
        <v>131.97749999999846</v>
      </c>
      <c r="L8" s="106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si="2"/>
        <v>46298</v>
      </c>
      <c r="D9" s="11">
        <f t="shared" ref="D9:F37" si="5">D8</f>
        <v>0.25</v>
      </c>
      <c r="E9" s="10">
        <f t="shared" ref="E9:E34" si="6">C9+1</f>
        <v>46299</v>
      </c>
      <c r="F9" s="11">
        <f t="shared" si="5"/>
        <v>0.25</v>
      </c>
      <c r="G9" s="12">
        <f>IFERROR(((E9-C9)+(F9-D9)),"")</f>
        <v>1</v>
      </c>
      <c r="H9" s="13">
        <f t="shared" si="3"/>
        <v>1784677.77</v>
      </c>
      <c r="I9" s="13">
        <v>1787790.54</v>
      </c>
      <c r="J9" s="13">
        <f t="shared" si="0"/>
        <v>3112.7700000000186</v>
      </c>
      <c r="K9" s="14">
        <f t="shared" si="1"/>
        <v>129.69875000000079</v>
      </c>
      <c r="L9" s="106"/>
    </row>
    <row r="10" spans="1:12">
      <c r="A10" s="16">
        <f t="shared" si="4"/>
        <v>4</v>
      </c>
      <c r="B10" s="10">
        <f t="shared" si="4"/>
        <v>46299</v>
      </c>
      <c r="C10" s="10">
        <f t="shared" si="2"/>
        <v>46299</v>
      </c>
      <c r="D10" s="11">
        <f t="shared" si="5"/>
        <v>0.25</v>
      </c>
      <c r="E10" s="10">
        <f t="shared" si="6"/>
        <v>46300</v>
      </c>
      <c r="F10" s="11">
        <f t="shared" si="5"/>
        <v>0.25</v>
      </c>
      <c r="G10" s="12">
        <f>IFERROR(((E10-C10)+(F10-D10)),"")</f>
        <v>1</v>
      </c>
      <c r="H10" s="13">
        <f t="shared" si="3"/>
        <v>1787790.54</v>
      </c>
      <c r="I10" s="256">
        <v>1790262.44</v>
      </c>
      <c r="J10" s="13">
        <f t="shared" si="0"/>
        <v>2471.8999999999069</v>
      </c>
      <c r="K10" s="14">
        <f t="shared" ref="K10" si="7">J10/24</f>
        <v>102.99583333332946</v>
      </c>
      <c r="L10" s="106"/>
    </row>
    <row r="11" spans="1:12">
      <c r="A11" s="16">
        <f t="shared" si="4"/>
        <v>5</v>
      </c>
      <c r="B11" s="10">
        <f t="shared" si="4"/>
        <v>46300</v>
      </c>
      <c r="C11" s="10">
        <f t="shared" si="2"/>
        <v>46300</v>
      </c>
      <c r="D11" s="11">
        <f t="shared" si="5"/>
        <v>0.25</v>
      </c>
      <c r="E11" s="10">
        <f t="shared" si="6"/>
        <v>46301</v>
      </c>
      <c r="F11" s="11">
        <f t="shared" si="5"/>
        <v>0.25</v>
      </c>
      <c r="G11" s="12">
        <f t="shared" ref="G11:G34" si="8">IFERROR(((E11-C11)+(F11-D11)),"")</f>
        <v>1</v>
      </c>
      <c r="H11" s="13">
        <f t="shared" si="3"/>
        <v>1790262.44</v>
      </c>
      <c r="I11" s="256">
        <v>1793405.3</v>
      </c>
      <c r="J11" s="13">
        <f t="shared" si="0"/>
        <v>3142.8600000001024</v>
      </c>
      <c r="K11" s="14">
        <f t="shared" si="1"/>
        <v>130.95250000000428</v>
      </c>
      <c r="L11" s="106"/>
    </row>
    <row r="12" spans="1:12">
      <c r="A12" s="16">
        <f t="shared" si="4"/>
        <v>6</v>
      </c>
      <c r="B12" s="10">
        <f t="shared" si="4"/>
        <v>46301</v>
      </c>
      <c r="C12" s="10">
        <f t="shared" si="2"/>
        <v>46301</v>
      </c>
      <c r="D12" s="11">
        <f t="shared" si="5"/>
        <v>0.25</v>
      </c>
      <c r="E12" s="10">
        <f t="shared" si="6"/>
        <v>46302</v>
      </c>
      <c r="F12" s="11">
        <f t="shared" si="5"/>
        <v>0.25</v>
      </c>
      <c r="G12" s="12">
        <f t="shared" si="8"/>
        <v>1</v>
      </c>
      <c r="H12" s="13">
        <f t="shared" si="3"/>
        <v>1793405.3</v>
      </c>
      <c r="I12" s="13">
        <v>1795709.13</v>
      </c>
      <c r="J12" s="13">
        <f t="shared" si="0"/>
        <v>2303.8299999998417</v>
      </c>
      <c r="K12" s="14">
        <f t="shared" si="1"/>
        <v>95.992916666660065</v>
      </c>
      <c r="L12" s="106"/>
    </row>
    <row r="13" spans="1:12">
      <c r="A13" s="16">
        <f t="shared" si="4"/>
        <v>7</v>
      </c>
      <c r="B13" s="10">
        <f t="shared" si="4"/>
        <v>46302</v>
      </c>
      <c r="C13" s="10">
        <f t="shared" si="2"/>
        <v>46302</v>
      </c>
      <c r="D13" s="11">
        <f t="shared" si="5"/>
        <v>0.25</v>
      </c>
      <c r="E13" s="10">
        <f t="shared" si="6"/>
        <v>46303</v>
      </c>
      <c r="F13" s="11">
        <f t="shared" si="5"/>
        <v>0.25</v>
      </c>
      <c r="G13" s="12">
        <f t="shared" si="8"/>
        <v>1</v>
      </c>
      <c r="H13" s="13">
        <f t="shared" si="3"/>
        <v>1795709.13</v>
      </c>
      <c r="I13" s="13">
        <v>1798469.17</v>
      </c>
      <c r="J13" s="13">
        <f t="shared" ref="J13" si="9">I13-H13</f>
        <v>2760.0400000000373</v>
      </c>
      <c r="K13" s="14">
        <f t="shared" ref="K13" si="10">J13/24</f>
        <v>115.00166666666821</v>
      </c>
      <c r="L13" s="106"/>
    </row>
    <row r="14" spans="1:12">
      <c r="A14" s="16">
        <f t="shared" si="4"/>
        <v>8</v>
      </c>
      <c r="B14" s="10">
        <f t="shared" si="4"/>
        <v>46303</v>
      </c>
      <c r="C14" s="10">
        <f t="shared" si="2"/>
        <v>46303</v>
      </c>
      <c r="D14" s="11">
        <f t="shared" si="5"/>
        <v>0.25</v>
      </c>
      <c r="E14" s="10">
        <f t="shared" si="6"/>
        <v>46304</v>
      </c>
      <c r="F14" s="11">
        <f t="shared" si="5"/>
        <v>0.25</v>
      </c>
      <c r="G14" s="12">
        <f t="shared" si="8"/>
        <v>1</v>
      </c>
      <c r="H14" s="13">
        <f t="shared" si="3"/>
        <v>1798469.17</v>
      </c>
      <c r="I14" s="13">
        <v>1801676.2</v>
      </c>
      <c r="J14" s="13">
        <f t="shared" si="0"/>
        <v>3207.0300000000279</v>
      </c>
      <c r="K14" s="14">
        <f t="shared" si="1"/>
        <v>133.62625000000116</v>
      </c>
      <c r="L14" s="106"/>
    </row>
    <row r="15" spans="1:12">
      <c r="A15" s="16">
        <f t="shared" si="4"/>
        <v>9</v>
      </c>
      <c r="B15" s="10">
        <f t="shared" si="4"/>
        <v>46304</v>
      </c>
      <c r="C15" s="10">
        <f t="shared" si="2"/>
        <v>46304</v>
      </c>
      <c r="D15" s="11">
        <f t="shared" si="5"/>
        <v>0.25</v>
      </c>
      <c r="E15" s="10">
        <f t="shared" si="6"/>
        <v>46305</v>
      </c>
      <c r="F15" s="11">
        <f t="shared" si="5"/>
        <v>0.25</v>
      </c>
      <c r="G15" s="12">
        <f t="shared" si="8"/>
        <v>1</v>
      </c>
      <c r="H15" s="13">
        <f t="shared" si="3"/>
        <v>1801676.2</v>
      </c>
      <c r="I15" s="13">
        <v>1803964.94</v>
      </c>
      <c r="J15" s="13">
        <f t="shared" si="0"/>
        <v>2288.7399999999907</v>
      </c>
      <c r="K15" s="14">
        <f t="shared" si="1"/>
        <v>95.364166666666279</v>
      </c>
      <c r="L15" s="106"/>
    </row>
    <row r="16" spans="1:12">
      <c r="A16" s="16">
        <f t="shared" si="4"/>
        <v>10</v>
      </c>
      <c r="B16" s="10">
        <f t="shared" si="4"/>
        <v>46305</v>
      </c>
      <c r="C16" s="10">
        <f t="shared" si="2"/>
        <v>46305</v>
      </c>
      <c r="D16" s="11">
        <f t="shared" si="5"/>
        <v>0.25</v>
      </c>
      <c r="E16" s="10">
        <f t="shared" si="6"/>
        <v>46306</v>
      </c>
      <c r="F16" s="11">
        <f t="shared" si="5"/>
        <v>0.25</v>
      </c>
      <c r="G16" s="12">
        <f t="shared" si="8"/>
        <v>1</v>
      </c>
      <c r="H16" s="13">
        <f t="shared" si="3"/>
        <v>1803964.94</v>
      </c>
      <c r="I16" s="13">
        <v>1806182.04</v>
      </c>
      <c r="J16" s="13">
        <f t="shared" ref="J16" si="11">I16-H16</f>
        <v>2217.1000000000931</v>
      </c>
      <c r="K16" s="14">
        <f t="shared" ref="K16" si="12">J16/24</f>
        <v>92.379166666670542</v>
      </c>
      <c r="L16" s="106"/>
    </row>
    <row r="17" spans="1:14">
      <c r="A17" s="16">
        <f t="shared" si="4"/>
        <v>11</v>
      </c>
      <c r="B17" s="10">
        <f t="shared" si="4"/>
        <v>46306</v>
      </c>
      <c r="C17" s="10">
        <f t="shared" si="2"/>
        <v>46306</v>
      </c>
      <c r="D17" s="11">
        <f t="shared" si="5"/>
        <v>0.25</v>
      </c>
      <c r="E17" s="10">
        <f t="shared" si="6"/>
        <v>46307</v>
      </c>
      <c r="F17" s="11">
        <f t="shared" si="5"/>
        <v>0.25</v>
      </c>
      <c r="G17" s="12">
        <f t="shared" si="8"/>
        <v>1</v>
      </c>
      <c r="H17" s="13">
        <f t="shared" si="3"/>
        <v>1806182.04</v>
      </c>
      <c r="I17" s="13">
        <v>1808528.51</v>
      </c>
      <c r="J17" s="13">
        <f t="shared" ref="J17" si="13">I17-H17</f>
        <v>2346.4699999999721</v>
      </c>
      <c r="K17" s="14">
        <f t="shared" ref="K17" si="14">J17/24</f>
        <v>97.769583333332164</v>
      </c>
      <c r="L17" s="106"/>
    </row>
    <row r="18" spans="1:14">
      <c r="A18" s="16">
        <f t="shared" si="4"/>
        <v>12</v>
      </c>
      <c r="B18" s="10">
        <f t="shared" si="4"/>
        <v>46307</v>
      </c>
      <c r="C18" s="10">
        <f t="shared" si="2"/>
        <v>46307</v>
      </c>
      <c r="D18" s="11">
        <f t="shared" si="5"/>
        <v>0.25</v>
      </c>
      <c r="E18" s="10">
        <f t="shared" si="6"/>
        <v>46308</v>
      </c>
      <c r="F18" s="11">
        <f t="shared" si="5"/>
        <v>0.25</v>
      </c>
      <c r="G18" s="12">
        <f t="shared" si="8"/>
        <v>1</v>
      </c>
      <c r="H18" s="13">
        <f t="shared" si="3"/>
        <v>1808528.51</v>
      </c>
      <c r="I18" s="13">
        <v>1811049.61</v>
      </c>
      <c r="J18" s="13">
        <f t="shared" ref="J18" si="15">I18-H18</f>
        <v>2521.1000000000931</v>
      </c>
      <c r="K18" s="14">
        <f t="shared" ref="K18" si="16">J18/24</f>
        <v>105.04583333333721</v>
      </c>
      <c r="L18" s="106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2"/>
        <v>46308</v>
      </c>
      <c r="D19" s="11">
        <f t="shared" si="5"/>
        <v>0.25</v>
      </c>
      <c r="E19" s="10">
        <f t="shared" si="6"/>
        <v>46309</v>
      </c>
      <c r="F19" s="11">
        <f t="shared" si="5"/>
        <v>0.25</v>
      </c>
      <c r="G19" s="12">
        <f t="shared" si="8"/>
        <v>1</v>
      </c>
      <c r="H19" s="13">
        <f t="shared" si="3"/>
        <v>1811049.61</v>
      </c>
      <c r="I19" s="13">
        <v>1813388.95</v>
      </c>
      <c r="J19" s="13">
        <f t="shared" si="0"/>
        <v>2339.339999999851</v>
      </c>
      <c r="K19" s="14">
        <f t="shared" si="1"/>
        <v>97.472499999993786</v>
      </c>
      <c r="L19" s="106"/>
    </row>
    <row r="20" spans="1:14">
      <c r="A20" s="16">
        <f t="shared" si="4"/>
        <v>14</v>
      </c>
      <c r="B20" s="10">
        <f t="shared" si="4"/>
        <v>46309</v>
      </c>
      <c r="C20" s="10">
        <f t="shared" si="2"/>
        <v>46309</v>
      </c>
      <c r="D20" s="11">
        <f t="shared" si="5"/>
        <v>0.25</v>
      </c>
      <c r="E20" s="10">
        <f t="shared" si="6"/>
        <v>46310</v>
      </c>
      <c r="F20" s="11">
        <f t="shared" si="5"/>
        <v>0.25</v>
      </c>
      <c r="G20" s="12">
        <f t="shared" si="8"/>
        <v>1</v>
      </c>
      <c r="H20" s="13">
        <f t="shared" si="3"/>
        <v>1813388.95</v>
      </c>
      <c r="I20" s="256">
        <v>1815198.19</v>
      </c>
      <c r="J20" s="13">
        <f t="shared" si="0"/>
        <v>1809.2399999999907</v>
      </c>
      <c r="K20" s="14">
        <f t="shared" si="1"/>
        <v>75.384999999999607</v>
      </c>
      <c r="L20" s="106"/>
    </row>
    <row r="21" spans="1:14">
      <c r="A21" s="16">
        <f t="shared" si="4"/>
        <v>15</v>
      </c>
      <c r="B21" s="10">
        <f t="shared" si="4"/>
        <v>46310</v>
      </c>
      <c r="C21" s="10">
        <f t="shared" si="2"/>
        <v>46310</v>
      </c>
      <c r="D21" s="11">
        <f t="shared" si="5"/>
        <v>0.25</v>
      </c>
      <c r="E21" s="10">
        <f t="shared" si="6"/>
        <v>46311</v>
      </c>
      <c r="F21" s="11">
        <f t="shared" si="5"/>
        <v>0.25</v>
      </c>
      <c r="G21" s="12">
        <f t="shared" si="8"/>
        <v>1</v>
      </c>
      <c r="H21" s="13"/>
      <c r="I21" s="13"/>
      <c r="J21" s="13">
        <f t="shared" si="0"/>
        <v>0</v>
      </c>
      <c r="K21" s="14">
        <f t="shared" si="1"/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2"/>
        <v>46311</v>
      </c>
      <c r="D22" s="11">
        <f t="shared" si="5"/>
        <v>0.25</v>
      </c>
      <c r="E22" s="10">
        <f t="shared" si="6"/>
        <v>46312</v>
      </c>
      <c r="F22" s="11">
        <f t="shared" si="5"/>
        <v>0.25</v>
      </c>
      <c r="G22" s="12">
        <f t="shared" si="8"/>
        <v>1</v>
      </c>
      <c r="H22" s="13"/>
      <c r="I22" s="13"/>
      <c r="J22" s="13">
        <f t="shared" si="0"/>
        <v>0</v>
      </c>
      <c r="K22" s="14">
        <f t="shared" si="1"/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2"/>
        <v>46312</v>
      </c>
      <c r="D23" s="11">
        <f t="shared" si="5"/>
        <v>0.25</v>
      </c>
      <c r="E23" s="10">
        <f t="shared" si="6"/>
        <v>46313</v>
      </c>
      <c r="F23" s="11">
        <f t="shared" si="5"/>
        <v>0.25</v>
      </c>
      <c r="G23" s="12">
        <f t="shared" si="8"/>
        <v>1</v>
      </c>
      <c r="H23" s="13"/>
      <c r="I23" s="13"/>
      <c r="J23" s="13">
        <f t="shared" ref="J23" si="17">I23-H23</f>
        <v>0</v>
      </c>
      <c r="K23" s="14">
        <f t="shared" ref="K23" si="18">J23/24</f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2"/>
        <v>46313</v>
      </c>
      <c r="D24" s="11">
        <f t="shared" si="5"/>
        <v>0.25</v>
      </c>
      <c r="E24" s="10">
        <f t="shared" si="6"/>
        <v>46314</v>
      </c>
      <c r="F24" s="11">
        <f t="shared" si="5"/>
        <v>0.25</v>
      </c>
      <c r="G24" s="12">
        <f t="shared" si="8"/>
        <v>1</v>
      </c>
      <c r="H24" s="13"/>
      <c r="I24" s="13"/>
      <c r="J24" s="13">
        <f t="shared" ref="J24" si="19">I24-H24</f>
        <v>0</v>
      </c>
      <c r="K24" s="14">
        <f t="shared" ref="K24" si="20">J24/24</f>
        <v>0</v>
      </c>
      <c r="L24" s="15"/>
    </row>
    <row r="25" spans="1:14">
      <c r="A25" s="16">
        <f t="shared" ref="A25:B34" si="21">A24+1</f>
        <v>19</v>
      </c>
      <c r="B25" s="10">
        <f t="shared" si="21"/>
        <v>46314</v>
      </c>
      <c r="C25" s="10">
        <f t="shared" si="2"/>
        <v>46314</v>
      </c>
      <c r="D25" s="11">
        <f t="shared" si="5"/>
        <v>0.25</v>
      </c>
      <c r="E25" s="10">
        <f t="shared" si="6"/>
        <v>46315</v>
      </c>
      <c r="F25" s="11">
        <f t="shared" si="5"/>
        <v>0.25</v>
      </c>
      <c r="G25" s="12">
        <f t="shared" si="8"/>
        <v>1</v>
      </c>
      <c r="H25" s="13"/>
      <c r="I25" s="13"/>
      <c r="J25" s="13">
        <f t="shared" ref="J25" si="22">I25-H25</f>
        <v>0</v>
      </c>
      <c r="K25" s="14">
        <f t="shared" ref="K25" si="23">J25/24</f>
        <v>0</v>
      </c>
      <c r="L25" s="15"/>
    </row>
    <row r="26" spans="1:14">
      <c r="A26" s="16">
        <f t="shared" si="21"/>
        <v>20</v>
      </c>
      <c r="B26" s="10">
        <f t="shared" si="21"/>
        <v>46315</v>
      </c>
      <c r="C26" s="10">
        <f t="shared" si="2"/>
        <v>46315</v>
      </c>
      <c r="D26" s="11">
        <f t="shared" si="5"/>
        <v>0.25</v>
      </c>
      <c r="E26" s="10">
        <f t="shared" si="6"/>
        <v>46316</v>
      </c>
      <c r="F26" s="11">
        <f t="shared" si="5"/>
        <v>0.25</v>
      </c>
      <c r="G26" s="12">
        <f t="shared" si="8"/>
        <v>1</v>
      </c>
      <c r="H26" s="13"/>
      <c r="I26" s="13"/>
      <c r="J26" s="13">
        <f t="shared" ref="J26:J27" si="24">I26-H26</f>
        <v>0</v>
      </c>
      <c r="K26" s="14">
        <f t="shared" ref="K26:K27" si="25">J26/24</f>
        <v>0</v>
      </c>
      <c r="L26" s="15"/>
    </row>
    <row r="27" spans="1:14">
      <c r="A27" s="16">
        <f t="shared" si="21"/>
        <v>21</v>
      </c>
      <c r="B27" s="10">
        <f t="shared" si="21"/>
        <v>46316</v>
      </c>
      <c r="C27" s="10">
        <f t="shared" si="2"/>
        <v>46316</v>
      </c>
      <c r="D27" s="11">
        <f t="shared" si="5"/>
        <v>0.25</v>
      </c>
      <c r="E27" s="10">
        <f t="shared" si="6"/>
        <v>46317</v>
      </c>
      <c r="F27" s="11">
        <f t="shared" si="5"/>
        <v>0.25</v>
      </c>
      <c r="G27" s="12">
        <f t="shared" si="8"/>
        <v>1</v>
      </c>
      <c r="H27" s="13"/>
      <c r="I27" s="13"/>
      <c r="J27" s="13">
        <f t="shared" si="24"/>
        <v>0</v>
      </c>
      <c r="K27" s="14">
        <f t="shared" si="25"/>
        <v>0</v>
      </c>
      <c r="L27" s="15"/>
    </row>
    <row r="28" spans="1:14">
      <c r="A28" s="16">
        <f t="shared" si="21"/>
        <v>22</v>
      </c>
      <c r="B28" s="10">
        <f t="shared" si="21"/>
        <v>46317</v>
      </c>
      <c r="C28" s="10">
        <f t="shared" si="2"/>
        <v>46317</v>
      </c>
      <c r="D28" s="11">
        <f t="shared" si="5"/>
        <v>0.25</v>
      </c>
      <c r="E28" s="10">
        <f t="shared" si="6"/>
        <v>46318</v>
      </c>
      <c r="F28" s="11">
        <f t="shared" si="5"/>
        <v>0.25</v>
      </c>
      <c r="G28" s="12">
        <f t="shared" si="8"/>
        <v>1</v>
      </c>
      <c r="H28" s="13"/>
      <c r="I28" s="13"/>
      <c r="J28" s="13">
        <f t="shared" si="0"/>
        <v>0</v>
      </c>
      <c r="K28" s="14">
        <f t="shared" si="1"/>
        <v>0</v>
      </c>
      <c r="L28" s="15"/>
    </row>
    <row r="29" spans="1:14">
      <c r="A29" s="16">
        <f t="shared" si="21"/>
        <v>23</v>
      </c>
      <c r="B29" s="10">
        <f t="shared" si="21"/>
        <v>46318</v>
      </c>
      <c r="C29" s="10">
        <f t="shared" si="2"/>
        <v>46318</v>
      </c>
      <c r="D29" s="11">
        <f t="shared" si="5"/>
        <v>0.25</v>
      </c>
      <c r="E29" s="10">
        <f t="shared" si="6"/>
        <v>46319</v>
      </c>
      <c r="F29" s="11">
        <f t="shared" si="5"/>
        <v>0.25</v>
      </c>
      <c r="G29" s="12">
        <f t="shared" si="8"/>
        <v>1</v>
      </c>
      <c r="H29" s="13"/>
      <c r="I29" s="13"/>
      <c r="J29" s="13">
        <f t="shared" si="0"/>
        <v>0</v>
      </c>
      <c r="K29" s="14">
        <f t="shared" si="1"/>
        <v>0</v>
      </c>
      <c r="L29" s="15"/>
    </row>
    <row r="30" spans="1:14">
      <c r="A30" s="16">
        <f t="shared" si="21"/>
        <v>24</v>
      </c>
      <c r="B30" s="10">
        <f t="shared" si="21"/>
        <v>46319</v>
      </c>
      <c r="C30" s="10">
        <f t="shared" si="2"/>
        <v>46319</v>
      </c>
      <c r="D30" s="11">
        <f t="shared" si="5"/>
        <v>0.25</v>
      </c>
      <c r="E30" s="10">
        <f t="shared" si="6"/>
        <v>46320</v>
      </c>
      <c r="F30" s="11">
        <f t="shared" si="5"/>
        <v>0.25</v>
      </c>
      <c r="G30" s="12">
        <f t="shared" si="8"/>
        <v>1</v>
      </c>
      <c r="H30" s="13"/>
      <c r="I30" s="13"/>
      <c r="J30" s="13">
        <f t="shared" si="0"/>
        <v>0</v>
      </c>
      <c r="K30" s="14">
        <f t="shared" si="1"/>
        <v>0</v>
      </c>
      <c r="L30" s="15"/>
    </row>
    <row r="31" spans="1:14">
      <c r="A31" s="16">
        <f t="shared" si="21"/>
        <v>25</v>
      </c>
      <c r="B31" s="10">
        <f t="shared" si="21"/>
        <v>46320</v>
      </c>
      <c r="C31" s="10">
        <f t="shared" si="2"/>
        <v>46320</v>
      </c>
      <c r="D31" s="11">
        <f t="shared" si="5"/>
        <v>0.25</v>
      </c>
      <c r="E31" s="10">
        <f t="shared" si="6"/>
        <v>46321</v>
      </c>
      <c r="F31" s="11">
        <f t="shared" si="5"/>
        <v>0.25</v>
      </c>
      <c r="G31" s="12">
        <f t="shared" si="8"/>
        <v>1</v>
      </c>
      <c r="H31" s="13"/>
      <c r="I31" s="13"/>
      <c r="J31" s="13">
        <f t="shared" si="0"/>
        <v>0</v>
      </c>
      <c r="K31" s="14">
        <f t="shared" si="1"/>
        <v>0</v>
      </c>
      <c r="L31" s="15"/>
    </row>
    <row r="32" spans="1:14">
      <c r="A32" s="16">
        <f t="shared" si="21"/>
        <v>26</v>
      </c>
      <c r="B32" s="10">
        <f t="shared" si="21"/>
        <v>46321</v>
      </c>
      <c r="C32" s="10">
        <f t="shared" si="2"/>
        <v>46321</v>
      </c>
      <c r="D32" s="11">
        <f t="shared" si="5"/>
        <v>0.25</v>
      </c>
      <c r="E32" s="10">
        <f t="shared" si="6"/>
        <v>46322</v>
      </c>
      <c r="F32" s="11">
        <f t="shared" si="5"/>
        <v>0.25</v>
      </c>
      <c r="G32" s="12">
        <f t="shared" si="8"/>
        <v>1</v>
      </c>
      <c r="H32" s="13"/>
      <c r="I32" s="13"/>
      <c r="J32" s="13">
        <f t="shared" ref="J32" si="26">I32-H32</f>
        <v>0</v>
      </c>
      <c r="K32" s="14">
        <f t="shared" ref="K32" si="27">J32/24</f>
        <v>0</v>
      </c>
      <c r="L32" s="15"/>
    </row>
    <row r="33" spans="1:12">
      <c r="A33" s="16">
        <f t="shared" si="21"/>
        <v>27</v>
      </c>
      <c r="B33" s="10">
        <f t="shared" si="21"/>
        <v>46322</v>
      </c>
      <c r="C33" s="10">
        <f t="shared" si="2"/>
        <v>46322</v>
      </c>
      <c r="D33" s="11">
        <f t="shared" si="5"/>
        <v>0.25</v>
      </c>
      <c r="E33" s="10">
        <f t="shared" si="6"/>
        <v>46323</v>
      </c>
      <c r="F33" s="11">
        <f t="shared" si="5"/>
        <v>0.25</v>
      </c>
      <c r="G33" s="12">
        <f t="shared" si="8"/>
        <v>1</v>
      </c>
      <c r="H33" s="13"/>
      <c r="I33" s="13"/>
      <c r="J33" s="13">
        <f t="shared" ref="J33" si="28">I33-H33</f>
        <v>0</v>
      </c>
      <c r="K33" s="14">
        <f t="shared" ref="K33" si="29">J33/24</f>
        <v>0</v>
      </c>
      <c r="L33" s="15"/>
    </row>
    <row r="34" spans="1:12">
      <c r="A34" s="16">
        <f t="shared" si="21"/>
        <v>28</v>
      </c>
      <c r="B34" s="10">
        <f t="shared" si="21"/>
        <v>46323</v>
      </c>
      <c r="C34" s="10">
        <f t="shared" si="2"/>
        <v>46323</v>
      </c>
      <c r="D34" s="11">
        <f t="shared" si="5"/>
        <v>0.25</v>
      </c>
      <c r="E34" s="10">
        <f t="shared" si="6"/>
        <v>46324</v>
      </c>
      <c r="F34" s="11">
        <f t="shared" si="5"/>
        <v>0.25</v>
      </c>
      <c r="G34" s="12">
        <f t="shared" si="8"/>
        <v>1</v>
      </c>
      <c r="H34" s="13"/>
      <c r="I34" s="13"/>
      <c r="J34" s="13">
        <f t="shared" ref="J34" si="30">I34-H34</f>
        <v>0</v>
      </c>
      <c r="K34" s="14">
        <f t="shared" ref="K34" si="31">J34/24</f>
        <v>0</v>
      </c>
      <c r="L34" s="15"/>
    </row>
    <row r="35" spans="1:12">
      <c r="A35" s="16">
        <f t="shared" ref="A35:B35" si="32">A34+1</f>
        <v>29</v>
      </c>
      <c r="B35" s="10">
        <f t="shared" si="32"/>
        <v>46324</v>
      </c>
      <c r="C35" s="10">
        <f t="shared" ref="C35:C37" si="33">B35</f>
        <v>46324</v>
      </c>
      <c r="D35" s="11">
        <f t="shared" si="5"/>
        <v>0.25</v>
      </c>
      <c r="E35" s="10">
        <f t="shared" ref="E35:E37" si="34">C35+1</f>
        <v>46325</v>
      </c>
      <c r="F35" s="11">
        <f t="shared" si="5"/>
        <v>0.25</v>
      </c>
      <c r="G35" s="12">
        <f t="shared" ref="G35:G37" si="35">IFERROR(((E35-C35)+(F35-D35)),"")</f>
        <v>1</v>
      </c>
      <c r="H35" s="13"/>
      <c r="I35" s="13"/>
      <c r="J35" s="13">
        <f t="shared" ref="J35:J37" si="36">I35-H35</f>
        <v>0</v>
      </c>
      <c r="K35" s="14">
        <f t="shared" ref="K35:K37" si="37">J35/24</f>
        <v>0</v>
      </c>
      <c r="L35" s="15"/>
    </row>
    <row r="36" spans="1:12">
      <c r="A36" s="16">
        <f t="shared" ref="A36:B36" si="38">A35+1</f>
        <v>30</v>
      </c>
      <c r="B36" s="10">
        <f t="shared" si="38"/>
        <v>46325</v>
      </c>
      <c r="C36" s="10">
        <f t="shared" si="33"/>
        <v>46325</v>
      </c>
      <c r="D36" s="11">
        <f t="shared" si="5"/>
        <v>0.25</v>
      </c>
      <c r="E36" s="10">
        <f t="shared" si="34"/>
        <v>46326</v>
      </c>
      <c r="F36" s="11">
        <f t="shared" si="5"/>
        <v>0.25</v>
      </c>
      <c r="G36" s="12">
        <f t="shared" si="35"/>
        <v>1</v>
      </c>
      <c r="H36" s="13"/>
      <c r="I36" s="13"/>
      <c r="J36" s="13">
        <f t="shared" si="36"/>
        <v>0</v>
      </c>
      <c r="K36" s="14">
        <f t="shared" si="37"/>
        <v>0</v>
      </c>
      <c r="L36" s="15"/>
    </row>
    <row r="37" spans="1:12">
      <c r="A37" s="16">
        <f t="shared" ref="A37:B37" si="39">A36+1</f>
        <v>31</v>
      </c>
      <c r="B37" s="10">
        <f t="shared" si="39"/>
        <v>46326</v>
      </c>
      <c r="C37" s="10">
        <f t="shared" si="33"/>
        <v>46326</v>
      </c>
      <c r="D37" s="11">
        <f t="shared" si="5"/>
        <v>0.25</v>
      </c>
      <c r="E37" s="10">
        <f t="shared" si="34"/>
        <v>46327</v>
      </c>
      <c r="F37" s="11">
        <f t="shared" si="5"/>
        <v>0.25</v>
      </c>
      <c r="G37" s="12">
        <f t="shared" si="35"/>
        <v>1</v>
      </c>
      <c r="H37" s="13"/>
      <c r="I37" s="13"/>
      <c r="J37" s="13">
        <f t="shared" si="36"/>
        <v>0</v>
      </c>
      <c r="K37" s="14">
        <f t="shared" si="37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13"/>
      <c r="I40" s="13"/>
      <c r="J40" s="13"/>
      <c r="K40" s="14"/>
      <c r="L40" s="106"/>
    </row>
    <row r="41" spans="1:12">
      <c r="A41" s="24" t="s">
        <v>3</v>
      </c>
      <c r="B41" s="25"/>
      <c r="C41" s="25"/>
      <c r="D41" s="25"/>
      <c r="E41" s="25"/>
      <c r="F41" s="25"/>
      <c r="G41" s="26">
        <f>SUM(G7:G40)</f>
        <v>31</v>
      </c>
      <c r="H41" s="27"/>
      <c r="I41" s="27"/>
      <c r="J41" s="28">
        <f>SUM(J7:J40)</f>
        <v>36278.300000000047</v>
      </c>
      <c r="K41" s="28">
        <f>AVERAGE(K7:K40)</f>
        <v>48.761155913978556</v>
      </c>
      <c r="L41" s="29"/>
    </row>
    <row r="42" spans="1:12">
      <c r="A42" s="30" t="s">
        <v>130</v>
      </c>
      <c r="B42" s="31"/>
      <c r="C42" s="31"/>
      <c r="D42" s="31"/>
      <c r="E42" s="31"/>
      <c r="F42" s="31"/>
      <c r="G42" s="32">
        <f>G41/SUMPRODUCT((G7:G40&gt;0)*1)</f>
        <v>1</v>
      </c>
      <c r="H42" s="33"/>
      <c r="I42" s="33"/>
      <c r="J42" s="33"/>
      <c r="K42" s="33">
        <f>K41/SUMPRODUCT((K7:K40&gt;0)*1)</f>
        <v>3.4829397081413256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6" ySplit="6" topLeftCell="G13" activePane="bottomRight" state="frozen"/>
      <selection pane="topRight"/>
      <selection pane="bottomLeft"/>
      <selection pane="bottomRight" activeCell="H21" sqref="H2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190" t="s">
        <v>228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MAX(K7:K39)</f>
        <v>480.36874999998446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0" t="s">
        <v>163</v>
      </c>
      <c r="I5" s="951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333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322">
        <v>0.25</v>
      </c>
      <c r="E7" s="9">
        <f>C7+1</f>
        <v>46297</v>
      </c>
      <c r="F7" s="322">
        <v>0.25</v>
      </c>
      <c r="G7" s="12">
        <f>IFERROR(((E7-C7)+(F7-D7)),"")</f>
        <v>1</v>
      </c>
      <c r="H7" s="256">
        <v>6669147.29</v>
      </c>
      <c r="I7" s="256">
        <v>6680676.1399999997</v>
      </c>
      <c r="J7" s="13">
        <f t="shared" ref="J7:J34" si="0">I7-H7</f>
        <v>11528.849999999627</v>
      </c>
      <c r="K7" s="14">
        <f t="shared" ref="K7:K34" si="1">J7/24</f>
        <v>480.36874999998446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11">
        <f>D7</f>
        <v>0.25</v>
      </c>
      <c r="E8" s="10">
        <f>C8+1</f>
        <v>46298</v>
      </c>
      <c r="F8" s="11">
        <f>F7</f>
        <v>0.25</v>
      </c>
      <c r="G8" s="12">
        <f>IFERROR(((E8-C8)+(F8-D8)),"")</f>
        <v>1</v>
      </c>
      <c r="H8" s="256">
        <f t="shared" ref="H8:H20" si="3">I7</f>
        <v>6680676.1399999997</v>
      </c>
      <c r="I8" s="13">
        <v>6688627.29</v>
      </c>
      <c r="J8" s="13">
        <f t="shared" si="0"/>
        <v>7951.1500000003725</v>
      </c>
      <c r="K8" s="14">
        <f t="shared" si="1"/>
        <v>331.29791666668217</v>
      </c>
      <c r="L8" s="106"/>
    </row>
    <row r="9" spans="1:12">
      <c r="A9" s="16">
        <f t="shared" ref="A9:B25" si="4">A8+1</f>
        <v>3</v>
      </c>
      <c r="B9" s="10">
        <f t="shared" si="4"/>
        <v>46298</v>
      </c>
      <c r="C9" s="10">
        <f t="shared" si="2"/>
        <v>46298</v>
      </c>
      <c r="D9" s="11">
        <f t="shared" ref="D9:D37" si="5">D8</f>
        <v>0.25</v>
      </c>
      <c r="E9" s="10">
        <f t="shared" ref="E9:E34" si="6">C9+1</f>
        <v>46299</v>
      </c>
      <c r="F9" s="11">
        <f t="shared" ref="F9:F37" si="7">F8</f>
        <v>0.25</v>
      </c>
      <c r="G9" s="12">
        <f>IFERROR(((E9-C9)+(F9-D9)),"")</f>
        <v>1</v>
      </c>
      <c r="H9" s="256">
        <f t="shared" si="3"/>
        <v>6688627.29</v>
      </c>
      <c r="I9" s="13">
        <v>6697865.9299999997</v>
      </c>
      <c r="J9" s="13">
        <f t="shared" si="0"/>
        <v>9238.6399999996647</v>
      </c>
      <c r="K9" s="14">
        <f t="shared" si="1"/>
        <v>384.94333333331934</v>
      </c>
      <c r="L9" s="106"/>
    </row>
    <row r="10" spans="1:12">
      <c r="A10" s="16">
        <f t="shared" si="4"/>
        <v>4</v>
      </c>
      <c r="B10" s="10">
        <f t="shared" si="4"/>
        <v>46299</v>
      </c>
      <c r="C10" s="10">
        <f t="shared" si="2"/>
        <v>46299</v>
      </c>
      <c r="D10" s="11">
        <f t="shared" si="5"/>
        <v>0.25</v>
      </c>
      <c r="E10" s="10">
        <f t="shared" si="6"/>
        <v>46300</v>
      </c>
      <c r="F10" s="11">
        <f t="shared" si="7"/>
        <v>0.25</v>
      </c>
      <c r="G10" s="12">
        <f>IFERROR(((E10-C10)+(F10-D10)),"")</f>
        <v>1</v>
      </c>
      <c r="H10" s="256">
        <f t="shared" si="3"/>
        <v>6697865.9299999997</v>
      </c>
      <c r="I10" s="13">
        <v>6706968.7400000002</v>
      </c>
      <c r="J10" s="13">
        <f t="shared" si="0"/>
        <v>9102.8100000005215</v>
      </c>
      <c r="K10" s="14">
        <f t="shared" si="1"/>
        <v>379.28375000002171</v>
      </c>
      <c r="L10" s="15"/>
    </row>
    <row r="11" spans="1:12">
      <c r="A11" s="16">
        <f t="shared" si="4"/>
        <v>5</v>
      </c>
      <c r="B11" s="10">
        <f t="shared" ref="B11" si="8">B10+1</f>
        <v>46300</v>
      </c>
      <c r="C11" s="10">
        <f t="shared" ref="C11:C30" si="9">B11</f>
        <v>46300</v>
      </c>
      <c r="D11" s="11">
        <f t="shared" si="5"/>
        <v>0.25</v>
      </c>
      <c r="E11" s="10">
        <f t="shared" ref="E11:E30" si="10">C11+1</f>
        <v>46301</v>
      </c>
      <c r="F11" s="11">
        <f t="shared" si="7"/>
        <v>0.25</v>
      </c>
      <c r="G11" s="12">
        <f t="shared" ref="G11:G30" si="11">IFERROR(((E11-C11)+(F11-D11)),"")</f>
        <v>1</v>
      </c>
      <c r="H11" s="256">
        <f t="shared" si="3"/>
        <v>6706968.7400000002</v>
      </c>
      <c r="I11" s="13">
        <v>6714877.3700000001</v>
      </c>
      <c r="J11" s="13">
        <f t="shared" si="0"/>
        <v>7908.6299999998882</v>
      </c>
      <c r="K11" s="14">
        <f t="shared" si="1"/>
        <v>329.52624999999534</v>
      </c>
      <c r="L11" s="106"/>
    </row>
    <row r="12" spans="1:12">
      <c r="A12" s="16">
        <f t="shared" si="4"/>
        <v>6</v>
      </c>
      <c r="B12" s="10">
        <f t="shared" ref="B12" si="12">B11+1</f>
        <v>46301</v>
      </c>
      <c r="C12" s="10">
        <f t="shared" si="9"/>
        <v>46301</v>
      </c>
      <c r="D12" s="11">
        <f t="shared" si="5"/>
        <v>0.25</v>
      </c>
      <c r="E12" s="10">
        <f t="shared" si="10"/>
        <v>46302</v>
      </c>
      <c r="F12" s="11">
        <f t="shared" si="7"/>
        <v>0.25</v>
      </c>
      <c r="G12" s="12">
        <f t="shared" si="11"/>
        <v>1</v>
      </c>
      <c r="H12" s="256">
        <f t="shared" si="3"/>
        <v>6714877.3700000001</v>
      </c>
      <c r="I12" s="13">
        <v>6723870.79</v>
      </c>
      <c r="J12" s="13">
        <f t="shared" si="0"/>
        <v>8993.4199999999255</v>
      </c>
      <c r="K12" s="14">
        <f t="shared" si="1"/>
        <v>374.72583333333023</v>
      </c>
      <c r="L12" s="106"/>
    </row>
    <row r="13" spans="1:12">
      <c r="A13" s="16">
        <f t="shared" si="4"/>
        <v>7</v>
      </c>
      <c r="B13" s="10">
        <f t="shared" ref="B13" si="13">B12+1</f>
        <v>46302</v>
      </c>
      <c r="C13" s="10">
        <f t="shared" si="9"/>
        <v>46302</v>
      </c>
      <c r="D13" s="11">
        <f t="shared" si="5"/>
        <v>0.25</v>
      </c>
      <c r="E13" s="10">
        <f t="shared" si="10"/>
        <v>46303</v>
      </c>
      <c r="F13" s="11">
        <f t="shared" si="7"/>
        <v>0.25</v>
      </c>
      <c r="G13" s="12">
        <f t="shared" si="11"/>
        <v>1</v>
      </c>
      <c r="H13" s="256">
        <f t="shared" si="3"/>
        <v>6723870.79</v>
      </c>
      <c r="I13" s="13">
        <v>6732651.9100000001</v>
      </c>
      <c r="J13" s="13">
        <f t="shared" si="0"/>
        <v>8781.1200000001118</v>
      </c>
      <c r="K13" s="14">
        <f t="shared" si="1"/>
        <v>365.88000000000466</v>
      </c>
      <c r="L13" s="106"/>
    </row>
    <row r="14" spans="1:12">
      <c r="A14" s="16">
        <f t="shared" ref="A14:B14" si="14">A13+1</f>
        <v>8</v>
      </c>
      <c r="B14" s="10">
        <f t="shared" si="14"/>
        <v>46303</v>
      </c>
      <c r="C14" s="10">
        <f t="shared" si="9"/>
        <v>46303</v>
      </c>
      <c r="D14" s="11">
        <f t="shared" si="5"/>
        <v>0.25</v>
      </c>
      <c r="E14" s="10">
        <f t="shared" si="10"/>
        <v>46304</v>
      </c>
      <c r="F14" s="11">
        <f t="shared" si="7"/>
        <v>0.25</v>
      </c>
      <c r="G14" s="12">
        <f t="shared" si="11"/>
        <v>1</v>
      </c>
      <c r="H14" s="256">
        <f t="shared" si="3"/>
        <v>6732651.9100000001</v>
      </c>
      <c r="I14" s="13">
        <v>6740360.8399999999</v>
      </c>
      <c r="J14" s="13">
        <f t="shared" si="0"/>
        <v>7708.929999999702</v>
      </c>
      <c r="K14" s="14">
        <f t="shared" ref="K14" si="15">J14/24</f>
        <v>321.20541666665423</v>
      </c>
      <c r="L14" s="106"/>
    </row>
    <row r="15" spans="1:12">
      <c r="A15" s="16">
        <f t="shared" ref="A15:B15" si="16">A14+1</f>
        <v>9</v>
      </c>
      <c r="B15" s="10">
        <f t="shared" si="16"/>
        <v>46304</v>
      </c>
      <c r="C15" s="10">
        <f t="shared" si="9"/>
        <v>46304</v>
      </c>
      <c r="D15" s="11">
        <f t="shared" si="5"/>
        <v>0.25</v>
      </c>
      <c r="E15" s="10">
        <f t="shared" si="10"/>
        <v>46305</v>
      </c>
      <c r="F15" s="11">
        <f t="shared" si="7"/>
        <v>0.25</v>
      </c>
      <c r="G15" s="12">
        <f t="shared" si="11"/>
        <v>1</v>
      </c>
      <c r="H15" s="256">
        <f t="shared" si="3"/>
        <v>6740360.8399999999</v>
      </c>
      <c r="I15" s="13">
        <v>6749173.21</v>
      </c>
      <c r="J15" s="13">
        <f t="shared" si="0"/>
        <v>8812.3700000001118</v>
      </c>
      <c r="K15" s="14">
        <f t="shared" si="1"/>
        <v>367.18208333333797</v>
      </c>
      <c r="L15" s="106"/>
    </row>
    <row r="16" spans="1:12">
      <c r="A16" s="16">
        <f t="shared" ref="A16:B16" si="17">A15+1</f>
        <v>10</v>
      </c>
      <c r="B16" s="10">
        <f t="shared" si="17"/>
        <v>46305</v>
      </c>
      <c r="C16" s="10">
        <f t="shared" si="9"/>
        <v>46305</v>
      </c>
      <c r="D16" s="11">
        <f t="shared" si="5"/>
        <v>0.25</v>
      </c>
      <c r="E16" s="10">
        <f t="shared" si="10"/>
        <v>46306</v>
      </c>
      <c r="F16" s="11">
        <f t="shared" si="7"/>
        <v>0.25</v>
      </c>
      <c r="G16" s="12">
        <f t="shared" si="11"/>
        <v>1</v>
      </c>
      <c r="H16" s="256">
        <f t="shared" si="3"/>
        <v>6749173.21</v>
      </c>
      <c r="I16" s="13">
        <v>6758207.0300000003</v>
      </c>
      <c r="J16" s="13">
        <f t="shared" si="0"/>
        <v>9033.820000000298</v>
      </c>
      <c r="K16" s="14">
        <f t="shared" ref="K16" si="18">J16/24</f>
        <v>376.40916666667908</v>
      </c>
      <c r="L16" s="106"/>
    </row>
    <row r="17" spans="1:14">
      <c r="A17" s="16">
        <f t="shared" si="4"/>
        <v>11</v>
      </c>
      <c r="B17" s="10">
        <f t="shared" ref="B17" si="19">B16+1</f>
        <v>46306</v>
      </c>
      <c r="C17" s="10">
        <f t="shared" si="9"/>
        <v>46306</v>
      </c>
      <c r="D17" s="11">
        <f t="shared" si="5"/>
        <v>0.25</v>
      </c>
      <c r="E17" s="10">
        <f t="shared" si="10"/>
        <v>46307</v>
      </c>
      <c r="F17" s="11">
        <f t="shared" si="7"/>
        <v>0.25</v>
      </c>
      <c r="G17" s="12">
        <f t="shared" si="11"/>
        <v>1</v>
      </c>
      <c r="H17" s="256">
        <f t="shared" si="3"/>
        <v>6758207.0300000003</v>
      </c>
      <c r="I17" s="13">
        <v>6768738.6699999999</v>
      </c>
      <c r="J17" s="13">
        <f t="shared" si="0"/>
        <v>10531.639999999665</v>
      </c>
      <c r="K17" s="14">
        <f t="shared" si="1"/>
        <v>438.81833333331934</v>
      </c>
      <c r="L17" s="106"/>
    </row>
    <row r="18" spans="1:14">
      <c r="A18" s="16">
        <f t="shared" si="4"/>
        <v>12</v>
      </c>
      <c r="B18" s="10">
        <f t="shared" ref="B18" si="20">B17+1</f>
        <v>46307</v>
      </c>
      <c r="C18" s="10">
        <f t="shared" si="9"/>
        <v>46307</v>
      </c>
      <c r="D18" s="11">
        <f t="shared" si="5"/>
        <v>0.25</v>
      </c>
      <c r="E18" s="10">
        <f t="shared" si="10"/>
        <v>46308</v>
      </c>
      <c r="F18" s="11">
        <f t="shared" si="7"/>
        <v>0.25</v>
      </c>
      <c r="G18" s="12">
        <f t="shared" si="11"/>
        <v>1</v>
      </c>
      <c r="H18" s="256">
        <f t="shared" si="3"/>
        <v>6768738.6699999999</v>
      </c>
      <c r="I18" s="13">
        <v>6779733.2400000002</v>
      </c>
      <c r="J18" s="13">
        <f t="shared" si="0"/>
        <v>10994.570000000298</v>
      </c>
      <c r="K18" s="14">
        <f t="shared" si="1"/>
        <v>458.10708333334577</v>
      </c>
      <c r="L18" s="106"/>
    </row>
    <row r="19" spans="1:14">
      <c r="A19" s="16">
        <f t="shared" si="4"/>
        <v>13</v>
      </c>
      <c r="B19" s="10">
        <f t="shared" ref="B19" si="21">B18+1</f>
        <v>46308</v>
      </c>
      <c r="C19" s="10">
        <f t="shared" si="9"/>
        <v>46308</v>
      </c>
      <c r="D19" s="11">
        <f t="shared" si="5"/>
        <v>0.25</v>
      </c>
      <c r="E19" s="10">
        <f t="shared" si="10"/>
        <v>46309</v>
      </c>
      <c r="F19" s="11">
        <f t="shared" si="7"/>
        <v>0.25</v>
      </c>
      <c r="G19" s="12">
        <f t="shared" si="11"/>
        <v>1</v>
      </c>
      <c r="H19" s="256">
        <f t="shared" si="3"/>
        <v>6779733.2400000002</v>
      </c>
      <c r="I19" s="13">
        <v>6789349.0300000003</v>
      </c>
      <c r="J19" s="13">
        <f t="shared" si="0"/>
        <v>9615.7900000000373</v>
      </c>
      <c r="K19" s="14">
        <f t="shared" si="1"/>
        <v>400.6579166666682</v>
      </c>
      <c r="L19" s="106"/>
      <c r="N19" s="17"/>
    </row>
    <row r="20" spans="1:14">
      <c r="A20" s="16">
        <f t="shared" si="4"/>
        <v>14</v>
      </c>
      <c r="B20" s="10">
        <f t="shared" ref="B20" si="22">B19+1</f>
        <v>46309</v>
      </c>
      <c r="C20" s="10">
        <f t="shared" si="9"/>
        <v>46309</v>
      </c>
      <c r="D20" s="11">
        <f t="shared" si="5"/>
        <v>0.25</v>
      </c>
      <c r="E20" s="10">
        <f t="shared" si="10"/>
        <v>46310</v>
      </c>
      <c r="F20" s="11">
        <f t="shared" si="7"/>
        <v>0.25</v>
      </c>
      <c r="G20" s="12">
        <f t="shared" si="11"/>
        <v>1</v>
      </c>
      <c r="H20" s="256">
        <f t="shared" si="3"/>
        <v>6789349.0300000003</v>
      </c>
      <c r="I20" s="13">
        <v>6798743.04</v>
      </c>
      <c r="J20" s="13">
        <f t="shared" si="0"/>
        <v>9394.0099999997765</v>
      </c>
      <c r="K20" s="14">
        <f t="shared" ref="K20" si="23">J20/24</f>
        <v>391.417083333324</v>
      </c>
      <c r="L20" s="106"/>
    </row>
    <row r="21" spans="1:14">
      <c r="A21" s="16">
        <f t="shared" si="4"/>
        <v>15</v>
      </c>
      <c r="B21" s="10">
        <f t="shared" ref="B21" si="24">B20+1</f>
        <v>46310</v>
      </c>
      <c r="C21" s="10">
        <f t="shared" si="9"/>
        <v>46310</v>
      </c>
      <c r="D21" s="11">
        <f t="shared" si="5"/>
        <v>0.25</v>
      </c>
      <c r="E21" s="10">
        <f t="shared" si="10"/>
        <v>46311</v>
      </c>
      <c r="F21" s="11">
        <f t="shared" si="7"/>
        <v>0.25</v>
      </c>
      <c r="G21" s="12">
        <f t="shared" si="11"/>
        <v>1</v>
      </c>
      <c r="H21" s="256"/>
      <c r="I21" s="13"/>
      <c r="J21" s="13">
        <f t="shared" si="0"/>
        <v>0</v>
      </c>
      <c r="K21" s="14">
        <f t="shared" si="1"/>
        <v>0</v>
      </c>
      <c r="L21" s="106"/>
    </row>
    <row r="22" spans="1:14">
      <c r="A22" s="16">
        <f t="shared" si="4"/>
        <v>16</v>
      </c>
      <c r="B22" s="10">
        <f t="shared" ref="B22" si="25">B21+1</f>
        <v>46311</v>
      </c>
      <c r="C22" s="10">
        <f t="shared" si="9"/>
        <v>46311</v>
      </c>
      <c r="D22" s="11">
        <f t="shared" si="5"/>
        <v>0.25</v>
      </c>
      <c r="E22" s="10">
        <f t="shared" si="10"/>
        <v>46312</v>
      </c>
      <c r="F22" s="11">
        <f t="shared" si="7"/>
        <v>0.25</v>
      </c>
      <c r="G22" s="12">
        <f t="shared" si="11"/>
        <v>1</v>
      </c>
      <c r="H22" s="256"/>
      <c r="I22" s="13"/>
      <c r="J22" s="13">
        <f t="shared" si="0"/>
        <v>0</v>
      </c>
      <c r="K22" s="14">
        <f t="shared" si="1"/>
        <v>0</v>
      </c>
      <c r="L22" s="106"/>
    </row>
    <row r="23" spans="1:14">
      <c r="A23" s="16">
        <f t="shared" si="4"/>
        <v>17</v>
      </c>
      <c r="B23" s="10">
        <f t="shared" ref="B23" si="26">B22+1</f>
        <v>46312</v>
      </c>
      <c r="C23" s="10">
        <f t="shared" si="9"/>
        <v>46312</v>
      </c>
      <c r="D23" s="11">
        <f t="shared" si="5"/>
        <v>0.25</v>
      </c>
      <c r="E23" s="10">
        <f t="shared" si="10"/>
        <v>46313</v>
      </c>
      <c r="F23" s="11">
        <f t="shared" si="7"/>
        <v>0.25</v>
      </c>
      <c r="G23" s="12">
        <f t="shared" si="11"/>
        <v>1</v>
      </c>
      <c r="H23" s="256"/>
      <c r="I23" s="13"/>
      <c r="J23" s="13">
        <f t="shared" si="0"/>
        <v>0</v>
      </c>
      <c r="K23" s="14">
        <f t="shared" si="1"/>
        <v>0</v>
      </c>
      <c r="L23" s="15"/>
    </row>
    <row r="24" spans="1:14">
      <c r="A24" s="16">
        <f t="shared" si="4"/>
        <v>18</v>
      </c>
      <c r="B24" s="10">
        <f t="shared" ref="B24" si="27">B23+1</f>
        <v>46313</v>
      </c>
      <c r="C24" s="10">
        <f t="shared" si="9"/>
        <v>46313</v>
      </c>
      <c r="D24" s="11">
        <f t="shared" si="5"/>
        <v>0.25</v>
      </c>
      <c r="E24" s="10">
        <f t="shared" si="10"/>
        <v>46314</v>
      </c>
      <c r="F24" s="11">
        <f t="shared" si="7"/>
        <v>0.25</v>
      </c>
      <c r="G24" s="12">
        <f t="shared" si="11"/>
        <v>1</v>
      </c>
      <c r="H24" s="256"/>
      <c r="I24" s="13"/>
      <c r="J24" s="13">
        <f t="shared" si="0"/>
        <v>0</v>
      </c>
      <c r="K24" s="14">
        <f t="shared" ref="K24" si="28">J24/24</f>
        <v>0</v>
      </c>
      <c r="L24" s="15"/>
    </row>
    <row r="25" spans="1:14">
      <c r="A25" s="16">
        <f t="shared" si="4"/>
        <v>19</v>
      </c>
      <c r="B25" s="10">
        <f t="shared" ref="B25" si="29">B24+1</f>
        <v>46314</v>
      </c>
      <c r="C25" s="10">
        <f t="shared" si="9"/>
        <v>46314</v>
      </c>
      <c r="D25" s="11">
        <f t="shared" si="5"/>
        <v>0.25</v>
      </c>
      <c r="E25" s="10">
        <f t="shared" si="10"/>
        <v>46315</v>
      </c>
      <c r="F25" s="11">
        <f t="shared" si="7"/>
        <v>0.25</v>
      </c>
      <c r="G25" s="12">
        <f t="shared" si="11"/>
        <v>1</v>
      </c>
      <c r="H25" s="256"/>
      <c r="I25" s="13"/>
      <c r="J25" s="13">
        <f t="shared" si="0"/>
        <v>0</v>
      </c>
      <c r="K25" s="14">
        <f t="shared" si="1"/>
        <v>0</v>
      </c>
      <c r="L25" s="15"/>
    </row>
    <row r="26" spans="1:14">
      <c r="A26" s="16">
        <f t="shared" ref="A26:B34" si="30">A25+1</f>
        <v>20</v>
      </c>
      <c r="B26" s="10">
        <f t="shared" si="30"/>
        <v>46315</v>
      </c>
      <c r="C26" s="10">
        <f t="shared" si="9"/>
        <v>46315</v>
      </c>
      <c r="D26" s="11">
        <f t="shared" si="5"/>
        <v>0.25</v>
      </c>
      <c r="E26" s="10">
        <f t="shared" si="10"/>
        <v>46316</v>
      </c>
      <c r="F26" s="11">
        <f t="shared" si="7"/>
        <v>0.25</v>
      </c>
      <c r="G26" s="12">
        <f t="shared" si="11"/>
        <v>1</v>
      </c>
      <c r="H26" s="256"/>
      <c r="I26" s="13"/>
      <c r="J26" s="13">
        <f t="shared" si="0"/>
        <v>0</v>
      </c>
      <c r="K26" s="14">
        <f t="shared" si="1"/>
        <v>0</v>
      </c>
      <c r="L26" s="15"/>
    </row>
    <row r="27" spans="1:14">
      <c r="A27" s="16">
        <f t="shared" si="30"/>
        <v>21</v>
      </c>
      <c r="B27" s="10">
        <f t="shared" si="30"/>
        <v>46316</v>
      </c>
      <c r="C27" s="10">
        <f t="shared" si="9"/>
        <v>46316</v>
      </c>
      <c r="D27" s="11">
        <f t="shared" si="5"/>
        <v>0.25</v>
      </c>
      <c r="E27" s="10">
        <f t="shared" si="10"/>
        <v>46317</v>
      </c>
      <c r="F27" s="11">
        <f t="shared" si="7"/>
        <v>0.25</v>
      </c>
      <c r="G27" s="12">
        <f t="shared" si="11"/>
        <v>1</v>
      </c>
      <c r="H27" s="256"/>
      <c r="I27" s="13"/>
      <c r="J27" s="13">
        <f t="shared" si="0"/>
        <v>0</v>
      </c>
      <c r="K27" s="14">
        <f t="shared" si="1"/>
        <v>0</v>
      </c>
      <c r="L27" s="15"/>
    </row>
    <row r="28" spans="1:14">
      <c r="A28" s="16">
        <f t="shared" si="30"/>
        <v>22</v>
      </c>
      <c r="B28" s="10">
        <f t="shared" si="30"/>
        <v>46317</v>
      </c>
      <c r="C28" s="10">
        <f t="shared" si="9"/>
        <v>46317</v>
      </c>
      <c r="D28" s="11">
        <f t="shared" si="5"/>
        <v>0.25</v>
      </c>
      <c r="E28" s="10">
        <f t="shared" si="10"/>
        <v>46318</v>
      </c>
      <c r="F28" s="11">
        <f t="shared" si="7"/>
        <v>0.25</v>
      </c>
      <c r="G28" s="12">
        <f t="shared" si="11"/>
        <v>1</v>
      </c>
      <c r="H28" s="256"/>
      <c r="I28" s="13"/>
      <c r="J28" s="13">
        <f t="shared" si="0"/>
        <v>0</v>
      </c>
      <c r="K28" s="14">
        <f t="shared" si="1"/>
        <v>0</v>
      </c>
      <c r="L28" s="15"/>
    </row>
    <row r="29" spans="1:14">
      <c r="A29" s="16">
        <f t="shared" si="30"/>
        <v>23</v>
      </c>
      <c r="B29" s="10">
        <f t="shared" si="30"/>
        <v>46318</v>
      </c>
      <c r="C29" s="10">
        <f t="shared" si="9"/>
        <v>46318</v>
      </c>
      <c r="D29" s="11">
        <f t="shared" si="5"/>
        <v>0.25</v>
      </c>
      <c r="E29" s="10">
        <f t="shared" si="10"/>
        <v>46319</v>
      </c>
      <c r="F29" s="11">
        <f t="shared" si="7"/>
        <v>0.25</v>
      </c>
      <c r="G29" s="12">
        <f t="shared" si="11"/>
        <v>1</v>
      </c>
      <c r="H29" s="256"/>
      <c r="I29" s="13"/>
      <c r="J29" s="13">
        <f t="shared" si="0"/>
        <v>0</v>
      </c>
      <c r="K29" s="14">
        <f t="shared" si="1"/>
        <v>0</v>
      </c>
      <c r="L29" s="15"/>
    </row>
    <row r="30" spans="1:14">
      <c r="A30" s="16">
        <f t="shared" si="30"/>
        <v>24</v>
      </c>
      <c r="B30" s="10">
        <f t="shared" si="30"/>
        <v>46319</v>
      </c>
      <c r="C30" s="10">
        <f t="shared" si="9"/>
        <v>46319</v>
      </c>
      <c r="D30" s="11">
        <f t="shared" si="5"/>
        <v>0.25</v>
      </c>
      <c r="E30" s="10">
        <f t="shared" si="10"/>
        <v>46320</v>
      </c>
      <c r="F30" s="11">
        <f t="shared" si="7"/>
        <v>0.25</v>
      </c>
      <c r="G30" s="12">
        <f t="shared" si="11"/>
        <v>1</v>
      </c>
      <c r="H30" s="256"/>
      <c r="I30" s="13"/>
      <c r="J30" s="13">
        <f t="shared" si="0"/>
        <v>0</v>
      </c>
      <c r="K30" s="14">
        <f t="shared" si="1"/>
        <v>0</v>
      </c>
      <c r="L30" s="15"/>
    </row>
    <row r="31" spans="1:14">
      <c r="A31" s="16">
        <f t="shared" si="30"/>
        <v>25</v>
      </c>
      <c r="B31" s="10">
        <f t="shared" si="30"/>
        <v>46320</v>
      </c>
      <c r="C31" s="10">
        <f t="shared" si="2"/>
        <v>46320</v>
      </c>
      <c r="D31" s="11">
        <f t="shared" si="5"/>
        <v>0.25</v>
      </c>
      <c r="E31" s="10">
        <f t="shared" si="6"/>
        <v>46321</v>
      </c>
      <c r="F31" s="11">
        <f t="shared" si="7"/>
        <v>0.25</v>
      </c>
      <c r="G31" s="12">
        <f t="shared" ref="G31:G34" si="31">IFERROR(((E31-C31)+(F31-D31)),"")</f>
        <v>1</v>
      </c>
      <c r="H31" s="256"/>
      <c r="I31" s="13"/>
      <c r="J31" s="13">
        <f t="shared" si="0"/>
        <v>0</v>
      </c>
      <c r="K31" s="14">
        <f t="shared" si="1"/>
        <v>0</v>
      </c>
      <c r="L31" s="15"/>
    </row>
    <row r="32" spans="1:14">
      <c r="A32" s="16">
        <f t="shared" si="30"/>
        <v>26</v>
      </c>
      <c r="B32" s="10">
        <f t="shared" si="30"/>
        <v>46321</v>
      </c>
      <c r="C32" s="10">
        <f t="shared" si="2"/>
        <v>46321</v>
      </c>
      <c r="D32" s="11">
        <f t="shared" si="5"/>
        <v>0.25</v>
      </c>
      <c r="E32" s="10">
        <f t="shared" si="6"/>
        <v>46322</v>
      </c>
      <c r="F32" s="11">
        <f t="shared" si="7"/>
        <v>0.25</v>
      </c>
      <c r="G32" s="12">
        <f t="shared" si="31"/>
        <v>1</v>
      </c>
      <c r="H32" s="256"/>
      <c r="I32" s="13"/>
      <c r="J32" s="13">
        <f t="shared" si="0"/>
        <v>0</v>
      </c>
      <c r="K32" s="14">
        <f t="shared" si="1"/>
        <v>0</v>
      </c>
      <c r="L32" s="15"/>
    </row>
    <row r="33" spans="1:12">
      <c r="A33" s="16">
        <f t="shared" si="30"/>
        <v>27</v>
      </c>
      <c r="B33" s="10">
        <f t="shared" si="30"/>
        <v>46322</v>
      </c>
      <c r="C33" s="10">
        <f t="shared" si="2"/>
        <v>46322</v>
      </c>
      <c r="D33" s="11">
        <f t="shared" si="5"/>
        <v>0.25</v>
      </c>
      <c r="E33" s="10">
        <f t="shared" si="6"/>
        <v>46323</v>
      </c>
      <c r="F33" s="11">
        <f t="shared" si="7"/>
        <v>0.25</v>
      </c>
      <c r="G33" s="12">
        <f t="shared" si="31"/>
        <v>1</v>
      </c>
      <c r="H33" s="256"/>
      <c r="I33" s="256"/>
      <c r="J33" s="13">
        <f t="shared" si="0"/>
        <v>0</v>
      </c>
      <c r="K33" s="14">
        <f t="shared" si="1"/>
        <v>0</v>
      </c>
      <c r="L33" s="15"/>
    </row>
    <row r="34" spans="1:12">
      <c r="A34" s="16">
        <f t="shared" si="30"/>
        <v>28</v>
      </c>
      <c r="B34" s="10">
        <f t="shared" si="30"/>
        <v>46323</v>
      </c>
      <c r="C34" s="10">
        <f t="shared" si="2"/>
        <v>46323</v>
      </c>
      <c r="D34" s="11">
        <f t="shared" si="5"/>
        <v>0.25</v>
      </c>
      <c r="E34" s="10">
        <f t="shared" si="6"/>
        <v>46324</v>
      </c>
      <c r="F34" s="11">
        <f t="shared" si="7"/>
        <v>0.25</v>
      </c>
      <c r="G34" s="12">
        <f t="shared" si="31"/>
        <v>1</v>
      </c>
      <c r="H34" s="256"/>
      <c r="I34" s="256"/>
      <c r="J34" s="13">
        <f t="shared" si="0"/>
        <v>0</v>
      </c>
      <c r="K34" s="14">
        <f t="shared" si="1"/>
        <v>0</v>
      </c>
      <c r="L34" s="15"/>
    </row>
    <row r="35" spans="1:12">
      <c r="A35" s="16">
        <f t="shared" ref="A35:B35" si="32">A34+1</f>
        <v>29</v>
      </c>
      <c r="B35" s="10">
        <f t="shared" si="32"/>
        <v>46324</v>
      </c>
      <c r="C35" s="10">
        <f t="shared" ref="C35:C37" si="33">B35</f>
        <v>46324</v>
      </c>
      <c r="D35" s="11">
        <f t="shared" si="5"/>
        <v>0.25</v>
      </c>
      <c r="E35" s="10">
        <f t="shared" ref="E35:E37" si="34">C35+1</f>
        <v>46325</v>
      </c>
      <c r="F35" s="11">
        <f t="shared" si="7"/>
        <v>0.25</v>
      </c>
      <c r="G35" s="12">
        <f t="shared" ref="G35:G37" si="35">IFERROR(((E35-C35)+(F35-D35)),"")</f>
        <v>1</v>
      </c>
      <c r="H35" s="13"/>
      <c r="I35" s="256"/>
      <c r="J35" s="13">
        <f t="shared" ref="J35:J37" si="36">I35-H35</f>
        <v>0</v>
      </c>
      <c r="K35" s="14">
        <f t="shared" ref="K35:K37" si="37">J35/24</f>
        <v>0</v>
      </c>
      <c r="L35" s="15"/>
    </row>
    <row r="36" spans="1:12">
      <c r="A36" s="16">
        <f t="shared" ref="A36:B36" si="38">A35+1</f>
        <v>30</v>
      </c>
      <c r="B36" s="10">
        <f t="shared" si="38"/>
        <v>46325</v>
      </c>
      <c r="C36" s="10">
        <f t="shared" si="33"/>
        <v>46325</v>
      </c>
      <c r="D36" s="11">
        <f t="shared" si="5"/>
        <v>0.25</v>
      </c>
      <c r="E36" s="10">
        <f t="shared" si="34"/>
        <v>46326</v>
      </c>
      <c r="F36" s="11">
        <f t="shared" si="7"/>
        <v>0.25</v>
      </c>
      <c r="G36" s="12">
        <f t="shared" si="35"/>
        <v>1</v>
      </c>
      <c r="H36" s="13"/>
      <c r="I36" s="256"/>
      <c r="J36" s="13">
        <f t="shared" si="36"/>
        <v>0</v>
      </c>
      <c r="K36" s="14">
        <f t="shared" si="37"/>
        <v>0</v>
      </c>
      <c r="L36" s="15"/>
    </row>
    <row r="37" spans="1:12">
      <c r="A37" s="16">
        <f t="shared" ref="A37:B37" si="39">A36+1</f>
        <v>31</v>
      </c>
      <c r="B37" s="10">
        <f t="shared" si="39"/>
        <v>46326</v>
      </c>
      <c r="C37" s="10">
        <f t="shared" si="33"/>
        <v>46326</v>
      </c>
      <c r="D37" s="11">
        <f t="shared" si="5"/>
        <v>0.25</v>
      </c>
      <c r="E37" s="10">
        <f t="shared" si="34"/>
        <v>46327</v>
      </c>
      <c r="F37" s="11">
        <f t="shared" si="7"/>
        <v>0.25</v>
      </c>
      <c r="G37" s="12">
        <f t="shared" si="35"/>
        <v>1</v>
      </c>
      <c r="H37" s="13"/>
      <c r="I37" s="256"/>
      <c r="J37" s="13">
        <f t="shared" si="36"/>
        <v>0</v>
      </c>
      <c r="K37" s="14">
        <f t="shared" si="37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256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256"/>
      <c r="J39" s="13"/>
      <c r="K39" s="14"/>
      <c r="L39" s="106"/>
    </row>
    <row r="40" spans="1:12">
      <c r="A40" s="24" t="s">
        <v>3</v>
      </c>
      <c r="B40" s="25"/>
      <c r="C40" s="25"/>
      <c r="D40" s="25"/>
      <c r="E40" s="25"/>
      <c r="F40" s="25"/>
      <c r="G40" s="26">
        <f>SUM(G7:G39)</f>
        <v>31</v>
      </c>
      <c r="H40" s="27"/>
      <c r="I40" s="27"/>
      <c r="J40" s="28">
        <f>SUM(J7:J39)</f>
        <v>129595.75</v>
      </c>
      <c r="K40" s="28">
        <f>AVERAGE(K7:K39)</f>
        <v>174.18783602150535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G40/SUMPRODUCT((G7:G39&gt;0)*1)</f>
        <v>1</v>
      </c>
      <c r="H41" s="33"/>
      <c r="I41" s="33"/>
      <c r="J41" s="33"/>
      <c r="K41" s="33">
        <f>K40/SUMPRODUCT((K7:K39&gt;0)*1)</f>
        <v>12.441988287250382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:I1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229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MAX(K7:K34)</f>
        <v>0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C7</f>
        <v>46296</v>
      </c>
      <c r="C7" s="10">
        <f>C4</f>
        <v>46296</v>
      </c>
      <c r="D7" s="11">
        <v>0.25</v>
      </c>
      <c r="E7" s="10">
        <f>C7+1</f>
        <v>46297</v>
      </c>
      <c r="F7" s="11">
        <v>0.25</v>
      </c>
      <c r="G7" s="12">
        <f>IFERROR(((E7-C7)+(F7-D7)),"")</f>
        <v>1</v>
      </c>
      <c r="H7" s="13"/>
      <c r="I7" s="13"/>
      <c r="J7" s="13">
        <f t="shared" ref="J7:J12" si="0">I7-H7</f>
        <v>0</v>
      </c>
      <c r="K7" s="14">
        <f t="shared" ref="K7" si="1">J7/24</f>
        <v>0</v>
      </c>
      <c r="L7" s="15"/>
    </row>
    <row r="8" spans="1:12">
      <c r="A8" s="16">
        <f>A7+1</f>
        <v>2</v>
      </c>
      <c r="B8" s="10">
        <f t="shared" ref="B8:B34" si="2">C8</f>
        <v>46297</v>
      </c>
      <c r="C8" s="10">
        <f>E7</f>
        <v>46297</v>
      </c>
      <c r="D8" s="11">
        <v>0.25</v>
      </c>
      <c r="E8" s="10">
        <f>C8+1</f>
        <v>46298</v>
      </c>
      <c r="F8" s="11">
        <v>0.25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ref="K8" si="3">J8/24</f>
        <v>0</v>
      </c>
      <c r="L8" s="15"/>
    </row>
    <row r="9" spans="1:12">
      <c r="A9" s="16">
        <f t="shared" ref="A9:A24" si="4">A8+1</f>
        <v>3</v>
      </c>
      <c r="B9" s="10">
        <f t="shared" si="2"/>
        <v>46298</v>
      </c>
      <c r="C9" s="10">
        <f t="shared" ref="C9:C34" si="5">E8</f>
        <v>46298</v>
      </c>
      <c r="D9" s="11">
        <v>0.25</v>
      </c>
      <c r="E9" s="10">
        <f t="shared" ref="E9:E27" si="6">C9+1</f>
        <v>46299</v>
      </c>
      <c r="F9" s="11">
        <v>0.25</v>
      </c>
      <c r="G9" s="12">
        <f t="shared" ref="G9:G27" si="7">IFERROR(((E9-C9)+(F9-D9)),"")</f>
        <v>1</v>
      </c>
      <c r="H9" s="13"/>
      <c r="I9" s="13"/>
      <c r="J9" s="13">
        <f t="shared" si="0"/>
        <v>0</v>
      </c>
      <c r="K9" s="14">
        <f t="shared" ref="K9" si="8">J9/24</f>
        <v>0</v>
      </c>
      <c r="L9" s="15"/>
    </row>
    <row r="10" spans="1:12">
      <c r="A10" s="16">
        <f t="shared" si="4"/>
        <v>4</v>
      </c>
      <c r="B10" s="10">
        <f t="shared" si="2"/>
        <v>46299</v>
      </c>
      <c r="C10" s="10">
        <f t="shared" si="5"/>
        <v>46299</v>
      </c>
      <c r="D10" s="11">
        <v>0.25</v>
      </c>
      <c r="E10" s="10">
        <f t="shared" si="6"/>
        <v>46300</v>
      </c>
      <c r="F10" s="11">
        <v>0.25</v>
      </c>
      <c r="G10" s="12">
        <f t="shared" si="7"/>
        <v>1</v>
      </c>
      <c r="H10" s="13"/>
      <c r="I10" s="13"/>
      <c r="J10" s="13">
        <f t="shared" si="0"/>
        <v>0</v>
      </c>
      <c r="K10" s="14">
        <f t="shared" ref="K10" si="9">J10/24</f>
        <v>0</v>
      </c>
      <c r="L10" s="15"/>
    </row>
    <row r="11" spans="1:12">
      <c r="A11" s="16">
        <f t="shared" si="4"/>
        <v>5</v>
      </c>
      <c r="B11" s="10">
        <f t="shared" si="2"/>
        <v>46300</v>
      </c>
      <c r="C11" s="10">
        <f t="shared" si="5"/>
        <v>46300</v>
      </c>
      <c r="D11" s="11">
        <v>0.25</v>
      </c>
      <c r="E11" s="10">
        <f t="shared" si="6"/>
        <v>46301</v>
      </c>
      <c r="F11" s="11">
        <v>0.25</v>
      </c>
      <c r="G11" s="12">
        <f t="shared" si="7"/>
        <v>1</v>
      </c>
      <c r="H11" s="13"/>
      <c r="I11" s="13"/>
      <c r="J11" s="13">
        <f t="shared" si="0"/>
        <v>0</v>
      </c>
      <c r="K11" s="14">
        <f t="shared" ref="K11" si="10">J11/24</f>
        <v>0</v>
      </c>
      <c r="L11" s="15"/>
    </row>
    <row r="12" spans="1:12">
      <c r="A12" s="16">
        <f t="shared" si="4"/>
        <v>6</v>
      </c>
      <c r="B12" s="10">
        <f t="shared" si="2"/>
        <v>46301</v>
      </c>
      <c r="C12" s="10">
        <f t="shared" si="5"/>
        <v>46301</v>
      </c>
      <c r="D12" s="11">
        <v>0.25</v>
      </c>
      <c r="E12" s="10">
        <f t="shared" si="6"/>
        <v>46302</v>
      </c>
      <c r="F12" s="11">
        <v>0.25</v>
      </c>
      <c r="G12" s="12">
        <f t="shared" si="7"/>
        <v>1</v>
      </c>
      <c r="H12" s="13"/>
      <c r="I12" s="256"/>
      <c r="J12" s="13">
        <f t="shared" si="0"/>
        <v>0</v>
      </c>
      <c r="K12" s="14">
        <f t="shared" ref="K12" si="11">J12/24</f>
        <v>0</v>
      </c>
      <c r="L12" s="15"/>
    </row>
    <row r="13" spans="1:12">
      <c r="A13" s="16">
        <f t="shared" si="4"/>
        <v>7</v>
      </c>
      <c r="B13" s="10">
        <f t="shared" si="2"/>
        <v>46302</v>
      </c>
      <c r="C13" s="10">
        <f t="shared" si="5"/>
        <v>46302</v>
      </c>
      <c r="D13" s="11">
        <v>0.25</v>
      </c>
      <c r="E13" s="10">
        <f t="shared" si="6"/>
        <v>46303</v>
      </c>
      <c r="F13" s="11">
        <v>0.25</v>
      </c>
      <c r="G13" s="12">
        <f t="shared" si="7"/>
        <v>1</v>
      </c>
      <c r="H13" s="13"/>
      <c r="I13" s="13"/>
      <c r="J13" s="13">
        <f t="shared" ref="J13" si="12">I13-H13</f>
        <v>0</v>
      </c>
      <c r="K13" s="14">
        <f t="shared" ref="K13" si="13">J13/24</f>
        <v>0</v>
      </c>
      <c r="L13" s="15"/>
    </row>
    <row r="14" spans="1:12">
      <c r="A14" s="16">
        <f t="shared" si="4"/>
        <v>8</v>
      </c>
      <c r="B14" s="10">
        <f t="shared" si="2"/>
        <v>46303</v>
      </c>
      <c r="C14" s="10">
        <f t="shared" si="5"/>
        <v>46303</v>
      </c>
      <c r="D14" s="11">
        <v>0.25</v>
      </c>
      <c r="E14" s="10">
        <f t="shared" si="6"/>
        <v>46304</v>
      </c>
      <c r="F14" s="11">
        <v>0.25</v>
      </c>
      <c r="G14" s="12">
        <f t="shared" si="7"/>
        <v>1</v>
      </c>
      <c r="H14" s="13"/>
      <c r="I14" s="13"/>
      <c r="J14" s="13">
        <f t="shared" ref="J14" si="14">I14-H14</f>
        <v>0</v>
      </c>
      <c r="K14" s="14">
        <f t="shared" ref="K14" si="15">J14/24</f>
        <v>0</v>
      </c>
      <c r="L14" s="15"/>
    </row>
    <row r="15" spans="1:12">
      <c r="A15" s="16">
        <f t="shared" si="4"/>
        <v>9</v>
      </c>
      <c r="B15" s="10">
        <f t="shared" si="2"/>
        <v>46304</v>
      </c>
      <c r="C15" s="10">
        <f t="shared" si="5"/>
        <v>46304</v>
      </c>
      <c r="D15" s="11">
        <v>0.25</v>
      </c>
      <c r="E15" s="10">
        <f t="shared" si="6"/>
        <v>46305</v>
      </c>
      <c r="F15" s="11">
        <v>0.25</v>
      </c>
      <c r="G15" s="12">
        <f t="shared" si="7"/>
        <v>1</v>
      </c>
      <c r="H15" s="13"/>
      <c r="I15" s="13"/>
      <c r="J15" s="13">
        <f t="shared" ref="J15" si="16">I15-H15</f>
        <v>0</v>
      </c>
      <c r="K15" s="14">
        <f t="shared" ref="K15:K16" si="17">J15/24</f>
        <v>0</v>
      </c>
      <c r="L15" s="15"/>
    </row>
    <row r="16" spans="1:12">
      <c r="A16" s="16">
        <f t="shared" si="4"/>
        <v>10</v>
      </c>
      <c r="B16" s="10">
        <f t="shared" si="2"/>
        <v>46305</v>
      </c>
      <c r="C16" s="10">
        <f t="shared" si="5"/>
        <v>46305</v>
      </c>
      <c r="D16" s="11">
        <v>0.25</v>
      </c>
      <c r="E16" s="10">
        <f t="shared" si="6"/>
        <v>46306</v>
      </c>
      <c r="F16" s="11">
        <v>0.25</v>
      </c>
      <c r="G16" s="12">
        <f t="shared" si="7"/>
        <v>1</v>
      </c>
      <c r="H16" s="13"/>
      <c r="I16" s="13"/>
      <c r="J16" s="13">
        <f t="shared" ref="J16" si="18">I16-H16</f>
        <v>0</v>
      </c>
      <c r="K16" s="14">
        <f t="shared" si="17"/>
        <v>0</v>
      </c>
      <c r="L16" s="15"/>
    </row>
    <row r="17" spans="1:14">
      <c r="A17" s="16">
        <f t="shared" si="4"/>
        <v>11</v>
      </c>
      <c r="B17" s="10">
        <f t="shared" si="2"/>
        <v>46306</v>
      </c>
      <c r="C17" s="10">
        <f t="shared" si="5"/>
        <v>46306</v>
      </c>
      <c r="D17" s="11">
        <v>0.25</v>
      </c>
      <c r="E17" s="10">
        <f t="shared" si="6"/>
        <v>46307</v>
      </c>
      <c r="F17" s="11">
        <v>0.25</v>
      </c>
      <c r="G17" s="12">
        <f t="shared" si="7"/>
        <v>1</v>
      </c>
      <c r="H17" s="13"/>
      <c r="I17" s="13"/>
      <c r="J17" s="13">
        <f t="shared" ref="J17" si="19">I17-H17</f>
        <v>0</v>
      </c>
      <c r="K17" s="14">
        <f t="shared" ref="K17" si="20">J17/24</f>
        <v>0</v>
      </c>
      <c r="L17" s="15"/>
    </row>
    <row r="18" spans="1:14">
      <c r="A18" s="16">
        <f t="shared" si="4"/>
        <v>12</v>
      </c>
      <c r="B18" s="10">
        <f t="shared" si="2"/>
        <v>46307</v>
      </c>
      <c r="C18" s="10">
        <f t="shared" si="5"/>
        <v>46307</v>
      </c>
      <c r="D18" s="11">
        <v>0.25</v>
      </c>
      <c r="E18" s="10">
        <f t="shared" si="6"/>
        <v>46308</v>
      </c>
      <c r="F18" s="11">
        <v>0.25</v>
      </c>
      <c r="G18" s="12">
        <f t="shared" si="7"/>
        <v>1</v>
      </c>
      <c r="H18" s="13"/>
      <c r="I18" s="13"/>
      <c r="J18" s="13">
        <f t="shared" ref="J18" si="21">I18-H18</f>
        <v>0</v>
      </c>
      <c r="K18" s="14">
        <f t="shared" ref="K18" si="22">J18/24</f>
        <v>0</v>
      </c>
      <c r="L18" s="15"/>
      <c r="N18" s="17"/>
    </row>
    <row r="19" spans="1:14">
      <c r="A19" s="16">
        <f t="shared" si="4"/>
        <v>13</v>
      </c>
      <c r="B19" s="10">
        <f t="shared" si="2"/>
        <v>46308</v>
      </c>
      <c r="C19" s="10">
        <f t="shared" si="5"/>
        <v>46308</v>
      </c>
      <c r="D19" s="11">
        <v>0.25</v>
      </c>
      <c r="E19" s="10">
        <f t="shared" si="6"/>
        <v>46309</v>
      </c>
      <c r="F19" s="11">
        <v>0.25</v>
      </c>
      <c r="G19" s="12">
        <f t="shared" si="7"/>
        <v>1</v>
      </c>
      <c r="H19" s="13"/>
      <c r="I19" s="256"/>
      <c r="J19" s="13">
        <f t="shared" ref="J19" si="23">I19-H19</f>
        <v>0</v>
      </c>
      <c r="K19" s="14">
        <f t="shared" ref="K19" si="24">J19/24</f>
        <v>0</v>
      </c>
      <c r="L19" s="15"/>
    </row>
    <row r="20" spans="1:14">
      <c r="A20" s="16">
        <f t="shared" si="4"/>
        <v>14</v>
      </c>
      <c r="B20" s="10">
        <f t="shared" si="2"/>
        <v>46309</v>
      </c>
      <c r="C20" s="10">
        <f t="shared" si="5"/>
        <v>46309</v>
      </c>
      <c r="D20" s="11">
        <v>0.25</v>
      </c>
      <c r="E20" s="10">
        <f t="shared" si="6"/>
        <v>46310</v>
      </c>
      <c r="F20" s="11">
        <v>0.25</v>
      </c>
      <c r="G20" s="12">
        <f t="shared" si="7"/>
        <v>1</v>
      </c>
      <c r="H20" s="13"/>
      <c r="I20" s="13"/>
      <c r="J20" s="13">
        <f t="shared" ref="J20" si="25">I20-H20</f>
        <v>0</v>
      </c>
      <c r="K20" s="14">
        <f t="shared" ref="K20" si="26">J20/24</f>
        <v>0</v>
      </c>
      <c r="L20" s="15"/>
    </row>
    <row r="21" spans="1:14">
      <c r="A21" s="16">
        <f t="shared" si="4"/>
        <v>15</v>
      </c>
      <c r="B21" s="10">
        <f t="shared" si="2"/>
        <v>46310</v>
      </c>
      <c r="C21" s="10">
        <f t="shared" si="5"/>
        <v>46310</v>
      </c>
      <c r="D21" s="11">
        <v>0.25</v>
      </c>
      <c r="E21" s="10">
        <f t="shared" si="6"/>
        <v>46311</v>
      </c>
      <c r="F21" s="11">
        <v>0.25</v>
      </c>
      <c r="G21" s="12">
        <f t="shared" si="7"/>
        <v>1</v>
      </c>
      <c r="H21" s="13"/>
      <c r="I21" s="13"/>
      <c r="J21" s="13">
        <f t="shared" ref="J21" si="27">I21-H21</f>
        <v>0</v>
      </c>
      <c r="K21" s="14">
        <f t="shared" ref="K21" si="28">J21/24</f>
        <v>0</v>
      </c>
      <c r="L21" s="15"/>
    </row>
    <row r="22" spans="1:14">
      <c r="A22" s="16">
        <f t="shared" si="4"/>
        <v>16</v>
      </c>
      <c r="B22" s="10">
        <f t="shared" si="2"/>
        <v>46311</v>
      </c>
      <c r="C22" s="10">
        <f t="shared" si="5"/>
        <v>46311</v>
      </c>
      <c r="D22" s="11">
        <v>0.25</v>
      </c>
      <c r="E22" s="10">
        <f t="shared" si="6"/>
        <v>46312</v>
      </c>
      <c r="F22" s="11">
        <v>0.25</v>
      </c>
      <c r="G22" s="12">
        <f t="shared" si="7"/>
        <v>1</v>
      </c>
      <c r="H22" s="13"/>
      <c r="I22" s="13"/>
      <c r="J22" s="13">
        <f t="shared" ref="J22" si="29">I22-H22</f>
        <v>0</v>
      </c>
      <c r="K22" s="14">
        <f t="shared" ref="K22" si="30">J22/24</f>
        <v>0</v>
      </c>
      <c r="L22" s="15"/>
    </row>
    <row r="23" spans="1:14">
      <c r="A23" s="16">
        <f t="shared" si="4"/>
        <v>17</v>
      </c>
      <c r="B23" s="10">
        <f t="shared" si="2"/>
        <v>46312</v>
      </c>
      <c r="C23" s="10">
        <f t="shared" si="5"/>
        <v>46312</v>
      </c>
      <c r="D23" s="11">
        <v>0.25</v>
      </c>
      <c r="E23" s="10">
        <f t="shared" si="6"/>
        <v>46313</v>
      </c>
      <c r="F23" s="11">
        <v>0.25</v>
      </c>
      <c r="G23" s="12">
        <f t="shared" si="7"/>
        <v>1</v>
      </c>
      <c r="H23" s="13"/>
      <c r="I23" s="13"/>
      <c r="J23" s="13">
        <f t="shared" ref="J23" si="31">I23-H23</f>
        <v>0</v>
      </c>
      <c r="K23" s="14">
        <f t="shared" ref="K23" si="32">J23/24</f>
        <v>0</v>
      </c>
      <c r="L23" s="15"/>
    </row>
    <row r="24" spans="1:14">
      <c r="A24" s="16">
        <f t="shared" si="4"/>
        <v>18</v>
      </c>
      <c r="B24" s="10">
        <f t="shared" si="2"/>
        <v>46313</v>
      </c>
      <c r="C24" s="10">
        <f t="shared" si="5"/>
        <v>46313</v>
      </c>
      <c r="D24" s="11">
        <v>0.25</v>
      </c>
      <c r="E24" s="10">
        <f t="shared" ref="E24" si="33">C24+1</f>
        <v>46314</v>
      </c>
      <c r="F24" s="11">
        <v>0.25</v>
      </c>
      <c r="G24" s="12">
        <f t="shared" si="7"/>
        <v>1</v>
      </c>
      <c r="H24" s="13"/>
      <c r="I24" s="13"/>
      <c r="J24" s="13">
        <f t="shared" ref="J24" si="34">I24-H24</f>
        <v>0</v>
      </c>
      <c r="K24" s="14">
        <f t="shared" ref="K24" si="35">J24/24</f>
        <v>0</v>
      </c>
      <c r="L24" s="15"/>
    </row>
    <row r="25" spans="1:14">
      <c r="A25" s="16">
        <f t="shared" ref="A25:A34" si="36">A24+1</f>
        <v>19</v>
      </c>
      <c r="B25" s="10">
        <f t="shared" si="2"/>
        <v>46314</v>
      </c>
      <c r="C25" s="10">
        <f t="shared" si="5"/>
        <v>46314</v>
      </c>
      <c r="D25" s="11">
        <v>0.25</v>
      </c>
      <c r="E25" s="10">
        <f t="shared" si="6"/>
        <v>46315</v>
      </c>
      <c r="F25" s="11">
        <v>0.25</v>
      </c>
      <c r="G25" s="12">
        <f t="shared" si="7"/>
        <v>1</v>
      </c>
      <c r="H25" s="13"/>
      <c r="I25" s="13"/>
      <c r="J25" s="13">
        <f t="shared" ref="J25" si="37">I25-H25</f>
        <v>0</v>
      </c>
      <c r="K25" s="14">
        <f t="shared" ref="K25" si="38">J25/24</f>
        <v>0</v>
      </c>
      <c r="L25" s="15"/>
    </row>
    <row r="26" spans="1:14">
      <c r="A26" s="16">
        <f t="shared" si="36"/>
        <v>20</v>
      </c>
      <c r="B26" s="10">
        <f t="shared" si="2"/>
        <v>46315</v>
      </c>
      <c r="C26" s="10">
        <f t="shared" si="5"/>
        <v>46315</v>
      </c>
      <c r="D26" s="11">
        <v>0.25</v>
      </c>
      <c r="E26" s="10">
        <f t="shared" si="6"/>
        <v>46316</v>
      </c>
      <c r="F26" s="11">
        <v>0.25</v>
      </c>
      <c r="G26" s="12">
        <f t="shared" si="7"/>
        <v>1</v>
      </c>
      <c r="H26" s="13"/>
      <c r="I26" s="13"/>
      <c r="J26" s="13">
        <f t="shared" ref="J26" si="39">I26-H26</f>
        <v>0</v>
      </c>
      <c r="K26" s="14">
        <f t="shared" ref="K26" si="40">J26/24</f>
        <v>0</v>
      </c>
      <c r="L26" s="15"/>
    </row>
    <row r="27" spans="1:14">
      <c r="A27" s="16">
        <f t="shared" si="36"/>
        <v>21</v>
      </c>
      <c r="B27" s="10">
        <f t="shared" si="2"/>
        <v>46316</v>
      </c>
      <c r="C27" s="10">
        <f t="shared" si="5"/>
        <v>46316</v>
      </c>
      <c r="D27" s="11">
        <v>0.25</v>
      </c>
      <c r="E27" s="10">
        <f t="shared" si="6"/>
        <v>46317</v>
      </c>
      <c r="F27" s="11">
        <v>0.25</v>
      </c>
      <c r="G27" s="12">
        <f t="shared" si="7"/>
        <v>1</v>
      </c>
      <c r="H27" s="13"/>
      <c r="I27" s="13"/>
      <c r="J27" s="13">
        <f t="shared" ref="J27" si="41">I27-H27</f>
        <v>0</v>
      </c>
      <c r="K27" s="14">
        <f t="shared" ref="K27" si="42">J27/24</f>
        <v>0</v>
      </c>
      <c r="L27" s="15"/>
    </row>
    <row r="28" spans="1:14">
      <c r="A28" s="16">
        <f t="shared" si="36"/>
        <v>22</v>
      </c>
      <c r="B28" s="10">
        <f t="shared" si="2"/>
        <v>46317</v>
      </c>
      <c r="C28" s="10">
        <f t="shared" si="5"/>
        <v>46317</v>
      </c>
      <c r="D28" s="11">
        <v>0.25</v>
      </c>
      <c r="E28" s="10">
        <f t="shared" ref="E28:E34" si="43">C28+1</f>
        <v>46318</v>
      </c>
      <c r="F28" s="11">
        <v>0.25</v>
      </c>
      <c r="G28" s="12">
        <f t="shared" ref="G28:G34" si="44">IFERROR(((E28-C28)+(F28-D28)),"")</f>
        <v>1</v>
      </c>
      <c r="H28" s="13"/>
      <c r="I28" s="13"/>
      <c r="J28" s="13">
        <f t="shared" ref="J28:J29" si="45">I28-H28</f>
        <v>0</v>
      </c>
      <c r="K28" s="14">
        <f t="shared" ref="K28:K29" si="46">J28/24</f>
        <v>0</v>
      </c>
      <c r="L28" s="15"/>
    </row>
    <row r="29" spans="1:14">
      <c r="A29" s="16">
        <f t="shared" si="36"/>
        <v>23</v>
      </c>
      <c r="B29" s="10">
        <f t="shared" si="2"/>
        <v>46318</v>
      </c>
      <c r="C29" s="10">
        <f t="shared" si="5"/>
        <v>46318</v>
      </c>
      <c r="D29" s="11">
        <v>0.25</v>
      </c>
      <c r="E29" s="10">
        <f t="shared" si="43"/>
        <v>46319</v>
      </c>
      <c r="F29" s="11">
        <v>0.25</v>
      </c>
      <c r="G29" s="12">
        <f t="shared" si="44"/>
        <v>1</v>
      </c>
      <c r="H29" s="13"/>
      <c r="I29" s="13"/>
      <c r="J29" s="13">
        <f t="shared" si="45"/>
        <v>0</v>
      </c>
      <c r="K29" s="14">
        <f t="shared" si="46"/>
        <v>0</v>
      </c>
      <c r="L29" s="15"/>
    </row>
    <row r="30" spans="1:14">
      <c r="A30" s="16">
        <f t="shared" si="36"/>
        <v>24</v>
      </c>
      <c r="B30" s="10">
        <f t="shared" si="2"/>
        <v>46319</v>
      </c>
      <c r="C30" s="10">
        <f t="shared" si="5"/>
        <v>46319</v>
      </c>
      <c r="D30" s="11">
        <v>0.25</v>
      </c>
      <c r="E30" s="10">
        <f t="shared" si="43"/>
        <v>46320</v>
      </c>
      <c r="F30" s="11">
        <v>0.25</v>
      </c>
      <c r="G30" s="12">
        <f t="shared" si="44"/>
        <v>1</v>
      </c>
      <c r="H30" s="13"/>
      <c r="I30" s="13"/>
      <c r="J30" s="13">
        <f t="shared" ref="J30" si="47">I30-H30</f>
        <v>0</v>
      </c>
      <c r="K30" s="14">
        <f t="shared" ref="K30" si="48">J30/24</f>
        <v>0</v>
      </c>
      <c r="L30" s="15"/>
    </row>
    <row r="31" spans="1:14">
      <c r="A31" s="16">
        <f t="shared" si="36"/>
        <v>25</v>
      </c>
      <c r="B31" s="10">
        <f t="shared" si="2"/>
        <v>46320</v>
      </c>
      <c r="C31" s="10">
        <f t="shared" si="5"/>
        <v>46320</v>
      </c>
      <c r="D31" s="11">
        <v>0.25</v>
      </c>
      <c r="E31" s="10">
        <f t="shared" si="43"/>
        <v>46321</v>
      </c>
      <c r="F31" s="11">
        <v>0.25</v>
      </c>
      <c r="G31" s="12">
        <f t="shared" si="44"/>
        <v>1</v>
      </c>
      <c r="H31" s="13"/>
      <c r="I31" s="13"/>
      <c r="J31" s="13">
        <f t="shared" ref="J31" si="49">I31-H31</f>
        <v>0</v>
      </c>
      <c r="K31" s="14">
        <f t="shared" ref="K31" si="50">J31/24</f>
        <v>0</v>
      </c>
      <c r="L31" s="15"/>
    </row>
    <row r="32" spans="1:14">
      <c r="A32" s="16">
        <f t="shared" si="36"/>
        <v>26</v>
      </c>
      <c r="B32" s="10">
        <f t="shared" si="2"/>
        <v>46321</v>
      </c>
      <c r="C32" s="10">
        <f t="shared" si="5"/>
        <v>46321</v>
      </c>
      <c r="D32" s="11">
        <v>0.25</v>
      </c>
      <c r="E32" s="10">
        <f t="shared" si="43"/>
        <v>46322</v>
      </c>
      <c r="F32" s="11">
        <v>0.25</v>
      </c>
      <c r="G32" s="12">
        <f t="shared" si="44"/>
        <v>1</v>
      </c>
      <c r="H32" s="13"/>
      <c r="I32" s="13"/>
      <c r="J32" s="13">
        <f t="shared" ref="J32" si="51">I32-H32</f>
        <v>0</v>
      </c>
      <c r="K32" s="14">
        <f t="shared" ref="K32" si="52">J32/24</f>
        <v>0</v>
      </c>
      <c r="L32" s="15"/>
    </row>
    <row r="33" spans="1:12">
      <c r="A33" s="16">
        <f t="shared" si="36"/>
        <v>27</v>
      </c>
      <c r="B33" s="10">
        <f t="shared" si="2"/>
        <v>46322</v>
      </c>
      <c r="C33" s="10">
        <f t="shared" si="5"/>
        <v>46322</v>
      </c>
      <c r="D33" s="11">
        <v>0.25</v>
      </c>
      <c r="E33" s="10">
        <f t="shared" si="43"/>
        <v>46323</v>
      </c>
      <c r="F33" s="11">
        <v>0.25</v>
      </c>
      <c r="G33" s="12">
        <f t="shared" si="44"/>
        <v>1</v>
      </c>
      <c r="H33" s="13"/>
      <c r="I33" s="13"/>
      <c r="J33" s="13">
        <f t="shared" ref="J33" si="53">I33-H33</f>
        <v>0</v>
      </c>
      <c r="K33" s="14">
        <f t="shared" ref="K33" si="54">J33/24</f>
        <v>0</v>
      </c>
      <c r="L33" s="15"/>
    </row>
    <row r="34" spans="1:12">
      <c r="A34" s="16">
        <f t="shared" si="36"/>
        <v>28</v>
      </c>
      <c r="B34" s="10">
        <f t="shared" si="2"/>
        <v>46323</v>
      </c>
      <c r="C34" s="10">
        <f t="shared" si="5"/>
        <v>46323</v>
      </c>
      <c r="D34" s="11">
        <v>0.25</v>
      </c>
      <c r="E34" s="10">
        <f t="shared" si="43"/>
        <v>46324</v>
      </c>
      <c r="F34" s="11">
        <v>0.25</v>
      </c>
      <c r="G34" s="12">
        <f t="shared" si="44"/>
        <v>1</v>
      </c>
      <c r="H34" s="13"/>
      <c r="I34" s="13"/>
      <c r="J34" s="13">
        <f t="shared" ref="J34" si="55">I34-H34</f>
        <v>0</v>
      </c>
      <c r="K34" s="14">
        <f t="shared" ref="K34" si="56">J34/24</f>
        <v>0</v>
      </c>
      <c r="L34" s="15"/>
    </row>
    <row r="35" spans="1:12">
      <c r="A35" s="16"/>
      <c r="B35" s="10"/>
      <c r="C35" s="10"/>
      <c r="D35" s="11"/>
      <c r="E35" s="10"/>
      <c r="F35" s="11"/>
      <c r="G35" s="12"/>
      <c r="H35" s="13"/>
      <c r="I35" s="13"/>
      <c r="J35" s="13"/>
      <c r="K35" s="14"/>
      <c r="L35" s="15"/>
    </row>
    <row r="36" spans="1:12">
      <c r="A36" s="24" t="s">
        <v>3</v>
      </c>
      <c r="B36" s="25"/>
      <c r="C36" s="25"/>
      <c r="D36" s="25"/>
      <c r="E36" s="25"/>
      <c r="F36" s="25"/>
      <c r="G36" s="26">
        <f>SUM(G7:G35)</f>
        <v>28</v>
      </c>
      <c r="H36" s="27"/>
      <c r="I36" s="27"/>
      <c r="J36" s="28">
        <f>SUM(J7:J35)</f>
        <v>0</v>
      </c>
      <c r="K36" s="28">
        <f>AVERAGE(K7:K35)</f>
        <v>0</v>
      </c>
      <c r="L36" s="29"/>
    </row>
    <row r="37" spans="1:12">
      <c r="A37" s="30" t="s">
        <v>130</v>
      </c>
      <c r="B37" s="31"/>
      <c r="C37" s="31"/>
      <c r="D37" s="31"/>
      <c r="E37" s="31"/>
      <c r="F37" s="31"/>
      <c r="G37" s="32">
        <f>G36/SUMPRODUCT((G7:G35&gt;0)*1)</f>
        <v>1</v>
      </c>
      <c r="H37" s="33"/>
      <c r="I37" s="33"/>
      <c r="J37" s="33"/>
      <c r="K37" s="33" t="e">
        <f>K36/SUMPRODUCT((K7:K35&gt;0)*1)</f>
        <v>#DIV/0!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K20" sqref="K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8" width="11.85546875" style="1" customWidth="1"/>
    <col min="9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230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MAX(K7:K34)</f>
        <v>77.697916666666671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0.25</v>
      </c>
      <c r="E7" s="10">
        <f>C7+1</f>
        <v>46297</v>
      </c>
      <c r="F7" s="11">
        <v>0.25</v>
      </c>
      <c r="G7" s="12">
        <f>IFERROR(((E7-C7)+(F7-D7)),"")</f>
        <v>1</v>
      </c>
      <c r="H7" s="13">
        <v>1858870.99</v>
      </c>
      <c r="I7" s="13">
        <v>1860165.18</v>
      </c>
      <c r="J7" s="13">
        <f t="shared" ref="J7" si="0">I7-H7</f>
        <v>1294.1899999999441</v>
      </c>
      <c r="K7" s="14">
        <f>J7/24</f>
        <v>53.924583333331007</v>
      </c>
      <c r="L7" s="274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0.25</v>
      </c>
      <c r="E8" s="10">
        <f>C8+1</f>
        <v>46298</v>
      </c>
      <c r="F8" s="11">
        <v>0.25</v>
      </c>
      <c r="G8" s="12">
        <f>IFERROR(((E8-C8)+(F8-D8)),"")</f>
        <v>1</v>
      </c>
      <c r="H8" s="13">
        <f t="shared" ref="H8:H20" si="1">I7</f>
        <v>1860165.18</v>
      </c>
      <c r="I8" s="256">
        <v>1861539.68</v>
      </c>
      <c r="J8" s="13">
        <f t="shared" ref="J8:J34" si="2">I8-H8</f>
        <v>1374.5</v>
      </c>
      <c r="K8" s="14">
        <f t="shared" ref="K8:K34" si="3">J8/24</f>
        <v>57.270833333333336</v>
      </c>
      <c r="L8" s="106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ref="C9:C34" si="5">B9</f>
        <v>46298</v>
      </c>
      <c r="D9" s="11">
        <v>0.25</v>
      </c>
      <c r="E9" s="10">
        <f t="shared" ref="E9:E34" si="6">C9+1</f>
        <v>46299</v>
      </c>
      <c r="F9" s="11">
        <v>0.25</v>
      </c>
      <c r="G9" s="12">
        <f t="shared" ref="G9:G34" si="7">IFERROR(((E9-C9)+(F9-D9)),"")</f>
        <v>1</v>
      </c>
      <c r="H9" s="13">
        <f t="shared" si="1"/>
        <v>1861539.68</v>
      </c>
      <c r="I9" s="13">
        <v>1863008.8</v>
      </c>
      <c r="J9" s="13">
        <f t="shared" ref="J9" si="8">I9-H9</f>
        <v>1469.1200000001118</v>
      </c>
      <c r="K9" s="14">
        <f t="shared" ref="K9" si="9">J9/24</f>
        <v>61.213333333337992</v>
      </c>
      <c r="L9" s="106"/>
    </row>
    <row r="10" spans="1:12">
      <c r="A10" s="16">
        <f t="shared" si="4"/>
        <v>4</v>
      </c>
      <c r="B10" s="10">
        <f t="shared" si="4"/>
        <v>46299</v>
      </c>
      <c r="C10" s="10">
        <f t="shared" si="5"/>
        <v>46299</v>
      </c>
      <c r="D10" s="11">
        <v>0.25</v>
      </c>
      <c r="E10" s="10">
        <f t="shared" si="6"/>
        <v>46300</v>
      </c>
      <c r="F10" s="11">
        <v>0.25</v>
      </c>
      <c r="G10" s="12">
        <f t="shared" si="7"/>
        <v>1</v>
      </c>
      <c r="H10" s="13">
        <f t="shared" si="1"/>
        <v>1863008.8</v>
      </c>
      <c r="I10" s="13">
        <v>1864614.49</v>
      </c>
      <c r="J10" s="13">
        <f t="shared" ref="J10" si="10">I10-H10</f>
        <v>1605.6899999999441</v>
      </c>
      <c r="K10" s="14">
        <f t="shared" ref="K10" si="11">J10/24</f>
        <v>66.903749999997672</v>
      </c>
      <c r="L10" s="106"/>
    </row>
    <row r="11" spans="1:12">
      <c r="A11" s="16">
        <f t="shared" si="4"/>
        <v>5</v>
      </c>
      <c r="B11" s="10">
        <f t="shared" si="4"/>
        <v>46300</v>
      </c>
      <c r="C11" s="10">
        <f t="shared" si="5"/>
        <v>46300</v>
      </c>
      <c r="D11" s="11">
        <v>0.25</v>
      </c>
      <c r="E11" s="10">
        <f t="shared" si="6"/>
        <v>46301</v>
      </c>
      <c r="F11" s="11">
        <v>0.25</v>
      </c>
      <c r="G11" s="12">
        <f t="shared" si="7"/>
        <v>1</v>
      </c>
      <c r="H11" s="13">
        <f t="shared" si="1"/>
        <v>1864614.49</v>
      </c>
      <c r="I11" s="13">
        <v>1866246.14</v>
      </c>
      <c r="J11" s="13">
        <f t="shared" ref="J11" si="12">I11-H11</f>
        <v>1631.6499999999069</v>
      </c>
      <c r="K11" s="14">
        <f t="shared" ref="K11" si="13">J11/24</f>
        <v>67.985416666662786</v>
      </c>
      <c r="L11" s="106"/>
    </row>
    <row r="12" spans="1:12">
      <c r="A12" s="16">
        <f t="shared" si="4"/>
        <v>6</v>
      </c>
      <c r="B12" s="10">
        <f t="shared" si="4"/>
        <v>46301</v>
      </c>
      <c r="C12" s="10">
        <f t="shared" si="5"/>
        <v>46301</v>
      </c>
      <c r="D12" s="11">
        <v>0.25</v>
      </c>
      <c r="E12" s="10">
        <f t="shared" si="6"/>
        <v>46302</v>
      </c>
      <c r="F12" s="11">
        <v>0.25</v>
      </c>
      <c r="G12" s="12">
        <f t="shared" si="7"/>
        <v>1</v>
      </c>
      <c r="H12" s="13">
        <f t="shared" si="1"/>
        <v>1866246.14</v>
      </c>
      <c r="I12" s="13">
        <v>1867685.07</v>
      </c>
      <c r="J12" s="13">
        <f t="shared" ref="J12" si="14">I12-H12</f>
        <v>1438.9300000001676</v>
      </c>
      <c r="K12" s="14">
        <f t="shared" ref="K12" si="15">J12/24</f>
        <v>59.955416666673649</v>
      </c>
      <c r="L12" s="106"/>
    </row>
    <row r="13" spans="1:12">
      <c r="A13" s="16">
        <f t="shared" si="4"/>
        <v>7</v>
      </c>
      <c r="B13" s="10">
        <f t="shared" si="4"/>
        <v>46302</v>
      </c>
      <c r="C13" s="10">
        <f t="shared" si="5"/>
        <v>46302</v>
      </c>
      <c r="D13" s="11">
        <v>0.25</v>
      </c>
      <c r="E13" s="10">
        <f t="shared" si="6"/>
        <v>46303</v>
      </c>
      <c r="F13" s="11">
        <v>0.25</v>
      </c>
      <c r="G13" s="12">
        <f t="shared" si="7"/>
        <v>1</v>
      </c>
      <c r="H13" s="13">
        <f t="shared" si="1"/>
        <v>1867685.07</v>
      </c>
      <c r="I13" s="13">
        <v>1869549.82</v>
      </c>
      <c r="J13" s="13">
        <f t="shared" ref="J13" si="16">I13-H13</f>
        <v>1864.75</v>
      </c>
      <c r="K13" s="14">
        <f t="shared" ref="K13" si="17">J13/24</f>
        <v>77.697916666666671</v>
      </c>
      <c r="L13" s="106"/>
    </row>
    <row r="14" spans="1:12">
      <c r="A14" s="16">
        <f t="shared" si="4"/>
        <v>8</v>
      </c>
      <c r="B14" s="10">
        <f t="shared" si="4"/>
        <v>46303</v>
      </c>
      <c r="C14" s="10">
        <f t="shared" si="5"/>
        <v>46303</v>
      </c>
      <c r="D14" s="11">
        <v>0.25</v>
      </c>
      <c r="E14" s="10">
        <f t="shared" si="6"/>
        <v>46304</v>
      </c>
      <c r="F14" s="11">
        <v>0.25</v>
      </c>
      <c r="G14" s="12">
        <f t="shared" si="7"/>
        <v>1</v>
      </c>
      <c r="H14" s="13">
        <f t="shared" si="1"/>
        <v>1869549.82</v>
      </c>
      <c r="I14" s="13">
        <v>1870717.29</v>
      </c>
      <c r="J14" s="13">
        <f t="shared" si="2"/>
        <v>1167.4699999999721</v>
      </c>
      <c r="K14" s="14">
        <f t="shared" si="3"/>
        <v>48.644583333332172</v>
      </c>
      <c r="L14" s="106"/>
    </row>
    <row r="15" spans="1:12">
      <c r="A15" s="16">
        <f t="shared" si="4"/>
        <v>9</v>
      </c>
      <c r="B15" s="10">
        <f t="shared" si="4"/>
        <v>46304</v>
      </c>
      <c r="C15" s="10">
        <f t="shared" si="5"/>
        <v>46304</v>
      </c>
      <c r="D15" s="11">
        <v>0.25</v>
      </c>
      <c r="E15" s="10">
        <f t="shared" si="6"/>
        <v>46305</v>
      </c>
      <c r="F15" s="11">
        <v>0.25</v>
      </c>
      <c r="G15" s="12">
        <f t="shared" si="7"/>
        <v>1</v>
      </c>
      <c r="H15" s="13">
        <f t="shared" si="1"/>
        <v>1870717.29</v>
      </c>
      <c r="I15" s="13">
        <v>1871658.18</v>
      </c>
      <c r="J15" s="13">
        <f t="shared" ref="J15" si="18">I15-H15</f>
        <v>940.88999999989755</v>
      </c>
      <c r="K15" s="14">
        <f t="shared" ref="K15" si="19">J15/24</f>
        <v>39.203749999995729</v>
      </c>
      <c r="L15" s="106"/>
    </row>
    <row r="16" spans="1:12">
      <c r="A16" s="16">
        <f t="shared" si="4"/>
        <v>10</v>
      </c>
      <c r="B16" s="10">
        <f t="shared" si="4"/>
        <v>46305</v>
      </c>
      <c r="C16" s="10">
        <f t="shared" si="5"/>
        <v>46305</v>
      </c>
      <c r="D16" s="11">
        <v>0.25</v>
      </c>
      <c r="E16" s="10">
        <f t="shared" si="6"/>
        <v>46306</v>
      </c>
      <c r="F16" s="11">
        <v>0.25</v>
      </c>
      <c r="G16" s="12">
        <f t="shared" si="7"/>
        <v>1</v>
      </c>
      <c r="H16" s="13">
        <f t="shared" si="1"/>
        <v>1871658.18</v>
      </c>
      <c r="I16" s="13">
        <v>1872887.15</v>
      </c>
      <c r="J16" s="13">
        <f t="shared" ref="J16" si="20">I16-H16</f>
        <v>1228.9699999999721</v>
      </c>
      <c r="K16" s="14">
        <f t="shared" ref="K16" si="21">J16/24</f>
        <v>51.207083333332172</v>
      </c>
      <c r="L16" s="106"/>
    </row>
    <row r="17" spans="1:14">
      <c r="A17" s="16">
        <f t="shared" si="4"/>
        <v>11</v>
      </c>
      <c r="B17" s="10">
        <f t="shared" si="4"/>
        <v>46306</v>
      </c>
      <c r="C17" s="10">
        <f t="shared" si="5"/>
        <v>46306</v>
      </c>
      <c r="D17" s="11">
        <v>0.25</v>
      </c>
      <c r="E17" s="10">
        <f t="shared" si="6"/>
        <v>46307</v>
      </c>
      <c r="F17" s="11">
        <v>0.25</v>
      </c>
      <c r="G17" s="12">
        <f t="shared" si="7"/>
        <v>1</v>
      </c>
      <c r="H17" s="13">
        <f t="shared" si="1"/>
        <v>1872887.15</v>
      </c>
      <c r="I17" s="13">
        <v>1873989.3</v>
      </c>
      <c r="J17" s="13">
        <f t="shared" ref="J17" si="22">I17-H17</f>
        <v>1102.1500000001397</v>
      </c>
      <c r="K17" s="14">
        <f t="shared" ref="K17" si="23">J17/24</f>
        <v>45.922916666672485</v>
      </c>
      <c r="L17" s="106"/>
    </row>
    <row r="18" spans="1:14">
      <c r="A18" s="16">
        <f t="shared" si="4"/>
        <v>12</v>
      </c>
      <c r="B18" s="10">
        <f t="shared" si="4"/>
        <v>46307</v>
      </c>
      <c r="C18" s="10">
        <f t="shared" si="5"/>
        <v>46307</v>
      </c>
      <c r="D18" s="11">
        <v>0.25</v>
      </c>
      <c r="E18" s="10">
        <f t="shared" si="6"/>
        <v>46308</v>
      </c>
      <c r="F18" s="11">
        <v>0.25</v>
      </c>
      <c r="G18" s="12">
        <f t="shared" si="7"/>
        <v>1</v>
      </c>
      <c r="H18" s="13">
        <f t="shared" si="1"/>
        <v>1873989.3</v>
      </c>
      <c r="I18" s="13">
        <v>1875103.28</v>
      </c>
      <c r="J18" s="13">
        <f t="shared" ref="J18" si="24">I18-H18</f>
        <v>1113.9799999999814</v>
      </c>
      <c r="K18" s="14">
        <f t="shared" ref="K18" si="25">J18/24</f>
        <v>46.415833333332557</v>
      </c>
      <c r="L18" s="106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5"/>
        <v>46308</v>
      </c>
      <c r="D19" s="11">
        <v>0.25</v>
      </c>
      <c r="E19" s="10">
        <f t="shared" si="6"/>
        <v>46309</v>
      </c>
      <c r="F19" s="11">
        <v>0.25</v>
      </c>
      <c r="G19" s="12">
        <f t="shared" si="7"/>
        <v>1</v>
      </c>
      <c r="H19" s="13">
        <f t="shared" si="1"/>
        <v>1875103.28</v>
      </c>
      <c r="I19" s="13">
        <v>1876510.12</v>
      </c>
      <c r="J19" s="13">
        <f t="shared" si="2"/>
        <v>1406.8400000000838</v>
      </c>
      <c r="K19" s="14">
        <f t="shared" si="3"/>
        <v>58.618333333336828</v>
      </c>
      <c r="L19" s="106"/>
    </row>
    <row r="20" spans="1:14">
      <c r="A20" s="16">
        <f t="shared" si="4"/>
        <v>14</v>
      </c>
      <c r="B20" s="10">
        <f t="shared" si="4"/>
        <v>46309</v>
      </c>
      <c r="C20" s="10">
        <f t="shared" si="5"/>
        <v>46309</v>
      </c>
      <c r="D20" s="11">
        <v>0.25</v>
      </c>
      <c r="E20" s="10">
        <f t="shared" si="6"/>
        <v>46310</v>
      </c>
      <c r="F20" s="11">
        <v>0.25</v>
      </c>
      <c r="G20" s="12">
        <f t="shared" si="7"/>
        <v>1</v>
      </c>
      <c r="H20" s="13">
        <f t="shared" si="1"/>
        <v>1876510.12</v>
      </c>
      <c r="I20" s="13">
        <v>1877725.4</v>
      </c>
      <c r="J20" s="13">
        <f t="shared" ref="J20" si="26">I20-H20</f>
        <v>1215.2799999997951</v>
      </c>
      <c r="K20" s="14">
        <f t="shared" ref="K20" si="27">J20/24</f>
        <v>50.63666666665813</v>
      </c>
      <c r="L20" s="15"/>
    </row>
    <row r="21" spans="1:14">
      <c r="A21" s="16">
        <f t="shared" si="4"/>
        <v>15</v>
      </c>
      <c r="B21" s="10">
        <f t="shared" si="4"/>
        <v>46310</v>
      </c>
      <c r="C21" s="10">
        <f t="shared" si="5"/>
        <v>46310</v>
      </c>
      <c r="D21" s="11">
        <v>0.25</v>
      </c>
      <c r="E21" s="10">
        <f t="shared" si="6"/>
        <v>46311</v>
      </c>
      <c r="F21" s="11">
        <v>0.25</v>
      </c>
      <c r="G21" s="12">
        <f t="shared" si="7"/>
        <v>1</v>
      </c>
      <c r="H21" s="13"/>
      <c r="I21" s="13"/>
      <c r="J21" s="13">
        <f t="shared" ref="J21" si="28">I21-H21</f>
        <v>0</v>
      </c>
      <c r="K21" s="14">
        <f t="shared" ref="K21" si="29">J21/24</f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5"/>
        <v>46311</v>
      </c>
      <c r="D22" s="11">
        <v>0.25</v>
      </c>
      <c r="E22" s="10">
        <f t="shared" si="6"/>
        <v>46312</v>
      </c>
      <c r="F22" s="11">
        <v>0.25</v>
      </c>
      <c r="G22" s="12">
        <f t="shared" si="7"/>
        <v>1</v>
      </c>
      <c r="H22" s="13"/>
      <c r="I22" s="13"/>
      <c r="J22" s="13">
        <f t="shared" ref="J22" si="30">I22-H22</f>
        <v>0</v>
      </c>
      <c r="K22" s="14">
        <f t="shared" ref="K22" si="31">J22/24</f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5"/>
        <v>46312</v>
      </c>
      <c r="D23" s="11">
        <v>0.25</v>
      </c>
      <c r="E23" s="10">
        <f t="shared" ref="E23" si="32">C23+1</f>
        <v>46313</v>
      </c>
      <c r="F23" s="11">
        <v>0.25</v>
      </c>
      <c r="G23" s="12">
        <f t="shared" si="7"/>
        <v>1</v>
      </c>
      <c r="H23" s="13"/>
      <c r="I23" s="256"/>
      <c r="J23" s="13">
        <f t="shared" ref="J23" si="33">I23-H23</f>
        <v>0</v>
      </c>
      <c r="K23" s="14">
        <f t="shared" ref="K23" si="34">J23/24</f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5"/>
        <v>46313</v>
      </c>
      <c r="D24" s="11">
        <v>0.25</v>
      </c>
      <c r="E24" s="10">
        <f t="shared" si="6"/>
        <v>46314</v>
      </c>
      <c r="F24" s="11">
        <v>0.25</v>
      </c>
      <c r="G24" s="12">
        <f t="shared" si="7"/>
        <v>1</v>
      </c>
      <c r="H24" s="13"/>
      <c r="I24" s="256"/>
      <c r="J24" s="13">
        <f t="shared" si="2"/>
        <v>0</v>
      </c>
      <c r="K24" s="14">
        <f t="shared" si="3"/>
        <v>0</v>
      </c>
      <c r="L24" s="15"/>
    </row>
    <row r="25" spans="1:14">
      <c r="A25" s="16">
        <f t="shared" ref="A25:B34" si="35">A24+1</f>
        <v>19</v>
      </c>
      <c r="B25" s="10">
        <f>B24+1</f>
        <v>46314</v>
      </c>
      <c r="C25" s="10">
        <f t="shared" si="5"/>
        <v>46314</v>
      </c>
      <c r="D25" s="11">
        <v>0.25</v>
      </c>
      <c r="E25" s="10">
        <f t="shared" si="6"/>
        <v>46315</v>
      </c>
      <c r="F25" s="11">
        <v>0.25</v>
      </c>
      <c r="G25" s="12">
        <f t="shared" si="7"/>
        <v>1</v>
      </c>
      <c r="H25" s="13"/>
      <c r="I25" s="256"/>
      <c r="J25" s="13">
        <f t="shared" si="2"/>
        <v>0</v>
      </c>
      <c r="K25" s="14">
        <f t="shared" si="3"/>
        <v>0</v>
      </c>
      <c r="L25" s="15"/>
    </row>
    <row r="26" spans="1:14">
      <c r="A26" s="16">
        <f t="shared" si="35"/>
        <v>20</v>
      </c>
      <c r="B26" s="10">
        <f>B25+1</f>
        <v>46315</v>
      </c>
      <c r="C26" s="10">
        <f t="shared" si="5"/>
        <v>46315</v>
      </c>
      <c r="D26" s="11">
        <v>0.25</v>
      </c>
      <c r="E26" s="10">
        <f t="shared" si="6"/>
        <v>46316</v>
      </c>
      <c r="F26" s="11">
        <v>0.25</v>
      </c>
      <c r="G26" s="12">
        <f t="shared" si="7"/>
        <v>1</v>
      </c>
      <c r="H26" s="13"/>
      <c r="I26" s="13"/>
      <c r="J26" s="13">
        <f t="shared" si="2"/>
        <v>0</v>
      </c>
      <c r="K26" s="14">
        <f t="shared" si="3"/>
        <v>0</v>
      </c>
      <c r="L26" s="15"/>
    </row>
    <row r="27" spans="1:14">
      <c r="A27" s="16">
        <f t="shared" si="35"/>
        <v>21</v>
      </c>
      <c r="B27" s="10">
        <f>B26+1</f>
        <v>46316</v>
      </c>
      <c r="C27" s="10">
        <f t="shared" si="5"/>
        <v>46316</v>
      </c>
      <c r="D27" s="11">
        <v>0.25</v>
      </c>
      <c r="E27" s="10">
        <f t="shared" si="6"/>
        <v>46317</v>
      </c>
      <c r="F27" s="11">
        <v>0.25</v>
      </c>
      <c r="G27" s="12">
        <f t="shared" si="7"/>
        <v>1</v>
      </c>
      <c r="H27" s="13"/>
      <c r="I27" s="13"/>
      <c r="J27" s="13">
        <f t="shared" si="2"/>
        <v>0</v>
      </c>
      <c r="K27" s="14">
        <f t="shared" si="3"/>
        <v>0</v>
      </c>
      <c r="L27" s="15"/>
    </row>
    <row r="28" spans="1:14">
      <c r="A28" s="16">
        <f t="shared" si="35"/>
        <v>22</v>
      </c>
      <c r="B28" s="10">
        <f t="shared" si="35"/>
        <v>46317</v>
      </c>
      <c r="C28" s="10">
        <f t="shared" si="5"/>
        <v>46317</v>
      </c>
      <c r="D28" s="11">
        <v>0.25</v>
      </c>
      <c r="E28" s="10">
        <f t="shared" si="6"/>
        <v>46318</v>
      </c>
      <c r="F28" s="11">
        <v>0.25</v>
      </c>
      <c r="G28" s="12">
        <f t="shared" si="7"/>
        <v>1</v>
      </c>
      <c r="H28" s="13"/>
      <c r="I28" s="13"/>
      <c r="J28" s="13">
        <f t="shared" si="2"/>
        <v>0</v>
      </c>
      <c r="K28" s="14">
        <f t="shared" si="3"/>
        <v>0</v>
      </c>
      <c r="L28" s="15"/>
    </row>
    <row r="29" spans="1:14">
      <c r="A29" s="16">
        <f t="shared" si="35"/>
        <v>23</v>
      </c>
      <c r="B29" s="10">
        <f t="shared" si="35"/>
        <v>46318</v>
      </c>
      <c r="C29" s="10">
        <f t="shared" si="5"/>
        <v>46318</v>
      </c>
      <c r="D29" s="11">
        <v>0.25</v>
      </c>
      <c r="E29" s="10">
        <f t="shared" si="6"/>
        <v>46319</v>
      </c>
      <c r="F29" s="11">
        <v>0.25</v>
      </c>
      <c r="G29" s="12">
        <f t="shared" si="7"/>
        <v>1</v>
      </c>
      <c r="H29" s="13"/>
      <c r="I29" s="13"/>
      <c r="J29" s="13">
        <f t="shared" si="2"/>
        <v>0</v>
      </c>
      <c r="K29" s="14">
        <f t="shared" si="3"/>
        <v>0</v>
      </c>
      <c r="L29" s="15"/>
    </row>
    <row r="30" spans="1:14">
      <c r="A30" s="16">
        <f t="shared" si="35"/>
        <v>24</v>
      </c>
      <c r="B30" s="10">
        <f t="shared" si="35"/>
        <v>46319</v>
      </c>
      <c r="C30" s="10">
        <f t="shared" si="5"/>
        <v>46319</v>
      </c>
      <c r="D30" s="11">
        <v>0.25</v>
      </c>
      <c r="E30" s="10">
        <f t="shared" si="6"/>
        <v>46320</v>
      </c>
      <c r="F30" s="11">
        <v>0.25</v>
      </c>
      <c r="G30" s="12">
        <f t="shared" si="7"/>
        <v>1</v>
      </c>
      <c r="H30" s="13"/>
      <c r="I30" s="256"/>
      <c r="J30" s="13">
        <f t="shared" si="2"/>
        <v>0</v>
      </c>
      <c r="K30" s="14">
        <f t="shared" si="3"/>
        <v>0</v>
      </c>
      <c r="L30" s="15"/>
    </row>
    <row r="31" spans="1:14">
      <c r="A31" s="16">
        <f t="shared" si="35"/>
        <v>25</v>
      </c>
      <c r="B31" s="10">
        <f t="shared" si="35"/>
        <v>46320</v>
      </c>
      <c r="C31" s="10">
        <f t="shared" si="5"/>
        <v>46320</v>
      </c>
      <c r="D31" s="11">
        <v>0.25</v>
      </c>
      <c r="E31" s="10">
        <f t="shared" si="6"/>
        <v>46321</v>
      </c>
      <c r="F31" s="11">
        <v>0.25</v>
      </c>
      <c r="G31" s="12">
        <f t="shared" si="7"/>
        <v>1</v>
      </c>
      <c r="H31" s="13"/>
      <c r="I31" s="256"/>
      <c r="J31" s="13">
        <f t="shared" si="2"/>
        <v>0</v>
      </c>
      <c r="K31" s="14">
        <f t="shared" si="3"/>
        <v>0</v>
      </c>
      <c r="L31" s="15"/>
    </row>
    <row r="32" spans="1:14">
      <c r="A32" s="16">
        <f t="shared" si="35"/>
        <v>26</v>
      </c>
      <c r="B32" s="10">
        <f t="shared" si="35"/>
        <v>46321</v>
      </c>
      <c r="C32" s="10">
        <f t="shared" si="5"/>
        <v>46321</v>
      </c>
      <c r="D32" s="11">
        <v>0.25</v>
      </c>
      <c r="E32" s="10">
        <f t="shared" si="6"/>
        <v>46322</v>
      </c>
      <c r="F32" s="11">
        <v>0.25</v>
      </c>
      <c r="G32" s="12">
        <f t="shared" si="7"/>
        <v>1</v>
      </c>
      <c r="H32" s="13"/>
      <c r="I32" s="256"/>
      <c r="J32" s="13">
        <f t="shared" si="2"/>
        <v>0</v>
      </c>
      <c r="K32" s="14">
        <f t="shared" si="3"/>
        <v>0</v>
      </c>
      <c r="L32" s="106"/>
    </row>
    <row r="33" spans="1:12">
      <c r="A33" s="16">
        <f t="shared" si="35"/>
        <v>27</v>
      </c>
      <c r="B33" s="10">
        <f t="shared" si="35"/>
        <v>46322</v>
      </c>
      <c r="C33" s="10">
        <f t="shared" si="5"/>
        <v>46322</v>
      </c>
      <c r="D33" s="11">
        <v>0.25</v>
      </c>
      <c r="E33" s="10">
        <f t="shared" si="6"/>
        <v>46323</v>
      </c>
      <c r="F33" s="11">
        <v>0.25</v>
      </c>
      <c r="G33" s="12">
        <f t="shared" si="7"/>
        <v>1</v>
      </c>
      <c r="H33" s="13"/>
      <c r="I33" s="13"/>
      <c r="J33" s="13">
        <f t="shared" si="2"/>
        <v>0</v>
      </c>
      <c r="K33" s="14">
        <f t="shared" si="3"/>
        <v>0</v>
      </c>
      <c r="L33" s="15"/>
    </row>
    <row r="34" spans="1:12">
      <c r="A34" s="16">
        <f t="shared" si="35"/>
        <v>28</v>
      </c>
      <c r="B34" s="10">
        <f t="shared" si="35"/>
        <v>46323</v>
      </c>
      <c r="C34" s="10">
        <f t="shared" si="5"/>
        <v>46323</v>
      </c>
      <c r="D34" s="11">
        <v>0.25</v>
      </c>
      <c r="E34" s="10">
        <f t="shared" si="6"/>
        <v>46324</v>
      </c>
      <c r="F34" s="11">
        <v>0.25</v>
      </c>
      <c r="G34" s="12">
        <f t="shared" si="7"/>
        <v>1</v>
      </c>
      <c r="H34" s="13"/>
      <c r="I34" s="13"/>
      <c r="J34" s="13">
        <f t="shared" si="2"/>
        <v>0</v>
      </c>
      <c r="K34" s="14">
        <f t="shared" si="3"/>
        <v>0</v>
      </c>
      <c r="L34" s="15"/>
    </row>
    <row r="35" spans="1:12">
      <c r="A35" s="16">
        <f t="shared" ref="A35:B35" si="36">A34+1</f>
        <v>29</v>
      </c>
      <c r="B35" s="10">
        <f t="shared" si="36"/>
        <v>46324</v>
      </c>
      <c r="C35" s="10">
        <f t="shared" ref="C35:C37" si="37">B35</f>
        <v>46324</v>
      </c>
      <c r="D35" s="11">
        <v>0.25</v>
      </c>
      <c r="E35" s="10">
        <f t="shared" ref="E35:E37" si="38">C35+1</f>
        <v>46325</v>
      </c>
      <c r="F35" s="11">
        <v>0.25</v>
      </c>
      <c r="G35" s="12">
        <f t="shared" ref="G35:G37" si="39">IFERROR(((E35-C35)+(F35-D35)),"")</f>
        <v>1</v>
      </c>
      <c r="H35" s="13"/>
      <c r="I35" s="13"/>
      <c r="J35" s="13">
        <f t="shared" ref="J35:J37" si="40">I35-H35</f>
        <v>0</v>
      </c>
      <c r="K35" s="14">
        <f t="shared" ref="K35:K37" si="41">J35/24</f>
        <v>0</v>
      </c>
      <c r="L35" s="15"/>
    </row>
    <row r="36" spans="1:12">
      <c r="A36" s="16">
        <f t="shared" ref="A36:B36" si="42">A35+1</f>
        <v>30</v>
      </c>
      <c r="B36" s="10">
        <f t="shared" si="42"/>
        <v>46325</v>
      </c>
      <c r="C36" s="10">
        <f t="shared" si="37"/>
        <v>46325</v>
      </c>
      <c r="D36" s="11">
        <v>0.25</v>
      </c>
      <c r="E36" s="10">
        <f t="shared" si="38"/>
        <v>46326</v>
      </c>
      <c r="F36" s="11">
        <v>0.25</v>
      </c>
      <c r="G36" s="12">
        <f t="shared" si="39"/>
        <v>1</v>
      </c>
      <c r="H36" s="13"/>
      <c r="I36" s="13"/>
      <c r="J36" s="13">
        <f t="shared" si="40"/>
        <v>0</v>
      </c>
      <c r="K36" s="14">
        <f t="shared" si="41"/>
        <v>0</v>
      </c>
      <c r="L36" s="15"/>
    </row>
    <row r="37" spans="1:12">
      <c r="A37" s="16">
        <f t="shared" ref="A37:B37" si="43">A36+1</f>
        <v>31</v>
      </c>
      <c r="B37" s="10">
        <f t="shared" si="43"/>
        <v>46326</v>
      </c>
      <c r="C37" s="10">
        <f t="shared" si="37"/>
        <v>46326</v>
      </c>
      <c r="D37" s="11">
        <v>0.25</v>
      </c>
      <c r="E37" s="10">
        <f t="shared" si="38"/>
        <v>46327</v>
      </c>
      <c r="F37" s="11">
        <v>0.25</v>
      </c>
      <c r="G37" s="12">
        <f t="shared" si="39"/>
        <v>1</v>
      </c>
      <c r="H37" s="13"/>
      <c r="I37" s="13"/>
      <c r="J37" s="13">
        <f t="shared" si="40"/>
        <v>0</v>
      </c>
      <c r="K37" s="14">
        <f t="shared" si="41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18854.409999999916</v>
      </c>
      <c r="K39" s="28">
        <f>AVERAGE(K7:K38)</f>
        <v>25.341948924731074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1.8101392089093624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ySplit="6" topLeftCell="A7" activePane="bottomLeft" state="frozen"/>
      <selection pane="bottomLeft" activeCell="H23" sqref="H2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140625" style="1" customWidth="1"/>
    <col min="9" max="9" width="13.7109375" style="1" customWidth="1"/>
    <col min="10" max="10" width="12.71093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231</v>
      </c>
      <c r="D2" s="2"/>
      <c r="E2" s="2"/>
      <c r="F2" s="2"/>
      <c r="G2" s="2"/>
      <c r="H2" s="2"/>
      <c r="I2" s="2"/>
      <c r="J2" s="2"/>
      <c r="K2" s="2"/>
      <c r="L2" s="98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MAX(K7:K38)</f>
        <v>280.40583333334263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3">
        <v>10294192.98</v>
      </c>
      <c r="I7" s="13">
        <v>10299170.970000001</v>
      </c>
      <c r="J7" s="13">
        <f t="shared" ref="J7" si="0">I7-H7</f>
        <v>4977.9900000002235</v>
      </c>
      <c r="K7" s="14">
        <f t="shared" ref="K7" si="1">J7/24</f>
        <v>207.41625000000931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3">
        <f t="shared" ref="H8:H20" si="2">I7</f>
        <v>10299170.970000001</v>
      </c>
      <c r="I8" s="13">
        <v>10304287.17</v>
      </c>
      <c r="J8" s="13">
        <f t="shared" ref="J8" si="3">I8-H8</f>
        <v>5116.1999999992549</v>
      </c>
      <c r="K8" s="14">
        <f t="shared" ref="K8" si="4">J8/24</f>
        <v>213.17499999996895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ref="C9:C30" si="6">B9</f>
        <v>46298</v>
      </c>
      <c r="D9" s="11">
        <v>0.29166666666666702</v>
      </c>
      <c r="E9" s="10">
        <f t="shared" ref="E9:E30" si="7">C9+1</f>
        <v>46299</v>
      </c>
      <c r="F9" s="11">
        <v>0.29166666666666702</v>
      </c>
      <c r="G9" s="12">
        <f t="shared" ref="G9:G30" si="8">IFERROR(((E9-C9)+(F9-D9)),"")</f>
        <v>1</v>
      </c>
      <c r="H9" s="13">
        <f t="shared" si="2"/>
        <v>10304287.17</v>
      </c>
      <c r="I9" s="13">
        <v>10304287.17</v>
      </c>
      <c r="J9" s="13">
        <f t="shared" ref="J9" si="9">I9-H9</f>
        <v>0</v>
      </c>
      <c r="K9" s="14">
        <f t="shared" ref="K9" si="10">J9/24</f>
        <v>0</v>
      </c>
      <c r="L9" s="15" t="s">
        <v>186</v>
      </c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v>0.29166666666666702</v>
      </c>
      <c r="E10" s="10">
        <f t="shared" si="7"/>
        <v>46300</v>
      </c>
      <c r="F10" s="11">
        <v>0.29166666666666702</v>
      </c>
      <c r="G10" s="12">
        <f t="shared" si="8"/>
        <v>1</v>
      </c>
      <c r="H10" s="13">
        <f t="shared" si="2"/>
        <v>10304287.17</v>
      </c>
      <c r="I10" s="13">
        <v>10304287.17</v>
      </c>
      <c r="J10" s="13">
        <f t="shared" ref="J10" si="11">I10-H10</f>
        <v>0</v>
      </c>
      <c r="K10" s="14">
        <f t="shared" ref="K10" si="12">J10/24</f>
        <v>0</v>
      </c>
      <c r="L10" s="15" t="s">
        <v>186</v>
      </c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v>0.29166666666666702</v>
      </c>
      <c r="E11" s="10">
        <f t="shared" si="7"/>
        <v>46301</v>
      </c>
      <c r="F11" s="11">
        <v>0.29166666666666702</v>
      </c>
      <c r="G11" s="12">
        <f t="shared" si="8"/>
        <v>1</v>
      </c>
      <c r="H11" s="13">
        <f t="shared" si="2"/>
        <v>10304287.17</v>
      </c>
      <c r="I11" s="13">
        <v>10309744.109999999</v>
      </c>
      <c r="J11" s="13">
        <f t="shared" ref="J11" si="13">I11-H11</f>
        <v>5456.9399999994785</v>
      </c>
      <c r="K11" s="14">
        <f t="shared" ref="K11" si="14">J11/24</f>
        <v>227.37249999997826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v>0.29166666666666702</v>
      </c>
      <c r="E12" s="10">
        <f t="shared" si="7"/>
        <v>46302</v>
      </c>
      <c r="F12" s="11">
        <v>0.29166666666666702</v>
      </c>
      <c r="G12" s="12">
        <f t="shared" si="8"/>
        <v>1</v>
      </c>
      <c r="H12" s="13">
        <f t="shared" si="2"/>
        <v>10309744.109999999</v>
      </c>
      <c r="I12" s="13">
        <v>10315404.310000001</v>
      </c>
      <c r="J12" s="13">
        <f t="shared" ref="J12" si="15">I12-H12</f>
        <v>5660.2000000011176</v>
      </c>
      <c r="K12" s="14">
        <f t="shared" ref="K12" si="16">J12/24</f>
        <v>235.84166666671322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v>0.29166666666666702</v>
      </c>
      <c r="E13" s="10">
        <f t="shared" si="7"/>
        <v>46303</v>
      </c>
      <c r="F13" s="11">
        <v>0.29166666666666702</v>
      </c>
      <c r="G13" s="12">
        <f t="shared" si="8"/>
        <v>1</v>
      </c>
      <c r="H13" s="13">
        <f t="shared" si="2"/>
        <v>10315404.310000001</v>
      </c>
      <c r="I13" s="256">
        <v>10320805.279999999</v>
      </c>
      <c r="J13" s="13">
        <f t="shared" ref="J13:J14" si="17">I13-H13</f>
        <v>5400.9699999988079</v>
      </c>
      <c r="K13" s="14">
        <f t="shared" ref="K13" si="18">J13/24</f>
        <v>225.04041666661701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v>0.29166666666666702</v>
      </c>
      <c r="E14" s="10">
        <f t="shared" si="7"/>
        <v>46304</v>
      </c>
      <c r="F14" s="11">
        <v>0.29166666666666702</v>
      </c>
      <c r="G14" s="12">
        <f t="shared" si="8"/>
        <v>1</v>
      </c>
      <c r="H14" s="13">
        <f t="shared" si="2"/>
        <v>10320805.279999999</v>
      </c>
      <c r="I14" s="13">
        <v>10327535.02</v>
      </c>
      <c r="J14" s="13">
        <f t="shared" si="17"/>
        <v>6729.7400000002235</v>
      </c>
      <c r="K14" s="14">
        <f t="shared" ref="K14" si="19">J14/24</f>
        <v>280.40583333334263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v>0.29166666666666702</v>
      </c>
      <c r="E15" s="10">
        <f t="shared" si="7"/>
        <v>46305</v>
      </c>
      <c r="F15" s="11">
        <v>0.29166666666666702</v>
      </c>
      <c r="G15" s="12">
        <f t="shared" si="8"/>
        <v>1</v>
      </c>
      <c r="H15" s="13">
        <f t="shared" si="2"/>
        <v>10327535.02</v>
      </c>
      <c r="I15" s="13">
        <v>10332094.109999999</v>
      </c>
      <c r="J15" s="13">
        <f t="shared" ref="J15" si="20">I15-H15</f>
        <v>4559.089999999851</v>
      </c>
      <c r="K15" s="14">
        <f t="shared" ref="K15" si="21">J15/24</f>
        <v>189.96208333332712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v>0.29166666666666702</v>
      </c>
      <c r="E16" s="10">
        <f t="shared" si="7"/>
        <v>46306</v>
      </c>
      <c r="F16" s="11">
        <v>0.29166666666666702</v>
      </c>
      <c r="G16" s="12">
        <f t="shared" si="8"/>
        <v>1</v>
      </c>
      <c r="H16" s="13">
        <f t="shared" si="2"/>
        <v>10332094.109999999</v>
      </c>
      <c r="I16" s="13">
        <v>10337005.76</v>
      </c>
      <c r="J16" s="13">
        <f t="shared" ref="J16" si="22">I16-H16</f>
        <v>4911.6500000003725</v>
      </c>
      <c r="K16" s="14">
        <f t="shared" ref="K16" si="23">J16/24</f>
        <v>204.65208333334886</v>
      </c>
      <c r="L16" s="15"/>
    </row>
    <row r="17" spans="1:14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v>0.29166666666666702</v>
      </c>
      <c r="E17" s="10">
        <f t="shared" si="7"/>
        <v>46307</v>
      </c>
      <c r="F17" s="11">
        <v>0.29166666666666702</v>
      </c>
      <c r="G17" s="12">
        <f t="shared" si="8"/>
        <v>1</v>
      </c>
      <c r="H17" s="13">
        <f t="shared" si="2"/>
        <v>10337005.76</v>
      </c>
      <c r="I17" s="13">
        <v>10337005.76</v>
      </c>
      <c r="J17" s="13">
        <f t="shared" ref="J17" si="24">I17-H17</f>
        <v>0</v>
      </c>
      <c r="K17" s="14">
        <f t="shared" ref="K17" si="25">J17/24</f>
        <v>0</v>
      </c>
      <c r="L17" s="15" t="s">
        <v>186</v>
      </c>
    </row>
    <row r="18" spans="1:14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v>0.29166666666666702</v>
      </c>
      <c r="E18" s="10">
        <f t="shared" si="7"/>
        <v>46308</v>
      </c>
      <c r="F18" s="11">
        <v>0.29166666666666702</v>
      </c>
      <c r="G18" s="12">
        <f t="shared" si="8"/>
        <v>1</v>
      </c>
      <c r="H18" s="13">
        <f t="shared" si="2"/>
        <v>10337005.76</v>
      </c>
      <c r="I18" s="13">
        <v>10342678.439999999</v>
      </c>
      <c r="J18" s="13">
        <f t="shared" ref="J18" si="26">I18-H18</f>
        <v>5672.679999999702</v>
      </c>
      <c r="K18" s="14">
        <f t="shared" ref="K18" si="27">J18/24</f>
        <v>236.36166666665426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v>0.29166666666666702</v>
      </c>
      <c r="E19" s="10">
        <f t="shared" si="7"/>
        <v>46309</v>
      </c>
      <c r="F19" s="11">
        <v>0.29166666666666702</v>
      </c>
      <c r="G19" s="12">
        <f t="shared" si="8"/>
        <v>1</v>
      </c>
      <c r="H19" s="13">
        <f t="shared" si="2"/>
        <v>10342678.439999999</v>
      </c>
      <c r="I19" s="13">
        <v>10347988.6</v>
      </c>
      <c r="J19" s="13">
        <f t="shared" ref="J19" si="28">I19-H19</f>
        <v>5310.160000000149</v>
      </c>
      <c r="K19" s="14">
        <f t="shared" ref="K19" si="29">J19/24</f>
        <v>221.25666666667288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v>0.29166666666666702</v>
      </c>
      <c r="E20" s="10">
        <f t="shared" si="7"/>
        <v>46310</v>
      </c>
      <c r="F20" s="11">
        <v>0.29166666666666702</v>
      </c>
      <c r="G20" s="12">
        <f t="shared" si="8"/>
        <v>1</v>
      </c>
      <c r="H20" s="13">
        <f t="shared" si="2"/>
        <v>10347988.6</v>
      </c>
      <c r="I20" s="13">
        <v>10352896.109999999</v>
      </c>
      <c r="J20" s="13">
        <f t="shared" ref="J20" si="30">I20-H20</f>
        <v>4907.5099999997765</v>
      </c>
      <c r="K20" s="14">
        <f t="shared" ref="K20" si="31">J20/24</f>
        <v>204.47958333332403</v>
      </c>
      <c r="L20" s="15"/>
    </row>
    <row r="21" spans="1:14">
      <c r="A21" s="16">
        <f t="shared" si="5"/>
        <v>15</v>
      </c>
      <c r="B21" s="10">
        <f t="shared" si="5"/>
        <v>46310</v>
      </c>
      <c r="C21" s="10">
        <f t="shared" si="6"/>
        <v>46310</v>
      </c>
      <c r="D21" s="11">
        <v>0.29166666666666702</v>
      </c>
      <c r="E21" s="10">
        <f t="shared" si="7"/>
        <v>46311</v>
      </c>
      <c r="F21" s="11">
        <v>0.29166666666666702</v>
      </c>
      <c r="G21" s="12">
        <f t="shared" si="8"/>
        <v>1</v>
      </c>
      <c r="H21" s="13"/>
      <c r="I21" s="13"/>
      <c r="J21" s="13">
        <f t="shared" ref="J21" si="32">I21-H21</f>
        <v>0</v>
      </c>
      <c r="K21" s="14">
        <f t="shared" ref="K21" si="33">J21/24</f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6"/>
        <v>46311</v>
      </c>
      <c r="D22" s="11">
        <v>0.29166666666666702</v>
      </c>
      <c r="E22" s="10">
        <f t="shared" si="7"/>
        <v>46312</v>
      </c>
      <c r="F22" s="11">
        <v>0.29166666666666702</v>
      </c>
      <c r="G22" s="12">
        <f t="shared" si="8"/>
        <v>1</v>
      </c>
      <c r="H22" s="13"/>
      <c r="I22" s="13"/>
      <c r="J22" s="13">
        <f t="shared" ref="J22" si="34">I22-H22</f>
        <v>0</v>
      </c>
      <c r="K22" s="14">
        <f t="shared" ref="K22" si="35">J22/24</f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6"/>
        <v>46312</v>
      </c>
      <c r="D23" s="11">
        <v>0.29166666666666702</v>
      </c>
      <c r="E23" s="10">
        <f t="shared" si="7"/>
        <v>46313</v>
      </c>
      <c r="F23" s="11">
        <v>0.29166666666666702</v>
      </c>
      <c r="G23" s="12">
        <f t="shared" si="8"/>
        <v>1</v>
      </c>
      <c r="H23" s="13"/>
      <c r="I23" s="13"/>
      <c r="J23" s="13">
        <f t="shared" ref="J23" si="36">I23-H23</f>
        <v>0</v>
      </c>
      <c r="K23" s="14">
        <f t="shared" ref="K23" si="37">J23/24</f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6"/>
        <v>46313</v>
      </c>
      <c r="D24" s="11">
        <v>0.29166666666666702</v>
      </c>
      <c r="E24" s="10">
        <f t="shared" si="7"/>
        <v>46314</v>
      </c>
      <c r="F24" s="11">
        <v>0.29166666666666702</v>
      </c>
      <c r="G24" s="12">
        <f t="shared" si="8"/>
        <v>1</v>
      </c>
      <c r="H24" s="13"/>
      <c r="I24" s="13"/>
      <c r="J24" s="13">
        <f t="shared" ref="J24" si="38">I24-H24</f>
        <v>0</v>
      </c>
      <c r="K24" s="14">
        <f t="shared" ref="K24" si="39">J24/24</f>
        <v>0</v>
      </c>
      <c r="L24" s="15"/>
    </row>
    <row r="25" spans="1:14">
      <c r="A25" s="16">
        <f t="shared" ref="A25:B30" si="40">A24+1</f>
        <v>19</v>
      </c>
      <c r="B25" s="10">
        <f>B24+1</f>
        <v>46314</v>
      </c>
      <c r="C25" s="10">
        <f t="shared" si="6"/>
        <v>46314</v>
      </c>
      <c r="D25" s="11">
        <v>0.29166666666666702</v>
      </c>
      <c r="E25" s="10">
        <f t="shared" si="7"/>
        <v>46315</v>
      </c>
      <c r="F25" s="11">
        <v>0.29166666666666702</v>
      </c>
      <c r="G25" s="12">
        <f t="shared" si="8"/>
        <v>1</v>
      </c>
      <c r="H25" s="13"/>
      <c r="I25" s="13"/>
      <c r="J25" s="13">
        <f t="shared" ref="J25" si="41">I25-H25</f>
        <v>0</v>
      </c>
      <c r="K25" s="14">
        <f t="shared" ref="K25" si="42">J25/24</f>
        <v>0</v>
      </c>
      <c r="L25" s="15"/>
    </row>
    <row r="26" spans="1:14">
      <c r="A26" s="16">
        <f t="shared" si="40"/>
        <v>20</v>
      </c>
      <c r="B26" s="10">
        <f>B25+1</f>
        <v>46315</v>
      </c>
      <c r="C26" s="10">
        <f t="shared" si="6"/>
        <v>46315</v>
      </c>
      <c r="D26" s="11">
        <v>0.29166666666666702</v>
      </c>
      <c r="E26" s="10">
        <f t="shared" si="7"/>
        <v>46316</v>
      </c>
      <c r="F26" s="11">
        <v>0.29166666666666702</v>
      </c>
      <c r="G26" s="12">
        <f t="shared" si="8"/>
        <v>1</v>
      </c>
      <c r="H26" s="13"/>
      <c r="I26" s="13"/>
      <c r="J26" s="13">
        <f t="shared" ref="J26:J28" si="43">I26-H26</f>
        <v>0</v>
      </c>
      <c r="K26" s="14">
        <f t="shared" ref="K26:K28" si="44">J26/24</f>
        <v>0</v>
      </c>
      <c r="L26" s="15"/>
    </row>
    <row r="27" spans="1:14">
      <c r="A27" s="16">
        <f t="shared" si="40"/>
        <v>21</v>
      </c>
      <c r="B27" s="10">
        <f>B26+1</f>
        <v>46316</v>
      </c>
      <c r="C27" s="10">
        <f t="shared" si="6"/>
        <v>46316</v>
      </c>
      <c r="D27" s="11">
        <v>0.29166666666666702</v>
      </c>
      <c r="E27" s="10">
        <f t="shared" si="7"/>
        <v>46317</v>
      </c>
      <c r="F27" s="11">
        <v>0.29166666666666702</v>
      </c>
      <c r="G27" s="12">
        <f t="shared" si="8"/>
        <v>1</v>
      </c>
      <c r="H27" s="13"/>
      <c r="I27" s="13"/>
      <c r="J27" s="13">
        <f t="shared" si="43"/>
        <v>0</v>
      </c>
      <c r="K27" s="14">
        <f t="shared" si="44"/>
        <v>0</v>
      </c>
      <c r="L27" s="15"/>
    </row>
    <row r="28" spans="1:14">
      <c r="A28" s="16">
        <f t="shared" si="40"/>
        <v>22</v>
      </c>
      <c r="B28" s="10">
        <f t="shared" si="40"/>
        <v>46317</v>
      </c>
      <c r="C28" s="10">
        <f t="shared" si="6"/>
        <v>46317</v>
      </c>
      <c r="D28" s="11">
        <v>0.29166666666666702</v>
      </c>
      <c r="E28" s="10">
        <f t="shared" si="7"/>
        <v>46318</v>
      </c>
      <c r="F28" s="11">
        <v>0.29166666666666702</v>
      </c>
      <c r="G28" s="12">
        <f t="shared" si="8"/>
        <v>1</v>
      </c>
      <c r="H28" s="13"/>
      <c r="I28" s="13"/>
      <c r="J28" s="13">
        <f t="shared" si="43"/>
        <v>0</v>
      </c>
      <c r="K28" s="14">
        <f t="shared" si="44"/>
        <v>0</v>
      </c>
      <c r="L28" s="15"/>
    </row>
    <row r="29" spans="1:14">
      <c r="A29" s="16">
        <f t="shared" si="40"/>
        <v>23</v>
      </c>
      <c r="B29" s="10">
        <f t="shared" si="40"/>
        <v>46318</v>
      </c>
      <c r="C29" s="10">
        <f t="shared" si="6"/>
        <v>46318</v>
      </c>
      <c r="D29" s="11">
        <v>0.29166666666666702</v>
      </c>
      <c r="E29" s="10">
        <f t="shared" si="7"/>
        <v>46319</v>
      </c>
      <c r="F29" s="11">
        <v>0.29166666666666702</v>
      </c>
      <c r="G29" s="12">
        <f t="shared" si="8"/>
        <v>1</v>
      </c>
      <c r="H29" s="13"/>
      <c r="I29" s="13"/>
      <c r="J29" s="13">
        <f t="shared" ref="J29:J30" si="45">I29-H29</f>
        <v>0</v>
      </c>
      <c r="K29" s="14">
        <f t="shared" ref="K29:K30" si="46">J29/24</f>
        <v>0</v>
      </c>
      <c r="L29" s="15"/>
    </row>
    <row r="30" spans="1:14">
      <c r="A30" s="16">
        <f t="shared" si="40"/>
        <v>24</v>
      </c>
      <c r="B30" s="10">
        <f t="shared" si="40"/>
        <v>46319</v>
      </c>
      <c r="C30" s="10">
        <f t="shared" si="6"/>
        <v>46319</v>
      </c>
      <c r="D30" s="11">
        <v>0.29166666666666702</v>
      </c>
      <c r="E30" s="10">
        <f t="shared" si="7"/>
        <v>46320</v>
      </c>
      <c r="F30" s="11">
        <v>0.29166666666666702</v>
      </c>
      <c r="G30" s="12">
        <f t="shared" si="8"/>
        <v>1</v>
      </c>
      <c r="H30" s="13"/>
      <c r="I30" s="13"/>
      <c r="J30" s="13">
        <f t="shared" si="45"/>
        <v>0</v>
      </c>
      <c r="K30" s="14">
        <f t="shared" si="46"/>
        <v>0</v>
      </c>
      <c r="L30" s="15"/>
    </row>
    <row r="31" spans="1:14">
      <c r="A31" s="16">
        <f t="shared" ref="A31:B34" si="47">A30+1</f>
        <v>25</v>
      </c>
      <c r="B31" s="10">
        <f t="shared" si="47"/>
        <v>46320</v>
      </c>
      <c r="C31" s="10">
        <f t="shared" ref="C31:C34" si="48">B31</f>
        <v>46320</v>
      </c>
      <c r="D31" s="11">
        <v>0.29166666666666702</v>
      </c>
      <c r="E31" s="10">
        <f t="shared" ref="E31:E34" si="49">C31+1</f>
        <v>46321</v>
      </c>
      <c r="F31" s="11">
        <v>0.29166666666666702</v>
      </c>
      <c r="G31" s="12">
        <f t="shared" ref="G31:G34" si="50">IFERROR(((E31-C31)+(F31-D31)),"")</f>
        <v>1</v>
      </c>
      <c r="H31" s="13"/>
      <c r="I31" s="13"/>
      <c r="J31" s="13">
        <f t="shared" ref="J31" si="51">I31-H31</f>
        <v>0</v>
      </c>
      <c r="K31" s="14">
        <f t="shared" ref="K31" si="52">J31/24</f>
        <v>0</v>
      </c>
      <c r="L31" s="15"/>
    </row>
    <row r="32" spans="1:14">
      <c r="A32" s="16">
        <f t="shared" si="47"/>
        <v>26</v>
      </c>
      <c r="B32" s="10">
        <f t="shared" si="47"/>
        <v>46321</v>
      </c>
      <c r="C32" s="10">
        <f t="shared" si="48"/>
        <v>46321</v>
      </c>
      <c r="D32" s="11">
        <v>0.29166666666666702</v>
      </c>
      <c r="E32" s="10">
        <f t="shared" si="49"/>
        <v>46322</v>
      </c>
      <c r="F32" s="11">
        <v>0.29166666666666702</v>
      </c>
      <c r="G32" s="12">
        <f t="shared" si="50"/>
        <v>1</v>
      </c>
      <c r="H32" s="13"/>
      <c r="I32" s="13"/>
      <c r="J32" s="13">
        <f t="shared" ref="J32" si="53">I32-H32</f>
        <v>0</v>
      </c>
      <c r="K32" s="14">
        <f t="shared" ref="K32" si="54">J32/24</f>
        <v>0</v>
      </c>
      <c r="L32" s="15"/>
    </row>
    <row r="33" spans="1:12">
      <c r="A33" s="16">
        <f t="shared" si="47"/>
        <v>27</v>
      </c>
      <c r="B33" s="10">
        <f t="shared" si="47"/>
        <v>46322</v>
      </c>
      <c r="C33" s="10">
        <f t="shared" si="48"/>
        <v>46322</v>
      </c>
      <c r="D33" s="11">
        <v>0.29166666666666702</v>
      </c>
      <c r="E33" s="10">
        <f t="shared" si="49"/>
        <v>46323</v>
      </c>
      <c r="F33" s="11">
        <v>0.29166666666666702</v>
      </c>
      <c r="G33" s="12">
        <f t="shared" si="50"/>
        <v>1</v>
      </c>
      <c r="H33" s="13"/>
      <c r="I33" s="13"/>
      <c r="J33" s="13">
        <f t="shared" ref="J33" si="55">I33-H33</f>
        <v>0</v>
      </c>
      <c r="K33" s="14">
        <f t="shared" ref="K33" si="56">J33/24</f>
        <v>0</v>
      </c>
      <c r="L33" s="15"/>
    </row>
    <row r="34" spans="1:12">
      <c r="A34" s="16">
        <f t="shared" si="47"/>
        <v>28</v>
      </c>
      <c r="B34" s="10">
        <f t="shared" si="47"/>
        <v>46323</v>
      </c>
      <c r="C34" s="10">
        <f t="shared" si="48"/>
        <v>46323</v>
      </c>
      <c r="D34" s="11">
        <v>0.29166666666666702</v>
      </c>
      <c r="E34" s="10">
        <f t="shared" si="49"/>
        <v>46324</v>
      </c>
      <c r="F34" s="11">
        <v>0.29166666666666702</v>
      </c>
      <c r="G34" s="12">
        <f t="shared" si="50"/>
        <v>1</v>
      </c>
      <c r="H34" s="13"/>
      <c r="I34" s="13"/>
      <c r="J34" s="13">
        <f t="shared" ref="J34" si="57">I34-H34</f>
        <v>0</v>
      </c>
      <c r="K34" s="14">
        <f t="shared" ref="K34" si="58">J34/24</f>
        <v>0</v>
      </c>
      <c r="L34" s="15"/>
    </row>
    <row r="35" spans="1:12">
      <c r="A35" s="16">
        <f t="shared" ref="A35:B35" si="59">A34+1</f>
        <v>29</v>
      </c>
      <c r="B35" s="10">
        <f t="shared" si="59"/>
        <v>46324</v>
      </c>
      <c r="C35" s="10">
        <f t="shared" ref="C35:C37" si="60">B35</f>
        <v>46324</v>
      </c>
      <c r="D35" s="11">
        <v>0.29166666666666702</v>
      </c>
      <c r="E35" s="10">
        <f t="shared" ref="E35:E37" si="61">C35+1</f>
        <v>46325</v>
      </c>
      <c r="F35" s="11">
        <v>0.29166666666666702</v>
      </c>
      <c r="G35" s="12">
        <f t="shared" ref="G35:G37" si="62">IFERROR(((E35-C35)+(F35-D35)),"")</f>
        <v>1</v>
      </c>
      <c r="H35" s="13"/>
      <c r="I35" s="13"/>
      <c r="J35" s="13">
        <f t="shared" ref="J35:J37" si="63">I35-H35</f>
        <v>0</v>
      </c>
      <c r="K35" s="14">
        <f t="shared" ref="K35:K37" si="64">J35/24</f>
        <v>0</v>
      </c>
      <c r="L35" s="15"/>
    </row>
    <row r="36" spans="1:12">
      <c r="A36" s="16">
        <f t="shared" ref="A36:B36" si="65">A35+1</f>
        <v>30</v>
      </c>
      <c r="B36" s="10">
        <f t="shared" si="65"/>
        <v>46325</v>
      </c>
      <c r="C36" s="10">
        <f t="shared" si="60"/>
        <v>46325</v>
      </c>
      <c r="D36" s="11">
        <v>0.29166666666666702</v>
      </c>
      <c r="E36" s="10">
        <f t="shared" si="61"/>
        <v>46326</v>
      </c>
      <c r="F36" s="11">
        <v>0.29166666666666702</v>
      </c>
      <c r="G36" s="12">
        <f t="shared" si="62"/>
        <v>1</v>
      </c>
      <c r="H36" s="13"/>
      <c r="I36" s="13"/>
      <c r="J36" s="13">
        <f t="shared" si="63"/>
        <v>0</v>
      </c>
      <c r="K36" s="14">
        <f t="shared" si="64"/>
        <v>0</v>
      </c>
      <c r="L36" s="15"/>
    </row>
    <row r="37" spans="1:12">
      <c r="A37" s="16">
        <f t="shared" ref="A37:B37" si="66">A36+1</f>
        <v>31</v>
      </c>
      <c r="B37" s="10">
        <f t="shared" si="66"/>
        <v>46326</v>
      </c>
      <c r="C37" s="10">
        <f t="shared" si="60"/>
        <v>46326</v>
      </c>
      <c r="D37" s="11">
        <v>0.29166666666666702</v>
      </c>
      <c r="E37" s="10">
        <f t="shared" si="61"/>
        <v>46327</v>
      </c>
      <c r="F37" s="11">
        <v>0.29166666666666702</v>
      </c>
      <c r="G37" s="12">
        <f t="shared" si="62"/>
        <v>1</v>
      </c>
      <c r="H37" s="13"/>
      <c r="I37" s="13"/>
      <c r="J37" s="13">
        <f t="shared" si="63"/>
        <v>0</v>
      </c>
      <c r="K37" s="14">
        <f t="shared" si="64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58703.129999998957</v>
      </c>
      <c r="K39" s="28">
        <f>AVERAGE(K7:K38)</f>
        <v>78.9020564516115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7.1729142228737723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5" zoomScaleNormal="85" workbookViewId="0">
      <pane ySplit="7" topLeftCell="A8" activePane="bottomLeft" state="frozen"/>
      <selection pane="bottomLeft" activeCell="J20" sqref="J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66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MAX(K7:K34)</f>
        <v>435.0158333333481</v>
      </c>
      <c r="L4" s="2"/>
    </row>
    <row r="5" spans="1:12" ht="15.7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3">
        <v>3974927.79</v>
      </c>
      <c r="I7" s="13">
        <v>3984458.49</v>
      </c>
      <c r="J7" s="13">
        <f>I7-H7</f>
        <v>9530.7000000001863</v>
      </c>
      <c r="K7" s="14">
        <f>J7/24</f>
        <v>397.11250000000774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f>D7</f>
        <v>0.29166666666666702</v>
      </c>
      <c r="E8" s="10">
        <f>C8+1</f>
        <v>46298</v>
      </c>
      <c r="F8" s="11">
        <f>F7</f>
        <v>0.29166666666666702</v>
      </c>
      <c r="G8" s="12">
        <f>IFERROR(((E8-C8)+(F8-D8)),"")</f>
        <v>1</v>
      </c>
      <c r="H8" s="13">
        <f t="shared" ref="H8:H20" si="0">I7</f>
        <v>3984458.49</v>
      </c>
      <c r="I8" s="13">
        <v>3993885.05</v>
      </c>
      <c r="J8" s="13">
        <f t="shared" ref="J8:J23" si="1">I8-H8</f>
        <v>9426.5599999995902</v>
      </c>
      <c r="K8" s="14">
        <f t="shared" ref="K8:K23" si="2">J8/24</f>
        <v>392.77333333331626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f t="shared" ref="D9:D37" si="5">D8</f>
        <v>0.29166666666666702</v>
      </c>
      <c r="E9" s="10">
        <f t="shared" ref="E9:E34" si="6">C9+1</f>
        <v>46299</v>
      </c>
      <c r="F9" s="11">
        <f t="shared" ref="F9:F37" si="7">F8</f>
        <v>0.29166666666666702</v>
      </c>
      <c r="G9" s="12">
        <f t="shared" ref="G9:G34" si="8">IFERROR(((E9-C9)+(F9-D9)),"")</f>
        <v>1</v>
      </c>
      <c r="H9" s="13">
        <f t="shared" si="0"/>
        <v>3993885.05</v>
      </c>
      <c r="I9" s="13">
        <v>4000197.12</v>
      </c>
      <c r="J9" s="13">
        <f t="shared" si="1"/>
        <v>6312.070000000298</v>
      </c>
      <c r="K9" s="14">
        <f t="shared" si="2"/>
        <v>263.00291666667908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f t="shared" si="5"/>
        <v>0.29166666666666702</v>
      </c>
      <c r="E10" s="10">
        <f t="shared" si="6"/>
        <v>46300</v>
      </c>
      <c r="F10" s="11">
        <f t="shared" si="7"/>
        <v>0.29166666666666702</v>
      </c>
      <c r="G10" s="12">
        <f t="shared" si="8"/>
        <v>1</v>
      </c>
      <c r="H10" s="13">
        <f t="shared" si="0"/>
        <v>4000197.12</v>
      </c>
      <c r="I10" s="13">
        <v>4004867.27</v>
      </c>
      <c r="J10" s="13">
        <f t="shared" si="1"/>
        <v>4670.1499999999069</v>
      </c>
      <c r="K10" s="14">
        <f t="shared" si="2"/>
        <v>194.58958333332944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f t="shared" si="5"/>
        <v>0.29166666666666702</v>
      </c>
      <c r="E11" s="10">
        <f t="shared" si="6"/>
        <v>46301</v>
      </c>
      <c r="F11" s="11">
        <f t="shared" si="7"/>
        <v>0.29166666666666702</v>
      </c>
      <c r="G11" s="12">
        <f t="shared" si="8"/>
        <v>1</v>
      </c>
      <c r="H11" s="13">
        <f t="shared" si="0"/>
        <v>4004867.27</v>
      </c>
      <c r="I11" s="13">
        <v>4014352.67</v>
      </c>
      <c r="J11" s="13">
        <f t="shared" si="1"/>
        <v>9485.3999999999069</v>
      </c>
      <c r="K11" s="14">
        <f t="shared" si="2"/>
        <v>395.2249999999961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f t="shared" si="5"/>
        <v>0.29166666666666702</v>
      </c>
      <c r="E12" s="10">
        <f t="shared" si="6"/>
        <v>46302</v>
      </c>
      <c r="F12" s="11">
        <f t="shared" si="7"/>
        <v>0.29166666666666702</v>
      </c>
      <c r="G12" s="12">
        <f t="shared" si="8"/>
        <v>1</v>
      </c>
      <c r="H12" s="13">
        <f t="shared" si="0"/>
        <v>4014352.67</v>
      </c>
      <c r="I12" s="13">
        <v>4023925.21</v>
      </c>
      <c r="J12" s="13">
        <f t="shared" si="1"/>
        <v>9572.5400000000373</v>
      </c>
      <c r="K12" s="14">
        <f t="shared" si="2"/>
        <v>398.85583333333489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f t="shared" si="5"/>
        <v>0.29166666666666702</v>
      </c>
      <c r="E13" s="10">
        <f t="shared" si="6"/>
        <v>46303</v>
      </c>
      <c r="F13" s="11">
        <f t="shared" si="7"/>
        <v>0.29166666666666702</v>
      </c>
      <c r="G13" s="12">
        <f t="shared" si="8"/>
        <v>1</v>
      </c>
      <c r="H13" s="13">
        <f t="shared" si="0"/>
        <v>4023925.21</v>
      </c>
      <c r="I13" s="13">
        <v>4033550.58</v>
      </c>
      <c r="J13" s="13">
        <f t="shared" si="1"/>
        <v>9625.3700000001118</v>
      </c>
      <c r="K13" s="14">
        <f t="shared" si="2"/>
        <v>401.05708333333797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f t="shared" si="5"/>
        <v>0.29166666666666702</v>
      </c>
      <c r="E14" s="10">
        <f t="shared" si="6"/>
        <v>46304</v>
      </c>
      <c r="F14" s="11">
        <f t="shared" si="7"/>
        <v>0.29166666666666702</v>
      </c>
      <c r="G14" s="12">
        <f t="shared" si="8"/>
        <v>1</v>
      </c>
      <c r="H14" s="13">
        <f t="shared" si="0"/>
        <v>4033550.58</v>
      </c>
      <c r="I14" s="256">
        <v>4043289.32</v>
      </c>
      <c r="J14" s="13">
        <f t="shared" si="1"/>
        <v>9738.7399999997579</v>
      </c>
      <c r="K14" s="14">
        <f t="shared" si="2"/>
        <v>405.78083333332324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f t="shared" si="5"/>
        <v>0.29166666666666702</v>
      </c>
      <c r="E15" s="10">
        <f t="shared" si="6"/>
        <v>46305</v>
      </c>
      <c r="F15" s="11">
        <f t="shared" si="7"/>
        <v>0.29166666666666702</v>
      </c>
      <c r="G15" s="12">
        <f t="shared" si="8"/>
        <v>1</v>
      </c>
      <c r="H15" s="13">
        <f t="shared" si="0"/>
        <v>4043289.32</v>
      </c>
      <c r="I15" s="256">
        <v>4052652.48</v>
      </c>
      <c r="J15" s="13">
        <f t="shared" si="1"/>
        <v>9363.160000000149</v>
      </c>
      <c r="K15" s="14">
        <f t="shared" si="2"/>
        <v>390.13166666667286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f t="shared" si="5"/>
        <v>0.29166666666666702</v>
      </c>
      <c r="E16" s="10">
        <f t="shared" si="6"/>
        <v>46306</v>
      </c>
      <c r="F16" s="11">
        <f t="shared" si="7"/>
        <v>0.29166666666666702</v>
      </c>
      <c r="G16" s="12">
        <f t="shared" si="8"/>
        <v>1</v>
      </c>
      <c r="H16" s="13">
        <f t="shared" si="0"/>
        <v>4052652.48</v>
      </c>
      <c r="I16" s="256">
        <v>4058722.05</v>
      </c>
      <c r="J16" s="13">
        <f t="shared" si="1"/>
        <v>6069.5699999998324</v>
      </c>
      <c r="K16" s="14">
        <f t="shared" si="2"/>
        <v>252.89874999999302</v>
      </c>
      <c r="L16" s="155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f t="shared" si="5"/>
        <v>0.29166666666666702</v>
      </c>
      <c r="E17" s="10">
        <f t="shared" si="6"/>
        <v>46307</v>
      </c>
      <c r="F17" s="11">
        <f t="shared" si="7"/>
        <v>0.29166666666666702</v>
      </c>
      <c r="G17" s="12">
        <f t="shared" si="8"/>
        <v>1</v>
      </c>
      <c r="H17" s="13">
        <f t="shared" si="0"/>
        <v>4058722.05</v>
      </c>
      <c r="I17" s="256">
        <v>4063202</v>
      </c>
      <c r="J17" s="13">
        <f t="shared" ref="J17:J18" si="9">I17-H17</f>
        <v>4479.9500000001863</v>
      </c>
      <c r="K17" s="14">
        <f t="shared" ref="K17:K18" si="10">J17/24</f>
        <v>186.66458333334108</v>
      </c>
      <c r="L17" s="155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f t="shared" si="5"/>
        <v>0.29166666666666702</v>
      </c>
      <c r="E18" s="10">
        <f t="shared" si="6"/>
        <v>46308</v>
      </c>
      <c r="F18" s="11">
        <f t="shared" si="7"/>
        <v>0.29166666666666702</v>
      </c>
      <c r="G18" s="12">
        <f t="shared" si="8"/>
        <v>1</v>
      </c>
      <c r="H18" s="13">
        <f t="shared" si="0"/>
        <v>4063202</v>
      </c>
      <c r="I18" s="256">
        <v>4073056.52</v>
      </c>
      <c r="J18" s="13">
        <f t="shared" si="9"/>
        <v>9854.5200000000186</v>
      </c>
      <c r="K18" s="14">
        <f t="shared" si="10"/>
        <v>410.60500000000076</v>
      </c>
      <c r="L18" s="15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f t="shared" si="5"/>
        <v>0.29166666666666702</v>
      </c>
      <c r="E19" s="10">
        <f t="shared" si="6"/>
        <v>46309</v>
      </c>
      <c r="F19" s="11">
        <f t="shared" si="7"/>
        <v>0.29166666666666702</v>
      </c>
      <c r="G19" s="12">
        <f t="shared" si="8"/>
        <v>1</v>
      </c>
      <c r="H19" s="13">
        <f t="shared" si="0"/>
        <v>4073056.52</v>
      </c>
      <c r="I19" s="256">
        <v>4083346.36</v>
      </c>
      <c r="J19" s="13">
        <f t="shared" si="1"/>
        <v>10289.839999999851</v>
      </c>
      <c r="K19" s="14">
        <f t="shared" si="2"/>
        <v>428.74333333332714</v>
      </c>
      <c r="L19" s="15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f t="shared" si="5"/>
        <v>0.29166666666666702</v>
      </c>
      <c r="E20" s="10">
        <f t="shared" si="6"/>
        <v>46310</v>
      </c>
      <c r="F20" s="11">
        <f t="shared" si="7"/>
        <v>0.29166666666666702</v>
      </c>
      <c r="G20" s="12">
        <f t="shared" si="8"/>
        <v>1</v>
      </c>
      <c r="H20" s="13">
        <f t="shared" si="0"/>
        <v>4083346.36</v>
      </c>
      <c r="I20" s="256">
        <v>4093786.74</v>
      </c>
      <c r="J20" s="13">
        <f t="shared" si="1"/>
        <v>10440.380000000354</v>
      </c>
      <c r="K20" s="14">
        <f t="shared" si="2"/>
        <v>435.0158333333481</v>
      </c>
      <c r="L20" s="15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f t="shared" si="5"/>
        <v>0.29166666666666702</v>
      </c>
      <c r="E21" s="10">
        <f t="shared" si="6"/>
        <v>46311</v>
      </c>
      <c r="F21" s="11">
        <f t="shared" si="7"/>
        <v>0.29166666666666702</v>
      </c>
      <c r="G21" s="12">
        <f t="shared" si="8"/>
        <v>1</v>
      </c>
      <c r="H21" s="13"/>
      <c r="I21" s="13"/>
      <c r="J21" s="13">
        <f t="shared" si="1"/>
        <v>0</v>
      </c>
      <c r="K21" s="14">
        <f t="shared" si="2"/>
        <v>0</v>
      </c>
      <c r="L21" s="15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f t="shared" si="5"/>
        <v>0.29166666666666702</v>
      </c>
      <c r="E22" s="10">
        <f t="shared" si="6"/>
        <v>46312</v>
      </c>
      <c r="F22" s="11">
        <f t="shared" si="7"/>
        <v>0.29166666666666702</v>
      </c>
      <c r="G22" s="12">
        <f t="shared" si="8"/>
        <v>1</v>
      </c>
      <c r="H22" s="13"/>
      <c r="I22" s="13"/>
      <c r="J22" s="13">
        <f t="shared" si="1"/>
        <v>0</v>
      </c>
      <c r="K22" s="14">
        <f t="shared" si="2"/>
        <v>0</v>
      </c>
      <c r="L22" s="15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f t="shared" si="5"/>
        <v>0.29166666666666702</v>
      </c>
      <c r="E23" s="10">
        <f t="shared" si="6"/>
        <v>46313</v>
      </c>
      <c r="F23" s="11">
        <f t="shared" si="7"/>
        <v>0.29166666666666702</v>
      </c>
      <c r="G23" s="12">
        <f t="shared" si="8"/>
        <v>1</v>
      </c>
      <c r="H23" s="13"/>
      <c r="I23" s="13"/>
      <c r="J23" s="13">
        <f t="shared" si="1"/>
        <v>0</v>
      </c>
      <c r="K23" s="14">
        <f t="shared" si="2"/>
        <v>0</v>
      </c>
      <c r="L23" s="15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f t="shared" si="5"/>
        <v>0.29166666666666702</v>
      </c>
      <c r="E24" s="10">
        <f t="shared" si="6"/>
        <v>46314</v>
      </c>
      <c r="F24" s="11">
        <f t="shared" si="7"/>
        <v>0.29166666666666702</v>
      </c>
      <c r="G24" s="12">
        <f t="shared" si="8"/>
        <v>1</v>
      </c>
      <c r="H24" s="13"/>
      <c r="I24" s="13"/>
      <c r="J24" s="13">
        <f t="shared" ref="J24" si="11">I24-H24</f>
        <v>0</v>
      </c>
      <c r="K24" s="14">
        <f t="shared" ref="K24" si="12">J24/24</f>
        <v>0</v>
      </c>
      <c r="L24" s="155"/>
    </row>
    <row r="25" spans="1:14">
      <c r="A25" s="16">
        <f t="shared" ref="A25:B34" si="13">A24+1</f>
        <v>19</v>
      </c>
      <c r="B25" s="10">
        <f>B24+1</f>
        <v>46314</v>
      </c>
      <c r="C25" s="10">
        <f t="shared" si="4"/>
        <v>46314</v>
      </c>
      <c r="D25" s="11">
        <f t="shared" si="5"/>
        <v>0.29166666666666702</v>
      </c>
      <c r="E25" s="10">
        <f t="shared" si="6"/>
        <v>46315</v>
      </c>
      <c r="F25" s="11">
        <f t="shared" si="7"/>
        <v>0.29166666666666702</v>
      </c>
      <c r="G25" s="12">
        <f t="shared" si="8"/>
        <v>1</v>
      </c>
      <c r="H25" s="13"/>
      <c r="I25" s="13"/>
      <c r="J25" s="13">
        <f t="shared" ref="J25" si="14">I25-H25</f>
        <v>0</v>
      </c>
      <c r="K25" s="14">
        <f t="shared" ref="K25" si="15">J25/24</f>
        <v>0</v>
      </c>
      <c r="L25" s="155"/>
    </row>
    <row r="26" spans="1:14">
      <c r="A26" s="16">
        <f t="shared" si="13"/>
        <v>20</v>
      </c>
      <c r="B26" s="10">
        <f>B25+1</f>
        <v>46315</v>
      </c>
      <c r="C26" s="10">
        <f t="shared" si="4"/>
        <v>46315</v>
      </c>
      <c r="D26" s="11">
        <f t="shared" si="5"/>
        <v>0.29166666666666702</v>
      </c>
      <c r="E26" s="10">
        <f t="shared" si="6"/>
        <v>46316</v>
      </c>
      <c r="F26" s="11">
        <f t="shared" si="7"/>
        <v>0.29166666666666702</v>
      </c>
      <c r="G26" s="12">
        <f t="shared" si="8"/>
        <v>1</v>
      </c>
      <c r="H26" s="13"/>
      <c r="I26" s="13"/>
      <c r="J26" s="13">
        <f t="shared" ref="J26" si="16">I26-H26</f>
        <v>0</v>
      </c>
      <c r="K26" s="14">
        <f t="shared" ref="K26" si="17">J26/24</f>
        <v>0</v>
      </c>
      <c r="L26" s="155"/>
    </row>
    <row r="27" spans="1:14">
      <c r="A27" s="16">
        <f t="shared" si="13"/>
        <v>21</v>
      </c>
      <c r="B27" s="10">
        <f>B26+1</f>
        <v>46316</v>
      </c>
      <c r="C27" s="10">
        <f t="shared" si="4"/>
        <v>46316</v>
      </c>
      <c r="D27" s="11">
        <f t="shared" si="5"/>
        <v>0.29166666666666702</v>
      </c>
      <c r="E27" s="10">
        <f t="shared" si="6"/>
        <v>46317</v>
      </c>
      <c r="F27" s="11">
        <f t="shared" si="7"/>
        <v>0.29166666666666702</v>
      </c>
      <c r="G27" s="12">
        <f t="shared" si="8"/>
        <v>1</v>
      </c>
      <c r="H27" s="13"/>
      <c r="I27" s="13"/>
      <c r="J27" s="13">
        <f t="shared" ref="J27:J34" si="18">I27-H27</f>
        <v>0</v>
      </c>
      <c r="K27" s="14">
        <f t="shared" ref="K27:K34" si="19">J27/24</f>
        <v>0</v>
      </c>
      <c r="L27" s="155"/>
    </row>
    <row r="28" spans="1:14">
      <c r="A28" s="16">
        <f t="shared" si="13"/>
        <v>22</v>
      </c>
      <c r="B28" s="10">
        <f t="shared" si="13"/>
        <v>46317</v>
      </c>
      <c r="C28" s="10">
        <f t="shared" si="4"/>
        <v>46317</v>
      </c>
      <c r="D28" s="11">
        <f t="shared" si="5"/>
        <v>0.29166666666666702</v>
      </c>
      <c r="E28" s="10">
        <f t="shared" si="6"/>
        <v>46318</v>
      </c>
      <c r="F28" s="11">
        <f t="shared" si="7"/>
        <v>0.29166666666666702</v>
      </c>
      <c r="G28" s="12">
        <f t="shared" si="8"/>
        <v>1</v>
      </c>
      <c r="H28" s="13"/>
      <c r="I28" s="13"/>
      <c r="J28" s="13">
        <f t="shared" si="18"/>
        <v>0</v>
      </c>
      <c r="K28" s="14">
        <f t="shared" si="19"/>
        <v>0</v>
      </c>
      <c r="L28" s="155"/>
    </row>
    <row r="29" spans="1:14">
      <c r="A29" s="16">
        <f t="shared" si="13"/>
        <v>23</v>
      </c>
      <c r="B29" s="10">
        <f t="shared" si="13"/>
        <v>46318</v>
      </c>
      <c r="C29" s="10">
        <f t="shared" si="4"/>
        <v>46318</v>
      </c>
      <c r="D29" s="11">
        <f t="shared" si="5"/>
        <v>0.29166666666666702</v>
      </c>
      <c r="E29" s="10">
        <f t="shared" si="6"/>
        <v>46319</v>
      </c>
      <c r="F29" s="11">
        <f t="shared" si="7"/>
        <v>0.29166666666666702</v>
      </c>
      <c r="G29" s="12">
        <f t="shared" si="8"/>
        <v>1</v>
      </c>
      <c r="H29" s="13"/>
      <c r="I29" s="13"/>
      <c r="J29" s="13">
        <f t="shared" si="18"/>
        <v>0</v>
      </c>
      <c r="K29" s="14">
        <f t="shared" si="19"/>
        <v>0</v>
      </c>
      <c r="L29" s="155"/>
    </row>
    <row r="30" spans="1:14">
      <c r="A30" s="16">
        <f t="shared" si="13"/>
        <v>24</v>
      </c>
      <c r="B30" s="10">
        <f t="shared" si="13"/>
        <v>46319</v>
      </c>
      <c r="C30" s="10">
        <f t="shared" si="4"/>
        <v>46319</v>
      </c>
      <c r="D30" s="11">
        <f t="shared" si="5"/>
        <v>0.29166666666666702</v>
      </c>
      <c r="E30" s="10">
        <f t="shared" si="6"/>
        <v>46320</v>
      </c>
      <c r="F30" s="11">
        <f t="shared" si="7"/>
        <v>0.29166666666666702</v>
      </c>
      <c r="G30" s="12">
        <f t="shared" si="8"/>
        <v>1</v>
      </c>
      <c r="H30" s="13"/>
      <c r="I30" s="13"/>
      <c r="J30" s="13">
        <f t="shared" si="18"/>
        <v>0</v>
      </c>
      <c r="K30" s="14">
        <f t="shared" si="19"/>
        <v>0</v>
      </c>
      <c r="L30" s="155"/>
    </row>
    <row r="31" spans="1:14">
      <c r="A31" s="16">
        <f t="shared" si="13"/>
        <v>25</v>
      </c>
      <c r="B31" s="10">
        <f t="shared" si="13"/>
        <v>46320</v>
      </c>
      <c r="C31" s="10">
        <f t="shared" si="4"/>
        <v>46320</v>
      </c>
      <c r="D31" s="11">
        <f t="shared" si="5"/>
        <v>0.29166666666666702</v>
      </c>
      <c r="E31" s="10">
        <f t="shared" si="6"/>
        <v>46321</v>
      </c>
      <c r="F31" s="11">
        <f t="shared" si="7"/>
        <v>0.29166666666666702</v>
      </c>
      <c r="G31" s="12">
        <f t="shared" si="8"/>
        <v>1</v>
      </c>
      <c r="H31" s="13"/>
      <c r="I31" s="13"/>
      <c r="J31" s="13">
        <f t="shared" si="18"/>
        <v>0</v>
      </c>
      <c r="K31" s="14">
        <f t="shared" si="19"/>
        <v>0</v>
      </c>
      <c r="L31" s="15"/>
    </row>
    <row r="32" spans="1:14">
      <c r="A32" s="16">
        <f t="shared" si="13"/>
        <v>26</v>
      </c>
      <c r="B32" s="10">
        <f t="shared" si="13"/>
        <v>46321</v>
      </c>
      <c r="C32" s="10">
        <f t="shared" si="4"/>
        <v>46321</v>
      </c>
      <c r="D32" s="11">
        <f t="shared" si="5"/>
        <v>0.29166666666666702</v>
      </c>
      <c r="E32" s="10">
        <f t="shared" si="6"/>
        <v>46322</v>
      </c>
      <c r="F32" s="11">
        <f t="shared" si="7"/>
        <v>0.29166666666666702</v>
      </c>
      <c r="G32" s="12">
        <f t="shared" si="8"/>
        <v>1</v>
      </c>
      <c r="H32" s="13"/>
      <c r="I32" s="13"/>
      <c r="J32" s="13">
        <f t="shared" si="18"/>
        <v>0</v>
      </c>
      <c r="K32" s="14">
        <f t="shared" si="19"/>
        <v>0</v>
      </c>
      <c r="L32" s="15"/>
    </row>
    <row r="33" spans="1:12">
      <c r="A33" s="16">
        <f t="shared" si="13"/>
        <v>27</v>
      </c>
      <c r="B33" s="10">
        <f t="shared" si="13"/>
        <v>46322</v>
      </c>
      <c r="C33" s="10">
        <f t="shared" si="4"/>
        <v>46322</v>
      </c>
      <c r="D33" s="11">
        <f t="shared" si="5"/>
        <v>0.29166666666666702</v>
      </c>
      <c r="E33" s="10">
        <f t="shared" si="6"/>
        <v>46323</v>
      </c>
      <c r="F33" s="11">
        <f t="shared" si="7"/>
        <v>0.29166666666666702</v>
      </c>
      <c r="G33" s="12">
        <f t="shared" si="8"/>
        <v>1</v>
      </c>
      <c r="H33" s="13"/>
      <c r="I33" s="13"/>
      <c r="J33" s="13">
        <f t="shared" si="18"/>
        <v>0</v>
      </c>
      <c r="K33" s="14">
        <f t="shared" si="19"/>
        <v>0</v>
      </c>
      <c r="L33" s="15"/>
    </row>
    <row r="34" spans="1:12">
      <c r="A34" s="16">
        <f t="shared" si="13"/>
        <v>28</v>
      </c>
      <c r="B34" s="10">
        <f t="shared" si="13"/>
        <v>46323</v>
      </c>
      <c r="C34" s="10">
        <f t="shared" si="4"/>
        <v>46323</v>
      </c>
      <c r="D34" s="11">
        <f t="shared" si="5"/>
        <v>0.29166666666666702</v>
      </c>
      <c r="E34" s="10">
        <f t="shared" si="6"/>
        <v>46324</v>
      </c>
      <c r="F34" s="11">
        <f t="shared" si="7"/>
        <v>0.29166666666666702</v>
      </c>
      <c r="G34" s="12">
        <f t="shared" si="8"/>
        <v>1</v>
      </c>
      <c r="H34" s="13"/>
      <c r="I34" s="13"/>
      <c r="J34" s="13">
        <f t="shared" si="18"/>
        <v>0</v>
      </c>
      <c r="K34" s="14">
        <f t="shared" si="19"/>
        <v>0</v>
      </c>
      <c r="L34" s="15"/>
    </row>
    <row r="35" spans="1:12">
      <c r="A35" s="16">
        <f t="shared" ref="A35:B35" si="20">A34+1</f>
        <v>29</v>
      </c>
      <c r="B35" s="10">
        <f t="shared" si="20"/>
        <v>46324</v>
      </c>
      <c r="C35" s="10">
        <f t="shared" ref="C35:C36" si="21">B35</f>
        <v>46324</v>
      </c>
      <c r="D35" s="11">
        <f t="shared" si="5"/>
        <v>0.29166666666666702</v>
      </c>
      <c r="E35" s="10">
        <f t="shared" ref="E35:E36" si="22">C35+1</f>
        <v>46325</v>
      </c>
      <c r="F35" s="11">
        <f t="shared" si="7"/>
        <v>0.29166666666666702</v>
      </c>
      <c r="G35" s="12">
        <f t="shared" ref="G35:G36" si="23">IFERROR(((E35-C35)+(F35-D35)),"")</f>
        <v>1</v>
      </c>
      <c r="H35" s="13"/>
      <c r="I35" s="13"/>
      <c r="J35" s="13">
        <f t="shared" ref="J35:J36" si="24">I35-H35</f>
        <v>0</v>
      </c>
      <c r="K35" s="14">
        <f t="shared" ref="K35:K36" si="25">J35/24</f>
        <v>0</v>
      </c>
      <c r="L35" s="15"/>
    </row>
    <row r="36" spans="1:12">
      <c r="A36" s="16">
        <f t="shared" ref="A36:B37" si="26">A35+1</f>
        <v>30</v>
      </c>
      <c r="B36" s="10">
        <f t="shared" si="26"/>
        <v>46325</v>
      </c>
      <c r="C36" s="10">
        <f t="shared" si="21"/>
        <v>46325</v>
      </c>
      <c r="D36" s="11">
        <f t="shared" si="5"/>
        <v>0.29166666666666702</v>
      </c>
      <c r="E36" s="10">
        <f t="shared" si="22"/>
        <v>46326</v>
      </c>
      <c r="F36" s="11">
        <f t="shared" si="7"/>
        <v>0.29166666666666702</v>
      </c>
      <c r="G36" s="12">
        <f t="shared" si="23"/>
        <v>1</v>
      </c>
      <c r="H36" s="13"/>
      <c r="I36" s="13"/>
      <c r="J36" s="13">
        <f t="shared" si="24"/>
        <v>0</v>
      </c>
      <c r="K36" s="14">
        <f t="shared" si="25"/>
        <v>0</v>
      </c>
      <c r="L36" s="15"/>
    </row>
    <row r="37" spans="1:12">
      <c r="A37" s="16">
        <f t="shared" si="26"/>
        <v>31</v>
      </c>
      <c r="B37" s="10">
        <f t="shared" si="26"/>
        <v>46326</v>
      </c>
      <c r="C37" s="10">
        <f t="shared" ref="C37" si="27">B37</f>
        <v>46326</v>
      </c>
      <c r="D37" s="11">
        <f t="shared" si="5"/>
        <v>0.29166666666666702</v>
      </c>
      <c r="E37" s="10">
        <f t="shared" ref="E37" si="28">C37+1</f>
        <v>46327</v>
      </c>
      <c r="F37" s="11">
        <f t="shared" si="7"/>
        <v>0.29166666666666702</v>
      </c>
      <c r="G37" s="12">
        <f t="shared" ref="G37" si="29">IFERROR(((E37-C37)+(F37-D37)),"")</f>
        <v>1</v>
      </c>
      <c r="H37" s="13"/>
      <c r="I37" s="13"/>
      <c r="J37" s="13">
        <f t="shared" ref="J37" si="30">I37-H37</f>
        <v>0</v>
      </c>
      <c r="K37" s="14">
        <f t="shared" ref="K37" si="31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13"/>
      <c r="I40" s="13"/>
      <c r="J40" s="13"/>
      <c r="K40" s="14"/>
      <c r="L40" s="15"/>
    </row>
    <row r="41" spans="1:12">
      <c r="A41" s="16"/>
      <c r="B41" s="10"/>
      <c r="C41" s="10"/>
      <c r="D41" s="11"/>
      <c r="E41" s="10"/>
      <c r="F41" s="11"/>
      <c r="G41" s="12"/>
      <c r="H41" s="13"/>
      <c r="I41" s="13"/>
      <c r="J41" s="13"/>
      <c r="K41" s="14"/>
      <c r="L41" s="15"/>
    </row>
    <row r="42" spans="1:12">
      <c r="A42" s="24" t="s">
        <v>3</v>
      </c>
      <c r="B42" s="25"/>
      <c r="C42" s="25"/>
      <c r="D42" s="25"/>
      <c r="E42" s="25"/>
      <c r="F42" s="25"/>
      <c r="G42" s="26">
        <f>SUM(G7:G41)</f>
        <v>31</v>
      </c>
      <c r="H42" s="27"/>
      <c r="I42" s="27"/>
      <c r="J42" s="28">
        <f>SUM(J7:J41)</f>
        <v>118858.95000000019</v>
      </c>
      <c r="K42" s="28">
        <f>AVERAGE(K7:K41)</f>
        <v>159.75665322580673</v>
      </c>
      <c r="L42" s="29"/>
    </row>
    <row r="43" spans="1:12">
      <c r="A43" s="30" t="s">
        <v>130</v>
      </c>
      <c r="B43" s="31"/>
      <c r="C43" s="31"/>
      <c r="D43" s="31"/>
      <c r="E43" s="31"/>
      <c r="F43" s="31"/>
      <c r="G43" s="32">
        <f>G42/SUMPRODUCT((G7:G41&gt;0)*1)</f>
        <v>1</v>
      </c>
      <c r="H43" s="33"/>
      <c r="I43" s="33"/>
      <c r="J43" s="33"/>
      <c r="K43" s="33">
        <f>K42/SUMPRODUCT((K7:K41&gt;0)*1)</f>
        <v>11.411189516129053</v>
      </c>
      <c r="L43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ySplit="6" topLeftCell="A7" activePane="bottomLeft" state="frozen"/>
      <selection pane="bottomLeft" activeCell="I20" sqref="I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232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MAX(K7:K39)</f>
        <v>136.26208333333489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322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3">
        <v>1271269.75</v>
      </c>
      <c r="I7" s="13">
        <v>1271611.93</v>
      </c>
      <c r="J7" s="13">
        <f t="shared" ref="J7:J8" si="0">I7-H7</f>
        <v>342.17999999993481</v>
      </c>
      <c r="K7" s="14">
        <f t="shared" ref="K7:K11" si="1">J7/24</f>
        <v>14.257499999997284</v>
      </c>
      <c r="L7" s="15"/>
    </row>
    <row r="8" spans="1:12">
      <c r="A8" s="16">
        <f>A7+1</f>
        <v>2</v>
      </c>
      <c r="B8" s="10">
        <f>B7+1</f>
        <v>46297</v>
      </c>
      <c r="C8" s="10">
        <f t="shared" ref="C8:C33" si="2"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3">
        <f t="shared" ref="H8:H20" si="3">I7</f>
        <v>1271611.93</v>
      </c>
      <c r="I8" s="256">
        <v>1272128.3899999999</v>
      </c>
      <c r="J8" s="13">
        <f t="shared" si="0"/>
        <v>516.45999999996275</v>
      </c>
      <c r="K8" s="14">
        <f t="shared" si="1"/>
        <v>21.519166666665114</v>
      </c>
      <c r="L8" s="15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si="2"/>
        <v>46298</v>
      </c>
      <c r="D9" s="11">
        <v>0.29166666666666702</v>
      </c>
      <c r="E9" s="10">
        <f t="shared" ref="E9:E33" si="5">C9+1</f>
        <v>46299</v>
      </c>
      <c r="F9" s="11">
        <v>0.29166666666666702</v>
      </c>
      <c r="G9" s="12">
        <f>IFERROR(((E9-C9)+(F9-D9)),"")</f>
        <v>1</v>
      </c>
      <c r="H9" s="13">
        <f t="shared" si="3"/>
        <v>1272128.3899999999</v>
      </c>
      <c r="I9" s="256">
        <v>1272349.44</v>
      </c>
      <c r="J9" s="13">
        <f t="shared" ref="J9" si="6">I9-H9</f>
        <v>221.05000000004657</v>
      </c>
      <c r="K9" s="14">
        <f t="shared" ref="K9" si="7">J9/24</f>
        <v>9.2104166666686069</v>
      </c>
      <c r="L9" s="15"/>
    </row>
    <row r="10" spans="1:12">
      <c r="A10" s="16">
        <f t="shared" si="4"/>
        <v>4</v>
      </c>
      <c r="B10" s="10">
        <f t="shared" si="4"/>
        <v>46299</v>
      </c>
      <c r="C10" s="10">
        <f t="shared" si="2"/>
        <v>46299</v>
      </c>
      <c r="D10" s="11">
        <v>0.29166666666666702</v>
      </c>
      <c r="E10" s="10">
        <f t="shared" si="5"/>
        <v>46300</v>
      </c>
      <c r="F10" s="11">
        <v>0.29166666666666702</v>
      </c>
      <c r="G10" s="12">
        <f>IFERROR(((E10-C10)+(F10-D10)),"")</f>
        <v>1</v>
      </c>
      <c r="H10" s="13">
        <f t="shared" si="3"/>
        <v>1272349.44</v>
      </c>
      <c r="I10" s="13">
        <v>1272595.82</v>
      </c>
      <c r="J10" s="13">
        <f t="shared" ref="J10" si="8">I10-H10</f>
        <v>246.38000000012107</v>
      </c>
      <c r="K10" s="14">
        <f t="shared" si="1"/>
        <v>10.265833333338378</v>
      </c>
      <c r="L10" s="15"/>
    </row>
    <row r="11" spans="1:12">
      <c r="A11" s="16">
        <f t="shared" si="4"/>
        <v>5</v>
      </c>
      <c r="B11" s="10">
        <f t="shared" si="4"/>
        <v>46300</v>
      </c>
      <c r="C11" s="10">
        <f t="shared" si="2"/>
        <v>46300</v>
      </c>
      <c r="D11" s="11">
        <v>0.29166666666666702</v>
      </c>
      <c r="E11" s="10">
        <f t="shared" si="5"/>
        <v>46301</v>
      </c>
      <c r="F11" s="11">
        <v>0.29166666666666702</v>
      </c>
      <c r="G11" s="12">
        <f t="shared" ref="G11:G33" si="9">IFERROR(((E11-C11)+(F11-D11)),"")</f>
        <v>1</v>
      </c>
      <c r="H11" s="13">
        <f t="shared" si="3"/>
        <v>1272595.82</v>
      </c>
      <c r="I11" s="13">
        <v>1274720.02</v>
      </c>
      <c r="J11" s="13">
        <f t="shared" ref="J11" si="10">I11-H11</f>
        <v>2124.1999999999534</v>
      </c>
      <c r="K11" s="14">
        <f t="shared" si="1"/>
        <v>88.508333333331393</v>
      </c>
      <c r="L11" s="15"/>
    </row>
    <row r="12" spans="1:12">
      <c r="A12" s="16">
        <f t="shared" si="4"/>
        <v>6</v>
      </c>
      <c r="B12" s="10">
        <f t="shared" si="4"/>
        <v>46301</v>
      </c>
      <c r="C12" s="10">
        <f t="shared" si="2"/>
        <v>46301</v>
      </c>
      <c r="D12" s="11">
        <v>0.29166666666666702</v>
      </c>
      <c r="E12" s="10">
        <f t="shared" si="5"/>
        <v>46302</v>
      </c>
      <c r="F12" s="11">
        <v>0.29166666666666702</v>
      </c>
      <c r="G12" s="12">
        <f t="shared" si="9"/>
        <v>1</v>
      </c>
      <c r="H12" s="13">
        <f t="shared" si="3"/>
        <v>1274720.02</v>
      </c>
      <c r="I12" s="13">
        <v>1276177.9099999999</v>
      </c>
      <c r="J12" s="13">
        <f t="shared" ref="J12" si="11">I12-H12</f>
        <v>1457.8899999998976</v>
      </c>
      <c r="K12" s="14">
        <f t="shared" ref="K12" si="12">J12/24</f>
        <v>60.7454166666624</v>
      </c>
      <c r="L12" s="15"/>
    </row>
    <row r="13" spans="1:12">
      <c r="A13" s="16">
        <f t="shared" si="4"/>
        <v>7</v>
      </c>
      <c r="B13" s="10">
        <f t="shared" si="4"/>
        <v>46302</v>
      </c>
      <c r="C13" s="10">
        <f t="shared" si="2"/>
        <v>46302</v>
      </c>
      <c r="D13" s="11">
        <v>0.29166666666666702</v>
      </c>
      <c r="E13" s="10">
        <f t="shared" si="5"/>
        <v>46303</v>
      </c>
      <c r="F13" s="11">
        <v>0.29166666666666702</v>
      </c>
      <c r="G13" s="12">
        <f t="shared" si="9"/>
        <v>1</v>
      </c>
      <c r="H13" s="13">
        <f t="shared" si="3"/>
        <v>1276177.9099999999</v>
      </c>
      <c r="I13" s="13">
        <v>1279128.55</v>
      </c>
      <c r="J13" s="13">
        <f t="shared" ref="J13:J33" si="13">I13-H13</f>
        <v>2950.6400000001304</v>
      </c>
      <c r="K13" s="14">
        <f t="shared" ref="K13:K33" si="14">J13/24</f>
        <v>122.94333333333877</v>
      </c>
      <c r="L13" s="15"/>
    </row>
    <row r="14" spans="1:12">
      <c r="A14" s="16">
        <f t="shared" si="4"/>
        <v>8</v>
      </c>
      <c r="B14" s="10">
        <f t="shared" si="4"/>
        <v>46303</v>
      </c>
      <c r="C14" s="10">
        <f t="shared" si="2"/>
        <v>46303</v>
      </c>
      <c r="D14" s="11">
        <v>0.29166666666666702</v>
      </c>
      <c r="E14" s="10">
        <f t="shared" si="5"/>
        <v>46304</v>
      </c>
      <c r="F14" s="11">
        <v>0.29166666666666702</v>
      </c>
      <c r="G14" s="12">
        <f t="shared" si="9"/>
        <v>1</v>
      </c>
      <c r="H14" s="13">
        <f t="shared" si="3"/>
        <v>1279128.55</v>
      </c>
      <c r="I14" s="256">
        <v>1282398.8400000001</v>
      </c>
      <c r="J14" s="13">
        <f t="shared" si="13"/>
        <v>3270.2900000000373</v>
      </c>
      <c r="K14" s="14">
        <f t="shared" si="14"/>
        <v>136.26208333333489</v>
      </c>
      <c r="L14" s="15"/>
    </row>
    <row r="15" spans="1:12">
      <c r="A15" s="16">
        <f t="shared" si="4"/>
        <v>9</v>
      </c>
      <c r="B15" s="10">
        <f t="shared" si="4"/>
        <v>46304</v>
      </c>
      <c r="C15" s="10">
        <f t="shared" si="2"/>
        <v>46304</v>
      </c>
      <c r="D15" s="11">
        <v>0.29166666666666702</v>
      </c>
      <c r="E15" s="10">
        <f t="shared" si="5"/>
        <v>46305</v>
      </c>
      <c r="F15" s="11">
        <v>0.29166666666666702</v>
      </c>
      <c r="G15" s="12">
        <f t="shared" si="9"/>
        <v>1</v>
      </c>
      <c r="H15" s="13">
        <f t="shared" si="3"/>
        <v>1282398.8400000001</v>
      </c>
      <c r="I15" s="13">
        <v>1283657.06</v>
      </c>
      <c r="J15" s="13">
        <f t="shared" si="13"/>
        <v>1258.2199999999721</v>
      </c>
      <c r="K15" s="14">
        <f t="shared" si="14"/>
        <v>52.425833333332172</v>
      </c>
      <c r="L15" s="15"/>
    </row>
    <row r="16" spans="1:12">
      <c r="A16" s="16">
        <f t="shared" si="4"/>
        <v>10</v>
      </c>
      <c r="B16" s="10">
        <f t="shared" si="4"/>
        <v>46305</v>
      </c>
      <c r="C16" s="10">
        <f t="shared" si="2"/>
        <v>46305</v>
      </c>
      <c r="D16" s="11">
        <v>0.29166666666666702</v>
      </c>
      <c r="E16" s="10">
        <f t="shared" si="5"/>
        <v>46306</v>
      </c>
      <c r="F16" s="11">
        <v>0.29166666666666702</v>
      </c>
      <c r="G16" s="12">
        <f t="shared" si="9"/>
        <v>1</v>
      </c>
      <c r="H16" s="13">
        <f t="shared" si="3"/>
        <v>1283657.06</v>
      </c>
      <c r="I16" s="13">
        <v>1284015.03</v>
      </c>
      <c r="J16" s="13">
        <f t="shared" ref="J16" si="15">I16-H16</f>
        <v>357.96999999997206</v>
      </c>
      <c r="K16" s="14">
        <f t="shared" ref="K16" si="16">J16/24</f>
        <v>14.915416666665502</v>
      </c>
      <c r="L16" s="15"/>
    </row>
    <row r="17" spans="1:12">
      <c r="A17" s="16">
        <f t="shared" si="4"/>
        <v>11</v>
      </c>
      <c r="B17" s="10">
        <f t="shared" si="4"/>
        <v>46306</v>
      </c>
      <c r="C17" s="10">
        <f t="shared" si="2"/>
        <v>46306</v>
      </c>
      <c r="D17" s="11">
        <v>0.29166666666666702</v>
      </c>
      <c r="E17" s="10">
        <f t="shared" si="5"/>
        <v>46307</v>
      </c>
      <c r="F17" s="11">
        <v>0.29166666666666702</v>
      </c>
      <c r="G17" s="12">
        <f t="shared" si="9"/>
        <v>1</v>
      </c>
      <c r="H17" s="13">
        <f t="shared" si="3"/>
        <v>1284015.03</v>
      </c>
      <c r="I17" s="13">
        <v>1284081.93</v>
      </c>
      <c r="J17" s="13">
        <f t="shared" ref="J17:J18" si="17">I17-H17</f>
        <v>66.899999999906868</v>
      </c>
      <c r="K17" s="14">
        <f t="shared" ref="K17" si="18">J17/24</f>
        <v>2.7874999999961196</v>
      </c>
      <c r="L17" s="15"/>
    </row>
    <row r="18" spans="1:12">
      <c r="A18" s="16">
        <f t="shared" si="4"/>
        <v>12</v>
      </c>
      <c r="B18" s="10">
        <f t="shared" si="4"/>
        <v>46307</v>
      </c>
      <c r="C18" s="10">
        <f t="shared" si="2"/>
        <v>46307</v>
      </c>
      <c r="D18" s="11">
        <v>0.29166666666666702</v>
      </c>
      <c r="E18" s="10">
        <f t="shared" si="5"/>
        <v>46308</v>
      </c>
      <c r="F18" s="11">
        <v>0.29166666666666702</v>
      </c>
      <c r="G18" s="12">
        <f t="shared" si="9"/>
        <v>1</v>
      </c>
      <c r="H18" s="13">
        <f t="shared" si="3"/>
        <v>1284081.93</v>
      </c>
      <c r="I18" s="13">
        <v>1284736.07</v>
      </c>
      <c r="J18" s="13">
        <f t="shared" si="17"/>
        <v>654.14000000013039</v>
      </c>
      <c r="K18" s="14">
        <f t="shared" si="14"/>
        <v>27.255833333338767</v>
      </c>
      <c r="L18" s="15"/>
    </row>
    <row r="19" spans="1:12">
      <c r="A19" s="16">
        <f t="shared" si="4"/>
        <v>13</v>
      </c>
      <c r="B19" s="10">
        <f t="shared" si="4"/>
        <v>46308</v>
      </c>
      <c r="C19" s="10">
        <f t="shared" si="2"/>
        <v>46308</v>
      </c>
      <c r="D19" s="11">
        <v>0.29166666666666702</v>
      </c>
      <c r="E19" s="10">
        <f t="shared" si="5"/>
        <v>46309</v>
      </c>
      <c r="F19" s="11">
        <v>0.29166666666666702</v>
      </c>
      <c r="G19" s="12">
        <f t="shared" si="9"/>
        <v>1</v>
      </c>
      <c r="H19" s="13">
        <f t="shared" si="3"/>
        <v>1284736.07</v>
      </c>
      <c r="I19" s="13">
        <v>1285534.8999999999</v>
      </c>
      <c r="J19" s="13">
        <f t="shared" si="13"/>
        <v>798.82999999984168</v>
      </c>
      <c r="K19" s="14">
        <f t="shared" si="14"/>
        <v>33.284583333326736</v>
      </c>
      <c r="L19" s="15"/>
    </row>
    <row r="20" spans="1:12">
      <c r="A20" s="16">
        <f t="shared" si="4"/>
        <v>14</v>
      </c>
      <c r="B20" s="10">
        <f t="shared" si="4"/>
        <v>46309</v>
      </c>
      <c r="C20" s="10">
        <f t="shared" si="2"/>
        <v>46309</v>
      </c>
      <c r="D20" s="11">
        <v>0.29166666666666702</v>
      </c>
      <c r="E20" s="10">
        <f t="shared" si="5"/>
        <v>46310</v>
      </c>
      <c r="F20" s="11">
        <v>0.29166666666666702</v>
      </c>
      <c r="G20" s="12">
        <f t="shared" si="9"/>
        <v>1</v>
      </c>
      <c r="H20" s="13">
        <f t="shared" si="3"/>
        <v>1285534.8999999999</v>
      </c>
      <c r="I20" s="13">
        <v>1287466.1399999999</v>
      </c>
      <c r="J20" s="13">
        <f t="shared" si="13"/>
        <v>1931.2399999999907</v>
      </c>
      <c r="K20" s="14">
        <f t="shared" si="14"/>
        <v>80.46833333333295</v>
      </c>
      <c r="L20" s="15"/>
    </row>
    <row r="21" spans="1:12">
      <c r="A21" s="16">
        <f t="shared" si="4"/>
        <v>15</v>
      </c>
      <c r="B21" s="10">
        <f t="shared" si="4"/>
        <v>46310</v>
      </c>
      <c r="C21" s="10">
        <f t="shared" si="2"/>
        <v>46310</v>
      </c>
      <c r="D21" s="11">
        <v>0.29166666666666702</v>
      </c>
      <c r="E21" s="10">
        <f t="shared" si="5"/>
        <v>46311</v>
      </c>
      <c r="F21" s="11">
        <v>0.29166666666666702</v>
      </c>
      <c r="G21" s="12">
        <f t="shared" si="9"/>
        <v>1</v>
      </c>
      <c r="H21" s="13"/>
      <c r="I21" s="13"/>
      <c r="J21" s="13">
        <f t="shared" ref="J21" si="19">I21-H21</f>
        <v>0</v>
      </c>
      <c r="K21" s="14">
        <f t="shared" ref="K21" si="20">J21/24</f>
        <v>0</v>
      </c>
      <c r="L21" s="15"/>
    </row>
    <row r="22" spans="1:12">
      <c r="A22" s="16">
        <f t="shared" si="4"/>
        <v>16</v>
      </c>
      <c r="B22" s="10">
        <f t="shared" si="4"/>
        <v>46311</v>
      </c>
      <c r="C22" s="10">
        <f t="shared" si="2"/>
        <v>46311</v>
      </c>
      <c r="D22" s="11">
        <v>0.29166666666666702</v>
      </c>
      <c r="E22" s="10">
        <f t="shared" si="5"/>
        <v>46312</v>
      </c>
      <c r="F22" s="11">
        <v>0.29166666666666702</v>
      </c>
      <c r="G22" s="12">
        <f t="shared" si="9"/>
        <v>1</v>
      </c>
      <c r="H22" s="13"/>
      <c r="I22" s="13"/>
      <c r="J22" s="13">
        <f t="shared" ref="J22" si="21">I22-H22</f>
        <v>0</v>
      </c>
      <c r="K22" s="14">
        <f t="shared" ref="K22" si="22">J22/24</f>
        <v>0</v>
      </c>
      <c r="L22" s="15"/>
    </row>
    <row r="23" spans="1:12">
      <c r="A23" s="16">
        <f t="shared" si="4"/>
        <v>17</v>
      </c>
      <c r="B23" s="10">
        <f t="shared" si="4"/>
        <v>46312</v>
      </c>
      <c r="C23" s="10">
        <f t="shared" si="2"/>
        <v>46312</v>
      </c>
      <c r="D23" s="11">
        <v>0.29166666666666702</v>
      </c>
      <c r="E23" s="10">
        <f t="shared" si="5"/>
        <v>46313</v>
      </c>
      <c r="F23" s="11">
        <v>0.29166666666666702</v>
      </c>
      <c r="G23" s="12">
        <f t="shared" si="9"/>
        <v>1</v>
      </c>
      <c r="H23" s="13"/>
      <c r="I23" s="13"/>
      <c r="J23" s="13">
        <f t="shared" si="13"/>
        <v>0</v>
      </c>
      <c r="K23" s="14">
        <f t="shared" si="14"/>
        <v>0</v>
      </c>
      <c r="L23" s="15"/>
    </row>
    <row r="24" spans="1:12">
      <c r="A24" s="16">
        <f t="shared" si="4"/>
        <v>18</v>
      </c>
      <c r="B24" s="10">
        <f t="shared" si="4"/>
        <v>46313</v>
      </c>
      <c r="C24" s="10">
        <f t="shared" si="2"/>
        <v>46313</v>
      </c>
      <c r="D24" s="11">
        <v>0.29166666666666702</v>
      </c>
      <c r="E24" s="10">
        <f t="shared" si="5"/>
        <v>46314</v>
      </c>
      <c r="F24" s="11">
        <v>0.29166666666666702</v>
      </c>
      <c r="G24" s="12">
        <f t="shared" si="9"/>
        <v>1</v>
      </c>
      <c r="H24" s="13"/>
      <c r="I24" s="13"/>
      <c r="J24" s="13">
        <f t="shared" si="13"/>
        <v>0</v>
      </c>
      <c r="K24" s="14">
        <f t="shared" si="14"/>
        <v>0</v>
      </c>
      <c r="L24" s="15"/>
    </row>
    <row r="25" spans="1:12">
      <c r="A25" s="16">
        <f t="shared" ref="A25:B33" si="23">A24+1</f>
        <v>19</v>
      </c>
      <c r="B25" s="10">
        <f t="shared" si="23"/>
        <v>46314</v>
      </c>
      <c r="C25" s="10">
        <f t="shared" si="2"/>
        <v>46314</v>
      </c>
      <c r="D25" s="11">
        <v>0.29166666666666702</v>
      </c>
      <c r="E25" s="10">
        <f t="shared" si="5"/>
        <v>46315</v>
      </c>
      <c r="F25" s="11">
        <v>0.29166666666666702</v>
      </c>
      <c r="G25" s="12">
        <f t="shared" si="9"/>
        <v>1</v>
      </c>
      <c r="H25" s="13"/>
      <c r="I25" s="13"/>
      <c r="J25" s="13">
        <f t="shared" si="13"/>
        <v>0</v>
      </c>
      <c r="K25" s="14">
        <f t="shared" si="14"/>
        <v>0</v>
      </c>
      <c r="L25" s="15"/>
    </row>
    <row r="26" spans="1:12">
      <c r="A26" s="16">
        <f t="shared" si="23"/>
        <v>20</v>
      </c>
      <c r="B26" s="10">
        <f t="shared" si="23"/>
        <v>46315</v>
      </c>
      <c r="C26" s="10">
        <f t="shared" si="2"/>
        <v>46315</v>
      </c>
      <c r="D26" s="11">
        <v>0.29166666666666702</v>
      </c>
      <c r="E26" s="10">
        <f t="shared" si="5"/>
        <v>46316</v>
      </c>
      <c r="F26" s="11">
        <v>0.29166666666666702</v>
      </c>
      <c r="G26" s="12">
        <f t="shared" si="9"/>
        <v>1</v>
      </c>
      <c r="H26" s="13"/>
      <c r="I26" s="13"/>
      <c r="J26" s="13">
        <f t="shared" ref="J26:J27" si="24">I26-H26</f>
        <v>0</v>
      </c>
      <c r="K26" s="14">
        <f t="shared" ref="K26:K27" si="25">J26/24</f>
        <v>0</v>
      </c>
      <c r="L26" s="15"/>
    </row>
    <row r="27" spans="1:12">
      <c r="A27" s="16">
        <f t="shared" si="23"/>
        <v>21</v>
      </c>
      <c r="B27" s="10">
        <f t="shared" si="23"/>
        <v>46316</v>
      </c>
      <c r="C27" s="10">
        <f t="shared" si="2"/>
        <v>46316</v>
      </c>
      <c r="D27" s="11">
        <v>0.29166666666666702</v>
      </c>
      <c r="E27" s="10">
        <f t="shared" si="5"/>
        <v>46317</v>
      </c>
      <c r="F27" s="11">
        <v>0.29166666666666702</v>
      </c>
      <c r="G27" s="12">
        <f t="shared" si="9"/>
        <v>1</v>
      </c>
      <c r="H27" s="13"/>
      <c r="I27" s="256"/>
      <c r="J27" s="13">
        <f t="shared" si="24"/>
        <v>0</v>
      </c>
      <c r="K27" s="14">
        <f t="shared" si="25"/>
        <v>0</v>
      </c>
      <c r="L27" s="15"/>
    </row>
    <row r="28" spans="1:12">
      <c r="A28" s="16">
        <f t="shared" si="23"/>
        <v>22</v>
      </c>
      <c r="B28" s="10">
        <f t="shared" si="23"/>
        <v>46317</v>
      </c>
      <c r="C28" s="10">
        <f t="shared" si="2"/>
        <v>46317</v>
      </c>
      <c r="D28" s="11">
        <v>0.29166666666666702</v>
      </c>
      <c r="E28" s="10">
        <f t="shared" si="5"/>
        <v>46318</v>
      </c>
      <c r="F28" s="11">
        <v>0.29166666666666702</v>
      </c>
      <c r="G28" s="12">
        <f t="shared" si="9"/>
        <v>1</v>
      </c>
      <c r="H28" s="13"/>
      <c r="I28" s="13"/>
      <c r="J28" s="13">
        <f t="shared" si="13"/>
        <v>0</v>
      </c>
      <c r="K28" s="14">
        <f t="shared" si="14"/>
        <v>0</v>
      </c>
      <c r="L28" s="15"/>
    </row>
    <row r="29" spans="1:12">
      <c r="A29" s="16">
        <f t="shared" si="23"/>
        <v>23</v>
      </c>
      <c r="B29" s="10">
        <f t="shared" si="23"/>
        <v>46318</v>
      </c>
      <c r="C29" s="10">
        <f t="shared" si="2"/>
        <v>46318</v>
      </c>
      <c r="D29" s="11">
        <v>0.29166666666666702</v>
      </c>
      <c r="E29" s="10">
        <f t="shared" si="5"/>
        <v>46319</v>
      </c>
      <c r="F29" s="11">
        <v>0.29166666666666702</v>
      </c>
      <c r="G29" s="12">
        <f t="shared" si="9"/>
        <v>1</v>
      </c>
      <c r="H29" s="13"/>
      <c r="I29" s="13"/>
      <c r="J29" s="13">
        <f t="shared" si="13"/>
        <v>0</v>
      </c>
      <c r="K29" s="14">
        <f t="shared" si="14"/>
        <v>0</v>
      </c>
      <c r="L29" s="15"/>
    </row>
    <row r="30" spans="1:12">
      <c r="A30" s="16">
        <f t="shared" si="23"/>
        <v>24</v>
      </c>
      <c r="B30" s="10">
        <f t="shared" si="23"/>
        <v>46319</v>
      </c>
      <c r="C30" s="10">
        <f t="shared" si="2"/>
        <v>46319</v>
      </c>
      <c r="D30" s="11">
        <v>0.29166666666666702</v>
      </c>
      <c r="E30" s="10">
        <f t="shared" si="5"/>
        <v>46320</v>
      </c>
      <c r="F30" s="11">
        <v>0.29166666666666702</v>
      </c>
      <c r="G30" s="12">
        <f t="shared" si="9"/>
        <v>1</v>
      </c>
      <c r="H30" s="13"/>
      <c r="I30" s="13"/>
      <c r="J30" s="13">
        <f t="shared" si="13"/>
        <v>0</v>
      </c>
      <c r="K30" s="14">
        <f t="shared" si="14"/>
        <v>0</v>
      </c>
      <c r="L30" s="15"/>
    </row>
    <row r="31" spans="1:12">
      <c r="A31" s="16">
        <f t="shared" si="23"/>
        <v>25</v>
      </c>
      <c r="B31" s="10">
        <f t="shared" si="23"/>
        <v>46320</v>
      </c>
      <c r="C31" s="10">
        <f t="shared" si="2"/>
        <v>46320</v>
      </c>
      <c r="D31" s="11">
        <v>0.29166666666666702</v>
      </c>
      <c r="E31" s="10">
        <f t="shared" si="5"/>
        <v>46321</v>
      </c>
      <c r="F31" s="11">
        <v>0.29166666666666702</v>
      </c>
      <c r="G31" s="12">
        <f t="shared" si="9"/>
        <v>1</v>
      </c>
      <c r="H31" s="13"/>
      <c r="I31" s="13"/>
      <c r="J31" s="13">
        <f t="shared" si="13"/>
        <v>0</v>
      </c>
      <c r="K31" s="14">
        <f t="shared" si="14"/>
        <v>0</v>
      </c>
      <c r="L31" s="15"/>
    </row>
    <row r="32" spans="1:12">
      <c r="A32" s="16">
        <f t="shared" si="23"/>
        <v>26</v>
      </c>
      <c r="B32" s="10">
        <f t="shared" si="23"/>
        <v>46321</v>
      </c>
      <c r="C32" s="10">
        <f t="shared" si="2"/>
        <v>46321</v>
      </c>
      <c r="D32" s="11">
        <v>0.29166666666666702</v>
      </c>
      <c r="E32" s="10">
        <f t="shared" si="5"/>
        <v>46322</v>
      </c>
      <c r="F32" s="11">
        <v>0.29166666666666702</v>
      </c>
      <c r="G32" s="12">
        <f t="shared" si="9"/>
        <v>1</v>
      </c>
      <c r="H32" s="13"/>
      <c r="I32" s="13"/>
      <c r="J32" s="13">
        <f t="shared" ref="J32" si="26">I32-H32</f>
        <v>0</v>
      </c>
      <c r="K32" s="14">
        <f t="shared" ref="K32" si="27">J32/24</f>
        <v>0</v>
      </c>
      <c r="L32" s="15"/>
    </row>
    <row r="33" spans="1:12">
      <c r="A33" s="16">
        <f t="shared" si="23"/>
        <v>27</v>
      </c>
      <c r="B33" s="10">
        <f t="shared" si="23"/>
        <v>46322</v>
      </c>
      <c r="C33" s="10">
        <f t="shared" si="2"/>
        <v>46322</v>
      </c>
      <c r="D33" s="11">
        <v>0.29166666666666702</v>
      </c>
      <c r="E33" s="10">
        <f t="shared" si="5"/>
        <v>46323</v>
      </c>
      <c r="F33" s="11">
        <v>0.29166666666666702</v>
      </c>
      <c r="G33" s="12">
        <f t="shared" si="9"/>
        <v>1</v>
      </c>
      <c r="H33" s="13"/>
      <c r="I33" s="13"/>
      <c r="J33" s="13">
        <f t="shared" si="13"/>
        <v>0</v>
      </c>
      <c r="K33" s="14">
        <f t="shared" si="14"/>
        <v>0</v>
      </c>
      <c r="L33" s="15"/>
    </row>
    <row r="34" spans="1:12">
      <c r="A34" s="16">
        <f t="shared" ref="A34:B34" si="28">A33+1</f>
        <v>28</v>
      </c>
      <c r="B34" s="10">
        <f t="shared" si="28"/>
        <v>46323</v>
      </c>
      <c r="C34" s="10">
        <f t="shared" ref="C34" si="29">B34</f>
        <v>46323</v>
      </c>
      <c r="D34" s="11">
        <v>0.29166666666666702</v>
      </c>
      <c r="E34" s="10">
        <f t="shared" ref="E34" si="30">C34+1</f>
        <v>46324</v>
      </c>
      <c r="F34" s="11">
        <v>0.29166666666666702</v>
      </c>
      <c r="G34" s="12">
        <f t="shared" ref="G34" si="31">IFERROR(((E34-C34)+(F34-D34)),"")</f>
        <v>1</v>
      </c>
      <c r="H34" s="13"/>
      <c r="I34" s="13"/>
      <c r="J34" s="13">
        <f t="shared" ref="J34" si="32">I34-H34</f>
        <v>0</v>
      </c>
      <c r="K34" s="14">
        <f t="shared" ref="K34" si="33">J34/24</f>
        <v>0</v>
      </c>
      <c r="L34" s="15"/>
    </row>
    <row r="35" spans="1:12">
      <c r="A35" s="16">
        <f t="shared" ref="A35:B35" si="34">A34+1</f>
        <v>29</v>
      </c>
      <c r="B35" s="10">
        <f t="shared" si="34"/>
        <v>46324</v>
      </c>
      <c r="C35" s="10">
        <f t="shared" ref="C35:C36" si="35">B35</f>
        <v>46324</v>
      </c>
      <c r="D35" s="11">
        <v>0.29166666666666702</v>
      </c>
      <c r="E35" s="10">
        <f t="shared" ref="E35:E36" si="36">C35+1</f>
        <v>46325</v>
      </c>
      <c r="F35" s="11">
        <v>0.29166666666666702</v>
      </c>
      <c r="G35" s="12">
        <f t="shared" ref="G35:G36" si="37">IFERROR(((E35-C35)+(F35-D35)),"")</f>
        <v>1</v>
      </c>
      <c r="H35" s="13"/>
      <c r="I35" s="13"/>
      <c r="J35" s="13">
        <f t="shared" ref="J35:J36" si="38">I35-H35</f>
        <v>0</v>
      </c>
      <c r="K35" s="14">
        <f t="shared" ref="K35:K36" si="39">J35/24</f>
        <v>0</v>
      </c>
      <c r="L35" s="15"/>
    </row>
    <row r="36" spans="1:12">
      <c r="A36" s="16">
        <f t="shared" ref="A36:B37" si="40">A35+1</f>
        <v>30</v>
      </c>
      <c r="B36" s="10">
        <f t="shared" si="40"/>
        <v>46325</v>
      </c>
      <c r="C36" s="10">
        <f t="shared" si="35"/>
        <v>46325</v>
      </c>
      <c r="D36" s="11">
        <v>0.29166666666666702</v>
      </c>
      <c r="E36" s="10">
        <f t="shared" si="36"/>
        <v>46326</v>
      </c>
      <c r="F36" s="11">
        <v>0.29166666666666702</v>
      </c>
      <c r="G36" s="12">
        <f t="shared" si="37"/>
        <v>1</v>
      </c>
      <c r="H36" s="13"/>
      <c r="I36" s="13"/>
      <c r="J36" s="13">
        <f t="shared" si="38"/>
        <v>0</v>
      </c>
      <c r="K36" s="14">
        <f t="shared" si="39"/>
        <v>0</v>
      </c>
      <c r="L36" s="15"/>
    </row>
    <row r="37" spans="1:12">
      <c r="A37" s="16">
        <f t="shared" si="40"/>
        <v>31</v>
      </c>
      <c r="B37" s="10">
        <f t="shared" si="40"/>
        <v>46326</v>
      </c>
      <c r="C37" s="10">
        <f t="shared" ref="C37" si="41">B37</f>
        <v>46326</v>
      </c>
      <c r="D37" s="11">
        <v>0.29166666666666702</v>
      </c>
      <c r="E37" s="10">
        <f t="shared" ref="E37" si="42">C37+1</f>
        <v>46327</v>
      </c>
      <c r="F37" s="11">
        <v>0.29166666666666702</v>
      </c>
      <c r="G37" s="12">
        <f t="shared" ref="G37" si="43">IFERROR(((E37-C37)+(F37-D37)),"")</f>
        <v>1</v>
      </c>
      <c r="H37" s="13"/>
      <c r="I37" s="13"/>
      <c r="J37" s="13">
        <f t="shared" ref="J37" si="44">I37-H37</f>
        <v>0</v>
      </c>
      <c r="K37" s="14">
        <f t="shared" ref="K37" si="45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24" t="s">
        <v>3</v>
      </c>
      <c r="B40" s="25"/>
      <c r="C40" s="25"/>
      <c r="D40" s="25"/>
      <c r="E40" s="25"/>
      <c r="F40" s="25"/>
      <c r="G40" s="26">
        <f>SUM(G7:G39)</f>
        <v>31</v>
      </c>
      <c r="H40" s="27"/>
      <c r="I40" s="27"/>
      <c r="J40" s="28">
        <f>SUM(J7:J39)</f>
        <v>16196.389999999898</v>
      </c>
      <c r="K40" s="28">
        <f>AVERAGE(K7:K39)</f>
        <v>21.769341397849324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G40/SUMPRODUCT((G7:G39&gt;0)*1)</f>
        <v>1</v>
      </c>
      <c r="H41" s="33"/>
      <c r="I41" s="33"/>
      <c r="J41" s="33"/>
      <c r="K41" s="33">
        <f>K40/SUMPRODUCT((K7:K39&gt;0)*1)</f>
        <v>1.5549529569892375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233</v>
      </c>
      <c r="D2" s="2"/>
      <c r="E2" s="2"/>
      <c r="F2" s="2"/>
      <c r="L2" s="4" t="s">
        <v>158</v>
      </c>
    </row>
    <row r="3" spans="1:12">
      <c r="B3" s="2"/>
      <c r="C3" s="3" t="s">
        <v>234</v>
      </c>
      <c r="D3" s="2"/>
      <c r="E3" s="2"/>
      <c r="F3" s="2"/>
    </row>
    <row r="4" spans="1:12">
      <c r="B4" s="5"/>
      <c r="C4" s="76">
        <f>CLIN!C4</f>
        <v>46296</v>
      </c>
      <c r="D4" s="5"/>
      <c r="E4" s="2"/>
      <c r="F4" s="2"/>
      <c r="J4" s="2" t="s">
        <v>159</v>
      </c>
      <c r="K4" s="6">
        <f>MAX(K7:K38)</f>
        <v>0</v>
      </c>
    </row>
    <row r="5" spans="1:12" ht="15.7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322">
        <v>0</v>
      </c>
      <c r="E7" s="9">
        <f>C7+1</f>
        <v>46297</v>
      </c>
      <c r="F7" s="322">
        <v>0</v>
      </c>
      <c r="G7" s="12">
        <f>IFERROR(((E7-C7)+(F7-D7)),"")</f>
        <v>1</v>
      </c>
      <c r="H7" s="13"/>
      <c r="I7" s="13"/>
      <c r="J7" s="13">
        <f t="shared" ref="J7:J12" si="0">I7-H7</f>
        <v>0</v>
      </c>
      <c r="K7" s="14">
        <f t="shared" ref="K7:K12" si="1">J7/24</f>
        <v>0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5" si="2">B8</f>
        <v>46297</v>
      </c>
      <c r="D8" s="11">
        <f>D7</f>
        <v>0</v>
      </c>
      <c r="E8" s="10">
        <f>C8+1</f>
        <v>46298</v>
      </c>
      <c r="F8" s="11">
        <v>0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si="2"/>
        <v>46298</v>
      </c>
      <c r="D9" s="11">
        <f t="shared" ref="D9:D37" si="4">D8</f>
        <v>0</v>
      </c>
      <c r="E9" s="10">
        <f>C9+1</f>
        <v>46299</v>
      </c>
      <c r="F9" s="11">
        <f t="shared" ref="F9:F37" si="5">F8</f>
        <v>0</v>
      </c>
      <c r="G9" s="12">
        <f>IFERROR(((E9-C9)+(F9-D9)),"")</f>
        <v>1</v>
      </c>
      <c r="H9" s="13"/>
      <c r="I9" s="13"/>
      <c r="J9" s="13">
        <f t="shared" si="0"/>
        <v>0</v>
      </c>
      <c r="K9" s="14">
        <f t="shared" si="1"/>
        <v>0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2"/>
        <v>46299</v>
      </c>
      <c r="D10" s="11">
        <f t="shared" si="4"/>
        <v>0</v>
      </c>
      <c r="E10" s="10">
        <f>C10+1</f>
        <v>46300</v>
      </c>
      <c r="F10" s="11">
        <f t="shared" si="5"/>
        <v>0</v>
      </c>
      <c r="G10" s="12">
        <f>IFERROR(((E10-C10)+(F10-D10)),"")</f>
        <v>1</v>
      </c>
      <c r="H10" s="13"/>
      <c r="I10" s="13"/>
      <c r="J10" s="13">
        <f t="shared" si="0"/>
        <v>0</v>
      </c>
      <c r="K10" s="14">
        <f t="shared" si="1"/>
        <v>0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2"/>
        <v>46300</v>
      </c>
      <c r="D11" s="11">
        <f t="shared" si="4"/>
        <v>0</v>
      </c>
      <c r="E11" s="10">
        <f t="shared" ref="E11:E37" si="6">C11+1</f>
        <v>46301</v>
      </c>
      <c r="F11" s="11">
        <f t="shared" si="5"/>
        <v>0</v>
      </c>
      <c r="G11" s="12">
        <f t="shared" ref="G11:G37" si="7">IFERROR(((E11-C11)+(F11-D11)),"")</f>
        <v>1</v>
      </c>
      <c r="H11" s="13"/>
      <c r="I11" s="13"/>
      <c r="J11" s="13">
        <f t="shared" si="0"/>
        <v>0</v>
      </c>
      <c r="K11" s="14">
        <f t="shared" si="1"/>
        <v>0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2"/>
        <v>46301</v>
      </c>
      <c r="D12" s="11">
        <f t="shared" si="4"/>
        <v>0</v>
      </c>
      <c r="E12" s="10">
        <f t="shared" si="6"/>
        <v>46302</v>
      </c>
      <c r="F12" s="11">
        <f t="shared" si="5"/>
        <v>0</v>
      </c>
      <c r="G12" s="12">
        <f t="shared" si="7"/>
        <v>1</v>
      </c>
      <c r="H12" s="13"/>
      <c r="I12" s="13"/>
      <c r="J12" s="13">
        <f t="shared" si="0"/>
        <v>0</v>
      </c>
      <c r="K12" s="14">
        <f t="shared" si="1"/>
        <v>0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2"/>
        <v>46302</v>
      </c>
      <c r="D13" s="11">
        <f t="shared" si="4"/>
        <v>0</v>
      </c>
      <c r="E13" s="10">
        <f t="shared" si="6"/>
        <v>46303</v>
      </c>
      <c r="F13" s="11">
        <f t="shared" si="5"/>
        <v>0</v>
      </c>
      <c r="G13" s="12">
        <f t="shared" si="7"/>
        <v>1</v>
      </c>
      <c r="H13" s="13"/>
      <c r="I13" s="13"/>
      <c r="J13" s="13">
        <f t="shared" ref="J13" si="8">I13-H13</f>
        <v>0</v>
      </c>
      <c r="K13" s="14">
        <f t="shared" ref="K13" si="9">J13/24</f>
        <v>0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2"/>
        <v>46303</v>
      </c>
      <c r="D14" s="11">
        <f t="shared" si="4"/>
        <v>0</v>
      </c>
      <c r="E14" s="10">
        <f t="shared" si="6"/>
        <v>46304</v>
      </c>
      <c r="F14" s="11">
        <f t="shared" si="5"/>
        <v>0</v>
      </c>
      <c r="G14" s="12">
        <f t="shared" si="7"/>
        <v>1</v>
      </c>
      <c r="H14" s="13"/>
      <c r="I14" s="13"/>
      <c r="J14" s="13">
        <f t="shared" ref="J14" si="10">I14-H14</f>
        <v>0</v>
      </c>
      <c r="K14" s="14">
        <f t="shared" ref="K14" si="11">J14/24</f>
        <v>0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2"/>
        <v>46304</v>
      </c>
      <c r="D15" s="11">
        <f t="shared" si="4"/>
        <v>0</v>
      </c>
      <c r="E15" s="10">
        <f t="shared" si="6"/>
        <v>46305</v>
      </c>
      <c r="F15" s="11">
        <f t="shared" si="5"/>
        <v>0</v>
      </c>
      <c r="G15" s="12">
        <f t="shared" si="7"/>
        <v>1</v>
      </c>
      <c r="H15" s="13"/>
      <c r="I15" s="13"/>
      <c r="J15" s="13">
        <f t="shared" ref="J15" si="12">I15-H15</f>
        <v>0</v>
      </c>
      <c r="K15" s="14">
        <f t="shared" ref="K15" si="13">J15/24</f>
        <v>0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2"/>
        <v>46305</v>
      </c>
      <c r="D16" s="11">
        <f t="shared" si="4"/>
        <v>0</v>
      </c>
      <c r="E16" s="10">
        <f t="shared" si="6"/>
        <v>46306</v>
      </c>
      <c r="F16" s="11">
        <f t="shared" si="5"/>
        <v>0</v>
      </c>
      <c r="G16" s="12">
        <f t="shared" si="7"/>
        <v>1</v>
      </c>
      <c r="H16" s="13"/>
      <c r="I16" s="13"/>
      <c r="J16" s="13">
        <f t="shared" ref="J16" si="14">I16-H16</f>
        <v>0</v>
      </c>
      <c r="K16" s="14">
        <f t="shared" ref="K16" si="15">J16/24</f>
        <v>0</v>
      </c>
      <c r="L16" s="15"/>
    </row>
    <row r="17" spans="1:14">
      <c r="A17" s="16">
        <f t="shared" si="3"/>
        <v>11</v>
      </c>
      <c r="B17" s="10">
        <f t="shared" si="3"/>
        <v>46306</v>
      </c>
      <c r="C17" s="10">
        <f t="shared" si="2"/>
        <v>46306</v>
      </c>
      <c r="D17" s="11">
        <f t="shared" si="4"/>
        <v>0</v>
      </c>
      <c r="E17" s="10">
        <f t="shared" si="6"/>
        <v>46307</v>
      </c>
      <c r="F17" s="11">
        <f t="shared" si="5"/>
        <v>0</v>
      </c>
      <c r="G17" s="12">
        <f t="shared" si="7"/>
        <v>1</v>
      </c>
      <c r="H17" s="13"/>
      <c r="I17" s="13"/>
      <c r="J17" s="13">
        <f t="shared" ref="J17" si="16">I17-H17</f>
        <v>0</v>
      </c>
      <c r="K17" s="14">
        <f t="shared" ref="K17" si="17">J17/24</f>
        <v>0</v>
      </c>
      <c r="L17" s="15"/>
    </row>
    <row r="18" spans="1:14">
      <c r="A18" s="16">
        <f t="shared" si="3"/>
        <v>12</v>
      </c>
      <c r="B18" s="10">
        <f t="shared" si="3"/>
        <v>46307</v>
      </c>
      <c r="C18" s="10">
        <f t="shared" si="2"/>
        <v>46307</v>
      </c>
      <c r="D18" s="11">
        <f t="shared" si="4"/>
        <v>0</v>
      </c>
      <c r="E18" s="10">
        <f t="shared" si="6"/>
        <v>46308</v>
      </c>
      <c r="F18" s="11">
        <f t="shared" si="5"/>
        <v>0</v>
      </c>
      <c r="G18" s="12">
        <f t="shared" si="7"/>
        <v>1</v>
      </c>
      <c r="H18" s="13"/>
      <c r="I18" s="13"/>
      <c r="J18" s="13">
        <f t="shared" ref="J18" si="18">I18-H18</f>
        <v>0</v>
      </c>
      <c r="K18" s="14">
        <f t="shared" ref="K18" si="19">J18/24</f>
        <v>0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2"/>
        <v>46308</v>
      </c>
      <c r="D19" s="11">
        <f t="shared" si="4"/>
        <v>0</v>
      </c>
      <c r="E19" s="10">
        <f t="shared" si="6"/>
        <v>46309</v>
      </c>
      <c r="F19" s="11">
        <f t="shared" si="5"/>
        <v>0</v>
      </c>
      <c r="G19" s="12">
        <f t="shared" si="7"/>
        <v>1</v>
      </c>
      <c r="H19" s="13"/>
      <c r="I19" s="13"/>
      <c r="J19" s="13">
        <f t="shared" ref="J19" si="20">I19-H19</f>
        <v>0</v>
      </c>
      <c r="K19" s="14">
        <f t="shared" ref="K19" si="21">J19/24</f>
        <v>0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2"/>
        <v>46309</v>
      </c>
      <c r="D20" s="11">
        <f t="shared" si="4"/>
        <v>0</v>
      </c>
      <c r="E20" s="10">
        <f t="shared" si="6"/>
        <v>46310</v>
      </c>
      <c r="F20" s="11">
        <f t="shared" si="5"/>
        <v>0</v>
      </c>
      <c r="G20" s="12">
        <f t="shared" si="7"/>
        <v>1</v>
      </c>
      <c r="H20" s="13"/>
      <c r="I20" s="13"/>
      <c r="J20" s="13">
        <f t="shared" ref="J20" si="22">I20-H20</f>
        <v>0</v>
      </c>
      <c r="K20" s="14">
        <f t="shared" ref="K20" si="23">J20/24</f>
        <v>0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2"/>
        <v>46310</v>
      </c>
      <c r="D21" s="11">
        <f t="shared" si="4"/>
        <v>0</v>
      </c>
      <c r="E21" s="10">
        <f t="shared" si="6"/>
        <v>46311</v>
      </c>
      <c r="F21" s="11">
        <f t="shared" si="5"/>
        <v>0</v>
      </c>
      <c r="G21" s="12">
        <f t="shared" si="7"/>
        <v>1</v>
      </c>
      <c r="H21" s="13"/>
      <c r="I21" s="13"/>
      <c r="J21" s="13">
        <f t="shared" ref="J21" si="24">I21-H21</f>
        <v>0</v>
      </c>
      <c r="K21" s="14">
        <f t="shared" ref="K21" si="25">J21/24</f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2"/>
        <v>46311</v>
      </c>
      <c r="D22" s="11">
        <f t="shared" si="4"/>
        <v>0</v>
      </c>
      <c r="E22" s="10">
        <f t="shared" si="6"/>
        <v>46312</v>
      </c>
      <c r="F22" s="11">
        <f t="shared" si="5"/>
        <v>0</v>
      </c>
      <c r="G22" s="12">
        <f t="shared" si="7"/>
        <v>1</v>
      </c>
      <c r="H22" s="13"/>
      <c r="I22" s="13"/>
      <c r="J22" s="13">
        <f t="shared" ref="J22" si="26">I22-H22</f>
        <v>0</v>
      </c>
      <c r="K22" s="14">
        <f t="shared" ref="K22" si="27">J22/24</f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2"/>
        <v>46312</v>
      </c>
      <c r="D23" s="11">
        <f t="shared" si="4"/>
        <v>0</v>
      </c>
      <c r="E23" s="10">
        <f t="shared" si="6"/>
        <v>46313</v>
      </c>
      <c r="F23" s="11">
        <f t="shared" si="5"/>
        <v>0</v>
      </c>
      <c r="G23" s="12">
        <f t="shared" si="7"/>
        <v>1</v>
      </c>
      <c r="H23" s="13"/>
      <c r="I23" s="13"/>
      <c r="J23" s="13">
        <f t="shared" ref="J23" si="28">I23-H23</f>
        <v>0</v>
      </c>
      <c r="K23" s="14">
        <f t="shared" ref="K23" si="29">J23/24</f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2"/>
        <v>46313</v>
      </c>
      <c r="D24" s="11">
        <f t="shared" si="4"/>
        <v>0</v>
      </c>
      <c r="E24" s="10">
        <f t="shared" si="6"/>
        <v>46314</v>
      </c>
      <c r="F24" s="11">
        <f t="shared" si="5"/>
        <v>0</v>
      </c>
      <c r="G24" s="12">
        <f t="shared" si="7"/>
        <v>1</v>
      </c>
      <c r="H24" s="13"/>
      <c r="I24" s="13"/>
      <c r="J24" s="13">
        <f t="shared" ref="J24" si="30">I24-H24</f>
        <v>0</v>
      </c>
      <c r="K24" s="14">
        <f t="shared" ref="K24" si="31">J24/24</f>
        <v>0</v>
      </c>
      <c r="L24" s="15"/>
    </row>
    <row r="25" spans="1:14">
      <c r="A25" s="16">
        <f t="shared" ref="A25:B37" si="32">A24+1</f>
        <v>19</v>
      </c>
      <c r="B25" s="10">
        <f t="shared" si="32"/>
        <v>46314</v>
      </c>
      <c r="C25" s="10">
        <f t="shared" si="2"/>
        <v>46314</v>
      </c>
      <c r="D25" s="11">
        <f t="shared" si="4"/>
        <v>0</v>
      </c>
      <c r="E25" s="10">
        <f t="shared" si="6"/>
        <v>46315</v>
      </c>
      <c r="F25" s="11">
        <f t="shared" si="5"/>
        <v>0</v>
      </c>
      <c r="G25" s="12">
        <f t="shared" si="7"/>
        <v>1</v>
      </c>
      <c r="H25" s="13"/>
      <c r="I25" s="13"/>
      <c r="J25" s="13">
        <f t="shared" ref="J25" si="33">I25-H25</f>
        <v>0</v>
      </c>
      <c r="K25" s="14">
        <f t="shared" ref="K25" si="34">J25/24</f>
        <v>0</v>
      </c>
      <c r="L25" s="15"/>
    </row>
    <row r="26" spans="1:14">
      <c r="A26" s="16">
        <f t="shared" si="32"/>
        <v>20</v>
      </c>
      <c r="B26" s="10">
        <f t="shared" si="32"/>
        <v>46315</v>
      </c>
      <c r="C26" s="10">
        <f t="shared" si="2"/>
        <v>46315</v>
      </c>
      <c r="D26" s="11">
        <f t="shared" si="4"/>
        <v>0</v>
      </c>
      <c r="E26" s="10">
        <f t="shared" si="6"/>
        <v>46316</v>
      </c>
      <c r="F26" s="11">
        <f t="shared" si="5"/>
        <v>0</v>
      </c>
      <c r="G26" s="12">
        <f t="shared" si="7"/>
        <v>1</v>
      </c>
      <c r="H26" s="13"/>
      <c r="I26" s="13"/>
      <c r="J26" s="13">
        <f t="shared" ref="J26" si="35">I26-H26</f>
        <v>0</v>
      </c>
      <c r="K26" s="14">
        <f t="shared" ref="K26" si="36">J26/24</f>
        <v>0</v>
      </c>
      <c r="L26" s="15"/>
    </row>
    <row r="27" spans="1:14">
      <c r="A27" s="16">
        <f t="shared" si="32"/>
        <v>21</v>
      </c>
      <c r="B27" s="10">
        <f t="shared" si="32"/>
        <v>46316</v>
      </c>
      <c r="C27" s="10">
        <f t="shared" si="2"/>
        <v>46316</v>
      </c>
      <c r="D27" s="11">
        <f t="shared" si="4"/>
        <v>0</v>
      </c>
      <c r="E27" s="10">
        <f t="shared" si="6"/>
        <v>46317</v>
      </c>
      <c r="F27" s="11">
        <f t="shared" si="5"/>
        <v>0</v>
      </c>
      <c r="G27" s="12">
        <f t="shared" si="7"/>
        <v>1</v>
      </c>
      <c r="H27" s="13"/>
      <c r="I27" s="13"/>
      <c r="J27" s="13">
        <f t="shared" ref="J27" si="37">I27-H27</f>
        <v>0</v>
      </c>
      <c r="K27" s="14">
        <f t="shared" ref="K27" si="38">J27/24</f>
        <v>0</v>
      </c>
      <c r="L27" s="15"/>
    </row>
    <row r="28" spans="1:14">
      <c r="A28" s="16">
        <f t="shared" si="32"/>
        <v>22</v>
      </c>
      <c r="B28" s="10">
        <f t="shared" si="32"/>
        <v>46317</v>
      </c>
      <c r="C28" s="10">
        <f t="shared" si="2"/>
        <v>46317</v>
      </c>
      <c r="D28" s="11">
        <f t="shared" si="4"/>
        <v>0</v>
      </c>
      <c r="E28" s="10">
        <f t="shared" si="6"/>
        <v>46318</v>
      </c>
      <c r="F28" s="11">
        <f t="shared" si="5"/>
        <v>0</v>
      </c>
      <c r="G28" s="12">
        <f t="shared" si="7"/>
        <v>1</v>
      </c>
      <c r="H28" s="13"/>
      <c r="I28" s="13"/>
      <c r="J28" s="13">
        <f t="shared" ref="J28" si="39">I28-H28</f>
        <v>0</v>
      </c>
      <c r="K28" s="14">
        <f t="shared" ref="K28" si="40">J28/24</f>
        <v>0</v>
      </c>
      <c r="L28" s="15"/>
    </row>
    <row r="29" spans="1:14">
      <c r="A29" s="16">
        <f t="shared" si="32"/>
        <v>23</v>
      </c>
      <c r="B29" s="10">
        <f t="shared" si="32"/>
        <v>46318</v>
      </c>
      <c r="C29" s="10">
        <f t="shared" si="2"/>
        <v>46318</v>
      </c>
      <c r="D29" s="11">
        <f t="shared" si="4"/>
        <v>0</v>
      </c>
      <c r="E29" s="10">
        <f t="shared" si="6"/>
        <v>46319</v>
      </c>
      <c r="F29" s="11">
        <f t="shared" si="5"/>
        <v>0</v>
      </c>
      <c r="G29" s="12">
        <f t="shared" si="7"/>
        <v>1</v>
      </c>
      <c r="H29" s="13"/>
      <c r="I29" s="13"/>
      <c r="J29" s="13">
        <f t="shared" ref="J29" si="41">I29-H29</f>
        <v>0</v>
      </c>
      <c r="K29" s="14">
        <f t="shared" ref="K29" si="42">J29/24</f>
        <v>0</v>
      </c>
      <c r="L29" s="15"/>
    </row>
    <row r="30" spans="1:14">
      <c r="A30" s="16">
        <f t="shared" si="32"/>
        <v>24</v>
      </c>
      <c r="B30" s="10">
        <f t="shared" si="32"/>
        <v>46319</v>
      </c>
      <c r="C30" s="10">
        <f t="shared" si="2"/>
        <v>46319</v>
      </c>
      <c r="D30" s="11">
        <f t="shared" si="4"/>
        <v>0</v>
      </c>
      <c r="E30" s="10">
        <f t="shared" si="6"/>
        <v>46320</v>
      </c>
      <c r="F30" s="11">
        <f t="shared" si="5"/>
        <v>0</v>
      </c>
      <c r="G30" s="12">
        <f t="shared" si="7"/>
        <v>1</v>
      </c>
      <c r="H30" s="13"/>
      <c r="I30" s="13"/>
      <c r="J30" s="13">
        <f t="shared" ref="J30" si="43">I30-H30</f>
        <v>0</v>
      </c>
      <c r="K30" s="14">
        <f t="shared" ref="K30" si="44">J30/24</f>
        <v>0</v>
      </c>
      <c r="L30" s="15"/>
    </row>
    <row r="31" spans="1:14">
      <c r="A31" s="16">
        <f t="shared" si="32"/>
        <v>25</v>
      </c>
      <c r="B31" s="10">
        <f t="shared" si="32"/>
        <v>46320</v>
      </c>
      <c r="C31" s="10">
        <f t="shared" si="2"/>
        <v>46320</v>
      </c>
      <c r="D31" s="11">
        <f t="shared" si="4"/>
        <v>0</v>
      </c>
      <c r="E31" s="10">
        <f t="shared" si="6"/>
        <v>46321</v>
      </c>
      <c r="F31" s="11">
        <f t="shared" si="5"/>
        <v>0</v>
      </c>
      <c r="G31" s="12">
        <f t="shared" si="7"/>
        <v>1</v>
      </c>
      <c r="H31" s="13"/>
      <c r="I31" s="13"/>
      <c r="J31" s="13">
        <f t="shared" ref="J31:J36" si="45">I31-H31</f>
        <v>0</v>
      </c>
      <c r="K31" s="14">
        <f t="shared" ref="K31:K35" si="46">J31/24</f>
        <v>0</v>
      </c>
      <c r="L31" s="15"/>
    </row>
    <row r="32" spans="1:14">
      <c r="A32" s="16">
        <f t="shared" si="32"/>
        <v>26</v>
      </c>
      <c r="B32" s="10">
        <f t="shared" si="32"/>
        <v>46321</v>
      </c>
      <c r="C32" s="10">
        <f t="shared" si="2"/>
        <v>46321</v>
      </c>
      <c r="D32" s="11">
        <f t="shared" si="4"/>
        <v>0</v>
      </c>
      <c r="E32" s="10">
        <f t="shared" si="6"/>
        <v>46322</v>
      </c>
      <c r="F32" s="11">
        <f t="shared" si="5"/>
        <v>0</v>
      </c>
      <c r="G32" s="12">
        <f t="shared" si="7"/>
        <v>1</v>
      </c>
      <c r="H32" s="13"/>
      <c r="I32" s="13"/>
      <c r="J32" s="13">
        <f t="shared" si="45"/>
        <v>0</v>
      </c>
      <c r="K32" s="14">
        <f t="shared" si="46"/>
        <v>0</v>
      </c>
      <c r="L32" s="15"/>
    </row>
    <row r="33" spans="1:12">
      <c r="A33" s="16">
        <f t="shared" si="32"/>
        <v>27</v>
      </c>
      <c r="B33" s="10">
        <f t="shared" si="32"/>
        <v>46322</v>
      </c>
      <c r="C33" s="10">
        <f t="shared" si="2"/>
        <v>46322</v>
      </c>
      <c r="D33" s="11">
        <f t="shared" si="4"/>
        <v>0</v>
      </c>
      <c r="E33" s="10">
        <f t="shared" si="6"/>
        <v>46323</v>
      </c>
      <c r="F33" s="11">
        <f t="shared" si="5"/>
        <v>0</v>
      </c>
      <c r="G33" s="12">
        <f t="shared" si="7"/>
        <v>1</v>
      </c>
      <c r="H33" s="13"/>
      <c r="I33" s="13"/>
      <c r="J33" s="13">
        <f t="shared" si="45"/>
        <v>0</v>
      </c>
      <c r="K33" s="14">
        <f t="shared" si="46"/>
        <v>0</v>
      </c>
      <c r="L33" s="15"/>
    </row>
    <row r="34" spans="1:12">
      <c r="A34" s="16">
        <f t="shared" si="32"/>
        <v>28</v>
      </c>
      <c r="B34" s="10">
        <f t="shared" si="32"/>
        <v>46323</v>
      </c>
      <c r="C34" s="10">
        <f t="shared" si="2"/>
        <v>46323</v>
      </c>
      <c r="D34" s="11">
        <f t="shared" si="4"/>
        <v>0</v>
      </c>
      <c r="E34" s="10">
        <f t="shared" si="6"/>
        <v>46324</v>
      </c>
      <c r="F34" s="11">
        <f t="shared" si="5"/>
        <v>0</v>
      </c>
      <c r="G34" s="12">
        <f t="shared" si="7"/>
        <v>1</v>
      </c>
      <c r="H34" s="13"/>
      <c r="I34" s="13"/>
      <c r="J34" s="13">
        <f t="shared" si="45"/>
        <v>0</v>
      </c>
      <c r="K34" s="14">
        <f t="shared" si="46"/>
        <v>0</v>
      </c>
      <c r="L34" s="15"/>
    </row>
    <row r="35" spans="1:12">
      <c r="A35" s="16">
        <f t="shared" si="32"/>
        <v>29</v>
      </c>
      <c r="B35" s="10">
        <f t="shared" si="32"/>
        <v>46324</v>
      </c>
      <c r="C35" s="10">
        <f t="shared" si="2"/>
        <v>46324</v>
      </c>
      <c r="D35" s="11">
        <f t="shared" si="4"/>
        <v>0</v>
      </c>
      <c r="E35" s="10">
        <f t="shared" si="6"/>
        <v>46325</v>
      </c>
      <c r="F35" s="11">
        <f t="shared" si="5"/>
        <v>0</v>
      </c>
      <c r="G35" s="12">
        <f t="shared" si="7"/>
        <v>1</v>
      </c>
      <c r="H35" s="13"/>
      <c r="I35" s="13"/>
      <c r="J35" s="13">
        <f t="shared" si="45"/>
        <v>0</v>
      </c>
      <c r="K35" s="14">
        <f t="shared" si="46"/>
        <v>0</v>
      </c>
      <c r="L35" s="15"/>
    </row>
    <row r="36" spans="1:12">
      <c r="A36" s="16">
        <f t="shared" si="32"/>
        <v>30</v>
      </c>
      <c r="B36" s="10">
        <f t="shared" si="32"/>
        <v>46325</v>
      </c>
      <c r="C36" s="10">
        <f t="shared" ref="C36" si="47">B36</f>
        <v>46325</v>
      </c>
      <c r="D36" s="11">
        <f t="shared" si="4"/>
        <v>0</v>
      </c>
      <c r="E36" s="10">
        <f t="shared" si="6"/>
        <v>46326</v>
      </c>
      <c r="F36" s="11">
        <f t="shared" si="5"/>
        <v>0</v>
      </c>
      <c r="G36" s="12">
        <f t="shared" si="7"/>
        <v>1</v>
      </c>
      <c r="H36" s="13"/>
      <c r="I36" s="13"/>
      <c r="J36" s="13">
        <f t="shared" si="45"/>
        <v>0</v>
      </c>
      <c r="K36" s="14">
        <f t="shared" ref="K36" si="48">J36/24</f>
        <v>0</v>
      </c>
      <c r="L36" s="15"/>
    </row>
    <row r="37" spans="1:12">
      <c r="A37" s="16">
        <f t="shared" si="32"/>
        <v>31</v>
      </c>
      <c r="B37" s="10">
        <f t="shared" si="32"/>
        <v>46326</v>
      </c>
      <c r="C37" s="10">
        <f t="shared" ref="C37" si="49">B37</f>
        <v>46326</v>
      </c>
      <c r="D37" s="11">
        <f t="shared" si="4"/>
        <v>0</v>
      </c>
      <c r="E37" s="10">
        <f t="shared" si="6"/>
        <v>46327</v>
      </c>
      <c r="F37" s="11">
        <f t="shared" si="5"/>
        <v>0</v>
      </c>
      <c r="G37" s="12">
        <f t="shared" si="7"/>
        <v>1</v>
      </c>
      <c r="H37" s="13"/>
      <c r="I37" s="13"/>
      <c r="J37" s="13">
        <f t="shared" ref="J37" si="50">I37-H37</f>
        <v>0</v>
      </c>
      <c r="K37" s="14">
        <f t="shared" ref="K37" si="51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xSplit="2" ySplit="6" topLeftCell="C7" activePane="bottomRight" state="frozen"/>
      <selection pane="topRight"/>
      <selection pane="bottomLeft"/>
      <selection pane="bottomRight" activeCell="I22" sqref="I2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7.1406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235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0.33333333333333298</v>
      </c>
      <c r="E7" s="10">
        <f>C7+1</f>
        <v>46297</v>
      </c>
      <c r="F7" s="11">
        <v>0.33333333333333298</v>
      </c>
      <c r="G7" s="12">
        <f>IFERROR(((E7-C7)+(F7-D7)),"")</f>
        <v>1</v>
      </c>
      <c r="H7" s="13">
        <v>0</v>
      </c>
      <c r="I7" s="13">
        <v>0</v>
      </c>
      <c r="J7" s="13">
        <f t="shared" ref="J7:J8" si="0">I7-H7</f>
        <v>0</v>
      </c>
      <c r="K7" s="14">
        <f t="shared" ref="K7:K8" si="1">J7/24</f>
        <v>0</v>
      </c>
      <c r="L7" s="15" t="s">
        <v>186</v>
      </c>
    </row>
    <row r="8" spans="1:12">
      <c r="A8" s="16">
        <f>A7+1</f>
        <v>2</v>
      </c>
      <c r="B8" s="10">
        <f>B7+1</f>
        <v>46297</v>
      </c>
      <c r="C8" s="10">
        <f t="shared" ref="C8" si="2">B8</f>
        <v>46297</v>
      </c>
      <c r="D8" s="11">
        <f>D7</f>
        <v>0.33333333333333298</v>
      </c>
      <c r="E8" s="10">
        <f t="shared" ref="E8" si="3">C8+1</f>
        <v>46298</v>
      </c>
      <c r="F8" s="11">
        <f>F7</f>
        <v>0.33333333333333298</v>
      </c>
      <c r="G8" s="12">
        <f>IFERROR(((E8-C8)+(F8-D8)),"")</f>
        <v>1</v>
      </c>
      <c r="H8" s="13">
        <f t="shared" ref="H8:H13" si="4">I7</f>
        <v>0</v>
      </c>
      <c r="I8" s="13">
        <v>0</v>
      </c>
      <c r="J8" s="13">
        <f t="shared" si="0"/>
        <v>0</v>
      </c>
      <c r="K8" s="14">
        <f t="shared" si="1"/>
        <v>0</v>
      </c>
      <c r="L8" s="15" t="s">
        <v>186</v>
      </c>
    </row>
    <row r="9" spans="1:12">
      <c r="A9" s="16">
        <f t="shared" ref="A9:B19" si="5">A8+1</f>
        <v>3</v>
      </c>
      <c r="B9" s="10">
        <f t="shared" si="5"/>
        <v>46298</v>
      </c>
      <c r="C9" s="10">
        <f t="shared" ref="C9:C36" si="6">B9</f>
        <v>46298</v>
      </c>
      <c r="D9" s="11">
        <f t="shared" ref="D9:D37" si="7">D8</f>
        <v>0.33333333333333298</v>
      </c>
      <c r="E9" s="10">
        <f t="shared" ref="E9:E36" si="8">C9+1</f>
        <v>46299</v>
      </c>
      <c r="F9" s="11">
        <f t="shared" ref="F9:F37" si="9">F8</f>
        <v>0.33333333333333298</v>
      </c>
      <c r="G9" s="12">
        <f t="shared" ref="G9:G36" si="10">IFERROR(((E9-C9)+(F9-D9)),"")</f>
        <v>1</v>
      </c>
      <c r="H9" s="13">
        <f t="shared" si="4"/>
        <v>0</v>
      </c>
      <c r="I9" s="13">
        <v>0</v>
      </c>
      <c r="J9" s="13">
        <f t="shared" ref="J9" si="11">I9-H9</f>
        <v>0</v>
      </c>
      <c r="K9" s="14">
        <f t="shared" ref="K9" si="12">J9/24</f>
        <v>0</v>
      </c>
      <c r="L9" s="15" t="s">
        <v>186</v>
      </c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f t="shared" si="7"/>
        <v>0.33333333333333298</v>
      </c>
      <c r="E10" s="10">
        <f t="shared" si="8"/>
        <v>46300</v>
      </c>
      <c r="F10" s="11">
        <f t="shared" si="9"/>
        <v>0.33333333333333298</v>
      </c>
      <c r="G10" s="12">
        <f t="shared" si="10"/>
        <v>1</v>
      </c>
      <c r="H10" s="13">
        <f t="shared" si="4"/>
        <v>0</v>
      </c>
      <c r="I10" s="13">
        <v>0</v>
      </c>
      <c r="J10" s="13">
        <f t="shared" ref="J10" si="13">I10-H10</f>
        <v>0</v>
      </c>
      <c r="K10" s="14">
        <f t="shared" ref="K10" si="14">J10/24</f>
        <v>0</v>
      </c>
      <c r="L10" s="15" t="s">
        <v>186</v>
      </c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f t="shared" si="7"/>
        <v>0.33333333333333298</v>
      </c>
      <c r="E11" s="10">
        <f t="shared" si="8"/>
        <v>46301</v>
      </c>
      <c r="F11" s="11">
        <f t="shared" si="9"/>
        <v>0.33333333333333298</v>
      </c>
      <c r="G11" s="12">
        <f t="shared" si="10"/>
        <v>1</v>
      </c>
      <c r="H11" s="13">
        <f t="shared" si="4"/>
        <v>0</v>
      </c>
      <c r="I11" s="13">
        <v>0</v>
      </c>
      <c r="J11" s="13">
        <f t="shared" ref="J11" si="15">I11-H11</f>
        <v>0</v>
      </c>
      <c r="K11" s="14">
        <f t="shared" ref="K11" si="16">J11/24</f>
        <v>0</v>
      </c>
      <c r="L11" s="15" t="s">
        <v>186</v>
      </c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f t="shared" si="7"/>
        <v>0.33333333333333298</v>
      </c>
      <c r="E12" s="10">
        <f t="shared" si="8"/>
        <v>46302</v>
      </c>
      <c r="F12" s="11">
        <f t="shared" si="9"/>
        <v>0.33333333333333298</v>
      </c>
      <c r="G12" s="12">
        <f t="shared" si="10"/>
        <v>1</v>
      </c>
      <c r="H12" s="13">
        <f t="shared" si="4"/>
        <v>0</v>
      </c>
      <c r="I12" s="13">
        <v>0</v>
      </c>
      <c r="J12" s="13">
        <f t="shared" ref="J12" si="17">I12-H12</f>
        <v>0</v>
      </c>
      <c r="K12" s="14">
        <f t="shared" ref="K12" si="18">J12/24</f>
        <v>0</v>
      </c>
      <c r="L12" s="15" t="s">
        <v>186</v>
      </c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f t="shared" si="7"/>
        <v>0.33333333333333298</v>
      </c>
      <c r="E13" s="10">
        <f t="shared" si="8"/>
        <v>46303</v>
      </c>
      <c r="F13" s="11">
        <f t="shared" si="9"/>
        <v>0.33333333333333298</v>
      </c>
      <c r="G13" s="12">
        <f t="shared" si="10"/>
        <v>1</v>
      </c>
      <c r="H13" s="13">
        <f t="shared" si="4"/>
        <v>0</v>
      </c>
      <c r="I13" s="13">
        <v>0</v>
      </c>
      <c r="J13" s="13">
        <f t="shared" ref="J13" si="19">I13-H13</f>
        <v>0</v>
      </c>
      <c r="K13" s="14">
        <f t="shared" ref="K13" si="20">J13/24</f>
        <v>0</v>
      </c>
      <c r="L13" s="15" t="s">
        <v>186</v>
      </c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f t="shared" si="7"/>
        <v>0.33333333333333298</v>
      </c>
      <c r="E14" s="10">
        <f t="shared" si="8"/>
        <v>46304</v>
      </c>
      <c r="F14" s="11">
        <f t="shared" si="9"/>
        <v>0.33333333333333298</v>
      </c>
      <c r="G14" s="12">
        <f t="shared" si="10"/>
        <v>1</v>
      </c>
      <c r="H14" s="13">
        <f t="shared" ref="H14" si="21">I13</f>
        <v>0</v>
      </c>
      <c r="I14" s="13">
        <v>0</v>
      </c>
      <c r="J14" s="13">
        <f t="shared" ref="J14" si="22">I14-H14</f>
        <v>0</v>
      </c>
      <c r="K14" s="14">
        <f t="shared" ref="K14" si="23">J14/24</f>
        <v>0</v>
      </c>
      <c r="L14" s="15" t="s">
        <v>186</v>
      </c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f t="shared" si="7"/>
        <v>0.33333333333333298</v>
      </c>
      <c r="E15" s="10">
        <f t="shared" si="8"/>
        <v>46305</v>
      </c>
      <c r="F15" s="11">
        <f t="shared" si="9"/>
        <v>0.33333333333333298</v>
      </c>
      <c r="G15" s="12">
        <f t="shared" si="10"/>
        <v>1</v>
      </c>
      <c r="H15" s="13">
        <f t="shared" ref="H15" si="24">I14</f>
        <v>0</v>
      </c>
      <c r="I15" s="13">
        <v>0</v>
      </c>
      <c r="J15" s="13">
        <f t="shared" ref="J15" si="25">I15-H15</f>
        <v>0</v>
      </c>
      <c r="K15" s="14">
        <f t="shared" ref="K15" si="26">J15/24</f>
        <v>0</v>
      </c>
      <c r="L15" s="15" t="s">
        <v>186</v>
      </c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f t="shared" si="7"/>
        <v>0.33333333333333298</v>
      </c>
      <c r="E16" s="10">
        <f t="shared" si="8"/>
        <v>46306</v>
      </c>
      <c r="F16" s="11">
        <f t="shared" si="9"/>
        <v>0.33333333333333298</v>
      </c>
      <c r="G16" s="12">
        <f t="shared" si="10"/>
        <v>1</v>
      </c>
      <c r="H16" s="13">
        <f t="shared" ref="H16" si="27">I15</f>
        <v>0</v>
      </c>
      <c r="I16" s="13">
        <v>0</v>
      </c>
      <c r="J16" s="13">
        <f t="shared" ref="J16" si="28">I16-H16</f>
        <v>0</v>
      </c>
      <c r="K16" s="14">
        <f t="shared" ref="K16" si="29">J16/24</f>
        <v>0</v>
      </c>
      <c r="L16" s="15" t="s">
        <v>186</v>
      </c>
    </row>
    <row r="17" spans="1:12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f t="shared" si="7"/>
        <v>0.33333333333333298</v>
      </c>
      <c r="E17" s="10">
        <f t="shared" si="8"/>
        <v>46307</v>
      </c>
      <c r="F17" s="11">
        <f t="shared" si="9"/>
        <v>0.33333333333333298</v>
      </c>
      <c r="G17" s="12">
        <f t="shared" si="10"/>
        <v>1</v>
      </c>
      <c r="H17" s="13">
        <f t="shared" ref="H17" si="30">I16</f>
        <v>0</v>
      </c>
      <c r="I17" s="13">
        <v>0</v>
      </c>
      <c r="J17" s="13">
        <f t="shared" ref="J17" si="31">I17-H17</f>
        <v>0</v>
      </c>
      <c r="K17" s="14">
        <f t="shared" ref="K17" si="32">J17/24</f>
        <v>0</v>
      </c>
      <c r="L17" s="15" t="s">
        <v>186</v>
      </c>
    </row>
    <row r="18" spans="1:12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f t="shared" si="7"/>
        <v>0.33333333333333298</v>
      </c>
      <c r="E18" s="10">
        <f t="shared" si="8"/>
        <v>46308</v>
      </c>
      <c r="F18" s="11">
        <f t="shared" si="9"/>
        <v>0.33333333333333298</v>
      </c>
      <c r="G18" s="12">
        <f t="shared" si="10"/>
        <v>1</v>
      </c>
      <c r="H18" s="13">
        <f t="shared" ref="H18" si="33">I17</f>
        <v>0</v>
      </c>
      <c r="I18" s="13">
        <v>0</v>
      </c>
      <c r="J18" s="13">
        <f t="shared" ref="J18" si="34">I18-H18</f>
        <v>0</v>
      </c>
      <c r="K18" s="14">
        <f t="shared" ref="K18" si="35">J18/24</f>
        <v>0</v>
      </c>
      <c r="L18" s="15" t="s">
        <v>186</v>
      </c>
    </row>
    <row r="19" spans="1:12">
      <c r="A19" s="16">
        <f t="shared" si="5"/>
        <v>13</v>
      </c>
      <c r="B19" s="10">
        <f t="shared" ref="B19" si="36">B18+1</f>
        <v>46308</v>
      </c>
      <c r="C19" s="10">
        <f t="shared" si="6"/>
        <v>46308</v>
      </c>
      <c r="D19" s="11">
        <f t="shared" si="7"/>
        <v>0.33333333333333298</v>
      </c>
      <c r="E19" s="10">
        <f t="shared" si="8"/>
        <v>46309</v>
      </c>
      <c r="F19" s="11">
        <f t="shared" si="9"/>
        <v>0.33333333333333298</v>
      </c>
      <c r="G19" s="12">
        <f t="shared" si="10"/>
        <v>1</v>
      </c>
      <c r="H19" s="13">
        <f t="shared" ref="H19" si="37">I18</f>
        <v>0</v>
      </c>
      <c r="I19" s="13">
        <v>0</v>
      </c>
      <c r="J19" s="13">
        <f t="shared" ref="J19" si="38">I19-H19</f>
        <v>0</v>
      </c>
      <c r="K19" s="14">
        <f t="shared" ref="K19" si="39">J19/24</f>
        <v>0</v>
      </c>
      <c r="L19" s="15" t="s">
        <v>186</v>
      </c>
    </row>
    <row r="20" spans="1:12">
      <c r="A20" s="16">
        <f t="shared" ref="A20:B20" si="40">A19+1</f>
        <v>14</v>
      </c>
      <c r="B20" s="10">
        <f t="shared" si="40"/>
        <v>46309</v>
      </c>
      <c r="C20" s="10">
        <f t="shared" si="6"/>
        <v>46309</v>
      </c>
      <c r="D20" s="11">
        <f t="shared" si="7"/>
        <v>0.33333333333333298</v>
      </c>
      <c r="E20" s="10">
        <f t="shared" si="8"/>
        <v>46310</v>
      </c>
      <c r="F20" s="11">
        <f t="shared" si="9"/>
        <v>0.33333333333333298</v>
      </c>
      <c r="G20" s="12">
        <f t="shared" si="10"/>
        <v>1</v>
      </c>
      <c r="H20" s="13">
        <f t="shared" ref="H20" si="41">I19</f>
        <v>0</v>
      </c>
      <c r="I20" s="13">
        <v>0</v>
      </c>
      <c r="J20" s="13">
        <f t="shared" ref="J20" si="42">I20-H20</f>
        <v>0</v>
      </c>
      <c r="K20" s="14">
        <f t="shared" ref="K20" si="43">J20/24</f>
        <v>0</v>
      </c>
      <c r="L20" s="15" t="s">
        <v>186</v>
      </c>
    </row>
    <row r="21" spans="1:12">
      <c r="A21" s="16">
        <f t="shared" ref="A21:B21" si="44">A20+1</f>
        <v>15</v>
      </c>
      <c r="B21" s="10">
        <f t="shared" si="44"/>
        <v>46310</v>
      </c>
      <c r="C21" s="10">
        <f t="shared" si="6"/>
        <v>46310</v>
      </c>
      <c r="D21" s="11">
        <f t="shared" si="7"/>
        <v>0.33333333333333298</v>
      </c>
      <c r="E21" s="10">
        <f t="shared" si="8"/>
        <v>46311</v>
      </c>
      <c r="F21" s="11">
        <f t="shared" si="9"/>
        <v>0.33333333333333298</v>
      </c>
      <c r="G21" s="12">
        <f t="shared" si="10"/>
        <v>1</v>
      </c>
      <c r="H21" s="13"/>
      <c r="I21" s="13"/>
      <c r="J21" s="13">
        <f t="shared" ref="J21" si="45">I21-H21</f>
        <v>0</v>
      </c>
      <c r="K21" s="14">
        <f t="shared" ref="K21" si="46">J21/24</f>
        <v>0</v>
      </c>
      <c r="L21" s="15"/>
    </row>
    <row r="22" spans="1:12">
      <c r="A22" s="16">
        <f t="shared" ref="A22:B22" si="47">A21+1</f>
        <v>16</v>
      </c>
      <c r="B22" s="10">
        <f t="shared" si="47"/>
        <v>46311</v>
      </c>
      <c r="C22" s="10">
        <f t="shared" si="6"/>
        <v>46311</v>
      </c>
      <c r="D22" s="11">
        <f t="shared" si="7"/>
        <v>0.33333333333333298</v>
      </c>
      <c r="E22" s="10">
        <f t="shared" si="8"/>
        <v>46312</v>
      </c>
      <c r="F22" s="11">
        <f t="shared" si="9"/>
        <v>0.33333333333333298</v>
      </c>
      <c r="G22" s="12">
        <f t="shared" si="10"/>
        <v>1</v>
      </c>
      <c r="H22" s="13"/>
      <c r="I22" s="13"/>
      <c r="J22" s="13">
        <f t="shared" ref="J22" si="48">I22-H22</f>
        <v>0</v>
      </c>
      <c r="K22" s="14">
        <f t="shared" ref="K22" si="49">J22/24</f>
        <v>0</v>
      </c>
      <c r="L22" s="15"/>
    </row>
    <row r="23" spans="1:12">
      <c r="A23" s="16">
        <f t="shared" ref="A23:B23" si="50">A22+1</f>
        <v>17</v>
      </c>
      <c r="B23" s="10">
        <f t="shared" si="50"/>
        <v>46312</v>
      </c>
      <c r="C23" s="10">
        <f t="shared" si="6"/>
        <v>46312</v>
      </c>
      <c r="D23" s="11">
        <f t="shared" si="7"/>
        <v>0.33333333333333298</v>
      </c>
      <c r="E23" s="10">
        <f t="shared" si="8"/>
        <v>46313</v>
      </c>
      <c r="F23" s="11">
        <f t="shared" si="9"/>
        <v>0.33333333333333298</v>
      </c>
      <c r="G23" s="12">
        <f t="shared" si="10"/>
        <v>1</v>
      </c>
      <c r="H23" s="13"/>
      <c r="I23" s="13"/>
      <c r="J23" s="13">
        <f t="shared" ref="J23" si="51">I23-H23</f>
        <v>0</v>
      </c>
      <c r="K23" s="14">
        <f t="shared" ref="K23" si="52">J23/24</f>
        <v>0</v>
      </c>
      <c r="L23" s="15"/>
    </row>
    <row r="24" spans="1:12">
      <c r="A24" s="16">
        <f t="shared" ref="A24:B24" si="53">A23+1</f>
        <v>18</v>
      </c>
      <c r="B24" s="10">
        <f t="shared" si="53"/>
        <v>46313</v>
      </c>
      <c r="C24" s="10">
        <f t="shared" si="6"/>
        <v>46313</v>
      </c>
      <c r="D24" s="11">
        <f t="shared" si="7"/>
        <v>0.33333333333333298</v>
      </c>
      <c r="E24" s="10">
        <f t="shared" si="8"/>
        <v>46314</v>
      </c>
      <c r="F24" s="11">
        <f t="shared" si="9"/>
        <v>0.33333333333333298</v>
      </c>
      <c r="G24" s="12">
        <f t="shared" si="10"/>
        <v>1</v>
      </c>
      <c r="H24" s="13"/>
      <c r="I24" s="13"/>
      <c r="J24" s="13">
        <f t="shared" ref="J24" si="54">I24-H24</f>
        <v>0</v>
      </c>
      <c r="K24" s="14">
        <f t="shared" ref="K24" si="55">J24/24</f>
        <v>0</v>
      </c>
      <c r="L24" s="15"/>
    </row>
    <row r="25" spans="1:12">
      <c r="A25" s="16">
        <f t="shared" ref="A25:B25" si="56">A24+1</f>
        <v>19</v>
      </c>
      <c r="B25" s="10">
        <f t="shared" si="56"/>
        <v>46314</v>
      </c>
      <c r="C25" s="10">
        <f t="shared" si="6"/>
        <v>46314</v>
      </c>
      <c r="D25" s="11">
        <f t="shared" si="7"/>
        <v>0.33333333333333298</v>
      </c>
      <c r="E25" s="10">
        <f t="shared" si="8"/>
        <v>46315</v>
      </c>
      <c r="F25" s="11">
        <f t="shared" si="9"/>
        <v>0.33333333333333298</v>
      </c>
      <c r="G25" s="12">
        <f t="shared" si="10"/>
        <v>1</v>
      </c>
      <c r="H25" s="13"/>
      <c r="I25" s="13"/>
      <c r="J25" s="13">
        <f t="shared" ref="J25" si="57">I25-H25</f>
        <v>0</v>
      </c>
      <c r="K25" s="14">
        <f t="shared" ref="K25" si="58">J25/24</f>
        <v>0</v>
      </c>
      <c r="L25" s="15"/>
    </row>
    <row r="26" spans="1:12">
      <c r="A26" s="16">
        <f t="shared" ref="A26:B26" si="59">A25+1</f>
        <v>20</v>
      </c>
      <c r="B26" s="10">
        <f t="shared" si="59"/>
        <v>46315</v>
      </c>
      <c r="C26" s="10">
        <f t="shared" si="6"/>
        <v>46315</v>
      </c>
      <c r="D26" s="11">
        <f t="shared" si="7"/>
        <v>0.33333333333333298</v>
      </c>
      <c r="E26" s="10">
        <f t="shared" si="8"/>
        <v>46316</v>
      </c>
      <c r="F26" s="11">
        <f t="shared" si="9"/>
        <v>0.33333333333333298</v>
      </c>
      <c r="G26" s="12">
        <f t="shared" si="10"/>
        <v>1</v>
      </c>
      <c r="H26" s="13"/>
      <c r="I26" s="13"/>
      <c r="J26" s="13">
        <f t="shared" ref="J26" si="60">I26-H26</f>
        <v>0</v>
      </c>
      <c r="K26" s="14">
        <f t="shared" ref="K26" si="61">J26/24</f>
        <v>0</v>
      </c>
      <c r="L26" s="15"/>
    </row>
    <row r="27" spans="1:12">
      <c r="A27" s="16">
        <f t="shared" ref="A27:B27" si="62">A26+1</f>
        <v>21</v>
      </c>
      <c r="B27" s="10">
        <f t="shared" si="62"/>
        <v>46316</v>
      </c>
      <c r="C27" s="10">
        <f t="shared" si="6"/>
        <v>46316</v>
      </c>
      <c r="D27" s="11">
        <f t="shared" si="7"/>
        <v>0.33333333333333298</v>
      </c>
      <c r="E27" s="10">
        <f t="shared" si="8"/>
        <v>46317</v>
      </c>
      <c r="F27" s="11">
        <f t="shared" si="9"/>
        <v>0.33333333333333298</v>
      </c>
      <c r="G27" s="12">
        <f t="shared" si="10"/>
        <v>1</v>
      </c>
      <c r="H27" s="13"/>
      <c r="I27" s="13"/>
      <c r="J27" s="13">
        <f t="shared" ref="J27" si="63">I27-H27</f>
        <v>0</v>
      </c>
      <c r="K27" s="14">
        <f t="shared" ref="K27" si="64">J27/24</f>
        <v>0</v>
      </c>
      <c r="L27" s="15"/>
    </row>
    <row r="28" spans="1:12">
      <c r="A28" s="16">
        <f t="shared" ref="A28:B28" si="65">A27+1</f>
        <v>22</v>
      </c>
      <c r="B28" s="10">
        <f t="shared" si="65"/>
        <v>46317</v>
      </c>
      <c r="C28" s="10">
        <f t="shared" si="6"/>
        <v>46317</v>
      </c>
      <c r="D28" s="11">
        <f t="shared" si="7"/>
        <v>0.33333333333333298</v>
      </c>
      <c r="E28" s="10">
        <f t="shared" si="8"/>
        <v>46318</v>
      </c>
      <c r="F28" s="11">
        <f t="shared" si="9"/>
        <v>0.33333333333333298</v>
      </c>
      <c r="G28" s="12">
        <f t="shared" si="10"/>
        <v>1</v>
      </c>
      <c r="H28" s="13"/>
      <c r="I28" s="13"/>
      <c r="J28" s="13">
        <f t="shared" ref="J28" si="66">I28-H28</f>
        <v>0</v>
      </c>
      <c r="K28" s="14">
        <f t="shared" ref="K28" si="67">J28/24</f>
        <v>0</v>
      </c>
      <c r="L28" s="15"/>
    </row>
    <row r="29" spans="1:12">
      <c r="A29" s="16">
        <f t="shared" ref="A29:B29" si="68">A28+1</f>
        <v>23</v>
      </c>
      <c r="B29" s="10">
        <f t="shared" si="68"/>
        <v>46318</v>
      </c>
      <c r="C29" s="10">
        <f t="shared" si="6"/>
        <v>46318</v>
      </c>
      <c r="D29" s="11">
        <f t="shared" si="7"/>
        <v>0.33333333333333298</v>
      </c>
      <c r="E29" s="10">
        <f t="shared" si="8"/>
        <v>46319</v>
      </c>
      <c r="F29" s="11">
        <f t="shared" si="9"/>
        <v>0.33333333333333298</v>
      </c>
      <c r="G29" s="12">
        <f t="shared" si="10"/>
        <v>1</v>
      </c>
      <c r="H29" s="13"/>
      <c r="I29" s="13"/>
      <c r="J29" s="13">
        <f t="shared" ref="J29" si="69">I29-H29</f>
        <v>0</v>
      </c>
      <c r="K29" s="14">
        <f t="shared" ref="K29" si="70">J29/24</f>
        <v>0</v>
      </c>
      <c r="L29" s="15"/>
    </row>
    <row r="30" spans="1:12">
      <c r="A30" s="16">
        <f t="shared" ref="A30:B30" si="71">A29+1</f>
        <v>24</v>
      </c>
      <c r="B30" s="10">
        <f t="shared" si="71"/>
        <v>46319</v>
      </c>
      <c r="C30" s="10">
        <f t="shared" si="6"/>
        <v>46319</v>
      </c>
      <c r="D30" s="11">
        <f t="shared" si="7"/>
        <v>0.33333333333333298</v>
      </c>
      <c r="E30" s="10">
        <f t="shared" si="8"/>
        <v>46320</v>
      </c>
      <c r="F30" s="11">
        <f t="shared" si="9"/>
        <v>0.33333333333333298</v>
      </c>
      <c r="G30" s="12">
        <f t="shared" si="10"/>
        <v>1</v>
      </c>
      <c r="H30" s="13"/>
      <c r="I30" s="13"/>
      <c r="J30" s="13">
        <f t="shared" ref="J30" si="72">I30-H30</f>
        <v>0</v>
      </c>
      <c r="K30" s="14">
        <f t="shared" ref="K30" si="73">J30/24</f>
        <v>0</v>
      </c>
      <c r="L30" s="15"/>
    </row>
    <row r="31" spans="1:12">
      <c r="A31" s="16">
        <f t="shared" ref="A31:B31" si="74">A30+1</f>
        <v>25</v>
      </c>
      <c r="B31" s="10">
        <f t="shared" si="74"/>
        <v>46320</v>
      </c>
      <c r="C31" s="10">
        <f t="shared" si="6"/>
        <v>46320</v>
      </c>
      <c r="D31" s="11">
        <f t="shared" si="7"/>
        <v>0.33333333333333298</v>
      </c>
      <c r="E31" s="10">
        <f t="shared" si="8"/>
        <v>46321</v>
      </c>
      <c r="F31" s="11">
        <f t="shared" si="9"/>
        <v>0.33333333333333298</v>
      </c>
      <c r="G31" s="12">
        <f t="shared" si="10"/>
        <v>1</v>
      </c>
      <c r="H31" s="13"/>
      <c r="I31" s="13"/>
      <c r="J31" s="13">
        <f t="shared" ref="J31" si="75">I31-H31</f>
        <v>0</v>
      </c>
      <c r="K31" s="14">
        <f t="shared" ref="K31" si="76">J31/24</f>
        <v>0</v>
      </c>
      <c r="L31" s="15"/>
    </row>
    <row r="32" spans="1:12">
      <c r="A32" s="16">
        <f t="shared" ref="A32:B32" si="77">A31+1</f>
        <v>26</v>
      </c>
      <c r="B32" s="10">
        <f t="shared" si="77"/>
        <v>46321</v>
      </c>
      <c r="C32" s="10">
        <f t="shared" si="6"/>
        <v>46321</v>
      </c>
      <c r="D32" s="11">
        <f t="shared" si="7"/>
        <v>0.33333333333333298</v>
      </c>
      <c r="E32" s="10">
        <f t="shared" si="8"/>
        <v>46322</v>
      </c>
      <c r="F32" s="11">
        <f t="shared" si="9"/>
        <v>0.33333333333333298</v>
      </c>
      <c r="G32" s="12">
        <f t="shared" si="10"/>
        <v>1</v>
      </c>
      <c r="H32" s="13"/>
      <c r="I32" s="13"/>
      <c r="J32" s="13">
        <f t="shared" ref="J32" si="78">I32-H32</f>
        <v>0</v>
      </c>
      <c r="K32" s="14">
        <f t="shared" ref="K32" si="79">J32/24</f>
        <v>0</v>
      </c>
      <c r="L32" s="15"/>
    </row>
    <row r="33" spans="1:12">
      <c r="A33" s="16">
        <f t="shared" ref="A33:B33" si="80">A32+1</f>
        <v>27</v>
      </c>
      <c r="B33" s="10">
        <f t="shared" si="80"/>
        <v>46322</v>
      </c>
      <c r="C33" s="10">
        <f t="shared" si="6"/>
        <v>46322</v>
      </c>
      <c r="D33" s="11">
        <f t="shared" si="7"/>
        <v>0.33333333333333298</v>
      </c>
      <c r="E33" s="10">
        <f t="shared" si="8"/>
        <v>46323</v>
      </c>
      <c r="F33" s="11">
        <f t="shared" si="9"/>
        <v>0.33333333333333298</v>
      </c>
      <c r="G33" s="12">
        <f t="shared" si="10"/>
        <v>1</v>
      </c>
      <c r="H33" s="13"/>
      <c r="I33" s="13"/>
      <c r="J33" s="13">
        <f t="shared" ref="J33" si="81">I33-H33</f>
        <v>0</v>
      </c>
      <c r="K33" s="14">
        <f t="shared" ref="K33" si="82">J33/24</f>
        <v>0</v>
      </c>
      <c r="L33" s="15"/>
    </row>
    <row r="34" spans="1:12">
      <c r="A34" s="16">
        <f t="shared" ref="A34:B34" si="83">A33+1</f>
        <v>28</v>
      </c>
      <c r="B34" s="10">
        <f t="shared" si="83"/>
        <v>46323</v>
      </c>
      <c r="C34" s="10">
        <f t="shared" si="6"/>
        <v>46323</v>
      </c>
      <c r="D34" s="11">
        <f t="shared" si="7"/>
        <v>0.33333333333333298</v>
      </c>
      <c r="E34" s="10">
        <f t="shared" si="8"/>
        <v>46324</v>
      </c>
      <c r="F34" s="11">
        <f t="shared" si="9"/>
        <v>0.33333333333333298</v>
      </c>
      <c r="G34" s="12">
        <f t="shared" si="10"/>
        <v>1</v>
      </c>
      <c r="H34" s="13"/>
      <c r="I34" s="13"/>
      <c r="J34" s="13">
        <f t="shared" ref="J34" si="84">I34-H34</f>
        <v>0</v>
      </c>
      <c r="K34" s="14">
        <f t="shared" ref="K34" si="85">J34/24</f>
        <v>0</v>
      </c>
      <c r="L34" s="15"/>
    </row>
    <row r="35" spans="1:12">
      <c r="A35" s="16">
        <f t="shared" ref="A35:B35" si="86">A34+1</f>
        <v>29</v>
      </c>
      <c r="B35" s="10">
        <f t="shared" si="86"/>
        <v>46324</v>
      </c>
      <c r="C35" s="10">
        <f t="shared" si="6"/>
        <v>46324</v>
      </c>
      <c r="D35" s="11">
        <f t="shared" si="7"/>
        <v>0.33333333333333298</v>
      </c>
      <c r="E35" s="10">
        <f t="shared" si="8"/>
        <v>46325</v>
      </c>
      <c r="F35" s="11">
        <f t="shared" si="9"/>
        <v>0.33333333333333298</v>
      </c>
      <c r="G35" s="12">
        <f t="shared" si="10"/>
        <v>1</v>
      </c>
      <c r="H35" s="13"/>
      <c r="I35" s="13"/>
      <c r="J35" s="13">
        <f t="shared" ref="J35" si="87">I35-H35</f>
        <v>0</v>
      </c>
      <c r="K35" s="14">
        <f t="shared" ref="K35" si="88">J35/24</f>
        <v>0</v>
      </c>
      <c r="L35" s="15"/>
    </row>
    <row r="36" spans="1:12">
      <c r="A36" s="16">
        <f t="shared" ref="A36:B37" si="89">A35+1</f>
        <v>30</v>
      </c>
      <c r="B36" s="10">
        <f t="shared" si="89"/>
        <v>46325</v>
      </c>
      <c r="C36" s="10">
        <f t="shared" si="6"/>
        <v>46325</v>
      </c>
      <c r="D36" s="11">
        <f t="shared" si="7"/>
        <v>0.33333333333333298</v>
      </c>
      <c r="E36" s="10">
        <f t="shared" si="8"/>
        <v>46326</v>
      </c>
      <c r="F36" s="11">
        <f t="shared" si="9"/>
        <v>0.33333333333333298</v>
      </c>
      <c r="G36" s="12">
        <f t="shared" si="10"/>
        <v>1</v>
      </c>
      <c r="H36" s="13"/>
      <c r="I36" s="13"/>
      <c r="J36" s="13">
        <f t="shared" ref="J36" si="90">I36-H36</f>
        <v>0</v>
      </c>
      <c r="K36" s="14">
        <f t="shared" ref="K36" si="91">J36/24</f>
        <v>0</v>
      </c>
      <c r="L36" s="15"/>
    </row>
    <row r="37" spans="1:12">
      <c r="A37" s="16">
        <f t="shared" si="89"/>
        <v>31</v>
      </c>
      <c r="B37" s="10">
        <f t="shared" si="89"/>
        <v>46326</v>
      </c>
      <c r="C37" s="10">
        <f t="shared" ref="C37" si="92">B37</f>
        <v>46326</v>
      </c>
      <c r="D37" s="11">
        <f t="shared" si="7"/>
        <v>0.33333333333333298</v>
      </c>
      <c r="E37" s="10">
        <f t="shared" ref="E37" si="93">C37+1</f>
        <v>46327</v>
      </c>
      <c r="F37" s="11">
        <f t="shared" si="9"/>
        <v>0.33333333333333298</v>
      </c>
      <c r="G37" s="12">
        <f t="shared" ref="G37" si="94">IFERROR(((E37-C37)+(F37-D37)),"")</f>
        <v>1</v>
      </c>
      <c r="H37" s="13"/>
      <c r="I37" s="13"/>
      <c r="J37" s="13">
        <f t="shared" ref="J37" si="95">I37-H37</f>
        <v>0</v>
      </c>
      <c r="K37" s="14">
        <f t="shared" ref="K37" si="96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272"/>
    </row>
    <row r="39" spans="1:12">
      <c r="A39" s="268"/>
      <c r="B39" s="120"/>
      <c r="C39" s="120"/>
      <c r="D39" s="269"/>
      <c r="E39" s="120"/>
      <c r="F39" s="269"/>
      <c r="G39" s="207"/>
      <c r="H39" s="270"/>
      <c r="I39" s="270"/>
      <c r="J39" s="270"/>
      <c r="K39" s="208"/>
      <c r="L39" s="272"/>
    </row>
    <row r="40" spans="1:12">
      <c r="A40" s="24" t="s">
        <v>3</v>
      </c>
      <c r="B40" s="25"/>
      <c r="C40" s="25"/>
      <c r="D40" s="25"/>
      <c r="E40" s="25"/>
      <c r="F40" s="25"/>
      <c r="G40" s="26">
        <f>SUM(G7:G37)</f>
        <v>31</v>
      </c>
      <c r="H40" s="27"/>
      <c r="I40" s="27"/>
      <c r="J40" s="28">
        <f>SUM(J7:J37)</f>
        <v>0</v>
      </c>
      <c r="K40" s="28">
        <f>AVERAGE(K7:K37)</f>
        <v>0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G40/SUMPRODUCT((G7:G37&gt;0)*1)</f>
        <v>1</v>
      </c>
      <c r="H41" s="33"/>
      <c r="I41" s="33"/>
      <c r="J41" s="33"/>
      <c r="K41" s="33" t="e">
        <f>K40/SUMPRODUCT((K7:K37&gt;0)*1)</f>
        <v>#DIV/0!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workbookViewId="0">
      <pane xSplit="2" ySplit="6" topLeftCell="C7" activePane="bottomRight" state="frozen"/>
      <selection pane="topRight"/>
      <selection pane="bottomLeft"/>
      <selection pane="bottomRight" activeCell="A8" sqref="A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140625" style="1" customWidth="1"/>
    <col min="5" max="5" width="10.7109375" style="1" customWidth="1"/>
    <col min="6" max="6" width="10.7109375" style="197" customWidth="1"/>
    <col min="7" max="12" width="9.140625" style="197"/>
    <col min="13" max="13" width="20.5703125" style="243" customWidth="1"/>
    <col min="14" max="14" width="23" style="1" customWidth="1"/>
    <col min="15" max="16384" width="9.140625" style="1"/>
  </cols>
  <sheetData>
    <row r="1" spans="1:23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  <c r="M1" s="44"/>
    </row>
    <row r="2" spans="1:23">
      <c r="B2" s="2"/>
      <c r="C2" s="3" t="s">
        <v>236</v>
      </c>
      <c r="D2" s="2"/>
      <c r="E2" s="2"/>
      <c r="F2" s="2"/>
      <c r="G2" s="2"/>
      <c r="H2" s="2"/>
      <c r="I2" s="6"/>
      <c r="J2" s="2"/>
      <c r="K2" s="2"/>
      <c r="L2" s="2"/>
      <c r="M2" s="45" t="s">
        <v>158</v>
      </c>
    </row>
    <row r="3" spans="1:23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  <c r="M3" s="44"/>
    </row>
    <row r="4" spans="1:23">
      <c r="B4" s="5"/>
      <c r="C4" s="5">
        <f>SCI!C4</f>
        <v>46296</v>
      </c>
      <c r="D4" s="46"/>
      <c r="E4" s="169"/>
      <c r="F4" s="169"/>
      <c r="G4" s="2"/>
      <c r="H4" s="2"/>
      <c r="I4" s="2"/>
      <c r="J4" s="2"/>
      <c r="K4" s="2"/>
      <c r="L4" s="2"/>
      <c r="M4" s="44" t="s">
        <v>159</v>
      </c>
    </row>
    <row r="5" spans="1:23" ht="15.75" customHeight="1">
      <c r="A5" s="916" t="s">
        <v>124</v>
      </c>
      <c r="B5" s="915" t="s">
        <v>125</v>
      </c>
      <c r="C5" s="915" t="s">
        <v>170</v>
      </c>
      <c r="D5" s="915" t="s">
        <v>237</v>
      </c>
      <c r="E5" s="915" t="s">
        <v>172</v>
      </c>
      <c r="F5" s="915" t="s">
        <v>173</v>
      </c>
      <c r="G5" s="950" t="s">
        <v>174</v>
      </c>
      <c r="H5" s="951"/>
      <c r="I5" s="951"/>
      <c r="J5" s="951"/>
      <c r="K5" s="951"/>
      <c r="L5" s="951"/>
      <c r="M5" s="947" t="s">
        <v>164</v>
      </c>
      <c r="N5" s="913" t="s">
        <v>175</v>
      </c>
    </row>
    <row r="6" spans="1:23" ht="15.75" customHeight="1">
      <c r="A6" s="943"/>
      <c r="B6" s="945"/>
      <c r="C6" s="945"/>
      <c r="D6" s="945"/>
      <c r="E6" s="945"/>
      <c r="F6" s="945"/>
      <c r="G6" s="952" t="s">
        <v>160</v>
      </c>
      <c r="H6" s="953"/>
      <c r="I6" s="952" t="s">
        <v>161</v>
      </c>
      <c r="J6" s="954"/>
      <c r="K6" s="952" t="s">
        <v>238</v>
      </c>
      <c r="L6" s="954"/>
      <c r="M6" s="948"/>
      <c r="N6" s="941"/>
    </row>
    <row r="7" spans="1:23" ht="33.75" customHeight="1">
      <c r="A7" s="917"/>
      <c r="B7" s="918"/>
      <c r="C7" s="918"/>
      <c r="D7" s="918"/>
      <c r="E7" s="918"/>
      <c r="F7" s="918"/>
      <c r="G7" s="7" t="s">
        <v>125</v>
      </c>
      <c r="H7" s="7" t="s">
        <v>167</v>
      </c>
      <c r="I7" s="7" t="s">
        <v>125</v>
      </c>
      <c r="J7" s="7" t="s">
        <v>167</v>
      </c>
      <c r="K7" s="7" t="s">
        <v>160</v>
      </c>
      <c r="L7" s="7" t="s">
        <v>161</v>
      </c>
      <c r="M7" s="960"/>
      <c r="N7" s="914"/>
    </row>
    <row r="8" spans="1:23">
      <c r="A8" s="51"/>
      <c r="B8" s="52"/>
      <c r="C8" s="181"/>
      <c r="D8" s="180"/>
      <c r="E8" s="10"/>
      <c r="F8" s="324"/>
      <c r="G8" s="325"/>
      <c r="H8" s="326"/>
      <c r="I8" s="325"/>
      <c r="J8" s="326"/>
      <c r="K8" s="327"/>
      <c r="L8" s="327"/>
      <c r="M8" s="328"/>
      <c r="N8" s="329"/>
      <c r="O8" s="42"/>
      <c r="W8" s="330">
        <v>2908.62</v>
      </c>
    </row>
    <row r="9" spans="1:23">
      <c r="A9" s="51">
        <v>1</v>
      </c>
      <c r="B9" s="52">
        <f t="shared" ref="B9:B11" si="0">I9</f>
        <v>0</v>
      </c>
      <c r="C9" s="181"/>
      <c r="D9" s="180"/>
      <c r="E9" s="10"/>
      <c r="F9" s="324"/>
      <c r="G9" s="325"/>
      <c r="H9" s="326"/>
      <c r="I9" s="325"/>
      <c r="J9" s="326"/>
      <c r="K9" s="327"/>
      <c r="L9" s="327"/>
      <c r="M9" s="328"/>
      <c r="N9" s="329"/>
      <c r="O9" s="42"/>
      <c r="W9" s="330">
        <v>2769.23</v>
      </c>
    </row>
    <row r="10" spans="1:23">
      <c r="A10" s="51">
        <f t="shared" ref="A10:A11" si="1">A9+1</f>
        <v>2</v>
      </c>
      <c r="B10" s="52">
        <f t="shared" si="0"/>
        <v>0</v>
      </c>
      <c r="C10" s="181"/>
      <c r="D10" s="182"/>
      <c r="E10" s="10"/>
      <c r="F10" s="324"/>
      <c r="G10" s="325"/>
      <c r="H10" s="326"/>
      <c r="I10" s="325"/>
      <c r="J10" s="326"/>
      <c r="K10" s="327"/>
      <c r="L10" s="327"/>
      <c r="M10" s="246"/>
      <c r="N10" s="329"/>
      <c r="O10" s="42"/>
    </row>
    <row r="11" spans="1:23">
      <c r="A11" s="51">
        <f t="shared" si="1"/>
        <v>3</v>
      </c>
      <c r="B11" s="52">
        <f t="shared" si="0"/>
        <v>0</v>
      </c>
      <c r="C11" s="181"/>
      <c r="D11" s="182"/>
      <c r="E11" s="10"/>
      <c r="F11" s="324"/>
      <c r="G11" s="325"/>
      <c r="H11" s="326"/>
      <c r="I11" s="325"/>
      <c r="J11" s="244"/>
      <c r="K11" s="331"/>
      <c r="L11" s="331"/>
      <c r="M11" s="110"/>
      <c r="N11" s="329"/>
      <c r="O11" s="42"/>
    </row>
    <row r="12" spans="1:23">
      <c r="A12" s="51"/>
      <c r="B12" s="52"/>
      <c r="C12" s="181"/>
      <c r="D12" s="182"/>
      <c r="E12" s="10"/>
      <c r="F12" s="324"/>
      <c r="G12" s="325"/>
      <c r="H12" s="326"/>
      <c r="I12" s="325"/>
      <c r="J12" s="244"/>
      <c r="K12" s="331"/>
      <c r="L12" s="331"/>
      <c r="M12" s="246"/>
      <c r="N12" s="15"/>
      <c r="O12" s="42"/>
    </row>
    <row r="13" spans="1:23">
      <c r="A13" s="51"/>
      <c r="B13" s="52"/>
      <c r="C13" s="181"/>
      <c r="D13" s="182"/>
      <c r="E13" s="10"/>
      <c r="F13" s="324"/>
      <c r="G13" s="325"/>
      <c r="H13" s="326"/>
      <c r="I13" s="325"/>
      <c r="J13" s="244"/>
      <c r="K13" s="331"/>
      <c r="L13" s="331"/>
      <c r="M13" s="246"/>
      <c r="N13" s="106"/>
      <c r="O13" s="42"/>
    </row>
    <row r="14" spans="1:23">
      <c r="A14" s="51"/>
      <c r="B14" s="52"/>
      <c r="C14" s="181"/>
      <c r="D14" s="182"/>
      <c r="E14" s="10"/>
      <c r="F14" s="324"/>
      <c r="G14" s="325"/>
      <c r="H14" s="326"/>
      <c r="I14" s="325"/>
      <c r="J14" s="248"/>
      <c r="K14" s="331"/>
      <c r="L14" s="331"/>
      <c r="M14" s="246"/>
      <c r="N14" s="106"/>
      <c r="O14" s="42"/>
      <c r="P14" s="64"/>
    </row>
    <row r="15" spans="1:23">
      <c r="A15" s="251" t="s">
        <v>3</v>
      </c>
      <c r="B15" s="252"/>
      <c r="C15" s="70"/>
      <c r="D15" s="70"/>
      <c r="E15" s="70"/>
      <c r="F15" s="253"/>
      <c r="G15" s="253"/>
      <c r="H15" s="254"/>
      <c r="I15" s="253"/>
      <c r="J15" s="254"/>
      <c r="K15" s="332"/>
      <c r="L15" s="332"/>
      <c r="M15" s="74">
        <f>SUM(M9:M11)</f>
        <v>0</v>
      </c>
      <c r="N15" s="75"/>
      <c r="R15" s="64"/>
    </row>
  </sheetData>
  <mergeCells count="12">
    <mergeCell ref="M5:M7"/>
    <mergeCell ref="N5:N7"/>
    <mergeCell ref="G5:L5"/>
    <mergeCell ref="G6:H6"/>
    <mergeCell ref="I6:J6"/>
    <mergeCell ref="K6:L6"/>
    <mergeCell ref="F5:F7"/>
    <mergeCell ref="A5:A7"/>
    <mergeCell ref="B5:B7"/>
    <mergeCell ref="C5:C7"/>
    <mergeCell ref="D5:D7"/>
    <mergeCell ref="E5:E7"/>
  </mergeCells>
  <conditionalFormatting sqref="D9:D14">
    <cfRule type="cellIs" dxfId="1" priority="1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zoomScale="80" zoomScaleNormal="80" workbookViewId="0">
      <pane ySplit="6" topLeftCell="A7" activePane="bottomLeft" state="frozen"/>
      <selection pane="bottomLeft" activeCell="L27" sqref="L2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" style="1" customWidth="1"/>
    <col min="9" max="9" width="14.5703125" style="1" customWidth="1"/>
    <col min="10" max="10" width="14.28515625" style="1" customWidth="1"/>
    <col min="11" max="11" width="10.5703125" style="1" customWidth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239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'Summary sales'!A3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MAX(K7:K40)</f>
        <v>109.625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0" t="s">
        <v>163</v>
      </c>
      <c r="I5" s="958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B7</f>
        <v>46296</v>
      </c>
      <c r="D7" s="322">
        <v>0.29166666666666702</v>
      </c>
      <c r="E7" s="9">
        <f>C7+1</f>
        <v>46297</v>
      </c>
      <c r="F7" s="322">
        <v>0.29166666666666702</v>
      </c>
      <c r="G7" s="12">
        <f>IFERROR(((E7-C7)+(F7-D7)),"")</f>
        <v>1</v>
      </c>
      <c r="H7" s="13">
        <v>6359109.0099999998</v>
      </c>
      <c r="I7" s="13">
        <v>6361488.7300000004</v>
      </c>
      <c r="J7" s="13">
        <f t="shared" ref="J7:J8" si="0">I7-H7</f>
        <v>2379.7200000006706</v>
      </c>
      <c r="K7" s="14">
        <f t="shared" ref="K7:K8" si="1">J7/24</f>
        <v>99.15500000002794</v>
      </c>
      <c r="L7" s="15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11">
        <v>0.29166666666666702</v>
      </c>
      <c r="E8" s="10">
        <f t="shared" ref="E8:E34" si="3">C8+1</f>
        <v>46298</v>
      </c>
      <c r="F8" s="11">
        <v>0.29166666666666702</v>
      </c>
      <c r="G8" s="12">
        <f>IFERROR(((E8-C8)+(F8-D8)),"")</f>
        <v>1</v>
      </c>
      <c r="H8" s="13">
        <f>I7</f>
        <v>6361488.7300000004</v>
      </c>
      <c r="I8" s="256">
        <v>6364119.7300000004</v>
      </c>
      <c r="J8" s="13">
        <f t="shared" si="0"/>
        <v>2631</v>
      </c>
      <c r="K8" s="14">
        <f t="shared" si="1"/>
        <v>109.625</v>
      </c>
      <c r="L8" s="323"/>
    </row>
    <row r="9" spans="1:12">
      <c r="A9" s="16">
        <f t="shared" ref="A9:B15" si="4">A8+1</f>
        <v>3</v>
      </c>
      <c r="B9" s="10">
        <f t="shared" si="4"/>
        <v>46298</v>
      </c>
      <c r="C9" s="10">
        <f t="shared" si="2"/>
        <v>46298</v>
      </c>
      <c r="D9" s="11">
        <v>0.29166666666666702</v>
      </c>
      <c r="E9" s="10">
        <f t="shared" si="3"/>
        <v>46299</v>
      </c>
      <c r="F9" s="11">
        <v>0.29166666666666702</v>
      </c>
      <c r="G9" s="12">
        <f t="shared" ref="G9:G34" si="5">IFERROR(((E9-C9)+(F9-D9)),"")</f>
        <v>1</v>
      </c>
      <c r="H9" s="13">
        <f>I8</f>
        <v>6364119.7300000004</v>
      </c>
      <c r="I9" s="13">
        <v>6366495.0199999996</v>
      </c>
      <c r="J9" s="13">
        <f t="shared" ref="J9" si="6">I9-H9</f>
        <v>2375.2899999991059</v>
      </c>
      <c r="K9" s="14">
        <f t="shared" ref="K9" si="7">J9/24</f>
        <v>98.970416666629419</v>
      </c>
      <c r="L9" s="323"/>
    </row>
    <row r="10" spans="1:12">
      <c r="A10" s="16">
        <f t="shared" si="4"/>
        <v>4</v>
      </c>
      <c r="B10" s="10">
        <f t="shared" si="4"/>
        <v>46299</v>
      </c>
      <c r="C10" s="10">
        <f t="shared" si="2"/>
        <v>46299</v>
      </c>
      <c r="D10" s="11">
        <v>0.29166666666666702</v>
      </c>
      <c r="E10" s="10">
        <f t="shared" si="3"/>
        <v>46300</v>
      </c>
      <c r="F10" s="11">
        <v>0.29166666666666702</v>
      </c>
      <c r="G10" s="12">
        <f t="shared" si="5"/>
        <v>1</v>
      </c>
      <c r="H10" s="13">
        <f t="shared" ref="H10:H20" si="8">I9</f>
        <v>6366495.0199999996</v>
      </c>
      <c r="I10" s="13">
        <v>6366761.3600000003</v>
      </c>
      <c r="J10" s="13">
        <f t="shared" ref="J10" si="9">I10-H10</f>
        <v>266.34000000078231</v>
      </c>
      <c r="K10" s="14">
        <f t="shared" ref="K10" si="10">J10/24</f>
        <v>11.097500000032596</v>
      </c>
      <c r="L10" s="323"/>
    </row>
    <row r="11" spans="1:12">
      <c r="A11" s="16">
        <f t="shared" si="4"/>
        <v>5</v>
      </c>
      <c r="B11" s="10">
        <f t="shared" si="4"/>
        <v>46300</v>
      </c>
      <c r="C11" s="10">
        <f t="shared" si="2"/>
        <v>46300</v>
      </c>
      <c r="D11" s="11">
        <v>0.29166666666666702</v>
      </c>
      <c r="E11" s="10">
        <f t="shared" si="3"/>
        <v>46301</v>
      </c>
      <c r="F11" s="11">
        <v>0.29166666666666702</v>
      </c>
      <c r="G11" s="12">
        <f t="shared" si="5"/>
        <v>1</v>
      </c>
      <c r="H11" s="13">
        <f t="shared" si="8"/>
        <v>6366761.3600000003</v>
      </c>
      <c r="I11" s="13">
        <v>6368565.5599999996</v>
      </c>
      <c r="J11" s="13">
        <f t="shared" ref="J11" si="11">I11-H11</f>
        <v>1804.1999999992549</v>
      </c>
      <c r="K11" s="14">
        <f t="shared" ref="K11" si="12">J11/24</f>
        <v>75.174999999968961</v>
      </c>
      <c r="L11" s="323"/>
    </row>
    <row r="12" spans="1:12">
      <c r="A12" s="16">
        <f t="shared" si="4"/>
        <v>6</v>
      </c>
      <c r="B12" s="10">
        <f t="shared" si="4"/>
        <v>46301</v>
      </c>
      <c r="C12" s="10">
        <f t="shared" si="2"/>
        <v>46301</v>
      </c>
      <c r="D12" s="11">
        <v>0.29166666666666702</v>
      </c>
      <c r="E12" s="10">
        <f t="shared" si="3"/>
        <v>46302</v>
      </c>
      <c r="F12" s="11">
        <v>0.29166666666666702</v>
      </c>
      <c r="G12" s="12">
        <f t="shared" si="5"/>
        <v>1</v>
      </c>
      <c r="H12" s="13">
        <f t="shared" si="8"/>
        <v>6368565.5599999996</v>
      </c>
      <c r="I12" s="13">
        <v>6370714.9199999999</v>
      </c>
      <c r="J12" s="13">
        <f t="shared" ref="J12" si="13">I12-H12</f>
        <v>2149.3600000003353</v>
      </c>
      <c r="K12" s="14">
        <f t="shared" ref="K12" si="14">J12/24</f>
        <v>89.556666666680641</v>
      </c>
      <c r="L12" s="323"/>
    </row>
    <row r="13" spans="1:12">
      <c r="A13" s="16">
        <f t="shared" si="4"/>
        <v>7</v>
      </c>
      <c r="B13" s="10">
        <f t="shared" si="4"/>
        <v>46302</v>
      </c>
      <c r="C13" s="10">
        <f t="shared" si="2"/>
        <v>46302</v>
      </c>
      <c r="D13" s="11">
        <v>0.29166666666666702</v>
      </c>
      <c r="E13" s="10">
        <f t="shared" si="3"/>
        <v>46303</v>
      </c>
      <c r="F13" s="11">
        <v>0.29166666666666702</v>
      </c>
      <c r="G13" s="12">
        <f t="shared" si="5"/>
        <v>1</v>
      </c>
      <c r="H13" s="13">
        <f t="shared" si="8"/>
        <v>6370714.9199999999</v>
      </c>
      <c r="I13" s="13">
        <v>6372786.4299999997</v>
      </c>
      <c r="J13" s="13">
        <f t="shared" ref="J13:J14" si="15">I13-H13</f>
        <v>2071.5099999997765</v>
      </c>
      <c r="K13" s="14">
        <f t="shared" ref="K13:K14" si="16">J13/24</f>
        <v>86.312916666657358</v>
      </c>
      <c r="L13" s="323"/>
    </row>
    <row r="14" spans="1:12">
      <c r="A14" s="16">
        <f t="shared" si="4"/>
        <v>8</v>
      </c>
      <c r="B14" s="10">
        <f t="shared" si="4"/>
        <v>46303</v>
      </c>
      <c r="C14" s="10">
        <f t="shared" si="2"/>
        <v>46303</v>
      </c>
      <c r="D14" s="11">
        <v>0.29166666666666702</v>
      </c>
      <c r="E14" s="10">
        <f t="shared" si="3"/>
        <v>46304</v>
      </c>
      <c r="F14" s="11">
        <v>0.29166666666666702</v>
      </c>
      <c r="G14" s="12">
        <f t="shared" ref="G14" si="17">IFERROR(((E14-C14)+(F14-D14)),"")</f>
        <v>1</v>
      </c>
      <c r="H14" s="13">
        <f t="shared" si="8"/>
        <v>6372786.4299999997</v>
      </c>
      <c r="I14" s="13">
        <v>6375143.4299999997</v>
      </c>
      <c r="J14" s="13">
        <f t="shared" si="15"/>
        <v>2357</v>
      </c>
      <c r="K14" s="14">
        <f t="shared" si="16"/>
        <v>98.208333333333329</v>
      </c>
      <c r="L14" s="323"/>
    </row>
    <row r="15" spans="1:12">
      <c r="A15" s="16">
        <f t="shared" si="4"/>
        <v>9</v>
      </c>
      <c r="B15" s="10">
        <f t="shared" si="4"/>
        <v>46304</v>
      </c>
      <c r="C15" s="10">
        <f t="shared" si="2"/>
        <v>46304</v>
      </c>
      <c r="D15" s="11">
        <v>0.29166666666666702</v>
      </c>
      <c r="E15" s="10">
        <f t="shared" si="3"/>
        <v>46305</v>
      </c>
      <c r="F15" s="11">
        <v>0.29166666666666702</v>
      </c>
      <c r="G15" s="12">
        <f t="shared" si="5"/>
        <v>1</v>
      </c>
      <c r="H15" s="13">
        <f t="shared" si="8"/>
        <v>6375143.4299999997</v>
      </c>
      <c r="I15" s="13">
        <v>6377131.8499999996</v>
      </c>
      <c r="J15" s="13">
        <f t="shared" ref="J15:J18" si="18">I15-H15</f>
        <v>1988.4199999999255</v>
      </c>
      <c r="K15" s="14">
        <f t="shared" ref="K15" si="19">J15/24</f>
        <v>82.850833333330229</v>
      </c>
      <c r="L15" s="323"/>
    </row>
    <row r="16" spans="1:12">
      <c r="A16" s="16">
        <f t="shared" ref="A16:A37" si="20">A15+1</f>
        <v>10</v>
      </c>
      <c r="B16" s="10">
        <f t="shared" ref="B16:B37" si="21">B15+1</f>
        <v>46305</v>
      </c>
      <c r="C16" s="10">
        <f t="shared" si="2"/>
        <v>46305</v>
      </c>
      <c r="D16" s="11">
        <v>0.29166666666666702</v>
      </c>
      <c r="E16" s="10">
        <f t="shared" si="3"/>
        <v>46306</v>
      </c>
      <c r="F16" s="11">
        <v>0.29166666666666702</v>
      </c>
      <c r="G16" s="12">
        <f t="shared" si="5"/>
        <v>1</v>
      </c>
      <c r="H16" s="13">
        <f t="shared" si="8"/>
        <v>6377131.8499999996</v>
      </c>
      <c r="I16" s="13">
        <v>6379494.6699999999</v>
      </c>
      <c r="J16" s="13">
        <f t="shared" si="18"/>
        <v>2362.820000000298</v>
      </c>
      <c r="K16" s="14">
        <f t="shared" ref="K16:K18" si="22">J16/24</f>
        <v>98.450833333345756</v>
      </c>
      <c r="L16" s="323"/>
    </row>
    <row r="17" spans="1:12">
      <c r="A17" s="16">
        <f t="shared" si="20"/>
        <v>11</v>
      </c>
      <c r="B17" s="10">
        <f t="shared" si="21"/>
        <v>46306</v>
      </c>
      <c r="C17" s="10">
        <f t="shared" si="2"/>
        <v>46306</v>
      </c>
      <c r="D17" s="11">
        <v>0.29166666666666702</v>
      </c>
      <c r="E17" s="10">
        <f t="shared" si="3"/>
        <v>46307</v>
      </c>
      <c r="F17" s="11">
        <v>0.29166666666666702</v>
      </c>
      <c r="G17" s="12">
        <f t="shared" si="5"/>
        <v>1</v>
      </c>
      <c r="H17" s="13">
        <f t="shared" si="8"/>
        <v>6379494.6699999999</v>
      </c>
      <c r="I17" s="13">
        <v>6379883.25</v>
      </c>
      <c r="J17" s="13">
        <f t="shared" si="18"/>
        <v>388.58000000007451</v>
      </c>
      <c r="K17" s="14">
        <f t="shared" si="22"/>
        <v>16.190833333336439</v>
      </c>
      <c r="L17" s="323"/>
    </row>
    <row r="18" spans="1:12">
      <c r="A18" s="16">
        <f t="shared" si="20"/>
        <v>12</v>
      </c>
      <c r="B18" s="10">
        <f t="shared" si="21"/>
        <v>46307</v>
      </c>
      <c r="C18" s="10">
        <f t="shared" si="2"/>
        <v>46307</v>
      </c>
      <c r="D18" s="11">
        <v>0.29166666666666702</v>
      </c>
      <c r="E18" s="10">
        <f t="shared" si="3"/>
        <v>46308</v>
      </c>
      <c r="F18" s="11">
        <v>0.29166666666666702</v>
      </c>
      <c r="G18" s="12">
        <f t="shared" si="5"/>
        <v>1</v>
      </c>
      <c r="H18" s="13">
        <f t="shared" si="8"/>
        <v>6379883.25</v>
      </c>
      <c r="I18" s="13">
        <v>6381768.96</v>
      </c>
      <c r="J18" s="13">
        <f t="shared" si="18"/>
        <v>1885.7099999999627</v>
      </c>
      <c r="K18" s="14">
        <f t="shared" si="22"/>
        <v>78.571249999998443</v>
      </c>
      <c r="L18" s="323"/>
    </row>
    <row r="19" spans="1:12">
      <c r="A19" s="16">
        <f t="shared" si="20"/>
        <v>13</v>
      </c>
      <c r="B19" s="10">
        <f t="shared" si="21"/>
        <v>46308</v>
      </c>
      <c r="C19" s="10">
        <f t="shared" si="2"/>
        <v>46308</v>
      </c>
      <c r="D19" s="11">
        <v>0.29166666666666702</v>
      </c>
      <c r="E19" s="10">
        <f t="shared" si="3"/>
        <v>46309</v>
      </c>
      <c r="F19" s="11">
        <v>0.29166666666666702</v>
      </c>
      <c r="G19" s="12">
        <f t="shared" si="5"/>
        <v>1</v>
      </c>
      <c r="H19" s="13">
        <f t="shared" si="8"/>
        <v>6381768.96</v>
      </c>
      <c r="I19" s="13">
        <v>6383768.4500000002</v>
      </c>
      <c r="J19" s="13">
        <f t="shared" ref="J19" si="23">I19-H19</f>
        <v>1999.4900000002235</v>
      </c>
      <c r="K19" s="14">
        <f t="shared" ref="K19" si="24">J19/24</f>
        <v>83.312083333342642</v>
      </c>
      <c r="L19" s="323"/>
    </row>
    <row r="20" spans="1:12">
      <c r="A20" s="16">
        <f t="shared" si="20"/>
        <v>14</v>
      </c>
      <c r="B20" s="10">
        <f t="shared" si="21"/>
        <v>46309</v>
      </c>
      <c r="C20" s="10">
        <f t="shared" si="2"/>
        <v>46309</v>
      </c>
      <c r="D20" s="11">
        <v>0.29166666666666702</v>
      </c>
      <c r="E20" s="10">
        <f t="shared" si="3"/>
        <v>46310</v>
      </c>
      <c r="F20" s="11">
        <v>0.29166666666666702</v>
      </c>
      <c r="G20" s="12">
        <f t="shared" si="5"/>
        <v>1</v>
      </c>
      <c r="H20" s="13">
        <f t="shared" si="8"/>
        <v>6383768.4500000002</v>
      </c>
      <c r="I20" s="13">
        <v>6386121.8600000003</v>
      </c>
      <c r="J20" s="13">
        <f t="shared" ref="J20" si="25">I20-H20</f>
        <v>2353.410000000149</v>
      </c>
      <c r="K20" s="14">
        <f t="shared" ref="K20" si="26">J20/24</f>
        <v>98.058750000006214</v>
      </c>
      <c r="L20" s="323"/>
    </row>
    <row r="21" spans="1:12">
      <c r="A21" s="16">
        <f t="shared" si="20"/>
        <v>15</v>
      </c>
      <c r="B21" s="10">
        <f t="shared" si="21"/>
        <v>46310</v>
      </c>
      <c r="C21" s="10">
        <f t="shared" si="2"/>
        <v>46310</v>
      </c>
      <c r="D21" s="11">
        <v>0.29166666666666702</v>
      </c>
      <c r="E21" s="10">
        <f t="shared" si="3"/>
        <v>46311</v>
      </c>
      <c r="F21" s="11">
        <v>0.29166666666666702</v>
      </c>
      <c r="G21" s="12">
        <f t="shared" si="5"/>
        <v>1</v>
      </c>
      <c r="H21" s="13"/>
      <c r="I21" s="13"/>
      <c r="J21" s="13">
        <f t="shared" ref="J21" si="27">I21-H21</f>
        <v>0</v>
      </c>
      <c r="K21" s="14">
        <f t="shared" ref="K21" si="28">J21/24</f>
        <v>0</v>
      </c>
      <c r="L21" s="323"/>
    </row>
    <row r="22" spans="1:12">
      <c r="A22" s="16">
        <f t="shared" si="20"/>
        <v>16</v>
      </c>
      <c r="B22" s="10">
        <f t="shared" si="21"/>
        <v>46311</v>
      </c>
      <c r="C22" s="10">
        <f t="shared" si="2"/>
        <v>46311</v>
      </c>
      <c r="D22" s="11">
        <v>0.29166666666666702</v>
      </c>
      <c r="E22" s="10">
        <f t="shared" si="3"/>
        <v>46312</v>
      </c>
      <c r="F22" s="11">
        <v>0.29166666666666702</v>
      </c>
      <c r="G22" s="12">
        <f t="shared" si="5"/>
        <v>1</v>
      </c>
      <c r="H22" s="13"/>
      <c r="I22" s="13"/>
      <c r="J22" s="13">
        <f t="shared" ref="J22" si="29">I22-H22</f>
        <v>0</v>
      </c>
      <c r="K22" s="14">
        <f t="shared" ref="K22" si="30">J22/24</f>
        <v>0</v>
      </c>
      <c r="L22" s="323"/>
    </row>
    <row r="23" spans="1:12">
      <c r="A23" s="16">
        <f t="shared" si="20"/>
        <v>17</v>
      </c>
      <c r="B23" s="10">
        <f t="shared" si="21"/>
        <v>46312</v>
      </c>
      <c r="C23" s="10">
        <f t="shared" si="2"/>
        <v>46312</v>
      </c>
      <c r="D23" s="11">
        <v>0.29166666666666702</v>
      </c>
      <c r="E23" s="10">
        <f t="shared" si="3"/>
        <v>46313</v>
      </c>
      <c r="F23" s="11">
        <v>0.29166666666666702</v>
      </c>
      <c r="G23" s="12">
        <f t="shared" si="5"/>
        <v>1</v>
      </c>
      <c r="H23" s="13"/>
      <c r="I23" s="13"/>
      <c r="J23" s="13">
        <f t="shared" ref="J23" si="31">I23-H23</f>
        <v>0</v>
      </c>
      <c r="K23" s="14">
        <f t="shared" ref="K23" si="32">J23/24</f>
        <v>0</v>
      </c>
      <c r="L23" s="323"/>
    </row>
    <row r="24" spans="1:12">
      <c r="A24" s="16">
        <f t="shared" si="20"/>
        <v>18</v>
      </c>
      <c r="B24" s="10">
        <f t="shared" si="21"/>
        <v>46313</v>
      </c>
      <c r="C24" s="10">
        <f t="shared" si="2"/>
        <v>46313</v>
      </c>
      <c r="D24" s="11">
        <v>0.29166666666666702</v>
      </c>
      <c r="E24" s="10">
        <f t="shared" si="3"/>
        <v>46314</v>
      </c>
      <c r="F24" s="11">
        <v>0.29166666666666702</v>
      </c>
      <c r="G24" s="12">
        <f t="shared" si="5"/>
        <v>1</v>
      </c>
      <c r="H24" s="13"/>
      <c r="I24" s="13"/>
      <c r="J24" s="13">
        <f t="shared" ref="J24" si="33">I24-H24</f>
        <v>0</v>
      </c>
      <c r="K24" s="14">
        <f t="shared" ref="K24" si="34">J24/24</f>
        <v>0</v>
      </c>
      <c r="L24" s="155"/>
    </row>
    <row r="25" spans="1:12">
      <c r="A25" s="16">
        <f t="shared" si="20"/>
        <v>19</v>
      </c>
      <c r="B25" s="10">
        <f t="shared" si="21"/>
        <v>46314</v>
      </c>
      <c r="C25" s="10">
        <f t="shared" si="2"/>
        <v>46314</v>
      </c>
      <c r="D25" s="11">
        <v>0.29166666666666702</v>
      </c>
      <c r="E25" s="10">
        <f t="shared" si="3"/>
        <v>46315</v>
      </c>
      <c r="F25" s="11">
        <v>0.29166666666666702</v>
      </c>
      <c r="G25" s="12">
        <f t="shared" si="5"/>
        <v>1</v>
      </c>
      <c r="H25" s="13"/>
      <c r="I25" s="13"/>
      <c r="J25" s="13">
        <f t="shared" ref="J25:J26" si="35">I25-H25</f>
        <v>0</v>
      </c>
      <c r="K25" s="14">
        <f t="shared" ref="K25:K28" si="36">J25/24</f>
        <v>0</v>
      </c>
      <c r="L25" s="155"/>
    </row>
    <row r="26" spans="1:12">
      <c r="A26" s="16">
        <f t="shared" si="20"/>
        <v>20</v>
      </c>
      <c r="B26" s="10">
        <f t="shared" si="21"/>
        <v>46315</v>
      </c>
      <c r="C26" s="10">
        <f t="shared" si="2"/>
        <v>46315</v>
      </c>
      <c r="D26" s="11">
        <v>0.29166666666666702</v>
      </c>
      <c r="E26" s="10">
        <f t="shared" si="3"/>
        <v>46316</v>
      </c>
      <c r="F26" s="11">
        <v>0.29166666666666702</v>
      </c>
      <c r="G26" s="12">
        <f t="shared" si="5"/>
        <v>1</v>
      </c>
      <c r="H26" s="13"/>
      <c r="I26" s="13"/>
      <c r="J26" s="13">
        <f t="shared" si="35"/>
        <v>0</v>
      </c>
      <c r="K26" s="14">
        <f t="shared" si="36"/>
        <v>0</v>
      </c>
      <c r="L26" s="155"/>
    </row>
    <row r="27" spans="1:12">
      <c r="A27" s="16">
        <f t="shared" si="20"/>
        <v>21</v>
      </c>
      <c r="B27" s="10">
        <f t="shared" si="21"/>
        <v>46316</v>
      </c>
      <c r="C27" s="10">
        <f t="shared" si="2"/>
        <v>46316</v>
      </c>
      <c r="D27" s="11">
        <v>0.29166666666666702</v>
      </c>
      <c r="E27" s="10">
        <f t="shared" si="3"/>
        <v>46317</v>
      </c>
      <c r="F27" s="11">
        <v>0.29166666666666702</v>
      </c>
      <c r="G27" s="12">
        <f t="shared" si="5"/>
        <v>1</v>
      </c>
      <c r="H27" s="13"/>
      <c r="I27" s="13"/>
      <c r="J27" s="13">
        <f t="shared" ref="J27:J30" si="37">I27-H27</f>
        <v>0</v>
      </c>
      <c r="K27" s="14">
        <f t="shared" ref="K27" si="38">J27/24</f>
        <v>0</v>
      </c>
      <c r="L27" s="155"/>
    </row>
    <row r="28" spans="1:12">
      <c r="A28" s="16">
        <f t="shared" si="20"/>
        <v>22</v>
      </c>
      <c r="B28" s="10">
        <f t="shared" si="21"/>
        <v>46317</v>
      </c>
      <c r="C28" s="10">
        <f t="shared" si="2"/>
        <v>46317</v>
      </c>
      <c r="D28" s="11">
        <v>0.29166666666666702</v>
      </c>
      <c r="E28" s="10">
        <f t="shared" si="3"/>
        <v>46318</v>
      </c>
      <c r="F28" s="11">
        <v>0.29166666666666702</v>
      </c>
      <c r="G28" s="12">
        <f t="shared" si="5"/>
        <v>1</v>
      </c>
      <c r="H28" s="13"/>
      <c r="I28" s="13"/>
      <c r="J28" s="13">
        <f t="shared" si="37"/>
        <v>0</v>
      </c>
      <c r="K28" s="14">
        <f t="shared" si="36"/>
        <v>0</v>
      </c>
      <c r="L28" s="323"/>
    </row>
    <row r="29" spans="1:12">
      <c r="A29" s="16">
        <f t="shared" si="20"/>
        <v>23</v>
      </c>
      <c r="B29" s="10">
        <f t="shared" si="21"/>
        <v>46318</v>
      </c>
      <c r="C29" s="10">
        <f t="shared" si="2"/>
        <v>46318</v>
      </c>
      <c r="D29" s="11">
        <v>0.29166666666666702</v>
      </c>
      <c r="E29" s="10">
        <f t="shared" si="3"/>
        <v>46319</v>
      </c>
      <c r="F29" s="11">
        <v>0.29166666666666702</v>
      </c>
      <c r="G29" s="12">
        <f t="shared" si="5"/>
        <v>1</v>
      </c>
      <c r="H29" s="13"/>
      <c r="I29" s="13"/>
      <c r="J29" s="13">
        <f t="shared" si="37"/>
        <v>0</v>
      </c>
      <c r="K29" s="14">
        <f t="shared" ref="K29" si="39">J29/24</f>
        <v>0</v>
      </c>
      <c r="L29" s="15"/>
    </row>
    <row r="30" spans="1:12">
      <c r="A30" s="16">
        <f t="shared" si="20"/>
        <v>24</v>
      </c>
      <c r="B30" s="10">
        <f t="shared" si="21"/>
        <v>46319</v>
      </c>
      <c r="C30" s="10">
        <f t="shared" si="2"/>
        <v>46319</v>
      </c>
      <c r="D30" s="11">
        <v>0.29166666666666702</v>
      </c>
      <c r="E30" s="10">
        <f t="shared" si="3"/>
        <v>46320</v>
      </c>
      <c r="F30" s="11">
        <v>0.29166666666666702</v>
      </c>
      <c r="G30" s="12">
        <f t="shared" si="5"/>
        <v>1</v>
      </c>
      <c r="H30" s="13"/>
      <c r="I30" s="13"/>
      <c r="J30" s="13">
        <f t="shared" si="37"/>
        <v>0</v>
      </c>
      <c r="K30" s="14">
        <f t="shared" ref="K30" si="40">J30/24</f>
        <v>0</v>
      </c>
      <c r="L30" s="15"/>
    </row>
    <row r="31" spans="1:12">
      <c r="A31" s="16">
        <f t="shared" si="20"/>
        <v>25</v>
      </c>
      <c r="B31" s="10">
        <f t="shared" si="21"/>
        <v>46320</v>
      </c>
      <c r="C31" s="10">
        <f t="shared" si="2"/>
        <v>46320</v>
      </c>
      <c r="D31" s="11">
        <v>0.29166666666666702</v>
      </c>
      <c r="E31" s="10">
        <f t="shared" si="3"/>
        <v>46321</v>
      </c>
      <c r="F31" s="11">
        <v>0.29166666666666702</v>
      </c>
      <c r="G31" s="12">
        <f t="shared" si="5"/>
        <v>1</v>
      </c>
      <c r="H31" s="13"/>
      <c r="I31" s="13"/>
      <c r="J31" s="13">
        <f t="shared" ref="J31" si="41">I31-H31</f>
        <v>0</v>
      </c>
      <c r="K31" s="14">
        <f t="shared" ref="K31" si="42">J31/24</f>
        <v>0</v>
      </c>
      <c r="L31" s="15"/>
    </row>
    <row r="32" spans="1:12">
      <c r="A32" s="16">
        <f t="shared" si="20"/>
        <v>26</v>
      </c>
      <c r="B32" s="10">
        <f t="shared" si="21"/>
        <v>46321</v>
      </c>
      <c r="C32" s="10">
        <f t="shared" si="2"/>
        <v>46321</v>
      </c>
      <c r="D32" s="11">
        <v>0.29166666666666702</v>
      </c>
      <c r="E32" s="10">
        <f t="shared" si="3"/>
        <v>46322</v>
      </c>
      <c r="F32" s="11">
        <v>0.29166666666666702</v>
      </c>
      <c r="G32" s="12">
        <f t="shared" si="5"/>
        <v>1</v>
      </c>
      <c r="H32" s="13"/>
      <c r="I32" s="13"/>
      <c r="J32" s="13">
        <f t="shared" ref="J32" si="43">I32-H32</f>
        <v>0</v>
      </c>
      <c r="K32" s="14">
        <f t="shared" ref="K32" si="44">J32/24</f>
        <v>0</v>
      </c>
      <c r="L32" s="155"/>
    </row>
    <row r="33" spans="1:12">
      <c r="A33" s="16">
        <f t="shared" si="20"/>
        <v>27</v>
      </c>
      <c r="B33" s="10">
        <f t="shared" si="21"/>
        <v>46322</v>
      </c>
      <c r="C33" s="10">
        <f t="shared" si="2"/>
        <v>46322</v>
      </c>
      <c r="D33" s="11">
        <v>0.29166666666666702</v>
      </c>
      <c r="E33" s="10">
        <f t="shared" si="3"/>
        <v>46323</v>
      </c>
      <c r="F33" s="11">
        <v>0.29166666666666702</v>
      </c>
      <c r="G33" s="12">
        <f t="shared" si="5"/>
        <v>1</v>
      </c>
      <c r="H33" s="13"/>
      <c r="I33" s="13"/>
      <c r="J33" s="13">
        <f t="shared" ref="J33" si="45">I33-H33</f>
        <v>0</v>
      </c>
      <c r="K33" s="14">
        <f t="shared" ref="K33" si="46">J33/24</f>
        <v>0</v>
      </c>
      <c r="L33" s="15"/>
    </row>
    <row r="34" spans="1:12">
      <c r="A34" s="16">
        <f t="shared" si="20"/>
        <v>28</v>
      </c>
      <c r="B34" s="10">
        <f t="shared" si="21"/>
        <v>46323</v>
      </c>
      <c r="C34" s="10">
        <f t="shared" si="2"/>
        <v>46323</v>
      </c>
      <c r="D34" s="11">
        <v>0.29166666666666702</v>
      </c>
      <c r="E34" s="10">
        <f t="shared" si="3"/>
        <v>46324</v>
      </c>
      <c r="F34" s="11">
        <v>0.29166666666666702</v>
      </c>
      <c r="G34" s="12">
        <f t="shared" si="5"/>
        <v>1</v>
      </c>
      <c r="H34" s="13"/>
      <c r="I34" s="13"/>
      <c r="J34" s="13">
        <f t="shared" ref="J34" si="47">I34-H34</f>
        <v>0</v>
      </c>
      <c r="K34" s="14">
        <f t="shared" ref="K34" si="48">J34/24</f>
        <v>0</v>
      </c>
      <c r="L34" s="15"/>
    </row>
    <row r="35" spans="1:12">
      <c r="A35" s="16">
        <f t="shared" si="20"/>
        <v>29</v>
      </c>
      <c r="B35" s="10">
        <f t="shared" si="21"/>
        <v>46324</v>
      </c>
      <c r="C35" s="10">
        <f t="shared" ref="C35:C37" si="49">B35</f>
        <v>46324</v>
      </c>
      <c r="D35" s="11">
        <v>0.29166666666666702</v>
      </c>
      <c r="E35" s="10">
        <f t="shared" ref="E35:E37" si="50">C35+1</f>
        <v>46325</v>
      </c>
      <c r="F35" s="11">
        <v>0.29166666666666702</v>
      </c>
      <c r="G35" s="12">
        <f t="shared" ref="G35:G37" si="51">IFERROR(((E35-C35)+(F35-D35)),"")</f>
        <v>1</v>
      </c>
      <c r="H35" s="13"/>
      <c r="I35" s="13"/>
      <c r="J35" s="13">
        <f t="shared" ref="J35:J37" si="52">I35-H35</f>
        <v>0</v>
      </c>
      <c r="K35" s="14">
        <f t="shared" ref="K35:K37" si="53">J35/24</f>
        <v>0</v>
      </c>
      <c r="L35" s="15"/>
    </row>
    <row r="36" spans="1:12">
      <c r="A36" s="16">
        <f t="shared" si="20"/>
        <v>30</v>
      </c>
      <c r="B36" s="10">
        <f t="shared" si="21"/>
        <v>46325</v>
      </c>
      <c r="C36" s="10">
        <f t="shared" si="49"/>
        <v>46325</v>
      </c>
      <c r="D36" s="11">
        <v>0.29166666666666702</v>
      </c>
      <c r="E36" s="10">
        <f t="shared" si="50"/>
        <v>46326</v>
      </c>
      <c r="F36" s="11">
        <v>0.29166666666666702</v>
      </c>
      <c r="G36" s="12">
        <f t="shared" si="51"/>
        <v>1</v>
      </c>
      <c r="H36" s="13"/>
      <c r="I36" s="13"/>
      <c r="J36" s="13">
        <f t="shared" si="52"/>
        <v>0</v>
      </c>
      <c r="K36" s="14">
        <f t="shared" si="53"/>
        <v>0</v>
      </c>
      <c r="L36" s="15"/>
    </row>
    <row r="37" spans="1:12">
      <c r="A37" s="16">
        <f t="shared" si="20"/>
        <v>31</v>
      </c>
      <c r="B37" s="10">
        <f t="shared" si="21"/>
        <v>46326</v>
      </c>
      <c r="C37" s="10">
        <f t="shared" si="49"/>
        <v>46326</v>
      </c>
      <c r="D37" s="11">
        <v>0.29166666666666702</v>
      </c>
      <c r="E37" s="10">
        <f t="shared" si="50"/>
        <v>46327</v>
      </c>
      <c r="F37" s="11">
        <v>0.29166666666666702</v>
      </c>
      <c r="G37" s="12">
        <f t="shared" si="51"/>
        <v>1</v>
      </c>
      <c r="H37" s="13"/>
      <c r="I37" s="13"/>
      <c r="J37" s="13">
        <f t="shared" si="52"/>
        <v>0</v>
      </c>
      <c r="K37" s="14">
        <f t="shared" si="53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13"/>
      <c r="I40" s="13"/>
      <c r="J40" s="13"/>
      <c r="K40" s="14"/>
      <c r="L40" s="15"/>
    </row>
    <row r="41" spans="1:12">
      <c r="A41" s="24" t="s">
        <v>3</v>
      </c>
      <c r="B41" s="25"/>
      <c r="C41" s="25"/>
      <c r="D41" s="25"/>
      <c r="E41" s="25"/>
      <c r="F41" s="25"/>
      <c r="G41" s="26">
        <f>SUM(G7:G40)</f>
        <v>31</v>
      </c>
      <c r="H41" s="27"/>
      <c r="I41" s="27"/>
      <c r="J41" s="28">
        <f>SUM(J7:J40)</f>
        <v>27012.850000000559</v>
      </c>
      <c r="K41" s="28">
        <f>AVERAGE(K7:K40)</f>
        <v>36.307594086022256</v>
      </c>
      <c r="L41" s="29"/>
    </row>
    <row r="42" spans="1:12">
      <c r="A42" s="30" t="s">
        <v>130</v>
      </c>
      <c r="B42" s="31"/>
      <c r="C42" s="31"/>
      <c r="D42" s="31"/>
      <c r="E42" s="31"/>
      <c r="F42" s="31"/>
      <c r="G42" s="32">
        <f>G41/SUMPRODUCT((G7:G40&gt;0)*1)</f>
        <v>1</v>
      </c>
      <c r="H42" s="33"/>
      <c r="I42" s="33"/>
      <c r="J42" s="33"/>
      <c r="K42" s="33">
        <f>K41/SUMPRODUCT((K7:K40&gt;0)*1)</f>
        <v>2.5933995775730181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xSplit="2" ySplit="6" topLeftCell="C7" activePane="bottomRight" state="frozen"/>
      <selection pane="topRight"/>
      <selection pane="bottomLeft"/>
      <selection pane="bottomRight" activeCell="H21" sqref="H2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140625" style="1" customWidth="1"/>
    <col min="9" max="9" width="13.5703125" style="1" customWidth="1"/>
    <col min="10" max="10" width="15.28515625" style="35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36"/>
      <c r="K1" s="2"/>
      <c r="L1" s="2"/>
    </row>
    <row r="2" spans="1:12">
      <c r="B2" s="2"/>
      <c r="C2" s="3" t="s">
        <v>240</v>
      </c>
      <c r="D2" s="2"/>
      <c r="E2" s="2"/>
      <c r="F2" s="2"/>
      <c r="G2" s="2"/>
      <c r="H2" s="2"/>
      <c r="I2" s="2"/>
      <c r="J2" s="36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36"/>
      <c r="K3" s="2"/>
      <c r="L3" s="2"/>
    </row>
    <row r="4" spans="1:12" hidden="1">
      <c r="B4" s="5"/>
      <c r="C4" s="5">
        <f>SCI!C4</f>
        <v>46296</v>
      </c>
      <c r="D4" s="2"/>
      <c r="E4" s="2"/>
      <c r="F4" s="2"/>
      <c r="G4" s="2"/>
      <c r="H4" s="2"/>
      <c r="I4" s="2"/>
      <c r="J4" s="36" t="s">
        <v>159</v>
      </c>
      <c r="K4" s="6">
        <f>MAX(K8:K35)</f>
        <v>194.33333333333334</v>
      </c>
      <c r="L4" s="2"/>
    </row>
    <row r="5" spans="1:12" ht="15.7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318"/>
      <c r="B7" s="47"/>
      <c r="C7" s="47"/>
      <c r="D7" s="47"/>
      <c r="E7" s="47"/>
      <c r="F7" s="47"/>
      <c r="G7" s="319"/>
      <c r="H7" s="47"/>
      <c r="I7" s="47"/>
      <c r="J7" s="47"/>
      <c r="K7" s="319"/>
      <c r="L7" s="320"/>
    </row>
    <row r="8" spans="1:12">
      <c r="A8" s="268">
        <v>1</v>
      </c>
      <c r="B8" s="120">
        <f>C4</f>
        <v>46296</v>
      </c>
      <c r="C8" s="120">
        <f>B8</f>
        <v>46296</v>
      </c>
      <c r="D8" s="269">
        <v>0.25</v>
      </c>
      <c r="E8" s="120">
        <f>C8+1</f>
        <v>46297</v>
      </c>
      <c r="F8" s="269">
        <v>0.25</v>
      </c>
      <c r="G8" s="207">
        <f>IFERROR(((E8-C8)+(F8-D8)),"")</f>
        <v>1</v>
      </c>
      <c r="H8" s="256">
        <v>7013953.5999999996</v>
      </c>
      <c r="I8" s="256">
        <v>7017666.5999999996</v>
      </c>
      <c r="J8" s="13">
        <f t="shared" ref="J8" si="0">I8-H8</f>
        <v>3713</v>
      </c>
      <c r="K8" s="14">
        <f t="shared" ref="K8" si="1">J8/24</f>
        <v>154.70833333333334</v>
      </c>
      <c r="L8" s="272"/>
    </row>
    <row r="9" spans="1:12">
      <c r="A9" s="16">
        <f>A8+1</f>
        <v>2</v>
      </c>
      <c r="B9" s="10">
        <f>B8+1</f>
        <v>46297</v>
      </c>
      <c r="C9" s="10">
        <f>B9</f>
        <v>46297</v>
      </c>
      <c r="D9" s="269">
        <v>0.25</v>
      </c>
      <c r="E9" s="10">
        <f>C9+1</f>
        <v>46298</v>
      </c>
      <c r="F9" s="269">
        <v>0.25</v>
      </c>
      <c r="G9" s="12">
        <f>IFERROR(((E9-C9)+(F9-D9)),"")</f>
        <v>1</v>
      </c>
      <c r="H9" s="13">
        <f t="shared" ref="H9:H21" si="2">I8</f>
        <v>7017666.5999999996</v>
      </c>
      <c r="I9" s="256">
        <v>7021114.7000000002</v>
      </c>
      <c r="J9" s="13">
        <f t="shared" ref="J9:J23" si="3">I9-H9</f>
        <v>3448.1000000005588</v>
      </c>
      <c r="K9" s="14">
        <f t="shared" ref="K9:K23" si="4">J9/24</f>
        <v>143.67083333335663</v>
      </c>
      <c r="L9" s="272"/>
    </row>
    <row r="10" spans="1:12">
      <c r="A10" s="16">
        <f t="shared" ref="A10:B25" si="5">A9+1</f>
        <v>3</v>
      </c>
      <c r="B10" s="10">
        <f t="shared" si="5"/>
        <v>46298</v>
      </c>
      <c r="C10" s="10">
        <f t="shared" ref="C10:C35" si="6">B10</f>
        <v>46298</v>
      </c>
      <c r="D10" s="269">
        <v>0.25</v>
      </c>
      <c r="E10" s="10">
        <f t="shared" ref="E10:E35" si="7">C10+1</f>
        <v>46299</v>
      </c>
      <c r="F10" s="269">
        <v>0.25</v>
      </c>
      <c r="G10" s="12">
        <f t="shared" ref="G10:G35" si="8">IFERROR(((E10-C10)+(F10-D10)),"")</f>
        <v>1</v>
      </c>
      <c r="H10" s="13">
        <f t="shared" si="2"/>
        <v>7021114.7000000002</v>
      </c>
      <c r="I10" s="256">
        <v>7023576.4000000004</v>
      </c>
      <c r="J10" s="13">
        <f t="shared" ref="J10" si="9">I10-H10</f>
        <v>2461.7000000001863</v>
      </c>
      <c r="K10" s="14">
        <f t="shared" ref="K10" si="10">J10/24</f>
        <v>102.5708333333411</v>
      </c>
      <c r="L10" s="272"/>
    </row>
    <row r="11" spans="1:12">
      <c r="A11" s="16">
        <f t="shared" si="5"/>
        <v>4</v>
      </c>
      <c r="B11" s="10">
        <f t="shared" si="5"/>
        <v>46299</v>
      </c>
      <c r="C11" s="10">
        <f t="shared" si="6"/>
        <v>46299</v>
      </c>
      <c r="D11" s="269">
        <v>0.25</v>
      </c>
      <c r="E11" s="10">
        <f t="shared" si="7"/>
        <v>46300</v>
      </c>
      <c r="F11" s="269">
        <v>0.25</v>
      </c>
      <c r="G11" s="12">
        <f t="shared" si="8"/>
        <v>1</v>
      </c>
      <c r="H11" s="13">
        <f t="shared" si="2"/>
        <v>7023576.4000000004</v>
      </c>
      <c r="I11" s="13">
        <v>7027142.7000000002</v>
      </c>
      <c r="J11" s="13">
        <f t="shared" ref="J11" si="11">I11-H11</f>
        <v>3566.2999999998137</v>
      </c>
      <c r="K11" s="14">
        <f t="shared" ref="K11" si="12">J11/24</f>
        <v>148.59583333332557</v>
      </c>
      <c r="L11" s="272"/>
    </row>
    <row r="12" spans="1:12">
      <c r="A12" s="16">
        <f t="shared" si="5"/>
        <v>5</v>
      </c>
      <c r="B12" s="10">
        <f t="shared" si="5"/>
        <v>46300</v>
      </c>
      <c r="C12" s="10">
        <f t="shared" si="6"/>
        <v>46300</v>
      </c>
      <c r="D12" s="269">
        <v>0.25</v>
      </c>
      <c r="E12" s="10">
        <f t="shared" si="7"/>
        <v>46301</v>
      </c>
      <c r="F12" s="269">
        <v>0.25</v>
      </c>
      <c r="G12" s="12">
        <f t="shared" si="8"/>
        <v>1</v>
      </c>
      <c r="H12" s="13">
        <f t="shared" si="2"/>
        <v>7027142.7000000002</v>
      </c>
      <c r="I12" s="256">
        <v>7031806.7000000002</v>
      </c>
      <c r="J12" s="13">
        <f t="shared" ref="J12" si="13">I12-H12</f>
        <v>4664</v>
      </c>
      <c r="K12" s="14">
        <f t="shared" ref="K12" si="14">J12/24</f>
        <v>194.33333333333334</v>
      </c>
      <c r="L12" s="15"/>
    </row>
    <row r="13" spans="1:12">
      <c r="A13" s="16">
        <f t="shared" si="5"/>
        <v>6</v>
      </c>
      <c r="B13" s="10">
        <f t="shared" si="5"/>
        <v>46301</v>
      </c>
      <c r="C13" s="10">
        <f t="shared" si="6"/>
        <v>46301</v>
      </c>
      <c r="D13" s="269">
        <v>0.25</v>
      </c>
      <c r="E13" s="10">
        <f t="shared" si="7"/>
        <v>46302</v>
      </c>
      <c r="F13" s="269">
        <v>0.25</v>
      </c>
      <c r="G13" s="12">
        <f t="shared" si="8"/>
        <v>1</v>
      </c>
      <c r="H13" s="13">
        <f t="shared" si="2"/>
        <v>7031806.7000000002</v>
      </c>
      <c r="I13" s="256">
        <v>7036338.7000000002</v>
      </c>
      <c r="J13" s="13">
        <f t="shared" ref="J13" si="15">I13-H13</f>
        <v>4532</v>
      </c>
      <c r="K13" s="14">
        <f t="shared" ref="K13" si="16">J13/24</f>
        <v>188.83333333333334</v>
      </c>
      <c r="L13" s="15"/>
    </row>
    <row r="14" spans="1:12">
      <c r="A14" s="16">
        <f t="shared" si="5"/>
        <v>7</v>
      </c>
      <c r="B14" s="10">
        <f t="shared" si="5"/>
        <v>46302</v>
      </c>
      <c r="C14" s="10">
        <f t="shared" si="6"/>
        <v>46302</v>
      </c>
      <c r="D14" s="269">
        <v>0.25</v>
      </c>
      <c r="E14" s="10">
        <f t="shared" si="7"/>
        <v>46303</v>
      </c>
      <c r="F14" s="269">
        <v>0.25</v>
      </c>
      <c r="G14" s="12">
        <f t="shared" si="8"/>
        <v>1</v>
      </c>
      <c r="H14" s="13">
        <f t="shared" si="2"/>
        <v>7036338.7000000002</v>
      </c>
      <c r="I14" s="13">
        <v>7040985.2999999998</v>
      </c>
      <c r="J14" s="13">
        <f t="shared" si="3"/>
        <v>4646.5999999996275</v>
      </c>
      <c r="K14" s="14">
        <f t="shared" si="4"/>
        <v>193.6083333333178</v>
      </c>
      <c r="L14" s="15"/>
    </row>
    <row r="15" spans="1:12">
      <c r="A15" s="16">
        <f t="shared" si="5"/>
        <v>8</v>
      </c>
      <c r="B15" s="10">
        <f t="shared" si="5"/>
        <v>46303</v>
      </c>
      <c r="C15" s="10">
        <f t="shared" si="6"/>
        <v>46303</v>
      </c>
      <c r="D15" s="269">
        <v>0.25</v>
      </c>
      <c r="E15" s="10">
        <f t="shared" si="7"/>
        <v>46304</v>
      </c>
      <c r="F15" s="269">
        <v>0.25</v>
      </c>
      <c r="G15" s="12">
        <f t="shared" si="8"/>
        <v>1</v>
      </c>
      <c r="H15" s="13">
        <f t="shared" si="2"/>
        <v>7040985.2999999998</v>
      </c>
      <c r="I15" s="256">
        <v>7045518.5</v>
      </c>
      <c r="J15" s="13">
        <f t="shared" ref="J15" si="17">I15-H15</f>
        <v>4533.2000000001863</v>
      </c>
      <c r="K15" s="14">
        <f t="shared" ref="K15" si="18">J15/24</f>
        <v>188.88333333334108</v>
      </c>
      <c r="L15" s="15"/>
    </row>
    <row r="16" spans="1:12">
      <c r="A16" s="16">
        <f t="shared" si="5"/>
        <v>9</v>
      </c>
      <c r="B16" s="10">
        <f t="shared" si="5"/>
        <v>46304</v>
      </c>
      <c r="C16" s="10">
        <f t="shared" si="6"/>
        <v>46304</v>
      </c>
      <c r="D16" s="269">
        <v>0.25</v>
      </c>
      <c r="E16" s="10">
        <f t="shared" si="7"/>
        <v>46305</v>
      </c>
      <c r="F16" s="269">
        <v>0.25</v>
      </c>
      <c r="G16" s="12">
        <f t="shared" si="8"/>
        <v>1</v>
      </c>
      <c r="H16" s="13">
        <f t="shared" si="2"/>
        <v>7045518.5</v>
      </c>
      <c r="I16" s="256">
        <v>7049340.2999999998</v>
      </c>
      <c r="J16" s="13">
        <f t="shared" ref="J16" si="19">I16-H16</f>
        <v>3821.7999999998137</v>
      </c>
      <c r="K16" s="14">
        <f t="shared" ref="K16" si="20">J16/24</f>
        <v>159.24166666665892</v>
      </c>
      <c r="L16" s="15"/>
    </row>
    <row r="17" spans="1:14">
      <c r="A17" s="16">
        <f t="shared" si="5"/>
        <v>10</v>
      </c>
      <c r="B17" s="10">
        <f t="shared" si="5"/>
        <v>46305</v>
      </c>
      <c r="C17" s="10">
        <f t="shared" si="6"/>
        <v>46305</v>
      </c>
      <c r="D17" s="269">
        <v>0.25</v>
      </c>
      <c r="E17" s="10">
        <f t="shared" si="7"/>
        <v>46306</v>
      </c>
      <c r="F17" s="269">
        <v>0.25</v>
      </c>
      <c r="G17" s="12">
        <f t="shared" si="8"/>
        <v>1</v>
      </c>
      <c r="H17" s="13">
        <f t="shared" si="2"/>
        <v>7049340.2999999998</v>
      </c>
      <c r="I17" s="256">
        <v>7052073.2999999998</v>
      </c>
      <c r="J17" s="13">
        <f t="shared" ref="J17:J18" si="21">I17-H17</f>
        <v>2733</v>
      </c>
      <c r="K17" s="14">
        <f t="shared" ref="K17:K18" si="22">J17/24</f>
        <v>113.875</v>
      </c>
      <c r="L17" s="15"/>
    </row>
    <row r="18" spans="1:14">
      <c r="A18" s="16">
        <f t="shared" si="5"/>
        <v>11</v>
      </c>
      <c r="B18" s="10">
        <f t="shared" si="5"/>
        <v>46306</v>
      </c>
      <c r="C18" s="10">
        <f t="shared" si="6"/>
        <v>46306</v>
      </c>
      <c r="D18" s="269">
        <v>0.25</v>
      </c>
      <c r="E18" s="10">
        <f t="shared" si="7"/>
        <v>46307</v>
      </c>
      <c r="F18" s="269">
        <v>0.25</v>
      </c>
      <c r="G18" s="12">
        <f t="shared" si="8"/>
        <v>1</v>
      </c>
      <c r="H18" s="13">
        <f t="shared" si="2"/>
        <v>7052073.2999999998</v>
      </c>
      <c r="I18" s="13">
        <v>7052551.2999999998</v>
      </c>
      <c r="J18" s="13">
        <f t="shared" si="21"/>
        <v>478</v>
      </c>
      <c r="K18" s="14">
        <f t="shared" si="22"/>
        <v>19.916666666666668</v>
      </c>
      <c r="L18" s="15"/>
    </row>
    <row r="19" spans="1:14">
      <c r="A19" s="16">
        <f t="shared" si="5"/>
        <v>12</v>
      </c>
      <c r="B19" s="10">
        <f t="shared" si="5"/>
        <v>46307</v>
      </c>
      <c r="C19" s="10">
        <f t="shared" si="6"/>
        <v>46307</v>
      </c>
      <c r="D19" s="269">
        <v>0.25</v>
      </c>
      <c r="E19" s="10">
        <f t="shared" si="7"/>
        <v>46308</v>
      </c>
      <c r="F19" s="269">
        <v>0.25</v>
      </c>
      <c r="G19" s="12">
        <f t="shared" si="8"/>
        <v>1</v>
      </c>
      <c r="H19" s="13">
        <f t="shared" si="2"/>
        <v>7052551.2999999998</v>
      </c>
      <c r="I19" s="256">
        <v>7056337.5</v>
      </c>
      <c r="J19" s="13">
        <f t="shared" ref="J19" si="23">I19-H19</f>
        <v>3786.2000000001863</v>
      </c>
      <c r="K19" s="14">
        <f t="shared" ref="K19" si="24">J19/24</f>
        <v>157.75833333334108</v>
      </c>
      <c r="L19" s="15"/>
      <c r="N19" s="17"/>
    </row>
    <row r="20" spans="1:14">
      <c r="A20" s="16">
        <f t="shared" si="5"/>
        <v>13</v>
      </c>
      <c r="B20" s="10">
        <f t="shared" si="5"/>
        <v>46308</v>
      </c>
      <c r="C20" s="10">
        <f t="shared" si="6"/>
        <v>46308</v>
      </c>
      <c r="D20" s="269">
        <v>0.25</v>
      </c>
      <c r="E20" s="10">
        <f t="shared" si="7"/>
        <v>46309</v>
      </c>
      <c r="F20" s="269">
        <v>0.25</v>
      </c>
      <c r="G20" s="12">
        <f t="shared" si="8"/>
        <v>1</v>
      </c>
      <c r="H20" s="13">
        <f t="shared" si="2"/>
        <v>7056337.5</v>
      </c>
      <c r="I20" s="13">
        <v>7060808.9000000004</v>
      </c>
      <c r="J20" s="13">
        <f t="shared" si="3"/>
        <v>4471.4000000003725</v>
      </c>
      <c r="K20" s="14">
        <f t="shared" si="4"/>
        <v>186.30833333334886</v>
      </c>
      <c r="L20" s="15"/>
    </row>
    <row r="21" spans="1:14">
      <c r="A21" s="16">
        <f t="shared" si="5"/>
        <v>14</v>
      </c>
      <c r="B21" s="10">
        <f t="shared" si="5"/>
        <v>46309</v>
      </c>
      <c r="C21" s="10">
        <f t="shared" si="6"/>
        <v>46309</v>
      </c>
      <c r="D21" s="269">
        <v>0.25</v>
      </c>
      <c r="E21" s="10">
        <f t="shared" si="7"/>
        <v>46310</v>
      </c>
      <c r="F21" s="269">
        <v>0.25</v>
      </c>
      <c r="G21" s="12">
        <f t="shared" si="8"/>
        <v>1</v>
      </c>
      <c r="H21" s="13">
        <f t="shared" si="2"/>
        <v>7060808.9000000004</v>
      </c>
      <c r="I21" s="13">
        <v>7065055.4000000004</v>
      </c>
      <c r="J21" s="13">
        <f t="shared" ref="J21" si="25">I21-H21</f>
        <v>4246.5</v>
      </c>
      <c r="K21" s="14">
        <f t="shared" ref="K21" si="26">J21/24</f>
        <v>176.9375</v>
      </c>
      <c r="L21" s="15"/>
    </row>
    <row r="22" spans="1:14">
      <c r="A22" s="16">
        <f t="shared" si="5"/>
        <v>15</v>
      </c>
      <c r="B22" s="10">
        <f t="shared" si="5"/>
        <v>46310</v>
      </c>
      <c r="C22" s="10">
        <f t="shared" si="6"/>
        <v>46310</v>
      </c>
      <c r="D22" s="269">
        <v>0.25</v>
      </c>
      <c r="E22" s="10">
        <f t="shared" si="7"/>
        <v>46311</v>
      </c>
      <c r="F22" s="269">
        <v>0.25</v>
      </c>
      <c r="G22" s="12">
        <f t="shared" si="8"/>
        <v>1</v>
      </c>
      <c r="H22" s="13"/>
      <c r="I22" s="13"/>
      <c r="J22" s="13">
        <f t="shared" ref="J22" si="27">I22-H22</f>
        <v>0</v>
      </c>
      <c r="K22" s="14">
        <f t="shared" ref="K22" si="28">J22/24</f>
        <v>0</v>
      </c>
      <c r="L22" s="15"/>
    </row>
    <row r="23" spans="1:14">
      <c r="A23" s="16">
        <f t="shared" si="5"/>
        <v>16</v>
      </c>
      <c r="B23" s="10">
        <f t="shared" si="5"/>
        <v>46311</v>
      </c>
      <c r="C23" s="10">
        <f t="shared" si="6"/>
        <v>46311</v>
      </c>
      <c r="D23" s="269">
        <v>0.25</v>
      </c>
      <c r="E23" s="10">
        <f t="shared" si="7"/>
        <v>46312</v>
      </c>
      <c r="F23" s="269">
        <v>0.25</v>
      </c>
      <c r="G23" s="12">
        <f t="shared" si="8"/>
        <v>1</v>
      </c>
      <c r="H23" s="13"/>
      <c r="I23" s="13"/>
      <c r="J23" s="13">
        <f t="shared" si="3"/>
        <v>0</v>
      </c>
      <c r="K23" s="14">
        <f t="shared" si="4"/>
        <v>0</v>
      </c>
      <c r="L23" s="15"/>
    </row>
    <row r="24" spans="1:14">
      <c r="A24" s="16">
        <f t="shared" si="5"/>
        <v>17</v>
      </c>
      <c r="B24" s="10">
        <f t="shared" si="5"/>
        <v>46312</v>
      </c>
      <c r="C24" s="10">
        <f t="shared" si="6"/>
        <v>46312</v>
      </c>
      <c r="D24" s="269">
        <v>0.25</v>
      </c>
      <c r="E24" s="10">
        <f t="shared" ref="E24" si="29">C24+1</f>
        <v>46313</v>
      </c>
      <c r="F24" s="269">
        <v>0.25</v>
      </c>
      <c r="G24" s="12">
        <f t="shared" si="8"/>
        <v>1</v>
      </c>
      <c r="H24" s="13"/>
      <c r="I24" s="13"/>
      <c r="J24" s="13">
        <f t="shared" ref="J24" si="30">I24-H24</f>
        <v>0</v>
      </c>
      <c r="K24" s="14">
        <f t="shared" ref="K24" si="31">J24/24</f>
        <v>0</v>
      </c>
      <c r="L24" s="15"/>
      <c r="M24" s="321"/>
    </row>
    <row r="25" spans="1:14">
      <c r="A25" s="16">
        <f t="shared" si="5"/>
        <v>18</v>
      </c>
      <c r="B25" s="10">
        <f t="shared" si="5"/>
        <v>46313</v>
      </c>
      <c r="C25" s="10">
        <f t="shared" si="6"/>
        <v>46313</v>
      </c>
      <c r="D25" s="269">
        <v>0.25</v>
      </c>
      <c r="E25" s="10">
        <f t="shared" si="7"/>
        <v>46314</v>
      </c>
      <c r="F25" s="269">
        <v>0.25</v>
      </c>
      <c r="G25" s="12">
        <f t="shared" si="8"/>
        <v>1</v>
      </c>
      <c r="H25" s="13"/>
      <c r="I25" s="13"/>
      <c r="J25" s="13">
        <f t="shared" ref="J25" si="32">I25-H25</f>
        <v>0</v>
      </c>
      <c r="K25" s="14">
        <f t="shared" ref="K25" si="33">J25/24</f>
        <v>0</v>
      </c>
      <c r="L25" s="15"/>
    </row>
    <row r="26" spans="1:14">
      <c r="A26" s="16">
        <f t="shared" ref="A26:B35" si="34">A25+1</f>
        <v>19</v>
      </c>
      <c r="B26" s="10">
        <f>B25+1</f>
        <v>46314</v>
      </c>
      <c r="C26" s="10">
        <f t="shared" si="6"/>
        <v>46314</v>
      </c>
      <c r="D26" s="269">
        <v>0.25</v>
      </c>
      <c r="E26" s="10">
        <f t="shared" si="7"/>
        <v>46315</v>
      </c>
      <c r="F26" s="269">
        <v>0.25</v>
      </c>
      <c r="G26" s="12">
        <f t="shared" si="8"/>
        <v>1</v>
      </c>
      <c r="H26" s="13"/>
      <c r="I26" s="13"/>
      <c r="J26" s="13">
        <f t="shared" ref="J26" si="35">I26-H26</f>
        <v>0</v>
      </c>
      <c r="K26" s="14">
        <f t="shared" ref="K26" si="36">J26/24</f>
        <v>0</v>
      </c>
      <c r="L26" s="15"/>
    </row>
    <row r="27" spans="1:14">
      <c r="A27" s="16">
        <f t="shared" si="34"/>
        <v>20</v>
      </c>
      <c r="B27" s="10">
        <f>B26+1</f>
        <v>46315</v>
      </c>
      <c r="C27" s="10">
        <f t="shared" si="6"/>
        <v>46315</v>
      </c>
      <c r="D27" s="269">
        <v>0.25</v>
      </c>
      <c r="E27" s="10">
        <f t="shared" si="7"/>
        <v>46316</v>
      </c>
      <c r="F27" s="269">
        <v>0.25</v>
      </c>
      <c r="G27" s="12">
        <f t="shared" si="8"/>
        <v>1</v>
      </c>
      <c r="H27" s="13"/>
      <c r="I27" s="13"/>
      <c r="J27" s="13">
        <f t="shared" ref="J27" si="37">I27-H27</f>
        <v>0</v>
      </c>
      <c r="K27" s="14">
        <f t="shared" ref="K27" si="38">J27/24</f>
        <v>0</v>
      </c>
      <c r="L27" s="15"/>
    </row>
    <row r="28" spans="1:14">
      <c r="A28" s="16">
        <f t="shared" si="34"/>
        <v>21</v>
      </c>
      <c r="B28" s="10">
        <f>B27+1</f>
        <v>46316</v>
      </c>
      <c r="C28" s="10">
        <f t="shared" si="6"/>
        <v>46316</v>
      </c>
      <c r="D28" s="269">
        <v>0.25</v>
      </c>
      <c r="E28" s="10">
        <f t="shared" si="7"/>
        <v>46317</v>
      </c>
      <c r="F28" s="269">
        <v>0.25</v>
      </c>
      <c r="G28" s="12">
        <f t="shared" si="8"/>
        <v>1</v>
      </c>
      <c r="H28" s="13"/>
      <c r="I28" s="13"/>
      <c r="J28" s="13">
        <f t="shared" ref="J28" si="39">I28-H28</f>
        <v>0</v>
      </c>
      <c r="K28" s="14">
        <f t="shared" ref="K28" si="40">J28/24</f>
        <v>0</v>
      </c>
      <c r="L28" s="15"/>
    </row>
    <row r="29" spans="1:14">
      <c r="A29" s="16">
        <f t="shared" si="34"/>
        <v>22</v>
      </c>
      <c r="B29" s="10">
        <f t="shared" si="34"/>
        <v>46317</v>
      </c>
      <c r="C29" s="10">
        <f t="shared" si="6"/>
        <v>46317</v>
      </c>
      <c r="D29" s="269">
        <v>0.25</v>
      </c>
      <c r="E29" s="10">
        <f t="shared" si="7"/>
        <v>46318</v>
      </c>
      <c r="F29" s="269">
        <v>0.25</v>
      </c>
      <c r="G29" s="12">
        <f t="shared" si="8"/>
        <v>1</v>
      </c>
      <c r="H29" s="13"/>
      <c r="I29" s="13"/>
      <c r="J29" s="13">
        <f t="shared" ref="J29" si="41">I29-H29</f>
        <v>0</v>
      </c>
      <c r="K29" s="14">
        <f t="shared" ref="K29" si="42">J29/24</f>
        <v>0</v>
      </c>
      <c r="L29" s="15"/>
    </row>
    <row r="30" spans="1:14">
      <c r="A30" s="16">
        <f t="shared" si="34"/>
        <v>23</v>
      </c>
      <c r="B30" s="10">
        <f t="shared" si="34"/>
        <v>46318</v>
      </c>
      <c r="C30" s="10">
        <f t="shared" si="6"/>
        <v>46318</v>
      </c>
      <c r="D30" s="269">
        <v>0.25</v>
      </c>
      <c r="E30" s="10">
        <f t="shared" si="7"/>
        <v>46319</v>
      </c>
      <c r="F30" s="269">
        <v>0.25</v>
      </c>
      <c r="G30" s="12">
        <f t="shared" si="8"/>
        <v>1</v>
      </c>
      <c r="H30" s="13"/>
      <c r="I30" s="13"/>
      <c r="J30" s="13">
        <f t="shared" ref="J30" si="43">I30-H30</f>
        <v>0</v>
      </c>
      <c r="K30" s="14">
        <f t="shared" ref="K30" si="44">J30/24</f>
        <v>0</v>
      </c>
      <c r="L30" s="15"/>
    </row>
    <row r="31" spans="1:14">
      <c r="A31" s="16">
        <f t="shared" si="34"/>
        <v>24</v>
      </c>
      <c r="B31" s="10">
        <f t="shared" si="34"/>
        <v>46319</v>
      </c>
      <c r="C31" s="10">
        <f t="shared" si="6"/>
        <v>46319</v>
      </c>
      <c r="D31" s="269">
        <v>0.25</v>
      </c>
      <c r="E31" s="10">
        <f t="shared" si="7"/>
        <v>46320</v>
      </c>
      <c r="F31" s="269">
        <v>0.25</v>
      </c>
      <c r="G31" s="12">
        <f t="shared" si="8"/>
        <v>1</v>
      </c>
      <c r="H31" s="13"/>
      <c r="I31" s="13"/>
      <c r="J31" s="13">
        <f t="shared" ref="J31" si="45">I31-H31</f>
        <v>0</v>
      </c>
      <c r="K31" s="14">
        <f t="shared" ref="K31" si="46">J31/24</f>
        <v>0</v>
      </c>
      <c r="L31" s="15"/>
    </row>
    <row r="32" spans="1:14">
      <c r="A32" s="16">
        <f t="shared" si="34"/>
        <v>25</v>
      </c>
      <c r="B32" s="10">
        <f t="shared" si="34"/>
        <v>46320</v>
      </c>
      <c r="C32" s="10">
        <f t="shared" si="6"/>
        <v>46320</v>
      </c>
      <c r="D32" s="269">
        <v>0.25</v>
      </c>
      <c r="E32" s="10">
        <f t="shared" si="7"/>
        <v>46321</v>
      </c>
      <c r="F32" s="269">
        <v>0.25</v>
      </c>
      <c r="G32" s="12">
        <f t="shared" si="8"/>
        <v>1</v>
      </c>
      <c r="H32" s="13"/>
      <c r="I32" s="13"/>
      <c r="J32" s="13">
        <f t="shared" ref="J32" si="47">I32-H32</f>
        <v>0</v>
      </c>
      <c r="K32" s="14">
        <f t="shared" ref="K32" si="48">J32/24</f>
        <v>0</v>
      </c>
      <c r="L32" s="15"/>
    </row>
    <row r="33" spans="1:12">
      <c r="A33" s="16">
        <f t="shared" si="34"/>
        <v>26</v>
      </c>
      <c r="B33" s="10">
        <f t="shared" si="34"/>
        <v>46321</v>
      </c>
      <c r="C33" s="10">
        <f t="shared" si="6"/>
        <v>46321</v>
      </c>
      <c r="D33" s="269">
        <v>0.25</v>
      </c>
      <c r="E33" s="10">
        <f t="shared" si="7"/>
        <v>46322</v>
      </c>
      <c r="F33" s="269">
        <v>0.25</v>
      </c>
      <c r="G33" s="12">
        <f t="shared" si="8"/>
        <v>1</v>
      </c>
      <c r="H33" s="13"/>
      <c r="I33" s="13"/>
      <c r="J33" s="13">
        <f t="shared" ref="J33" si="49">I33-H33</f>
        <v>0</v>
      </c>
      <c r="K33" s="14">
        <f t="shared" ref="K33" si="50">J33/24</f>
        <v>0</v>
      </c>
      <c r="L33" s="15"/>
    </row>
    <row r="34" spans="1:12">
      <c r="A34" s="16">
        <f t="shared" si="34"/>
        <v>27</v>
      </c>
      <c r="B34" s="10">
        <f t="shared" si="34"/>
        <v>46322</v>
      </c>
      <c r="C34" s="10">
        <f t="shared" si="6"/>
        <v>46322</v>
      </c>
      <c r="D34" s="269">
        <v>0.25</v>
      </c>
      <c r="E34" s="10">
        <f t="shared" si="7"/>
        <v>46323</v>
      </c>
      <c r="F34" s="269">
        <v>0.25</v>
      </c>
      <c r="G34" s="12">
        <f t="shared" si="8"/>
        <v>1</v>
      </c>
      <c r="H34" s="13"/>
      <c r="I34" s="13"/>
      <c r="J34" s="13">
        <f t="shared" ref="J34" si="51">I34-H34</f>
        <v>0</v>
      </c>
      <c r="K34" s="14">
        <f t="shared" ref="K34" si="52">J34/24</f>
        <v>0</v>
      </c>
      <c r="L34" s="15"/>
    </row>
    <row r="35" spans="1:12">
      <c r="A35" s="16">
        <f t="shared" si="34"/>
        <v>28</v>
      </c>
      <c r="B35" s="10">
        <f t="shared" si="34"/>
        <v>46323</v>
      </c>
      <c r="C35" s="10">
        <f t="shared" si="6"/>
        <v>46323</v>
      </c>
      <c r="D35" s="269">
        <v>0.25</v>
      </c>
      <c r="E35" s="10">
        <f t="shared" si="7"/>
        <v>46324</v>
      </c>
      <c r="F35" s="269">
        <v>0.25</v>
      </c>
      <c r="G35" s="12">
        <f t="shared" si="8"/>
        <v>1</v>
      </c>
      <c r="H35" s="13"/>
      <c r="I35" s="13"/>
      <c r="J35" s="13">
        <f t="shared" ref="J35" si="53">I35-H35</f>
        <v>0</v>
      </c>
      <c r="K35" s="14">
        <f t="shared" ref="K35" si="54">J35/24</f>
        <v>0</v>
      </c>
      <c r="L35" s="15"/>
    </row>
    <row r="36" spans="1:12">
      <c r="A36" s="16">
        <f t="shared" ref="A36:B36" si="55">A35+1</f>
        <v>29</v>
      </c>
      <c r="B36" s="10">
        <f t="shared" si="55"/>
        <v>46324</v>
      </c>
      <c r="C36" s="10">
        <f t="shared" ref="C36:C37" si="56">B36</f>
        <v>46324</v>
      </c>
      <c r="D36" s="269">
        <v>0.25</v>
      </c>
      <c r="E36" s="10">
        <f t="shared" ref="E36:E37" si="57">C36+1</f>
        <v>46325</v>
      </c>
      <c r="F36" s="269">
        <v>0.25</v>
      </c>
      <c r="G36" s="12">
        <f t="shared" ref="G36:G37" si="58">IFERROR(((E36-C36)+(F36-D36)),"")</f>
        <v>1</v>
      </c>
      <c r="H36" s="13"/>
      <c r="I36" s="13"/>
      <c r="J36" s="13">
        <f t="shared" ref="J36:J37" si="59">I36-H36</f>
        <v>0</v>
      </c>
      <c r="K36" s="14">
        <f t="shared" ref="K36:K37" si="60">J36/24</f>
        <v>0</v>
      </c>
      <c r="L36" s="15"/>
    </row>
    <row r="37" spans="1:12">
      <c r="A37" s="16">
        <f t="shared" ref="A37:B38" si="61">A36+1</f>
        <v>30</v>
      </c>
      <c r="B37" s="10">
        <f t="shared" si="61"/>
        <v>46325</v>
      </c>
      <c r="C37" s="10">
        <f t="shared" si="56"/>
        <v>46325</v>
      </c>
      <c r="D37" s="269">
        <v>0.25</v>
      </c>
      <c r="E37" s="10">
        <f t="shared" si="57"/>
        <v>46326</v>
      </c>
      <c r="F37" s="269">
        <v>0.25</v>
      </c>
      <c r="G37" s="12">
        <f t="shared" si="58"/>
        <v>1</v>
      </c>
      <c r="H37" s="13"/>
      <c r="I37" s="13"/>
      <c r="J37" s="13">
        <f t="shared" si="59"/>
        <v>0</v>
      </c>
      <c r="K37" s="14">
        <f t="shared" si="60"/>
        <v>0</v>
      </c>
      <c r="L37" s="15"/>
    </row>
    <row r="38" spans="1:12">
      <c r="A38" s="16">
        <f t="shared" si="61"/>
        <v>31</v>
      </c>
      <c r="B38" s="10">
        <f t="shared" si="61"/>
        <v>46326</v>
      </c>
      <c r="C38" s="10">
        <f t="shared" ref="C38" si="62">B38</f>
        <v>46326</v>
      </c>
      <c r="D38" s="269">
        <v>0.25</v>
      </c>
      <c r="E38" s="10">
        <f t="shared" ref="E38" si="63">C38+1</f>
        <v>46327</v>
      </c>
      <c r="F38" s="269">
        <v>0.25</v>
      </c>
      <c r="G38" s="12">
        <f t="shared" ref="G38" si="64">IFERROR(((E38-C38)+(F38-D38)),"")</f>
        <v>1</v>
      </c>
      <c r="H38" s="13"/>
      <c r="I38" s="13"/>
      <c r="J38" s="13">
        <f t="shared" ref="J38" si="65">I38-H38</f>
        <v>0</v>
      </c>
      <c r="K38" s="14">
        <f t="shared" ref="K38" si="66">J38/24</f>
        <v>0</v>
      </c>
      <c r="L38" s="15"/>
    </row>
    <row r="39" spans="1:12">
      <c r="A39" s="16"/>
      <c r="B39" s="10"/>
      <c r="C39" s="10"/>
      <c r="D39" s="269"/>
      <c r="E39" s="10"/>
      <c r="F39" s="269"/>
      <c r="G39" s="12"/>
      <c r="H39" s="13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13"/>
      <c r="I40" s="13"/>
      <c r="J40" s="13"/>
      <c r="K40" s="14"/>
      <c r="L40" s="15"/>
    </row>
    <row r="41" spans="1:12">
      <c r="A41" s="24" t="s">
        <v>3</v>
      </c>
      <c r="B41" s="25"/>
      <c r="C41" s="25"/>
      <c r="D41" s="25"/>
      <c r="E41" s="25"/>
      <c r="F41" s="25"/>
      <c r="G41" s="26">
        <f>SUM(G8:G40)</f>
        <v>31</v>
      </c>
      <c r="H41" s="27"/>
      <c r="I41" s="27"/>
      <c r="J41" s="28">
        <f>SUM(J8:J40)</f>
        <v>51101.800000000745</v>
      </c>
      <c r="K41" s="28">
        <f>AVERAGE(K8:K40)</f>
        <v>68.685215053764438</v>
      </c>
      <c r="L41" s="29"/>
    </row>
    <row r="42" spans="1:12">
      <c r="A42" s="30" t="s">
        <v>130</v>
      </c>
      <c r="B42" s="31"/>
      <c r="C42" s="31"/>
      <c r="D42" s="31"/>
      <c r="E42" s="31"/>
      <c r="F42" s="31"/>
      <c r="G42" s="32">
        <f>G41/SUMPRODUCT((G8:G40&gt;0)*1)</f>
        <v>1</v>
      </c>
      <c r="H42" s="33"/>
      <c r="I42" s="33"/>
      <c r="J42" s="33"/>
      <c r="K42" s="33">
        <f>K41/SUMPRODUCT((K8:K40&gt;0)*1)</f>
        <v>4.9060867895546023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42578125" style="1" customWidth="1"/>
    <col min="10" max="10" width="14.85546875" style="1" customWidth="1"/>
    <col min="11" max="11" width="10.42578125" style="1" customWidth="1"/>
    <col min="12" max="12" width="40.8554687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241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MAX(K7:K34)</f>
        <v>193.46666666667443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0.33333333333333298</v>
      </c>
      <c r="E7" s="10">
        <f>C7+1</f>
        <v>46297</v>
      </c>
      <c r="F7" s="11">
        <v>0.33333333333333298</v>
      </c>
      <c r="G7" s="12">
        <f>IFERROR(((E7-C7)+(F7-D7)),"")</f>
        <v>1</v>
      </c>
      <c r="H7" s="13">
        <v>2877816.7</v>
      </c>
      <c r="I7" s="13">
        <v>2880235.9</v>
      </c>
      <c r="J7" s="13">
        <f t="shared" ref="J7" si="0">I7-H7</f>
        <v>2419.1999999997206</v>
      </c>
      <c r="K7" s="14">
        <f t="shared" ref="K7" si="1">J7/24</f>
        <v>100.79999999998836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0.33333333333333298</v>
      </c>
      <c r="E8" s="10">
        <f>C8+1</f>
        <v>46298</v>
      </c>
      <c r="F8" s="11">
        <v>0.33333333333333298</v>
      </c>
      <c r="G8" s="12">
        <f>IFERROR(((E8-C8)+(F8-D8)),"")</f>
        <v>1</v>
      </c>
      <c r="H8" s="13">
        <f t="shared" ref="H8:H20" si="2">I7</f>
        <v>2880235.9</v>
      </c>
      <c r="I8" s="13">
        <v>2883546.5</v>
      </c>
      <c r="J8" s="13">
        <f t="shared" ref="J8:J12" si="3">I8-H8</f>
        <v>3310.6000000000931</v>
      </c>
      <c r="K8" s="14">
        <f t="shared" ref="K8:K12" si="4">J8/24</f>
        <v>137.94166666667056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ref="C9:C34" si="6">B9</f>
        <v>46298</v>
      </c>
      <c r="D9" s="11">
        <v>0.33333333333333298</v>
      </c>
      <c r="E9" s="10">
        <f t="shared" ref="E9:E34" si="7">C9+1</f>
        <v>46299</v>
      </c>
      <c r="F9" s="11">
        <v>0.33333333333333298</v>
      </c>
      <c r="G9" s="12">
        <f t="shared" ref="G9:G34" si="8">IFERROR(((E9-C9)+(F9-D9)),"")</f>
        <v>1</v>
      </c>
      <c r="H9" s="13">
        <f t="shared" si="2"/>
        <v>2883546.5</v>
      </c>
      <c r="I9" s="13">
        <v>2888189.7</v>
      </c>
      <c r="J9" s="13">
        <f t="shared" ref="J9" si="9">I9-H9</f>
        <v>4643.2000000001863</v>
      </c>
      <c r="K9" s="14">
        <f t="shared" ref="K9" si="10">J9/24</f>
        <v>193.46666666667443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v>0.33333333333333298</v>
      </c>
      <c r="E10" s="10">
        <f t="shared" si="7"/>
        <v>46300</v>
      </c>
      <c r="F10" s="11">
        <v>0.33333333333333298</v>
      </c>
      <c r="G10" s="12">
        <f t="shared" si="8"/>
        <v>1</v>
      </c>
      <c r="H10" s="13">
        <f t="shared" si="2"/>
        <v>2888189.7</v>
      </c>
      <c r="I10" s="13">
        <v>2888309.7</v>
      </c>
      <c r="J10" s="13">
        <f t="shared" ref="J10" si="11">I10-H10</f>
        <v>120</v>
      </c>
      <c r="K10" s="14">
        <f t="shared" ref="K10" si="12">J10/24</f>
        <v>5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v>0.33333333333333298</v>
      </c>
      <c r="E11" s="10">
        <f t="shared" si="7"/>
        <v>46301</v>
      </c>
      <c r="F11" s="11">
        <v>0.33333333333333298</v>
      </c>
      <c r="G11" s="12">
        <f t="shared" si="8"/>
        <v>1</v>
      </c>
      <c r="H11" s="13">
        <f t="shared" si="2"/>
        <v>2888309.7</v>
      </c>
      <c r="I11" s="13">
        <v>2892175.4</v>
      </c>
      <c r="J11" s="13">
        <f t="shared" si="3"/>
        <v>3865.6999999997206</v>
      </c>
      <c r="K11" s="14">
        <f t="shared" si="4"/>
        <v>161.0708333333217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v>0.33333333333333298</v>
      </c>
      <c r="E12" s="10">
        <f t="shared" si="7"/>
        <v>46302</v>
      </c>
      <c r="F12" s="11">
        <v>0.33333333333333298</v>
      </c>
      <c r="G12" s="12">
        <f t="shared" si="8"/>
        <v>1</v>
      </c>
      <c r="H12" s="13">
        <f t="shared" si="2"/>
        <v>2892175.4</v>
      </c>
      <c r="I12" s="13">
        <v>2895966.2</v>
      </c>
      <c r="J12" s="13">
        <f t="shared" si="3"/>
        <v>3790.8000000002794</v>
      </c>
      <c r="K12" s="14">
        <f t="shared" si="4"/>
        <v>157.95000000001164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v>0.33333333333333298</v>
      </c>
      <c r="E13" s="10">
        <f t="shared" si="7"/>
        <v>46303</v>
      </c>
      <c r="F13" s="11">
        <v>0.33333333333333298</v>
      </c>
      <c r="G13" s="12">
        <f t="shared" si="8"/>
        <v>1</v>
      </c>
      <c r="H13" s="13">
        <f t="shared" si="2"/>
        <v>2895966.2</v>
      </c>
      <c r="I13" s="13">
        <v>2896300.3</v>
      </c>
      <c r="J13" s="13">
        <f t="shared" ref="J13" si="13">I13-H13</f>
        <v>334.09999999962747</v>
      </c>
      <c r="K13" s="14">
        <f t="shared" ref="K13" si="14">J13/24</f>
        <v>13.920833333317811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v>0.33333333333333298</v>
      </c>
      <c r="E14" s="10">
        <f t="shared" si="7"/>
        <v>46304</v>
      </c>
      <c r="F14" s="11">
        <v>0.33333333333333298</v>
      </c>
      <c r="G14" s="12">
        <f t="shared" si="8"/>
        <v>1</v>
      </c>
      <c r="H14" s="13">
        <f t="shared" si="2"/>
        <v>2896300.3</v>
      </c>
      <c r="I14" s="13">
        <v>2900340.5</v>
      </c>
      <c r="J14" s="13">
        <f t="shared" ref="J14" si="15">I14-H14</f>
        <v>4040.2000000001863</v>
      </c>
      <c r="K14" s="14">
        <f t="shared" ref="K14" si="16">J14/24</f>
        <v>168.34166666667443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v>0.33333333333333298</v>
      </c>
      <c r="E15" s="10">
        <f t="shared" si="7"/>
        <v>46305</v>
      </c>
      <c r="F15" s="11">
        <v>0.33333333333333298</v>
      </c>
      <c r="G15" s="12">
        <f t="shared" si="8"/>
        <v>1</v>
      </c>
      <c r="H15" s="13">
        <f t="shared" si="2"/>
        <v>2900340.5</v>
      </c>
      <c r="I15" s="13">
        <v>2903156.8</v>
      </c>
      <c r="J15" s="13">
        <f t="shared" ref="J15" si="17">I15-H15</f>
        <v>2816.2999999998137</v>
      </c>
      <c r="K15" s="14">
        <f t="shared" ref="K15" si="18">J15/24</f>
        <v>117.34583333332557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v>0.33333333333333298</v>
      </c>
      <c r="E16" s="10">
        <f t="shared" si="7"/>
        <v>46306</v>
      </c>
      <c r="F16" s="11">
        <v>0.33333333333333298</v>
      </c>
      <c r="G16" s="12">
        <f t="shared" si="8"/>
        <v>1</v>
      </c>
      <c r="H16" s="13">
        <f t="shared" si="2"/>
        <v>2903156.8</v>
      </c>
      <c r="I16" s="13">
        <v>2903156.8</v>
      </c>
      <c r="J16" s="13">
        <f t="shared" ref="J16" si="19">I16-H16</f>
        <v>0</v>
      </c>
      <c r="K16" s="14">
        <f t="shared" ref="K16" si="20">J16/24</f>
        <v>0</v>
      </c>
      <c r="L16" s="15" t="s">
        <v>186</v>
      </c>
    </row>
    <row r="17" spans="1:14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v>0.33333333333333298</v>
      </c>
      <c r="E17" s="10">
        <f t="shared" si="7"/>
        <v>46307</v>
      </c>
      <c r="F17" s="11">
        <v>0.33333333333333298</v>
      </c>
      <c r="G17" s="12">
        <f t="shared" si="8"/>
        <v>1</v>
      </c>
      <c r="H17" s="13">
        <f t="shared" si="2"/>
        <v>2903156.8</v>
      </c>
      <c r="I17" s="13">
        <v>2903337.2</v>
      </c>
      <c r="J17" s="13">
        <f t="shared" ref="J17" si="21">I17-H17</f>
        <v>180.40000000037253</v>
      </c>
      <c r="K17" s="14">
        <f t="shared" ref="K17" si="22">J17/24</f>
        <v>7.5166666666821884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v>0.33333333333333298</v>
      </c>
      <c r="E18" s="10">
        <f t="shared" si="7"/>
        <v>46308</v>
      </c>
      <c r="F18" s="11">
        <v>0.33333333333333298</v>
      </c>
      <c r="G18" s="12">
        <f t="shared" si="8"/>
        <v>1</v>
      </c>
      <c r="H18" s="13">
        <f t="shared" si="2"/>
        <v>2903337.2</v>
      </c>
      <c r="I18" s="13">
        <v>2906968.8</v>
      </c>
      <c r="J18" s="13">
        <f t="shared" ref="J18" si="23">I18-H18</f>
        <v>3631.5999999996275</v>
      </c>
      <c r="K18" s="14">
        <f t="shared" ref="K18" si="24">J18/24</f>
        <v>151.31666666665114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v>0.33333333333333298</v>
      </c>
      <c r="E19" s="10">
        <f t="shared" si="7"/>
        <v>46309</v>
      </c>
      <c r="F19" s="11">
        <v>0.33333333333333298</v>
      </c>
      <c r="G19" s="12">
        <f t="shared" si="8"/>
        <v>1</v>
      </c>
      <c r="H19" s="13">
        <f t="shared" si="2"/>
        <v>2906968.8</v>
      </c>
      <c r="I19" s="13">
        <v>2910368.2</v>
      </c>
      <c r="J19" s="13">
        <f t="shared" ref="J19" si="25">I19-H19</f>
        <v>3399.4000000003725</v>
      </c>
      <c r="K19" s="14">
        <f t="shared" ref="K19" si="26">J19/24</f>
        <v>141.6416666666822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v>0.33333333333333298</v>
      </c>
      <c r="E20" s="10">
        <f t="shared" si="7"/>
        <v>46310</v>
      </c>
      <c r="F20" s="11">
        <v>0.33333333333333298</v>
      </c>
      <c r="G20" s="12">
        <f t="shared" si="8"/>
        <v>1</v>
      </c>
      <c r="H20" s="13">
        <f t="shared" si="2"/>
        <v>2910368.2</v>
      </c>
      <c r="I20" s="13">
        <v>2912794.8</v>
      </c>
      <c r="J20" s="13">
        <f t="shared" ref="J20" si="27">I20-H20</f>
        <v>2426.5999999996275</v>
      </c>
      <c r="K20" s="14">
        <f t="shared" ref="K20" si="28">J20/24</f>
        <v>101.10833333331782</v>
      </c>
      <c r="L20" s="15"/>
    </row>
    <row r="21" spans="1:14">
      <c r="A21" s="16">
        <f t="shared" si="5"/>
        <v>15</v>
      </c>
      <c r="B21" s="10">
        <f t="shared" si="5"/>
        <v>46310</v>
      </c>
      <c r="C21" s="10">
        <f t="shared" si="6"/>
        <v>46310</v>
      </c>
      <c r="D21" s="11">
        <v>0.33333333333333298</v>
      </c>
      <c r="E21" s="10">
        <f t="shared" si="7"/>
        <v>46311</v>
      </c>
      <c r="F21" s="11">
        <v>0.33333333333333298</v>
      </c>
      <c r="G21" s="12">
        <f t="shared" si="8"/>
        <v>1</v>
      </c>
      <c r="H21" s="13"/>
      <c r="I21" s="13"/>
      <c r="J21" s="13">
        <f t="shared" ref="J21" si="29">I21-H21</f>
        <v>0</v>
      </c>
      <c r="K21" s="14">
        <f t="shared" ref="K21" si="30">J21/24</f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6"/>
        <v>46311</v>
      </c>
      <c r="D22" s="11">
        <v>0.33333333333333298</v>
      </c>
      <c r="E22" s="10">
        <f t="shared" si="7"/>
        <v>46312</v>
      </c>
      <c r="F22" s="11">
        <v>0.33333333333333298</v>
      </c>
      <c r="G22" s="12">
        <f t="shared" si="8"/>
        <v>1</v>
      </c>
      <c r="H22" s="13"/>
      <c r="I22" s="13"/>
      <c r="J22" s="13">
        <f t="shared" ref="J22" si="31">I22-H22</f>
        <v>0</v>
      </c>
      <c r="K22" s="14">
        <f t="shared" ref="K22" si="32">J22/24</f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6"/>
        <v>46312</v>
      </c>
      <c r="D23" s="11">
        <v>0.33333333333333298</v>
      </c>
      <c r="E23" s="10">
        <f t="shared" si="7"/>
        <v>46313</v>
      </c>
      <c r="F23" s="11">
        <v>0.33333333333333298</v>
      </c>
      <c r="G23" s="12">
        <f t="shared" si="8"/>
        <v>1</v>
      </c>
      <c r="H23" s="13"/>
      <c r="I23" s="13"/>
      <c r="J23" s="13">
        <f t="shared" ref="J23" si="33">I23-H23</f>
        <v>0</v>
      </c>
      <c r="K23" s="14">
        <f t="shared" ref="K23" si="34">J23/24</f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6"/>
        <v>46313</v>
      </c>
      <c r="D24" s="11">
        <v>0.33333333333333298</v>
      </c>
      <c r="E24" s="10">
        <f t="shared" si="7"/>
        <v>46314</v>
      </c>
      <c r="F24" s="11">
        <v>0.33333333333333298</v>
      </c>
      <c r="G24" s="12">
        <f t="shared" si="8"/>
        <v>1</v>
      </c>
      <c r="H24" s="13"/>
      <c r="I24" s="13"/>
      <c r="J24" s="13">
        <f t="shared" ref="J24" si="35">I24-H24</f>
        <v>0</v>
      </c>
      <c r="K24" s="14">
        <f t="shared" ref="K24" si="36">J24/24</f>
        <v>0</v>
      </c>
      <c r="L24" s="15"/>
    </row>
    <row r="25" spans="1:14">
      <c r="A25" s="16">
        <f t="shared" ref="A25:B34" si="37">A24+1</f>
        <v>19</v>
      </c>
      <c r="B25" s="10">
        <f>B24+1</f>
        <v>46314</v>
      </c>
      <c r="C25" s="10">
        <f t="shared" si="6"/>
        <v>46314</v>
      </c>
      <c r="D25" s="11">
        <v>0.33333333333333298</v>
      </c>
      <c r="E25" s="10">
        <f t="shared" si="7"/>
        <v>46315</v>
      </c>
      <c r="F25" s="11">
        <v>0.33333333333333298</v>
      </c>
      <c r="G25" s="12">
        <f t="shared" si="8"/>
        <v>1</v>
      </c>
      <c r="H25" s="13"/>
      <c r="I25" s="13"/>
      <c r="J25" s="13">
        <f t="shared" ref="J25:J26" si="38">I25-H25</f>
        <v>0</v>
      </c>
      <c r="K25" s="14">
        <f t="shared" ref="K25" si="39">J25/24</f>
        <v>0</v>
      </c>
      <c r="L25" s="15"/>
    </row>
    <row r="26" spans="1:14">
      <c r="A26" s="16">
        <f t="shared" si="37"/>
        <v>20</v>
      </c>
      <c r="B26" s="10">
        <f>B25+1</f>
        <v>46315</v>
      </c>
      <c r="C26" s="10">
        <f t="shared" si="6"/>
        <v>46315</v>
      </c>
      <c r="D26" s="11">
        <v>0.33333333333333298</v>
      </c>
      <c r="E26" s="10">
        <f t="shared" si="7"/>
        <v>46316</v>
      </c>
      <c r="F26" s="11">
        <v>0.33333333333333298</v>
      </c>
      <c r="G26" s="12">
        <f t="shared" si="8"/>
        <v>1</v>
      </c>
      <c r="H26" s="13"/>
      <c r="I26" s="13"/>
      <c r="J26" s="13">
        <f t="shared" si="38"/>
        <v>0</v>
      </c>
      <c r="K26" s="14">
        <f t="shared" ref="K26" si="40">J26/24</f>
        <v>0</v>
      </c>
      <c r="L26" s="15"/>
    </row>
    <row r="27" spans="1:14">
      <c r="A27" s="16">
        <f t="shared" si="37"/>
        <v>21</v>
      </c>
      <c r="B27" s="10">
        <f>B26+1</f>
        <v>46316</v>
      </c>
      <c r="C27" s="10">
        <f t="shared" si="6"/>
        <v>46316</v>
      </c>
      <c r="D27" s="11">
        <v>0.33333333333333298</v>
      </c>
      <c r="E27" s="10">
        <f t="shared" si="7"/>
        <v>46317</v>
      </c>
      <c r="F27" s="11">
        <v>0.33333333333333298</v>
      </c>
      <c r="G27" s="12">
        <f t="shared" si="8"/>
        <v>1</v>
      </c>
      <c r="H27" s="13"/>
      <c r="I27" s="13"/>
      <c r="J27" s="13">
        <f t="shared" ref="J27" si="41">I27-H27</f>
        <v>0</v>
      </c>
      <c r="K27" s="14">
        <f t="shared" ref="K27" si="42">J27/24</f>
        <v>0</v>
      </c>
      <c r="L27" s="15"/>
    </row>
    <row r="28" spans="1:14">
      <c r="A28" s="16">
        <f t="shared" si="37"/>
        <v>22</v>
      </c>
      <c r="B28" s="10">
        <f t="shared" si="37"/>
        <v>46317</v>
      </c>
      <c r="C28" s="10">
        <f t="shared" si="6"/>
        <v>46317</v>
      </c>
      <c r="D28" s="11">
        <v>0.33333333333333298</v>
      </c>
      <c r="E28" s="10">
        <f t="shared" si="7"/>
        <v>46318</v>
      </c>
      <c r="F28" s="11">
        <v>0.33333333333333298</v>
      </c>
      <c r="G28" s="12">
        <f t="shared" si="8"/>
        <v>1</v>
      </c>
      <c r="H28" s="13"/>
      <c r="I28" s="13"/>
      <c r="J28" s="13">
        <f t="shared" ref="J28" si="43">I28-H28</f>
        <v>0</v>
      </c>
      <c r="K28" s="14">
        <f t="shared" ref="K28" si="44">J28/24</f>
        <v>0</v>
      </c>
      <c r="L28" s="15"/>
    </row>
    <row r="29" spans="1:14">
      <c r="A29" s="16">
        <f t="shared" si="37"/>
        <v>23</v>
      </c>
      <c r="B29" s="10">
        <f t="shared" si="37"/>
        <v>46318</v>
      </c>
      <c r="C29" s="10">
        <f t="shared" si="6"/>
        <v>46318</v>
      </c>
      <c r="D29" s="11">
        <v>0.33333333333333298</v>
      </c>
      <c r="E29" s="10">
        <f t="shared" si="7"/>
        <v>46319</v>
      </c>
      <c r="F29" s="11">
        <v>0.33333333333333298</v>
      </c>
      <c r="G29" s="12">
        <f t="shared" si="8"/>
        <v>1</v>
      </c>
      <c r="H29" s="13"/>
      <c r="I29" s="13"/>
      <c r="J29" s="13">
        <f t="shared" ref="J29" si="45">I29-H29</f>
        <v>0</v>
      </c>
      <c r="K29" s="14">
        <f t="shared" ref="K29" si="46">J29/24</f>
        <v>0</v>
      </c>
      <c r="L29" s="15"/>
    </row>
    <row r="30" spans="1:14">
      <c r="A30" s="16">
        <f t="shared" si="37"/>
        <v>24</v>
      </c>
      <c r="B30" s="10">
        <f t="shared" si="37"/>
        <v>46319</v>
      </c>
      <c r="C30" s="10">
        <f t="shared" si="6"/>
        <v>46319</v>
      </c>
      <c r="D30" s="11">
        <v>0.33333333333333298</v>
      </c>
      <c r="E30" s="10">
        <f t="shared" si="7"/>
        <v>46320</v>
      </c>
      <c r="F30" s="11">
        <v>0.33333333333333298</v>
      </c>
      <c r="G30" s="12">
        <f t="shared" si="8"/>
        <v>1</v>
      </c>
      <c r="H30" s="13"/>
      <c r="I30" s="13"/>
      <c r="J30" s="13">
        <f t="shared" ref="J30" si="47">I30-H30</f>
        <v>0</v>
      </c>
      <c r="K30" s="14">
        <f t="shared" ref="K30" si="48">J30/24</f>
        <v>0</v>
      </c>
      <c r="L30" s="15"/>
    </row>
    <row r="31" spans="1:14">
      <c r="A31" s="16">
        <f t="shared" si="37"/>
        <v>25</v>
      </c>
      <c r="B31" s="10">
        <f t="shared" si="37"/>
        <v>46320</v>
      </c>
      <c r="C31" s="10">
        <f t="shared" si="6"/>
        <v>46320</v>
      </c>
      <c r="D31" s="11">
        <v>0.33333333333333298</v>
      </c>
      <c r="E31" s="10">
        <f t="shared" si="7"/>
        <v>46321</v>
      </c>
      <c r="F31" s="11">
        <v>0.33333333333333298</v>
      </c>
      <c r="G31" s="12">
        <f t="shared" si="8"/>
        <v>1</v>
      </c>
      <c r="H31" s="13"/>
      <c r="I31" s="13"/>
      <c r="J31" s="13">
        <f t="shared" ref="J31" si="49">I31-H31</f>
        <v>0</v>
      </c>
      <c r="K31" s="14">
        <f t="shared" ref="K31" si="50">J31/24</f>
        <v>0</v>
      </c>
      <c r="L31" s="15"/>
    </row>
    <row r="32" spans="1:14">
      <c r="A32" s="16">
        <f t="shared" si="37"/>
        <v>26</v>
      </c>
      <c r="B32" s="10">
        <f t="shared" si="37"/>
        <v>46321</v>
      </c>
      <c r="C32" s="10">
        <f t="shared" si="6"/>
        <v>46321</v>
      </c>
      <c r="D32" s="11">
        <v>0.33333333333333298</v>
      </c>
      <c r="E32" s="10">
        <f t="shared" si="7"/>
        <v>46322</v>
      </c>
      <c r="F32" s="11">
        <v>0.33333333333333298</v>
      </c>
      <c r="G32" s="12">
        <f t="shared" si="8"/>
        <v>1</v>
      </c>
      <c r="H32" s="13"/>
      <c r="I32" s="13"/>
      <c r="J32" s="13">
        <f t="shared" ref="J32:J33" si="51">I32-H32</f>
        <v>0</v>
      </c>
      <c r="K32" s="14">
        <f t="shared" ref="K32:K33" si="52">J32/24</f>
        <v>0</v>
      </c>
      <c r="L32" s="15"/>
    </row>
    <row r="33" spans="1:12">
      <c r="A33" s="16">
        <f t="shared" si="37"/>
        <v>27</v>
      </c>
      <c r="B33" s="10">
        <f t="shared" si="37"/>
        <v>46322</v>
      </c>
      <c r="C33" s="10">
        <f t="shared" si="6"/>
        <v>46322</v>
      </c>
      <c r="D33" s="11">
        <v>0.33333333333333298</v>
      </c>
      <c r="E33" s="10">
        <f t="shared" si="7"/>
        <v>46323</v>
      </c>
      <c r="F33" s="11">
        <v>0.33333333333333298</v>
      </c>
      <c r="G33" s="12">
        <f t="shared" si="8"/>
        <v>1</v>
      </c>
      <c r="H33" s="13"/>
      <c r="I33" s="13"/>
      <c r="J33" s="13">
        <f t="shared" si="51"/>
        <v>0</v>
      </c>
      <c r="K33" s="14">
        <f t="shared" si="52"/>
        <v>0</v>
      </c>
      <c r="L33" s="15"/>
    </row>
    <row r="34" spans="1:12">
      <c r="A34" s="16">
        <f t="shared" si="37"/>
        <v>28</v>
      </c>
      <c r="B34" s="10">
        <f t="shared" si="37"/>
        <v>46323</v>
      </c>
      <c r="C34" s="10">
        <f t="shared" si="6"/>
        <v>46323</v>
      </c>
      <c r="D34" s="11">
        <v>0.33333333333333298</v>
      </c>
      <c r="E34" s="10">
        <f t="shared" si="7"/>
        <v>46324</v>
      </c>
      <c r="F34" s="11">
        <v>0.33333333333333298</v>
      </c>
      <c r="G34" s="12">
        <f t="shared" si="8"/>
        <v>1</v>
      </c>
      <c r="H34" s="13"/>
      <c r="I34" s="13"/>
      <c r="J34" s="13">
        <f t="shared" ref="J34" si="53">I34-H34</f>
        <v>0</v>
      </c>
      <c r="K34" s="14">
        <f t="shared" ref="K34" si="54">J34/24</f>
        <v>0</v>
      </c>
      <c r="L34" s="15"/>
    </row>
    <row r="35" spans="1:12">
      <c r="A35" s="16">
        <f t="shared" ref="A35:B35" si="55">A34+1</f>
        <v>29</v>
      </c>
      <c r="B35" s="10">
        <f t="shared" si="55"/>
        <v>46324</v>
      </c>
      <c r="C35" s="10">
        <f t="shared" ref="C35:C36" si="56">B35</f>
        <v>46324</v>
      </c>
      <c r="D35" s="11">
        <v>0.33333333333333298</v>
      </c>
      <c r="E35" s="10">
        <f t="shared" ref="E35:E36" si="57">C35+1</f>
        <v>46325</v>
      </c>
      <c r="F35" s="11">
        <v>0.33333333333333298</v>
      </c>
      <c r="G35" s="12">
        <f t="shared" ref="G35:G36" si="58">IFERROR(((E35-C35)+(F35-D35)),"")</f>
        <v>1</v>
      </c>
      <c r="H35" s="13"/>
      <c r="I35" s="13"/>
      <c r="J35" s="13">
        <f t="shared" ref="J35:J36" si="59">I35-H35</f>
        <v>0</v>
      </c>
      <c r="K35" s="14">
        <f t="shared" ref="K35:K36" si="60">J35/24</f>
        <v>0</v>
      </c>
      <c r="L35" s="15"/>
    </row>
    <row r="36" spans="1:12">
      <c r="A36" s="16">
        <f t="shared" ref="A36:B37" si="61">A35+1</f>
        <v>30</v>
      </c>
      <c r="B36" s="10">
        <f t="shared" si="61"/>
        <v>46325</v>
      </c>
      <c r="C36" s="10">
        <f t="shared" si="56"/>
        <v>46325</v>
      </c>
      <c r="D36" s="11">
        <v>0.33333333333333298</v>
      </c>
      <c r="E36" s="10">
        <f t="shared" si="57"/>
        <v>46326</v>
      </c>
      <c r="F36" s="11">
        <v>0.33333333333333298</v>
      </c>
      <c r="G36" s="12">
        <f t="shared" si="58"/>
        <v>1</v>
      </c>
      <c r="H36" s="13"/>
      <c r="I36" s="13"/>
      <c r="J36" s="13">
        <f t="shared" si="59"/>
        <v>0</v>
      </c>
      <c r="K36" s="14">
        <f t="shared" si="60"/>
        <v>0</v>
      </c>
      <c r="L36" s="15"/>
    </row>
    <row r="37" spans="1:12">
      <c r="A37" s="16">
        <f t="shared" si="61"/>
        <v>31</v>
      </c>
      <c r="B37" s="10">
        <f t="shared" si="61"/>
        <v>46326</v>
      </c>
      <c r="C37" s="10">
        <f t="shared" ref="C37" si="62">B37</f>
        <v>46326</v>
      </c>
      <c r="D37" s="11">
        <v>0.33333333333333298</v>
      </c>
      <c r="E37" s="10">
        <f t="shared" ref="E37" si="63">C37+1</f>
        <v>46327</v>
      </c>
      <c r="F37" s="11">
        <v>0.33333333333333298</v>
      </c>
      <c r="G37" s="12">
        <f t="shared" ref="G37" si="64">IFERROR(((E37-C37)+(F37-D37)),"")</f>
        <v>1</v>
      </c>
      <c r="H37" s="13"/>
      <c r="I37" s="13"/>
      <c r="J37" s="13">
        <f t="shared" ref="J37" si="65">I37-H37</f>
        <v>0</v>
      </c>
      <c r="K37" s="14">
        <f t="shared" ref="K37" si="66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34978.099999999627</v>
      </c>
      <c r="K39" s="28">
        <f>AVERAGE(K7:K38)</f>
        <v>47.013575268816709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3.6164288668320546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I24" sqref="I24"/>
    </sheetView>
  </sheetViews>
  <sheetFormatPr defaultColWidth="9.140625" defaultRowHeight="15"/>
  <cols>
    <col min="1" max="1" width="9.28515625" style="1" hidden="1" customWidth="1"/>
    <col min="2" max="2" width="10.7109375" style="1" hidden="1" customWidth="1"/>
    <col min="3" max="6" width="9.140625" style="1"/>
    <col min="7" max="7" width="13.140625" style="1" customWidth="1"/>
    <col min="8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 ht="0.75" customHeight="1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242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4.125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0.33333333333333298</v>
      </c>
      <c r="E7" s="10">
        <f>C7+1</f>
        <v>46297</v>
      </c>
      <c r="F7" s="11">
        <v>0.33333333333333298</v>
      </c>
      <c r="G7" s="12">
        <f>IFERROR(((E7-C7)+(F7-D7)),"")</f>
        <v>1</v>
      </c>
      <c r="H7" s="13">
        <v>88001</v>
      </c>
      <c r="I7" s="13">
        <v>88068</v>
      </c>
      <c r="J7" s="13">
        <f t="shared" ref="J7:J8" si="0">I7-H7</f>
        <v>67</v>
      </c>
      <c r="K7" s="14">
        <f t="shared" ref="K7:K8" si="1">J7/24</f>
        <v>2.7916666666666665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0.33333333333333298</v>
      </c>
      <c r="E8" s="10">
        <f>E7+1</f>
        <v>46298</v>
      </c>
      <c r="F8" s="11">
        <v>0.33333333333333298</v>
      </c>
      <c r="G8" s="12">
        <f>IFERROR(((E8-C8)+(F8-D8)),"")</f>
        <v>1</v>
      </c>
      <c r="H8" s="13">
        <f t="shared" ref="H8:H20" si="2">I7</f>
        <v>88068</v>
      </c>
      <c r="I8" s="13">
        <v>88167</v>
      </c>
      <c r="J8" s="13">
        <f t="shared" si="0"/>
        <v>99</v>
      </c>
      <c r="K8" s="14">
        <f t="shared" si="1"/>
        <v>4.125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0.33333333333333298</v>
      </c>
      <c r="E9" s="10">
        <f t="shared" ref="E9:E37" si="5">E8+1</f>
        <v>46299</v>
      </c>
      <c r="F9" s="11">
        <v>0.33333333333333298</v>
      </c>
      <c r="G9" s="12">
        <f t="shared" ref="G9:G33" si="6">IFERROR(((E9-C9)+(F9-D9)),"")</f>
        <v>1</v>
      </c>
      <c r="H9" s="13">
        <f t="shared" si="2"/>
        <v>88167</v>
      </c>
      <c r="I9" s="13">
        <v>88239</v>
      </c>
      <c r="J9" s="13">
        <f t="shared" ref="J9:J34" si="7">I9-H9</f>
        <v>72</v>
      </c>
      <c r="K9" s="14">
        <f t="shared" ref="K9:K34" si="8">J9/24</f>
        <v>3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0.33333333333333298</v>
      </c>
      <c r="E10" s="10">
        <f t="shared" si="5"/>
        <v>46300</v>
      </c>
      <c r="F10" s="11">
        <v>0.33333333333333298</v>
      </c>
      <c r="G10" s="12">
        <f t="shared" si="6"/>
        <v>1</v>
      </c>
      <c r="H10" s="13">
        <f t="shared" si="2"/>
        <v>88239</v>
      </c>
      <c r="I10" s="13">
        <v>88321</v>
      </c>
      <c r="J10" s="13">
        <f t="shared" si="7"/>
        <v>82</v>
      </c>
      <c r="K10" s="14">
        <f t="shared" si="8"/>
        <v>3.4166666666666665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0.33333333333333298</v>
      </c>
      <c r="E11" s="10">
        <f t="shared" si="5"/>
        <v>46301</v>
      </c>
      <c r="F11" s="11">
        <v>0.33333333333333298</v>
      </c>
      <c r="G11" s="12">
        <f t="shared" si="6"/>
        <v>1</v>
      </c>
      <c r="H11" s="13">
        <f t="shared" si="2"/>
        <v>88321</v>
      </c>
      <c r="I11" s="13">
        <v>88398.819000000003</v>
      </c>
      <c r="J11" s="13">
        <f t="shared" si="7"/>
        <v>77.819000000003143</v>
      </c>
      <c r="K11" s="14">
        <f t="shared" si="8"/>
        <v>3.2424583333334644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0.33333333333333298</v>
      </c>
      <c r="E12" s="10">
        <f t="shared" si="5"/>
        <v>46302</v>
      </c>
      <c r="F12" s="11">
        <v>0.33333333333333298</v>
      </c>
      <c r="G12" s="12">
        <f t="shared" si="6"/>
        <v>1</v>
      </c>
      <c r="H12" s="13">
        <f t="shared" si="2"/>
        <v>88398.819000000003</v>
      </c>
      <c r="I12" s="13">
        <v>88461</v>
      </c>
      <c r="J12" s="13">
        <f t="shared" ref="J12" si="9">I12-H12</f>
        <v>62.180999999996857</v>
      </c>
      <c r="K12" s="14">
        <f t="shared" ref="K12" si="10">J12/24</f>
        <v>2.590874999999869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0.33333333333333298</v>
      </c>
      <c r="E13" s="10">
        <f t="shared" si="5"/>
        <v>46303</v>
      </c>
      <c r="F13" s="11">
        <v>0.33333333333333298</v>
      </c>
      <c r="G13" s="12">
        <f t="shared" si="6"/>
        <v>1</v>
      </c>
      <c r="H13" s="13">
        <f t="shared" si="2"/>
        <v>88461</v>
      </c>
      <c r="I13" s="13">
        <v>88527.212</v>
      </c>
      <c r="J13" s="13">
        <f t="shared" si="7"/>
        <v>66.211999999999534</v>
      </c>
      <c r="K13" s="14">
        <f t="shared" si="8"/>
        <v>2.7588333333333139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0.33333333333333298</v>
      </c>
      <c r="E14" s="10">
        <f t="shared" si="5"/>
        <v>46304</v>
      </c>
      <c r="F14" s="11">
        <v>0.33333333333333298</v>
      </c>
      <c r="G14" s="12">
        <f t="shared" si="6"/>
        <v>1</v>
      </c>
      <c r="H14" s="13">
        <f t="shared" si="2"/>
        <v>88527.212</v>
      </c>
      <c r="I14" s="13">
        <v>88594.387000000002</v>
      </c>
      <c r="J14" s="13">
        <f t="shared" si="7"/>
        <v>67.17500000000291</v>
      </c>
      <c r="K14" s="14">
        <f t="shared" si="8"/>
        <v>2.7989583333334545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0.33333333333333298</v>
      </c>
      <c r="E15" s="10">
        <f t="shared" si="5"/>
        <v>46305</v>
      </c>
      <c r="F15" s="11">
        <v>0.33333333333333298</v>
      </c>
      <c r="G15" s="12">
        <f t="shared" si="6"/>
        <v>1</v>
      </c>
      <c r="H15" s="13">
        <f t="shared" si="2"/>
        <v>88594.387000000002</v>
      </c>
      <c r="I15" s="13">
        <v>88675.399000000005</v>
      </c>
      <c r="J15" s="13">
        <f t="shared" si="7"/>
        <v>81.012000000002445</v>
      </c>
      <c r="K15" s="14">
        <f t="shared" si="8"/>
        <v>3.3755000000001019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0.33333333333333298</v>
      </c>
      <c r="E16" s="10">
        <f t="shared" si="5"/>
        <v>46306</v>
      </c>
      <c r="F16" s="11">
        <v>0.33333333333333298</v>
      </c>
      <c r="G16" s="12">
        <f t="shared" si="6"/>
        <v>1</v>
      </c>
      <c r="H16" s="13">
        <f t="shared" si="2"/>
        <v>88675.399000000005</v>
      </c>
      <c r="I16" s="13">
        <v>88764.089000000007</v>
      </c>
      <c r="J16" s="13">
        <f t="shared" si="7"/>
        <v>88.690000000002328</v>
      </c>
      <c r="K16" s="14">
        <f t="shared" si="8"/>
        <v>3.6954166666667638</v>
      </c>
      <c r="L16" s="15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0.33333333333333298</v>
      </c>
      <c r="E17" s="10">
        <f t="shared" si="5"/>
        <v>46307</v>
      </c>
      <c r="F17" s="11">
        <v>0.33333333333333298</v>
      </c>
      <c r="G17" s="12">
        <f t="shared" ref="G17" si="11">IFERROR(((E17-C17)+(F17-D17)),"")</f>
        <v>1</v>
      </c>
      <c r="H17" s="13">
        <f t="shared" si="2"/>
        <v>88764.089000000007</v>
      </c>
      <c r="I17" s="13">
        <v>88843.962</v>
      </c>
      <c r="J17" s="13">
        <f t="shared" si="7"/>
        <v>79.872999999992317</v>
      </c>
      <c r="K17" s="14">
        <f t="shared" si="8"/>
        <v>3.3280416666663464</v>
      </c>
      <c r="L17" s="15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0.33333333333333298</v>
      </c>
      <c r="E18" s="10">
        <f t="shared" si="5"/>
        <v>46308</v>
      </c>
      <c r="F18" s="11">
        <v>0.33333333333333298</v>
      </c>
      <c r="G18" s="12">
        <f t="shared" ref="G18" si="12">IFERROR(((E18-C18)+(F18-D18)),"")</f>
        <v>1</v>
      </c>
      <c r="H18" s="13">
        <f t="shared" si="2"/>
        <v>88843.962</v>
      </c>
      <c r="I18" s="13">
        <v>88900.096999999994</v>
      </c>
      <c r="J18" s="13">
        <f t="shared" si="7"/>
        <v>56.134999999994761</v>
      </c>
      <c r="K18" s="14">
        <f t="shared" si="8"/>
        <v>2.3389583333331152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0.33333333333333298</v>
      </c>
      <c r="E19" s="10">
        <f t="shared" si="5"/>
        <v>46309</v>
      </c>
      <c r="F19" s="11">
        <v>0.33333333333333298</v>
      </c>
      <c r="G19" s="12">
        <f t="shared" si="6"/>
        <v>1</v>
      </c>
      <c r="H19" s="13">
        <f t="shared" si="2"/>
        <v>88900.096999999994</v>
      </c>
      <c r="I19" s="13">
        <v>88988.156000000003</v>
      </c>
      <c r="J19" s="13">
        <f t="shared" si="7"/>
        <v>88.059000000008382</v>
      </c>
      <c r="K19" s="14">
        <f t="shared" si="8"/>
        <v>3.6691250000003492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0.33333333333333298</v>
      </c>
      <c r="E20" s="10">
        <f t="shared" si="5"/>
        <v>46310</v>
      </c>
      <c r="F20" s="11">
        <v>0.33333333333333298</v>
      </c>
      <c r="G20" s="12">
        <f t="shared" ref="G20" si="13">IFERROR(((E20-C20)+(F20-D20)),"")</f>
        <v>1</v>
      </c>
      <c r="H20" s="13">
        <f t="shared" si="2"/>
        <v>88988.156000000003</v>
      </c>
      <c r="I20" s="13">
        <v>89055.040999999997</v>
      </c>
      <c r="J20" s="13">
        <f t="shared" si="7"/>
        <v>66.884999999994761</v>
      </c>
      <c r="K20" s="14">
        <f t="shared" si="8"/>
        <v>2.7868749999997817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0.33333333333333298</v>
      </c>
      <c r="E21" s="10">
        <f t="shared" si="5"/>
        <v>46311</v>
      </c>
      <c r="F21" s="11">
        <v>0.33333333333333298</v>
      </c>
      <c r="G21" s="12">
        <f t="shared" ref="G21" si="14">IFERROR(((E21-C21)+(F21-D21)),"")</f>
        <v>1</v>
      </c>
      <c r="H21" s="13"/>
      <c r="I21" s="13"/>
      <c r="J21" s="13">
        <f t="shared" si="7"/>
        <v>0</v>
      </c>
      <c r="K21" s="14">
        <f t="shared" si="8"/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0.33333333333333298</v>
      </c>
      <c r="E22" s="10">
        <f t="shared" si="5"/>
        <v>46312</v>
      </c>
      <c r="F22" s="11">
        <v>0.33333333333333298</v>
      </c>
      <c r="G22" s="12">
        <f t="shared" si="6"/>
        <v>1</v>
      </c>
      <c r="H22" s="13"/>
      <c r="I22" s="13"/>
      <c r="J22" s="13">
        <f t="shared" si="7"/>
        <v>0</v>
      </c>
      <c r="K22" s="14">
        <f t="shared" si="8"/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0.33333333333333298</v>
      </c>
      <c r="E23" s="10">
        <f t="shared" si="5"/>
        <v>46313</v>
      </c>
      <c r="F23" s="11">
        <v>0.33333333333333298</v>
      </c>
      <c r="G23" s="12">
        <f t="shared" ref="G23" si="15">IFERROR(((E23-C23)+(F23-D23)),"")</f>
        <v>1</v>
      </c>
      <c r="H23" s="13"/>
      <c r="I23" s="13"/>
      <c r="J23" s="13">
        <f t="shared" si="7"/>
        <v>0</v>
      </c>
      <c r="K23" s="14">
        <f t="shared" si="8"/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0.33333333333333298</v>
      </c>
      <c r="E24" s="10">
        <f t="shared" si="5"/>
        <v>46314</v>
      </c>
      <c r="F24" s="11">
        <v>0.33333333333333298</v>
      </c>
      <c r="G24" s="12">
        <f t="shared" si="6"/>
        <v>1</v>
      </c>
      <c r="H24" s="13"/>
      <c r="I24" s="13"/>
      <c r="J24" s="13">
        <f t="shared" si="7"/>
        <v>0</v>
      </c>
      <c r="K24" s="14">
        <f t="shared" si="8"/>
        <v>0</v>
      </c>
      <c r="L24" s="15"/>
    </row>
    <row r="25" spans="1:14">
      <c r="A25" s="16">
        <f t="shared" ref="A25:B34" si="16">A24+1</f>
        <v>19</v>
      </c>
      <c r="B25" s="10">
        <f>B24+1</f>
        <v>46314</v>
      </c>
      <c r="C25" s="10">
        <f t="shared" si="4"/>
        <v>46314</v>
      </c>
      <c r="D25" s="11">
        <v>0.33333333333333298</v>
      </c>
      <c r="E25" s="10">
        <f t="shared" si="5"/>
        <v>46315</v>
      </c>
      <c r="F25" s="11">
        <v>0.33333333333333298</v>
      </c>
      <c r="G25" s="12">
        <f t="shared" si="6"/>
        <v>1</v>
      </c>
      <c r="H25" s="13"/>
      <c r="I25" s="13"/>
      <c r="J25" s="13">
        <f t="shared" si="7"/>
        <v>0</v>
      </c>
      <c r="K25" s="14">
        <f t="shared" si="8"/>
        <v>0</v>
      </c>
      <c r="L25" s="15"/>
    </row>
    <row r="26" spans="1:14">
      <c r="A26" s="16">
        <f t="shared" si="16"/>
        <v>20</v>
      </c>
      <c r="B26" s="10">
        <f>B25+1</f>
        <v>46315</v>
      </c>
      <c r="C26" s="10">
        <f t="shared" si="4"/>
        <v>46315</v>
      </c>
      <c r="D26" s="11">
        <v>0.33333333333333298</v>
      </c>
      <c r="E26" s="10">
        <f t="shared" si="5"/>
        <v>46316</v>
      </c>
      <c r="F26" s="11">
        <v>0.33333333333333298</v>
      </c>
      <c r="G26" s="12">
        <f t="shared" si="6"/>
        <v>1</v>
      </c>
      <c r="H26" s="13"/>
      <c r="I26" s="256"/>
      <c r="J26" s="13">
        <f t="shared" si="7"/>
        <v>0</v>
      </c>
      <c r="K26" s="14">
        <f t="shared" si="8"/>
        <v>0</v>
      </c>
      <c r="L26" s="15"/>
    </row>
    <row r="27" spans="1:14">
      <c r="A27" s="16">
        <f t="shared" si="16"/>
        <v>21</v>
      </c>
      <c r="B27" s="10">
        <f>B26+1</f>
        <v>46316</v>
      </c>
      <c r="C27" s="10">
        <f t="shared" si="4"/>
        <v>46316</v>
      </c>
      <c r="D27" s="11">
        <v>0.33333333333333298</v>
      </c>
      <c r="E27" s="10">
        <f t="shared" si="5"/>
        <v>46317</v>
      </c>
      <c r="F27" s="11">
        <v>0.33333333333333298</v>
      </c>
      <c r="G27" s="12">
        <f t="shared" ref="G27" si="17">IFERROR(((E27-C27)+(F27-D27)),"")</f>
        <v>1</v>
      </c>
      <c r="H27" s="13"/>
      <c r="I27" s="256"/>
      <c r="J27" s="13">
        <f t="shared" si="7"/>
        <v>0</v>
      </c>
      <c r="K27" s="14">
        <f t="shared" si="8"/>
        <v>0</v>
      </c>
      <c r="L27" s="15"/>
    </row>
    <row r="28" spans="1:14">
      <c r="A28" s="16">
        <f t="shared" si="16"/>
        <v>22</v>
      </c>
      <c r="B28" s="10">
        <f t="shared" si="16"/>
        <v>46317</v>
      </c>
      <c r="C28" s="10">
        <f t="shared" si="4"/>
        <v>46317</v>
      </c>
      <c r="D28" s="11">
        <v>0.33333333333333298</v>
      </c>
      <c r="E28" s="10">
        <f t="shared" si="5"/>
        <v>46318</v>
      </c>
      <c r="F28" s="11">
        <v>0.33333333333333298</v>
      </c>
      <c r="G28" s="12">
        <f t="shared" si="6"/>
        <v>1</v>
      </c>
      <c r="H28" s="13"/>
      <c r="I28" s="256"/>
      <c r="J28" s="13">
        <f t="shared" si="7"/>
        <v>0</v>
      </c>
      <c r="K28" s="14">
        <f t="shared" si="8"/>
        <v>0</v>
      </c>
      <c r="L28" s="15"/>
    </row>
    <row r="29" spans="1:14">
      <c r="A29" s="16">
        <f t="shared" si="16"/>
        <v>23</v>
      </c>
      <c r="B29" s="10">
        <f t="shared" si="16"/>
        <v>46318</v>
      </c>
      <c r="C29" s="10">
        <f t="shared" si="4"/>
        <v>46318</v>
      </c>
      <c r="D29" s="11">
        <v>0.33333333333333298</v>
      </c>
      <c r="E29" s="10">
        <f t="shared" si="5"/>
        <v>46319</v>
      </c>
      <c r="F29" s="11">
        <v>0.33333333333333298</v>
      </c>
      <c r="G29" s="12">
        <f t="shared" ref="G29" si="18">IFERROR(((E29-C29)+(F29-D29)),"")</f>
        <v>1</v>
      </c>
      <c r="H29" s="13"/>
      <c r="I29" s="13"/>
      <c r="J29" s="13">
        <f t="shared" si="7"/>
        <v>0</v>
      </c>
      <c r="K29" s="14">
        <f t="shared" si="8"/>
        <v>0</v>
      </c>
      <c r="L29" s="15"/>
    </row>
    <row r="30" spans="1:14">
      <c r="A30" s="16">
        <f t="shared" si="16"/>
        <v>24</v>
      </c>
      <c r="B30" s="10">
        <f t="shared" si="16"/>
        <v>46319</v>
      </c>
      <c r="C30" s="10">
        <f t="shared" si="4"/>
        <v>46319</v>
      </c>
      <c r="D30" s="11">
        <v>0.33333333333333298</v>
      </c>
      <c r="E30" s="10">
        <f t="shared" si="5"/>
        <v>46320</v>
      </c>
      <c r="F30" s="11">
        <v>0.33333333333333298</v>
      </c>
      <c r="G30" s="12">
        <f t="shared" si="6"/>
        <v>1</v>
      </c>
      <c r="H30" s="13"/>
      <c r="I30" s="13"/>
      <c r="J30" s="13">
        <f t="shared" si="7"/>
        <v>0</v>
      </c>
      <c r="K30" s="14">
        <f t="shared" si="8"/>
        <v>0</v>
      </c>
      <c r="L30" s="15"/>
    </row>
    <row r="31" spans="1:14">
      <c r="A31" s="16">
        <f t="shared" si="16"/>
        <v>25</v>
      </c>
      <c r="B31" s="10">
        <f t="shared" si="16"/>
        <v>46320</v>
      </c>
      <c r="C31" s="10">
        <f t="shared" si="4"/>
        <v>46320</v>
      </c>
      <c r="D31" s="11">
        <v>0.33333333333333298</v>
      </c>
      <c r="E31" s="10">
        <f t="shared" si="5"/>
        <v>46321</v>
      </c>
      <c r="F31" s="11">
        <v>0.33333333333333298</v>
      </c>
      <c r="G31" s="12">
        <f t="shared" ref="G31" si="19">IFERROR(((E31-C31)+(F31-D31)),"")</f>
        <v>1</v>
      </c>
      <c r="H31" s="13"/>
      <c r="I31" s="256"/>
      <c r="J31" s="13">
        <f t="shared" si="7"/>
        <v>0</v>
      </c>
      <c r="K31" s="14">
        <f t="shared" si="8"/>
        <v>0</v>
      </c>
      <c r="L31" s="15"/>
    </row>
    <row r="32" spans="1:14">
      <c r="A32" s="16">
        <f t="shared" si="16"/>
        <v>26</v>
      </c>
      <c r="B32" s="10">
        <f t="shared" si="16"/>
        <v>46321</v>
      </c>
      <c r="C32" s="10">
        <f t="shared" si="4"/>
        <v>46321</v>
      </c>
      <c r="D32" s="11">
        <v>0.33333333333333298</v>
      </c>
      <c r="E32" s="10">
        <f t="shared" si="5"/>
        <v>46322</v>
      </c>
      <c r="F32" s="11">
        <v>0.33333333333333298</v>
      </c>
      <c r="G32" s="12">
        <f t="shared" si="6"/>
        <v>1</v>
      </c>
      <c r="H32" s="13"/>
      <c r="I32" s="256"/>
      <c r="J32" s="13">
        <f t="shared" si="7"/>
        <v>0</v>
      </c>
      <c r="K32" s="14">
        <f t="shared" si="8"/>
        <v>0</v>
      </c>
      <c r="L32" s="15"/>
    </row>
    <row r="33" spans="1:12">
      <c r="A33" s="16">
        <f t="shared" si="16"/>
        <v>27</v>
      </c>
      <c r="B33" s="10">
        <f t="shared" si="16"/>
        <v>46322</v>
      </c>
      <c r="C33" s="10">
        <f t="shared" si="4"/>
        <v>46322</v>
      </c>
      <c r="D33" s="11">
        <v>0.33333333333333298</v>
      </c>
      <c r="E33" s="10">
        <f t="shared" si="5"/>
        <v>46323</v>
      </c>
      <c r="F33" s="11">
        <v>0.33333333333333298</v>
      </c>
      <c r="G33" s="12">
        <f t="shared" si="6"/>
        <v>1</v>
      </c>
      <c r="H33" s="13"/>
      <c r="I33" s="13"/>
      <c r="J33" s="13">
        <f t="shared" si="7"/>
        <v>0</v>
      </c>
      <c r="K33" s="14">
        <f t="shared" si="8"/>
        <v>0</v>
      </c>
      <c r="L33" s="15"/>
    </row>
    <row r="34" spans="1:12">
      <c r="A34" s="16">
        <f t="shared" si="16"/>
        <v>28</v>
      </c>
      <c r="B34" s="10">
        <f t="shared" si="16"/>
        <v>46323</v>
      </c>
      <c r="C34" s="10">
        <f t="shared" si="4"/>
        <v>46323</v>
      </c>
      <c r="D34" s="11">
        <v>0.33333333333333298</v>
      </c>
      <c r="E34" s="10">
        <f t="shared" si="5"/>
        <v>46324</v>
      </c>
      <c r="F34" s="11">
        <v>0.33333333333333298</v>
      </c>
      <c r="G34" s="12">
        <f t="shared" ref="G34" si="20">IFERROR(((E34-C34)+(F34-D34)),"")</f>
        <v>1</v>
      </c>
      <c r="H34" s="13"/>
      <c r="I34" s="13"/>
      <c r="J34" s="13">
        <f t="shared" si="7"/>
        <v>0</v>
      </c>
      <c r="K34" s="14">
        <f t="shared" si="8"/>
        <v>0</v>
      </c>
      <c r="L34" s="15"/>
    </row>
    <row r="35" spans="1:12">
      <c r="A35" s="16">
        <f t="shared" ref="A35:B35" si="21">A34+1</f>
        <v>29</v>
      </c>
      <c r="B35" s="10">
        <f t="shared" si="21"/>
        <v>46324</v>
      </c>
      <c r="C35" s="10">
        <f t="shared" ref="C35:C37" si="22">B35</f>
        <v>46324</v>
      </c>
      <c r="D35" s="11">
        <v>0.33333333333333298</v>
      </c>
      <c r="E35" s="10">
        <f t="shared" si="5"/>
        <v>46325</v>
      </c>
      <c r="F35" s="11">
        <v>0.33333333333333298</v>
      </c>
      <c r="G35" s="12">
        <f t="shared" ref="G35:G37" si="23">IFERROR(((E35-C35)+(F35-D35)),"")</f>
        <v>1</v>
      </c>
      <c r="H35" s="13"/>
      <c r="I35" s="13"/>
      <c r="J35" s="13">
        <f t="shared" ref="J35:J37" si="24">I35-H35</f>
        <v>0</v>
      </c>
      <c r="K35" s="14">
        <f t="shared" ref="K35:K37" si="25">J35/24</f>
        <v>0</v>
      </c>
      <c r="L35" s="15"/>
    </row>
    <row r="36" spans="1:12">
      <c r="A36" s="16">
        <f t="shared" ref="A36:B36" si="26">A35+1</f>
        <v>30</v>
      </c>
      <c r="B36" s="10">
        <f t="shared" si="26"/>
        <v>46325</v>
      </c>
      <c r="C36" s="10">
        <f t="shared" si="22"/>
        <v>46325</v>
      </c>
      <c r="D36" s="11">
        <v>0.33333333333333298</v>
      </c>
      <c r="E36" s="10">
        <f t="shared" si="5"/>
        <v>46326</v>
      </c>
      <c r="F36" s="11">
        <v>0.33333333333333298</v>
      </c>
      <c r="G36" s="12">
        <f t="shared" si="23"/>
        <v>1</v>
      </c>
      <c r="H36" s="13"/>
      <c r="I36" s="13"/>
      <c r="J36" s="13">
        <f t="shared" si="24"/>
        <v>0</v>
      </c>
      <c r="K36" s="14">
        <f t="shared" si="25"/>
        <v>0</v>
      </c>
      <c r="L36" s="15"/>
    </row>
    <row r="37" spans="1:12">
      <c r="A37" s="16">
        <f t="shared" ref="A37:B37" si="27">A36+1</f>
        <v>31</v>
      </c>
      <c r="B37" s="10">
        <f t="shared" si="27"/>
        <v>46326</v>
      </c>
      <c r="C37" s="10">
        <f t="shared" si="22"/>
        <v>46326</v>
      </c>
      <c r="D37" s="11">
        <v>0.33333333333333298</v>
      </c>
      <c r="E37" s="10">
        <f t="shared" si="5"/>
        <v>46327</v>
      </c>
      <c r="F37" s="11">
        <v>0.33333333333333298</v>
      </c>
      <c r="G37" s="12">
        <f t="shared" si="23"/>
        <v>1</v>
      </c>
      <c r="H37" s="13"/>
      <c r="I37" s="13"/>
      <c r="J37" s="13">
        <f t="shared" si="24"/>
        <v>0</v>
      </c>
      <c r="K37" s="14">
        <f t="shared" si="25"/>
        <v>0</v>
      </c>
      <c r="L37" s="15"/>
    </row>
    <row r="38" spans="1:12">
      <c r="A38" s="16">
        <f>A36+1</f>
        <v>31</v>
      </c>
      <c r="B38" s="10">
        <f>B36+1</f>
        <v>46326</v>
      </c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1054.0409999999974</v>
      </c>
      <c r="K39" s="28">
        <f>AVERAGE(K7:K38)</f>
        <v>1.4167217741935449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0.10119441244239606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7" activePane="bottomLeft" state="frozen"/>
      <selection pane="bottomLeft" activeCell="H22" sqref="H2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243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MAX(K7:K40)</f>
        <v>470.58458333333448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266">
        <v>0.33333333333333298</v>
      </c>
      <c r="E7" s="10">
        <f>C7+1</f>
        <v>46297</v>
      </c>
      <c r="F7" s="266">
        <v>0.33333333333333298</v>
      </c>
      <c r="G7" s="12">
        <f>IFERROR(((E7-C7)+(F7-D7)),"")</f>
        <v>1</v>
      </c>
      <c r="H7" s="13">
        <v>1763986.03</v>
      </c>
      <c r="I7" s="13">
        <v>1774357.56</v>
      </c>
      <c r="J7" s="13">
        <f t="shared" ref="J7:J20" si="0">I7-H7</f>
        <v>10371.530000000028</v>
      </c>
      <c r="K7" s="14">
        <f t="shared" ref="K7:K20" si="1">J7/24</f>
        <v>432.14708333333448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266">
        <v>0.33333333333333298</v>
      </c>
      <c r="E8" s="10">
        <f>C8+1</f>
        <v>46298</v>
      </c>
      <c r="F8" s="266">
        <v>0.33333333333333298</v>
      </c>
      <c r="G8" s="12">
        <f>IFERROR(((E8-C8)+(F8-D8)),"")</f>
        <v>1</v>
      </c>
      <c r="H8" s="13">
        <f t="shared" ref="H8:H20" si="3">I7</f>
        <v>1774357.56</v>
      </c>
      <c r="I8" s="13">
        <v>1779734.71</v>
      </c>
      <c r="J8" s="13">
        <f t="shared" ref="J8" si="4">I8-H8</f>
        <v>5377.1499999999069</v>
      </c>
      <c r="K8" s="14">
        <f t="shared" ref="K8" si="5">J8/24</f>
        <v>224.04791666666279</v>
      </c>
      <c r="L8" s="15"/>
    </row>
    <row r="9" spans="1:12">
      <c r="A9" s="16">
        <f t="shared" ref="A9:B24" si="6">A8+1</f>
        <v>3</v>
      </c>
      <c r="B9" s="10">
        <f t="shared" si="6"/>
        <v>46298</v>
      </c>
      <c r="C9" s="10">
        <f t="shared" si="2"/>
        <v>46298</v>
      </c>
      <c r="D9" s="266">
        <v>0.33333333333333298</v>
      </c>
      <c r="E9" s="10">
        <f>C9+1</f>
        <v>46299</v>
      </c>
      <c r="F9" s="266">
        <v>0.33333333333333298</v>
      </c>
      <c r="G9" s="12">
        <f>IFERROR(((E9-C9)+(F9-D9)),"")</f>
        <v>1</v>
      </c>
      <c r="H9" s="13">
        <f t="shared" si="3"/>
        <v>1779734.71</v>
      </c>
      <c r="I9" s="13">
        <v>1779734.71</v>
      </c>
      <c r="J9" s="13">
        <f t="shared" ref="J9" si="7">I9-H9</f>
        <v>0</v>
      </c>
      <c r="K9" s="14">
        <f t="shared" ref="K9" si="8">J9/24</f>
        <v>0</v>
      </c>
      <c r="L9" s="15" t="s">
        <v>186</v>
      </c>
    </row>
    <row r="10" spans="1:12">
      <c r="A10" s="16">
        <f t="shared" si="6"/>
        <v>4</v>
      </c>
      <c r="B10" s="10">
        <f t="shared" si="6"/>
        <v>46299</v>
      </c>
      <c r="C10" s="10">
        <f t="shared" si="2"/>
        <v>46299</v>
      </c>
      <c r="D10" s="266">
        <v>0.33333333333333298</v>
      </c>
      <c r="E10" s="10">
        <f t="shared" ref="E10:E11" si="9">C10+1</f>
        <v>46300</v>
      </c>
      <c r="F10" s="266">
        <v>0.33333333333333298</v>
      </c>
      <c r="G10" s="12">
        <f>IFERROR(((E10-C10)+(F10-D10)),"")</f>
        <v>1</v>
      </c>
      <c r="H10" s="13">
        <f t="shared" si="3"/>
        <v>1779734.71</v>
      </c>
      <c r="I10" s="13">
        <v>1779734.71</v>
      </c>
      <c r="J10" s="13">
        <f t="shared" ref="J10" si="10">I10-H10</f>
        <v>0</v>
      </c>
      <c r="K10" s="14">
        <f t="shared" ref="K10" si="11">J10/24</f>
        <v>0</v>
      </c>
      <c r="L10" s="15" t="s">
        <v>186</v>
      </c>
    </row>
    <row r="11" spans="1:12">
      <c r="A11" s="16">
        <f t="shared" si="6"/>
        <v>5</v>
      </c>
      <c r="B11" s="10">
        <f t="shared" si="6"/>
        <v>46300</v>
      </c>
      <c r="C11" s="10">
        <f t="shared" si="2"/>
        <v>46300</v>
      </c>
      <c r="D11" s="266">
        <v>0.33333333333333298</v>
      </c>
      <c r="E11" s="10">
        <f t="shared" si="9"/>
        <v>46301</v>
      </c>
      <c r="F11" s="266">
        <v>0.33333333333333298</v>
      </c>
      <c r="G11" s="12">
        <f t="shared" ref="G11:G34" si="12">IFERROR(((E11-C11)+(F11-D11)),"")</f>
        <v>1</v>
      </c>
      <c r="H11" s="13">
        <f t="shared" si="3"/>
        <v>1779734.71</v>
      </c>
      <c r="I11" s="13">
        <v>1789460.25</v>
      </c>
      <c r="J11" s="13">
        <f t="shared" si="0"/>
        <v>9725.5400000000373</v>
      </c>
      <c r="K11" s="14">
        <f t="shared" si="1"/>
        <v>405.23083333333489</v>
      </c>
      <c r="L11" s="15"/>
    </row>
    <row r="12" spans="1:12">
      <c r="A12" s="16">
        <f t="shared" si="6"/>
        <v>6</v>
      </c>
      <c r="B12" s="10">
        <f t="shared" si="6"/>
        <v>46301</v>
      </c>
      <c r="C12" s="10">
        <f t="shared" si="2"/>
        <v>46301</v>
      </c>
      <c r="D12" s="266">
        <v>0.33333333333333298</v>
      </c>
      <c r="E12" s="10">
        <f t="shared" ref="E12:E34" si="13">C12+1</f>
        <v>46302</v>
      </c>
      <c r="F12" s="266">
        <v>0.33333333333333298</v>
      </c>
      <c r="G12" s="12">
        <f t="shared" si="12"/>
        <v>1</v>
      </c>
      <c r="H12" s="13">
        <f t="shared" si="3"/>
        <v>1789460.25</v>
      </c>
      <c r="I12" s="13">
        <v>1800754.28</v>
      </c>
      <c r="J12" s="13">
        <f t="shared" si="0"/>
        <v>11294.030000000028</v>
      </c>
      <c r="K12" s="14">
        <f t="shared" si="1"/>
        <v>470.58458333333448</v>
      </c>
      <c r="L12" s="15"/>
    </row>
    <row r="13" spans="1:12">
      <c r="A13" s="16">
        <f t="shared" si="6"/>
        <v>7</v>
      </c>
      <c r="B13" s="10">
        <f t="shared" si="6"/>
        <v>46302</v>
      </c>
      <c r="C13" s="10">
        <f t="shared" si="2"/>
        <v>46302</v>
      </c>
      <c r="D13" s="266">
        <v>0.33333333333333298</v>
      </c>
      <c r="E13" s="10">
        <f t="shared" si="13"/>
        <v>46303</v>
      </c>
      <c r="F13" s="266">
        <v>0.33333333333333298</v>
      </c>
      <c r="G13" s="12">
        <f t="shared" si="12"/>
        <v>1</v>
      </c>
      <c r="H13" s="13">
        <f t="shared" si="3"/>
        <v>1800754.28</v>
      </c>
      <c r="I13" s="256">
        <v>1811636.35</v>
      </c>
      <c r="J13" s="13">
        <f t="shared" ref="J13" si="14">I13-H13</f>
        <v>10882.070000000065</v>
      </c>
      <c r="K13" s="14">
        <f t="shared" si="1"/>
        <v>453.41958333333605</v>
      </c>
      <c r="L13" s="15"/>
    </row>
    <row r="14" spans="1:12">
      <c r="A14" s="16">
        <f t="shared" si="6"/>
        <v>8</v>
      </c>
      <c r="B14" s="10">
        <f t="shared" si="6"/>
        <v>46303</v>
      </c>
      <c r="C14" s="10">
        <f t="shared" si="2"/>
        <v>46303</v>
      </c>
      <c r="D14" s="266">
        <v>0.33333333333333298</v>
      </c>
      <c r="E14" s="10">
        <f t="shared" si="13"/>
        <v>46304</v>
      </c>
      <c r="F14" s="266">
        <v>0.33333333333333298</v>
      </c>
      <c r="G14" s="12">
        <f t="shared" si="12"/>
        <v>1</v>
      </c>
      <c r="H14" s="13">
        <f t="shared" si="3"/>
        <v>1811636.35</v>
      </c>
      <c r="I14" s="256">
        <v>1820284.58</v>
      </c>
      <c r="J14" s="13">
        <f t="shared" si="0"/>
        <v>8648.2299999999814</v>
      </c>
      <c r="K14" s="14">
        <f t="shared" si="1"/>
        <v>360.34291666666587</v>
      </c>
      <c r="L14" s="15"/>
    </row>
    <row r="15" spans="1:12">
      <c r="A15" s="16">
        <f t="shared" si="6"/>
        <v>9</v>
      </c>
      <c r="B15" s="10">
        <f t="shared" si="6"/>
        <v>46304</v>
      </c>
      <c r="C15" s="10">
        <f t="shared" si="2"/>
        <v>46304</v>
      </c>
      <c r="D15" s="266">
        <v>0.33333333333333298</v>
      </c>
      <c r="E15" s="10">
        <f t="shared" si="13"/>
        <v>46305</v>
      </c>
      <c r="F15" s="266">
        <v>0.33333333333333298</v>
      </c>
      <c r="G15" s="12">
        <f t="shared" si="12"/>
        <v>1</v>
      </c>
      <c r="H15" s="13">
        <f t="shared" si="3"/>
        <v>1820284.58</v>
      </c>
      <c r="I15" s="256">
        <v>1831409.85</v>
      </c>
      <c r="J15" s="13">
        <f t="shared" si="0"/>
        <v>11125.270000000019</v>
      </c>
      <c r="K15" s="14">
        <f t="shared" si="1"/>
        <v>463.55291666666744</v>
      </c>
      <c r="L15" s="15"/>
    </row>
    <row r="16" spans="1:12">
      <c r="A16" s="16">
        <f t="shared" si="6"/>
        <v>10</v>
      </c>
      <c r="B16" s="10">
        <f t="shared" si="6"/>
        <v>46305</v>
      </c>
      <c r="C16" s="10">
        <f t="shared" si="2"/>
        <v>46305</v>
      </c>
      <c r="D16" s="266">
        <v>0.33333333333333298</v>
      </c>
      <c r="E16" s="10">
        <f t="shared" si="13"/>
        <v>46306</v>
      </c>
      <c r="F16" s="266">
        <v>0.33333333333333298</v>
      </c>
      <c r="G16" s="12">
        <f t="shared" ref="G16:G17" si="15">IFERROR(((E16-C16)+(F16-D16)),"")</f>
        <v>1</v>
      </c>
      <c r="H16" s="13">
        <f t="shared" si="3"/>
        <v>1831409.85</v>
      </c>
      <c r="I16" s="256">
        <v>1841037.94</v>
      </c>
      <c r="J16" s="13">
        <f t="shared" ref="J16" si="16">I16-H16</f>
        <v>9628.089999999851</v>
      </c>
      <c r="K16" s="14">
        <f t="shared" ref="K16" si="17">J16/24</f>
        <v>401.17041666666046</v>
      </c>
      <c r="L16" s="15"/>
    </row>
    <row r="17" spans="1:14">
      <c r="A17" s="16">
        <f t="shared" si="6"/>
        <v>11</v>
      </c>
      <c r="B17" s="10">
        <f t="shared" si="6"/>
        <v>46306</v>
      </c>
      <c r="C17" s="10">
        <f t="shared" si="2"/>
        <v>46306</v>
      </c>
      <c r="D17" s="266">
        <v>0.33333333333333298</v>
      </c>
      <c r="E17" s="10">
        <f t="shared" si="13"/>
        <v>46307</v>
      </c>
      <c r="F17" s="266">
        <v>0.33333333333333298</v>
      </c>
      <c r="G17" s="12">
        <f t="shared" si="15"/>
        <v>1</v>
      </c>
      <c r="H17" s="13">
        <f t="shared" si="3"/>
        <v>1841037.94</v>
      </c>
      <c r="I17" s="13">
        <v>1847323.84</v>
      </c>
      <c r="J17" s="13">
        <f t="shared" si="0"/>
        <v>6285.9000000001397</v>
      </c>
      <c r="K17" s="14">
        <f t="shared" si="1"/>
        <v>261.91250000000582</v>
      </c>
      <c r="L17" s="15"/>
    </row>
    <row r="18" spans="1:14">
      <c r="A18" s="16">
        <f t="shared" si="6"/>
        <v>12</v>
      </c>
      <c r="B18" s="10">
        <f t="shared" si="6"/>
        <v>46307</v>
      </c>
      <c r="C18" s="10">
        <f t="shared" si="2"/>
        <v>46307</v>
      </c>
      <c r="D18" s="266">
        <v>0.33333333333333298</v>
      </c>
      <c r="E18" s="10">
        <f t="shared" si="13"/>
        <v>46308</v>
      </c>
      <c r="F18" s="266">
        <v>0.33333333333333298</v>
      </c>
      <c r="G18" s="12">
        <f t="shared" si="12"/>
        <v>1</v>
      </c>
      <c r="H18" s="13">
        <f t="shared" si="3"/>
        <v>1847323.84</v>
      </c>
      <c r="I18" s="13">
        <v>1853700.54</v>
      </c>
      <c r="J18" s="13">
        <f t="shared" si="0"/>
        <v>6376.6999999999534</v>
      </c>
      <c r="K18" s="14">
        <f t="shared" si="1"/>
        <v>265.69583333333139</v>
      </c>
      <c r="L18" s="15"/>
      <c r="N18" s="17"/>
    </row>
    <row r="19" spans="1:14">
      <c r="A19" s="16">
        <f t="shared" si="6"/>
        <v>13</v>
      </c>
      <c r="B19" s="10">
        <f t="shared" si="6"/>
        <v>46308</v>
      </c>
      <c r="C19" s="10">
        <f t="shared" si="2"/>
        <v>46308</v>
      </c>
      <c r="D19" s="266">
        <v>0.33333333333333298</v>
      </c>
      <c r="E19" s="10">
        <f t="shared" si="13"/>
        <v>46309</v>
      </c>
      <c r="F19" s="266">
        <v>0.33333333333333298</v>
      </c>
      <c r="G19" s="12">
        <f t="shared" si="12"/>
        <v>1</v>
      </c>
      <c r="H19" s="13">
        <f t="shared" si="3"/>
        <v>1853700.54</v>
      </c>
      <c r="I19" s="13">
        <v>1862744.23</v>
      </c>
      <c r="J19" s="13">
        <f t="shared" ref="J19" si="18">I19-H19</f>
        <v>9043.6899999999441</v>
      </c>
      <c r="K19" s="14">
        <f t="shared" ref="K19" si="19">J19/24</f>
        <v>376.82041666666436</v>
      </c>
      <c r="L19" s="15"/>
    </row>
    <row r="20" spans="1:14">
      <c r="A20" s="16">
        <f t="shared" si="6"/>
        <v>14</v>
      </c>
      <c r="B20" s="10">
        <f t="shared" si="6"/>
        <v>46309</v>
      </c>
      <c r="C20" s="10">
        <f t="shared" si="2"/>
        <v>46309</v>
      </c>
      <c r="D20" s="266">
        <v>0.33333333333333298</v>
      </c>
      <c r="E20" s="10">
        <f t="shared" si="13"/>
        <v>46310</v>
      </c>
      <c r="F20" s="266">
        <v>0.33333333333333298</v>
      </c>
      <c r="G20" s="12">
        <f t="shared" si="12"/>
        <v>1</v>
      </c>
      <c r="H20" s="13">
        <f t="shared" si="3"/>
        <v>1862744.23</v>
      </c>
      <c r="I20" s="13">
        <v>1872678.28</v>
      </c>
      <c r="J20" s="13">
        <f t="shared" si="0"/>
        <v>9934.0500000000466</v>
      </c>
      <c r="K20" s="14">
        <f t="shared" si="1"/>
        <v>413.91875000000192</v>
      </c>
      <c r="L20" s="15"/>
    </row>
    <row r="21" spans="1:14">
      <c r="A21" s="16">
        <f t="shared" si="6"/>
        <v>15</v>
      </c>
      <c r="B21" s="10">
        <f t="shared" si="6"/>
        <v>46310</v>
      </c>
      <c r="C21" s="10">
        <f t="shared" si="2"/>
        <v>46310</v>
      </c>
      <c r="D21" s="266">
        <v>0.33333333333333298</v>
      </c>
      <c r="E21" s="10">
        <f t="shared" si="13"/>
        <v>46311</v>
      </c>
      <c r="F21" s="266">
        <v>0.33333333333333298</v>
      </c>
      <c r="G21" s="12">
        <f t="shared" si="12"/>
        <v>1</v>
      </c>
      <c r="H21" s="13"/>
      <c r="I21" s="13"/>
      <c r="J21" s="13">
        <f t="shared" ref="J21" si="20">I21-H21</f>
        <v>0</v>
      </c>
      <c r="K21" s="14">
        <f t="shared" ref="K21" si="21">J21/24</f>
        <v>0</v>
      </c>
      <c r="L21" s="15"/>
    </row>
    <row r="22" spans="1:14">
      <c r="A22" s="16">
        <f t="shared" si="6"/>
        <v>16</v>
      </c>
      <c r="B22" s="10">
        <f t="shared" si="6"/>
        <v>46311</v>
      </c>
      <c r="C22" s="10">
        <f t="shared" si="2"/>
        <v>46311</v>
      </c>
      <c r="D22" s="266">
        <v>0.33333333333333298</v>
      </c>
      <c r="E22" s="10">
        <f t="shared" si="13"/>
        <v>46312</v>
      </c>
      <c r="F22" s="266">
        <v>0.33333333333333298</v>
      </c>
      <c r="G22" s="12">
        <f t="shared" si="12"/>
        <v>1</v>
      </c>
      <c r="H22" s="13"/>
      <c r="I22" s="13"/>
      <c r="J22" s="13">
        <f t="shared" ref="J22" si="22">I22-H22</f>
        <v>0</v>
      </c>
      <c r="K22" s="14">
        <f t="shared" ref="K22" si="23">J22/24</f>
        <v>0</v>
      </c>
      <c r="L22" s="15"/>
    </row>
    <row r="23" spans="1:14">
      <c r="A23" s="16">
        <f t="shared" si="6"/>
        <v>17</v>
      </c>
      <c r="B23" s="10">
        <f t="shared" si="6"/>
        <v>46312</v>
      </c>
      <c r="C23" s="10">
        <f t="shared" si="2"/>
        <v>46312</v>
      </c>
      <c r="D23" s="266">
        <v>0.33333333333333298</v>
      </c>
      <c r="E23" s="10">
        <f t="shared" si="13"/>
        <v>46313</v>
      </c>
      <c r="F23" s="266">
        <v>0.33333333333333298</v>
      </c>
      <c r="G23" s="12">
        <f t="shared" si="12"/>
        <v>1</v>
      </c>
      <c r="H23" s="13"/>
      <c r="I23" s="13"/>
      <c r="J23" s="13">
        <f t="shared" ref="J23" si="24">I23-H23</f>
        <v>0</v>
      </c>
      <c r="K23" s="14">
        <f t="shared" ref="K23" si="25">J23/24</f>
        <v>0</v>
      </c>
      <c r="L23" s="15"/>
    </row>
    <row r="24" spans="1:14">
      <c r="A24" s="16">
        <f t="shared" si="6"/>
        <v>18</v>
      </c>
      <c r="B24" s="10">
        <f t="shared" si="6"/>
        <v>46313</v>
      </c>
      <c r="C24" s="10">
        <f t="shared" si="2"/>
        <v>46313</v>
      </c>
      <c r="D24" s="266">
        <v>0.33333333333333298</v>
      </c>
      <c r="E24" s="10">
        <f t="shared" si="13"/>
        <v>46314</v>
      </c>
      <c r="F24" s="266">
        <v>0.33333333333333298</v>
      </c>
      <c r="G24" s="12">
        <f t="shared" si="12"/>
        <v>1</v>
      </c>
      <c r="H24" s="13"/>
      <c r="I24" s="13"/>
      <c r="J24" s="13">
        <f t="shared" ref="J24" si="26">I24-H24</f>
        <v>0</v>
      </c>
      <c r="K24" s="14">
        <f t="shared" ref="K24" si="27">J24/24</f>
        <v>0</v>
      </c>
      <c r="L24" s="15"/>
    </row>
    <row r="25" spans="1:14">
      <c r="A25" s="16">
        <f t="shared" ref="A25:B34" si="28">A24+1</f>
        <v>19</v>
      </c>
      <c r="B25" s="10">
        <f t="shared" si="28"/>
        <v>46314</v>
      </c>
      <c r="C25" s="10">
        <f t="shared" si="2"/>
        <v>46314</v>
      </c>
      <c r="D25" s="266">
        <v>0.33333333333333298</v>
      </c>
      <c r="E25" s="10">
        <f t="shared" si="13"/>
        <v>46315</v>
      </c>
      <c r="F25" s="266">
        <v>0.33333333333333298</v>
      </c>
      <c r="G25" s="12">
        <f t="shared" si="12"/>
        <v>1</v>
      </c>
      <c r="H25" s="13"/>
      <c r="I25" s="13"/>
      <c r="J25" s="13">
        <f t="shared" ref="J25" si="29">I25-H25</f>
        <v>0</v>
      </c>
      <c r="K25" s="14">
        <f t="shared" ref="K25" si="30">J25/24</f>
        <v>0</v>
      </c>
      <c r="L25" s="15"/>
    </row>
    <row r="26" spans="1:14">
      <c r="A26" s="16">
        <f t="shared" si="28"/>
        <v>20</v>
      </c>
      <c r="B26" s="10">
        <f t="shared" si="28"/>
        <v>46315</v>
      </c>
      <c r="C26" s="10">
        <f t="shared" si="2"/>
        <v>46315</v>
      </c>
      <c r="D26" s="266">
        <v>0.33333333333333298</v>
      </c>
      <c r="E26" s="10">
        <f t="shared" si="13"/>
        <v>46316</v>
      </c>
      <c r="F26" s="266">
        <v>0.33333333333333298</v>
      </c>
      <c r="G26" s="12">
        <f t="shared" si="12"/>
        <v>1</v>
      </c>
      <c r="H26" s="13"/>
      <c r="I26" s="13"/>
      <c r="J26" s="13">
        <f t="shared" ref="J26:J27" si="31">I26-H26</f>
        <v>0</v>
      </c>
      <c r="K26" s="14">
        <f t="shared" ref="K26:K27" si="32">J26/24</f>
        <v>0</v>
      </c>
      <c r="L26" s="15"/>
    </row>
    <row r="27" spans="1:14">
      <c r="A27" s="16">
        <f t="shared" si="28"/>
        <v>21</v>
      </c>
      <c r="B27" s="10">
        <f t="shared" si="28"/>
        <v>46316</v>
      </c>
      <c r="C27" s="10">
        <f t="shared" si="2"/>
        <v>46316</v>
      </c>
      <c r="D27" s="266">
        <v>0.33333333333333298</v>
      </c>
      <c r="E27" s="10">
        <f t="shared" si="13"/>
        <v>46317</v>
      </c>
      <c r="F27" s="266">
        <v>0.33333333333333298</v>
      </c>
      <c r="G27" s="12">
        <f t="shared" si="12"/>
        <v>1</v>
      </c>
      <c r="H27" s="13"/>
      <c r="I27" s="13"/>
      <c r="J27" s="13">
        <f t="shared" si="31"/>
        <v>0</v>
      </c>
      <c r="K27" s="14">
        <f t="shared" si="32"/>
        <v>0</v>
      </c>
      <c r="L27" s="15"/>
    </row>
    <row r="28" spans="1:14">
      <c r="A28" s="16">
        <f t="shared" si="28"/>
        <v>22</v>
      </c>
      <c r="B28" s="10">
        <f t="shared" si="28"/>
        <v>46317</v>
      </c>
      <c r="C28" s="10">
        <f t="shared" si="2"/>
        <v>46317</v>
      </c>
      <c r="D28" s="266">
        <v>0.33333333333333298</v>
      </c>
      <c r="E28" s="10">
        <f t="shared" si="13"/>
        <v>46318</v>
      </c>
      <c r="F28" s="266">
        <v>0.33333333333333298</v>
      </c>
      <c r="G28" s="12">
        <f t="shared" si="12"/>
        <v>1</v>
      </c>
      <c r="H28" s="13"/>
      <c r="I28" s="13"/>
      <c r="J28" s="13">
        <f t="shared" ref="J28" si="33">I28-H28</f>
        <v>0</v>
      </c>
      <c r="K28" s="14">
        <f t="shared" ref="K28" si="34">J28/24</f>
        <v>0</v>
      </c>
      <c r="L28" s="15"/>
    </row>
    <row r="29" spans="1:14">
      <c r="A29" s="16">
        <f t="shared" si="28"/>
        <v>23</v>
      </c>
      <c r="B29" s="10">
        <f t="shared" si="28"/>
        <v>46318</v>
      </c>
      <c r="C29" s="10">
        <f t="shared" si="2"/>
        <v>46318</v>
      </c>
      <c r="D29" s="266">
        <v>0.33333333333333298</v>
      </c>
      <c r="E29" s="10">
        <f t="shared" si="13"/>
        <v>46319</v>
      </c>
      <c r="F29" s="266">
        <v>0.33333333333333298</v>
      </c>
      <c r="G29" s="12">
        <f t="shared" si="12"/>
        <v>1</v>
      </c>
      <c r="H29" s="13"/>
      <c r="I29" s="13"/>
      <c r="J29" s="13">
        <f t="shared" ref="J29" si="35">I29-H29</f>
        <v>0</v>
      </c>
      <c r="K29" s="14">
        <f t="shared" ref="K29" si="36">J29/24</f>
        <v>0</v>
      </c>
      <c r="L29" s="15"/>
    </row>
    <row r="30" spans="1:14">
      <c r="A30" s="16">
        <f t="shared" si="28"/>
        <v>24</v>
      </c>
      <c r="B30" s="10">
        <f t="shared" si="28"/>
        <v>46319</v>
      </c>
      <c r="C30" s="10">
        <f t="shared" si="2"/>
        <v>46319</v>
      </c>
      <c r="D30" s="266">
        <v>0.33333333333333298</v>
      </c>
      <c r="E30" s="10">
        <f t="shared" si="13"/>
        <v>46320</v>
      </c>
      <c r="F30" s="266">
        <v>0.33333333333333298</v>
      </c>
      <c r="G30" s="12">
        <f t="shared" ref="G30:G31" si="37">IFERROR(((E30-C30)+(F30-D30)),"")</f>
        <v>1</v>
      </c>
      <c r="H30" s="13"/>
      <c r="I30" s="13"/>
      <c r="J30" s="13">
        <f t="shared" ref="J30" si="38">I30-H30</f>
        <v>0</v>
      </c>
      <c r="K30" s="14">
        <f t="shared" ref="K30" si="39">J30/24</f>
        <v>0</v>
      </c>
      <c r="L30" s="15"/>
    </row>
    <row r="31" spans="1:14">
      <c r="A31" s="16">
        <f t="shared" si="28"/>
        <v>25</v>
      </c>
      <c r="B31" s="10">
        <f t="shared" si="28"/>
        <v>46320</v>
      </c>
      <c r="C31" s="10">
        <f t="shared" si="2"/>
        <v>46320</v>
      </c>
      <c r="D31" s="266">
        <v>0.33333333333333298</v>
      </c>
      <c r="E31" s="10">
        <f t="shared" si="13"/>
        <v>46321</v>
      </c>
      <c r="F31" s="266">
        <v>0.33333333333333298</v>
      </c>
      <c r="G31" s="12">
        <f t="shared" si="37"/>
        <v>1</v>
      </c>
      <c r="H31" s="13"/>
      <c r="I31" s="13"/>
      <c r="J31" s="13">
        <f t="shared" ref="J31" si="40">I31-H31</f>
        <v>0</v>
      </c>
      <c r="K31" s="14">
        <f t="shared" ref="K31" si="41">J31/24</f>
        <v>0</v>
      </c>
      <c r="L31" s="15"/>
    </row>
    <row r="32" spans="1:14">
      <c r="A32" s="16">
        <f t="shared" si="28"/>
        <v>26</v>
      </c>
      <c r="B32" s="10">
        <f t="shared" si="28"/>
        <v>46321</v>
      </c>
      <c r="C32" s="10">
        <f t="shared" si="2"/>
        <v>46321</v>
      </c>
      <c r="D32" s="266">
        <v>0.33333333333333298</v>
      </c>
      <c r="E32" s="10">
        <f t="shared" si="13"/>
        <v>46322</v>
      </c>
      <c r="F32" s="266">
        <v>0.33333333333333298</v>
      </c>
      <c r="G32" s="12">
        <f t="shared" ref="G32:G33" si="42">IFERROR(((E32-C32)+(F32-D32)),"")</f>
        <v>1</v>
      </c>
      <c r="H32" s="13"/>
      <c r="I32" s="13"/>
      <c r="J32" s="13">
        <f t="shared" ref="J32" si="43">I32-H32</f>
        <v>0</v>
      </c>
      <c r="K32" s="14">
        <f t="shared" ref="K32" si="44">J32/24</f>
        <v>0</v>
      </c>
      <c r="L32" s="15"/>
    </row>
    <row r="33" spans="1:12">
      <c r="A33" s="16">
        <f t="shared" si="28"/>
        <v>27</v>
      </c>
      <c r="B33" s="10">
        <f t="shared" si="28"/>
        <v>46322</v>
      </c>
      <c r="C33" s="10">
        <f t="shared" si="2"/>
        <v>46322</v>
      </c>
      <c r="D33" s="266">
        <v>0.33333333333333298</v>
      </c>
      <c r="E33" s="10">
        <f t="shared" si="13"/>
        <v>46323</v>
      </c>
      <c r="F33" s="266">
        <v>0.33333333333333298</v>
      </c>
      <c r="G33" s="12">
        <f t="shared" si="42"/>
        <v>1</v>
      </c>
      <c r="H33" s="13"/>
      <c r="I33" s="13"/>
      <c r="J33" s="13">
        <f t="shared" ref="J33" si="45">I33-H33</f>
        <v>0</v>
      </c>
      <c r="K33" s="14">
        <f t="shared" ref="K33" si="46">J33/24</f>
        <v>0</v>
      </c>
      <c r="L33" s="15"/>
    </row>
    <row r="34" spans="1:12">
      <c r="A34" s="16">
        <f t="shared" si="28"/>
        <v>28</v>
      </c>
      <c r="B34" s="10">
        <f t="shared" si="28"/>
        <v>46323</v>
      </c>
      <c r="C34" s="10">
        <f t="shared" si="2"/>
        <v>46323</v>
      </c>
      <c r="D34" s="266">
        <v>0.33333333333333298</v>
      </c>
      <c r="E34" s="10">
        <f t="shared" si="13"/>
        <v>46324</v>
      </c>
      <c r="F34" s="266">
        <v>0.33333333333333298</v>
      </c>
      <c r="G34" s="12">
        <f t="shared" si="12"/>
        <v>1</v>
      </c>
      <c r="H34" s="13"/>
      <c r="I34" s="13"/>
      <c r="J34" s="13">
        <f t="shared" ref="J34" si="47">I34-H34</f>
        <v>0</v>
      </c>
      <c r="K34" s="14">
        <f t="shared" ref="K34" si="48">J34/24</f>
        <v>0</v>
      </c>
      <c r="L34" s="15"/>
    </row>
    <row r="35" spans="1:12">
      <c r="A35" s="16">
        <f t="shared" ref="A35:B35" si="49">A34+1</f>
        <v>29</v>
      </c>
      <c r="B35" s="10">
        <f t="shared" si="49"/>
        <v>46324</v>
      </c>
      <c r="C35" s="10">
        <f t="shared" ref="C35:C36" si="50">B35</f>
        <v>46324</v>
      </c>
      <c r="D35" s="266">
        <v>0.33333333333333298</v>
      </c>
      <c r="E35" s="10">
        <f t="shared" ref="E35:E36" si="51">C35+1</f>
        <v>46325</v>
      </c>
      <c r="F35" s="266">
        <v>0.33333333333333298</v>
      </c>
      <c r="G35" s="12">
        <f t="shared" ref="G35:G36" si="52">IFERROR(((E35-C35)+(F35-D35)),"")</f>
        <v>1</v>
      </c>
      <c r="H35" s="13"/>
      <c r="I35" s="13"/>
      <c r="J35" s="13">
        <f t="shared" ref="J35:J36" si="53">I35-H35</f>
        <v>0</v>
      </c>
      <c r="K35" s="14">
        <f t="shared" ref="K35:K36" si="54">J35/24</f>
        <v>0</v>
      </c>
      <c r="L35" s="15"/>
    </row>
    <row r="36" spans="1:12">
      <c r="A36" s="16">
        <f t="shared" ref="A36:B37" si="55">A35+1</f>
        <v>30</v>
      </c>
      <c r="B36" s="10">
        <f t="shared" si="55"/>
        <v>46325</v>
      </c>
      <c r="C36" s="10">
        <f t="shared" si="50"/>
        <v>46325</v>
      </c>
      <c r="D36" s="266">
        <v>0.33333333333333298</v>
      </c>
      <c r="E36" s="10">
        <f t="shared" si="51"/>
        <v>46326</v>
      </c>
      <c r="F36" s="266">
        <v>0.33333333333333298</v>
      </c>
      <c r="G36" s="12">
        <f t="shared" si="52"/>
        <v>1</v>
      </c>
      <c r="H36" s="13"/>
      <c r="I36" s="13"/>
      <c r="J36" s="13">
        <f t="shared" si="53"/>
        <v>0</v>
      </c>
      <c r="K36" s="14">
        <f t="shared" si="54"/>
        <v>0</v>
      </c>
      <c r="L36" s="15"/>
    </row>
    <row r="37" spans="1:12">
      <c r="A37" s="16">
        <f t="shared" si="55"/>
        <v>31</v>
      </c>
      <c r="B37" s="10">
        <f t="shared" si="55"/>
        <v>46326</v>
      </c>
      <c r="C37" s="10">
        <f t="shared" ref="C37" si="56">B37</f>
        <v>46326</v>
      </c>
      <c r="D37" s="266">
        <v>0.33333333333333298</v>
      </c>
      <c r="E37" s="10">
        <f t="shared" ref="E37" si="57">C37+1</f>
        <v>46327</v>
      </c>
      <c r="F37" s="266">
        <v>0.33333333333333298</v>
      </c>
      <c r="G37" s="12">
        <f t="shared" ref="G37" si="58">IFERROR(((E37-C37)+(F37-D37)),"")</f>
        <v>1</v>
      </c>
      <c r="H37" s="13"/>
      <c r="I37" s="13"/>
      <c r="J37" s="13">
        <f t="shared" ref="J37" si="59">I37-H37</f>
        <v>0</v>
      </c>
      <c r="K37" s="14">
        <f t="shared" ref="K37" si="60">J37/24</f>
        <v>0</v>
      </c>
      <c r="L37" s="15"/>
    </row>
    <row r="38" spans="1:12">
      <c r="A38" s="16"/>
      <c r="B38" s="10"/>
      <c r="C38" s="10"/>
      <c r="D38" s="266"/>
      <c r="E38" s="10"/>
      <c r="F38" s="266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266"/>
      <c r="E39" s="10"/>
      <c r="F39" s="266"/>
      <c r="G39" s="12"/>
      <c r="H39" s="13"/>
      <c r="I39" s="13"/>
      <c r="J39" s="13"/>
      <c r="K39" s="14"/>
      <c r="L39" s="15"/>
    </row>
    <row r="40" spans="1:12">
      <c r="A40" s="16"/>
      <c r="B40" s="10"/>
      <c r="C40" s="10"/>
      <c r="D40" s="266"/>
      <c r="E40" s="10"/>
      <c r="F40" s="11"/>
      <c r="G40" s="12"/>
      <c r="H40" s="13"/>
      <c r="I40" s="13"/>
      <c r="J40" s="13"/>
      <c r="K40" s="14"/>
      <c r="L40" s="15"/>
    </row>
    <row r="41" spans="1:12">
      <c r="A41" s="24" t="s">
        <v>3</v>
      </c>
      <c r="B41" s="25"/>
      <c r="C41" s="25"/>
      <c r="D41" s="25"/>
      <c r="E41" s="25"/>
      <c r="F41" s="25"/>
      <c r="G41" s="26">
        <f>SUM(G7:G40)</f>
        <v>31</v>
      </c>
      <c r="H41" s="27"/>
      <c r="I41" s="27"/>
      <c r="J41" s="28">
        <f>SUM(J7:J40)</f>
        <v>108692.25</v>
      </c>
      <c r="K41" s="28">
        <f>AVERAGE(K7:K40)</f>
        <v>146.09173387096774</v>
      </c>
      <c r="L41" s="29"/>
    </row>
    <row r="42" spans="1:12">
      <c r="A42" s="30" t="s">
        <v>130</v>
      </c>
      <c r="B42" s="31"/>
      <c r="C42" s="31"/>
      <c r="D42" s="31"/>
      <c r="E42" s="31"/>
      <c r="F42" s="31"/>
      <c r="G42" s="32">
        <f>G41/SUMPRODUCT((G7:G40&gt;0)*1)</f>
        <v>1</v>
      </c>
      <c r="H42" s="33"/>
      <c r="I42" s="33"/>
      <c r="J42" s="33"/>
      <c r="K42" s="33">
        <f>K41/SUMPRODUCT((K7:K40&gt;0)*1)</f>
        <v>12.174311155913978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7" activePane="bottomLeft" state="frozen"/>
      <selection pane="bottomLeft" activeCell="L22" sqref="L2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244</v>
      </c>
      <c r="D2" s="2"/>
      <c r="E2" s="2"/>
      <c r="F2" s="2"/>
      <c r="L2" s="98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MAX(K7:K39)</f>
        <v>199.51374999999339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11">
        <v>0.33333333333333298</v>
      </c>
      <c r="E7" s="9">
        <f>C7+1</f>
        <v>46297</v>
      </c>
      <c r="F7" s="11">
        <v>0.33333333333333298</v>
      </c>
      <c r="G7" s="12">
        <f>IFERROR(((E7-C7)+(F7-D7)),"")</f>
        <v>1</v>
      </c>
      <c r="H7" s="13">
        <v>1413627.96</v>
      </c>
      <c r="I7" s="13">
        <v>1416467.35</v>
      </c>
      <c r="J7" s="13">
        <f t="shared" ref="J7:J34" si="0">I7-H7</f>
        <v>2839.3900000001304</v>
      </c>
      <c r="K7" s="14">
        <f t="shared" ref="K7:K34" si="1">J7/24</f>
        <v>118.3079166666721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11">
        <v>0.33333333333333298</v>
      </c>
      <c r="E8" s="10">
        <f t="shared" ref="E8:E34" si="3">C8+1</f>
        <v>46298</v>
      </c>
      <c r="F8" s="11">
        <v>0.33333333333333298</v>
      </c>
      <c r="G8" s="12">
        <f>IFERROR(((E8-C8)+(F8-D8)),"")</f>
        <v>1</v>
      </c>
      <c r="H8" s="13">
        <f t="shared" ref="H8:H20" si="4">I7</f>
        <v>1416467.35</v>
      </c>
      <c r="I8" s="13">
        <v>1416467.35</v>
      </c>
      <c r="J8" s="13">
        <f t="shared" si="0"/>
        <v>0</v>
      </c>
      <c r="K8" s="14">
        <f t="shared" si="1"/>
        <v>0</v>
      </c>
      <c r="L8" s="15" t="s">
        <v>186</v>
      </c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2"/>
        <v>46298</v>
      </c>
      <c r="D9" s="11">
        <v>0.33333333333333298</v>
      </c>
      <c r="E9" s="10">
        <f t="shared" si="3"/>
        <v>46299</v>
      </c>
      <c r="F9" s="11">
        <v>0.33333333333333298</v>
      </c>
      <c r="G9" s="12">
        <f>IFERROR(((E9-C9)+(F9-D9)),"")</f>
        <v>1</v>
      </c>
      <c r="H9" s="13">
        <f t="shared" si="4"/>
        <v>1416467.35</v>
      </c>
      <c r="I9" s="13">
        <v>1416467.35</v>
      </c>
      <c r="J9" s="13">
        <f t="shared" ref="J9" si="6">I9-H9</f>
        <v>0</v>
      </c>
      <c r="K9" s="14">
        <f t="shared" ref="K9" si="7">J9/24</f>
        <v>0</v>
      </c>
      <c r="L9" s="15" t="s">
        <v>186</v>
      </c>
    </row>
    <row r="10" spans="1:12">
      <c r="A10" s="16">
        <f t="shared" si="5"/>
        <v>4</v>
      </c>
      <c r="B10" s="10">
        <f t="shared" si="5"/>
        <v>46299</v>
      </c>
      <c r="C10" s="10">
        <f t="shared" si="2"/>
        <v>46299</v>
      </c>
      <c r="D10" s="11">
        <v>0.33333333333333298</v>
      </c>
      <c r="E10" s="10">
        <f t="shared" si="3"/>
        <v>46300</v>
      </c>
      <c r="F10" s="11">
        <v>0.33333333333333298</v>
      </c>
      <c r="G10" s="12">
        <f>IFERROR(((E10-C10)+(F10-D10)),"")</f>
        <v>1</v>
      </c>
      <c r="H10" s="13">
        <f t="shared" si="4"/>
        <v>1416467.35</v>
      </c>
      <c r="I10" s="13">
        <v>1416691.36</v>
      </c>
      <c r="J10" s="13">
        <f t="shared" si="0"/>
        <v>224.01000000000931</v>
      </c>
      <c r="K10" s="14">
        <f t="shared" si="1"/>
        <v>9.3337500000003875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2"/>
        <v>46300</v>
      </c>
      <c r="D11" s="11">
        <v>0.33333333333333298</v>
      </c>
      <c r="E11" s="10">
        <f t="shared" si="3"/>
        <v>46301</v>
      </c>
      <c r="F11" s="11">
        <v>0.33333333333333298</v>
      </c>
      <c r="G11" s="12">
        <f t="shared" ref="G11:G34" si="8">IFERROR(((E11-C11)+(F11-D11)),"")</f>
        <v>1</v>
      </c>
      <c r="H11" s="13">
        <f t="shared" si="4"/>
        <v>1416691.36</v>
      </c>
      <c r="I11" s="13">
        <v>1419111.69</v>
      </c>
      <c r="J11" s="13">
        <f t="shared" si="0"/>
        <v>2420.3299999998417</v>
      </c>
      <c r="K11" s="14">
        <f t="shared" si="1"/>
        <v>100.84708333332674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2"/>
        <v>46301</v>
      </c>
      <c r="D12" s="11">
        <v>0.33333333333333298</v>
      </c>
      <c r="E12" s="10">
        <f t="shared" si="3"/>
        <v>46302</v>
      </c>
      <c r="F12" s="11">
        <v>0.33333333333333298</v>
      </c>
      <c r="G12" s="12">
        <f t="shared" si="8"/>
        <v>1</v>
      </c>
      <c r="H12" s="13">
        <f t="shared" si="4"/>
        <v>1419111.69</v>
      </c>
      <c r="I12" s="13">
        <v>1422131.5</v>
      </c>
      <c r="J12" s="13">
        <f t="shared" si="0"/>
        <v>3019.8100000000559</v>
      </c>
      <c r="K12" s="14">
        <f t="shared" si="1"/>
        <v>125.825416666669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2"/>
        <v>46302</v>
      </c>
      <c r="D13" s="11">
        <v>0.33333333333333298</v>
      </c>
      <c r="E13" s="10">
        <f t="shared" si="3"/>
        <v>46303</v>
      </c>
      <c r="F13" s="11">
        <v>0.33333333333333298</v>
      </c>
      <c r="G13" s="12">
        <f t="shared" si="8"/>
        <v>1</v>
      </c>
      <c r="H13" s="13">
        <f t="shared" si="4"/>
        <v>1422131.5</v>
      </c>
      <c r="I13" s="13">
        <v>1426774.05</v>
      </c>
      <c r="J13" s="13">
        <f t="shared" si="0"/>
        <v>4642.5500000000466</v>
      </c>
      <c r="K13" s="14">
        <f t="shared" si="1"/>
        <v>193.43958333333526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2"/>
        <v>46303</v>
      </c>
      <c r="D14" s="11">
        <v>0.33333333333333298</v>
      </c>
      <c r="E14" s="10">
        <f t="shared" si="3"/>
        <v>46304</v>
      </c>
      <c r="F14" s="11">
        <v>0.33333333333333298</v>
      </c>
      <c r="G14" s="12">
        <f t="shared" si="8"/>
        <v>1</v>
      </c>
      <c r="H14" s="13">
        <f t="shared" si="4"/>
        <v>1426774.05</v>
      </c>
      <c r="I14" s="317">
        <v>1430289.97</v>
      </c>
      <c r="J14" s="13">
        <f t="shared" si="0"/>
        <v>3515.9199999999255</v>
      </c>
      <c r="K14" s="14">
        <f t="shared" si="1"/>
        <v>146.49666666666357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2"/>
        <v>46304</v>
      </c>
      <c r="D15" s="11">
        <v>0.33333333333333298</v>
      </c>
      <c r="E15" s="10">
        <f t="shared" si="3"/>
        <v>46305</v>
      </c>
      <c r="F15" s="11">
        <v>0.33333333333333298</v>
      </c>
      <c r="G15" s="12">
        <f t="shared" si="8"/>
        <v>1</v>
      </c>
      <c r="H15" s="13">
        <f t="shared" si="4"/>
        <v>1430289.97</v>
      </c>
      <c r="I15" s="317">
        <v>1433784.42</v>
      </c>
      <c r="J15" s="13">
        <f t="shared" si="0"/>
        <v>3494.4499999999534</v>
      </c>
      <c r="K15" s="14">
        <f t="shared" si="1"/>
        <v>145.60208333333139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2"/>
        <v>46305</v>
      </c>
      <c r="D16" s="11">
        <v>0.33333333333333298</v>
      </c>
      <c r="E16" s="10">
        <f t="shared" si="3"/>
        <v>46306</v>
      </c>
      <c r="F16" s="11">
        <v>0.33333333333333298</v>
      </c>
      <c r="G16" s="12">
        <f t="shared" si="8"/>
        <v>1</v>
      </c>
      <c r="H16" s="13">
        <f t="shared" si="4"/>
        <v>1433784.42</v>
      </c>
      <c r="I16" s="317">
        <v>1436828.8</v>
      </c>
      <c r="J16" s="13">
        <f t="shared" si="0"/>
        <v>3044.3800000001211</v>
      </c>
      <c r="K16" s="14">
        <f t="shared" si="1"/>
        <v>126.84916666667171</v>
      </c>
      <c r="L16" s="15"/>
    </row>
    <row r="17" spans="1:14">
      <c r="A17" s="16">
        <f t="shared" si="5"/>
        <v>11</v>
      </c>
      <c r="B17" s="10">
        <f t="shared" si="5"/>
        <v>46306</v>
      </c>
      <c r="C17" s="10">
        <f t="shared" si="2"/>
        <v>46306</v>
      </c>
      <c r="D17" s="11">
        <v>0.33333333333333298</v>
      </c>
      <c r="E17" s="10">
        <f t="shared" si="3"/>
        <v>46307</v>
      </c>
      <c r="F17" s="11">
        <v>0.33333333333333298</v>
      </c>
      <c r="G17" s="12">
        <f t="shared" si="8"/>
        <v>1</v>
      </c>
      <c r="H17" s="13">
        <f t="shared" si="4"/>
        <v>1436828.8</v>
      </c>
      <c r="I17" s="13">
        <v>1441617.13</v>
      </c>
      <c r="J17" s="13">
        <f t="shared" si="0"/>
        <v>4788.3299999998417</v>
      </c>
      <c r="K17" s="14">
        <f t="shared" si="1"/>
        <v>199.51374999999339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2"/>
        <v>46307</v>
      </c>
      <c r="D18" s="11">
        <v>0.33333333333333298</v>
      </c>
      <c r="E18" s="10">
        <f t="shared" si="3"/>
        <v>46308</v>
      </c>
      <c r="F18" s="11">
        <v>0.33333333333333298</v>
      </c>
      <c r="G18" s="12">
        <f t="shared" si="8"/>
        <v>1</v>
      </c>
      <c r="H18" s="13">
        <f t="shared" si="4"/>
        <v>1441617.13</v>
      </c>
      <c r="I18" s="42">
        <v>1441617.13</v>
      </c>
      <c r="J18" s="13">
        <f t="shared" si="0"/>
        <v>0</v>
      </c>
      <c r="K18" s="14">
        <f t="shared" si="1"/>
        <v>0</v>
      </c>
      <c r="L18" s="813" t="s">
        <v>396</v>
      </c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2"/>
        <v>46308</v>
      </c>
      <c r="D19" s="11">
        <v>0.33333333333333298</v>
      </c>
      <c r="E19" s="10">
        <f t="shared" si="3"/>
        <v>46309</v>
      </c>
      <c r="F19" s="11">
        <v>0.33333333333333298</v>
      </c>
      <c r="G19" s="12">
        <f t="shared" si="8"/>
        <v>1</v>
      </c>
      <c r="H19" s="13">
        <f t="shared" si="4"/>
        <v>1441617.13</v>
      </c>
      <c r="I19" s="42">
        <v>1443853.09</v>
      </c>
      <c r="J19" s="13">
        <f t="shared" si="0"/>
        <v>2235.9600000001956</v>
      </c>
      <c r="K19" s="14">
        <f t="shared" si="1"/>
        <v>93.165000000008149</v>
      </c>
      <c r="L19" s="106"/>
    </row>
    <row r="20" spans="1:14">
      <c r="A20" s="16">
        <f t="shared" si="5"/>
        <v>14</v>
      </c>
      <c r="B20" s="10">
        <f t="shared" si="5"/>
        <v>46309</v>
      </c>
      <c r="C20" s="10">
        <f t="shared" si="2"/>
        <v>46309</v>
      </c>
      <c r="D20" s="11">
        <v>0.33333333333333298</v>
      </c>
      <c r="E20" s="10">
        <f t="shared" si="3"/>
        <v>46310</v>
      </c>
      <c r="F20" s="11">
        <v>0.33333333333333298</v>
      </c>
      <c r="G20" s="12">
        <f t="shared" si="8"/>
        <v>1</v>
      </c>
      <c r="H20" s="13">
        <f t="shared" si="4"/>
        <v>1443853.09</v>
      </c>
      <c r="I20" s="13">
        <v>1447693.27</v>
      </c>
      <c r="J20" s="13">
        <f t="shared" si="0"/>
        <v>3840.1799999999348</v>
      </c>
      <c r="K20" s="14">
        <f t="shared" si="1"/>
        <v>160.00749999999729</v>
      </c>
      <c r="L20" s="106"/>
    </row>
    <row r="21" spans="1:14">
      <c r="A21" s="16">
        <f t="shared" si="5"/>
        <v>15</v>
      </c>
      <c r="B21" s="10">
        <f t="shared" si="5"/>
        <v>46310</v>
      </c>
      <c r="C21" s="10">
        <f t="shared" si="2"/>
        <v>46310</v>
      </c>
      <c r="D21" s="11">
        <v>0.33333333333333298</v>
      </c>
      <c r="E21" s="10">
        <f t="shared" si="3"/>
        <v>46311</v>
      </c>
      <c r="F21" s="11">
        <v>0.33333333333333298</v>
      </c>
      <c r="G21" s="12">
        <f t="shared" si="8"/>
        <v>1</v>
      </c>
      <c r="H21" s="13"/>
      <c r="I21" s="13"/>
      <c r="J21" s="13">
        <f t="shared" si="0"/>
        <v>0</v>
      </c>
      <c r="K21" s="14">
        <f t="shared" si="1"/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2"/>
        <v>46311</v>
      </c>
      <c r="D22" s="11">
        <v>0.33333333333333298</v>
      </c>
      <c r="E22" s="10">
        <f t="shared" si="3"/>
        <v>46312</v>
      </c>
      <c r="F22" s="11">
        <v>0.33333333333333298</v>
      </c>
      <c r="G22" s="12">
        <f t="shared" si="8"/>
        <v>1</v>
      </c>
      <c r="H22" s="13"/>
      <c r="I22" s="13"/>
      <c r="J22" s="13">
        <f t="shared" si="0"/>
        <v>0</v>
      </c>
      <c r="K22" s="14">
        <f t="shared" si="1"/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2"/>
        <v>46312</v>
      </c>
      <c r="D23" s="11">
        <v>0.33333333333333298</v>
      </c>
      <c r="E23" s="10">
        <f t="shared" si="3"/>
        <v>46313</v>
      </c>
      <c r="F23" s="11">
        <v>0.33333333333333298</v>
      </c>
      <c r="G23" s="12">
        <f t="shared" si="8"/>
        <v>1</v>
      </c>
      <c r="H23" s="13"/>
      <c r="I23" s="13"/>
      <c r="J23" s="13">
        <f t="shared" si="0"/>
        <v>0</v>
      </c>
      <c r="K23" s="14">
        <f t="shared" si="1"/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2"/>
        <v>46313</v>
      </c>
      <c r="D24" s="11">
        <v>0.33333333333333298</v>
      </c>
      <c r="E24" s="10">
        <f t="shared" si="3"/>
        <v>46314</v>
      </c>
      <c r="F24" s="11">
        <v>0.33333333333333298</v>
      </c>
      <c r="G24" s="12">
        <f t="shared" si="8"/>
        <v>1</v>
      </c>
      <c r="H24" s="13"/>
      <c r="I24" s="13"/>
      <c r="J24" s="13">
        <f t="shared" ref="J24" si="9">I24-H24</f>
        <v>0</v>
      </c>
      <c r="K24" s="14">
        <f t="shared" ref="K24" si="10">J24/24</f>
        <v>0</v>
      </c>
      <c r="L24" s="15"/>
    </row>
    <row r="25" spans="1:14">
      <c r="A25" s="16">
        <f t="shared" ref="A25:B34" si="11">A24+1</f>
        <v>19</v>
      </c>
      <c r="B25" s="10">
        <f t="shared" si="11"/>
        <v>46314</v>
      </c>
      <c r="C25" s="10">
        <f t="shared" si="2"/>
        <v>46314</v>
      </c>
      <c r="D25" s="11">
        <v>0.33333333333333298</v>
      </c>
      <c r="E25" s="10">
        <f t="shared" si="3"/>
        <v>46315</v>
      </c>
      <c r="F25" s="11">
        <v>0.33333333333333298</v>
      </c>
      <c r="G25" s="12">
        <f t="shared" si="8"/>
        <v>1</v>
      </c>
      <c r="H25" s="13"/>
      <c r="I25" s="13"/>
      <c r="J25" s="13">
        <f t="shared" si="0"/>
        <v>0</v>
      </c>
      <c r="K25" s="14">
        <f t="shared" si="1"/>
        <v>0</v>
      </c>
      <c r="L25" s="106"/>
    </row>
    <row r="26" spans="1:14">
      <c r="A26" s="16">
        <f t="shared" si="11"/>
        <v>20</v>
      </c>
      <c r="B26" s="10">
        <f t="shared" si="11"/>
        <v>46315</v>
      </c>
      <c r="C26" s="10">
        <f t="shared" si="2"/>
        <v>46315</v>
      </c>
      <c r="D26" s="11">
        <v>0.33333333333333298</v>
      </c>
      <c r="E26" s="10">
        <f t="shared" si="3"/>
        <v>46316</v>
      </c>
      <c r="F26" s="11">
        <v>0.33333333333333298</v>
      </c>
      <c r="G26" s="12">
        <f t="shared" si="8"/>
        <v>1</v>
      </c>
      <c r="H26" s="13"/>
      <c r="I26" s="13"/>
      <c r="J26" s="13">
        <f t="shared" si="0"/>
        <v>0</v>
      </c>
      <c r="K26" s="14">
        <f t="shared" si="1"/>
        <v>0</v>
      </c>
      <c r="L26" s="106"/>
    </row>
    <row r="27" spans="1:14">
      <c r="A27" s="16">
        <f t="shared" si="11"/>
        <v>21</v>
      </c>
      <c r="B27" s="10">
        <f t="shared" si="11"/>
        <v>46316</v>
      </c>
      <c r="C27" s="10">
        <f t="shared" si="2"/>
        <v>46316</v>
      </c>
      <c r="D27" s="11">
        <v>0.33333333333333298</v>
      </c>
      <c r="E27" s="10">
        <f t="shared" si="3"/>
        <v>46317</v>
      </c>
      <c r="F27" s="11">
        <v>0.33333333333333298</v>
      </c>
      <c r="G27" s="12">
        <f t="shared" si="8"/>
        <v>1</v>
      </c>
      <c r="H27" s="13"/>
      <c r="I27" s="13"/>
      <c r="J27" s="13">
        <f t="shared" si="0"/>
        <v>0</v>
      </c>
      <c r="K27" s="14">
        <f t="shared" si="1"/>
        <v>0</v>
      </c>
      <c r="L27" s="106"/>
    </row>
    <row r="28" spans="1:14">
      <c r="A28" s="16">
        <f t="shared" si="11"/>
        <v>22</v>
      </c>
      <c r="B28" s="10">
        <f t="shared" si="11"/>
        <v>46317</v>
      </c>
      <c r="C28" s="10">
        <f t="shared" si="2"/>
        <v>46317</v>
      </c>
      <c r="D28" s="11">
        <v>0.33333333333333298</v>
      </c>
      <c r="E28" s="10">
        <f t="shared" si="3"/>
        <v>46318</v>
      </c>
      <c r="F28" s="11">
        <v>0.33333333333333298</v>
      </c>
      <c r="G28" s="12">
        <f t="shared" si="8"/>
        <v>1</v>
      </c>
      <c r="H28" s="13"/>
      <c r="I28" s="42"/>
      <c r="J28" s="13">
        <f t="shared" si="0"/>
        <v>0</v>
      </c>
      <c r="K28" s="14">
        <f t="shared" si="1"/>
        <v>0</v>
      </c>
      <c r="L28" s="106"/>
    </row>
    <row r="29" spans="1:14">
      <c r="A29" s="16">
        <f t="shared" si="11"/>
        <v>23</v>
      </c>
      <c r="B29" s="10">
        <f t="shared" si="11"/>
        <v>46318</v>
      </c>
      <c r="C29" s="10">
        <f t="shared" si="2"/>
        <v>46318</v>
      </c>
      <c r="D29" s="11">
        <v>0.33333333333333298</v>
      </c>
      <c r="E29" s="10">
        <f t="shared" si="3"/>
        <v>46319</v>
      </c>
      <c r="F29" s="11">
        <v>0.33333333333333298</v>
      </c>
      <c r="G29" s="12">
        <f t="shared" si="8"/>
        <v>1</v>
      </c>
      <c r="H29" s="13"/>
      <c r="I29" s="13"/>
      <c r="J29" s="13">
        <f t="shared" si="0"/>
        <v>0</v>
      </c>
      <c r="K29" s="14">
        <f t="shared" si="1"/>
        <v>0</v>
      </c>
      <c r="L29" s="106"/>
    </row>
    <row r="30" spans="1:14">
      <c r="A30" s="16">
        <f t="shared" si="11"/>
        <v>24</v>
      </c>
      <c r="B30" s="10">
        <f t="shared" si="11"/>
        <v>46319</v>
      </c>
      <c r="C30" s="10">
        <f t="shared" si="2"/>
        <v>46319</v>
      </c>
      <c r="D30" s="11">
        <v>0.33333333333333298</v>
      </c>
      <c r="E30" s="10">
        <f t="shared" si="3"/>
        <v>46320</v>
      </c>
      <c r="F30" s="11">
        <v>0.33333333333333298</v>
      </c>
      <c r="G30" s="12">
        <f t="shared" si="8"/>
        <v>1</v>
      </c>
      <c r="H30" s="13"/>
      <c r="I30" s="13"/>
      <c r="J30" s="13">
        <f t="shared" si="0"/>
        <v>0</v>
      </c>
      <c r="K30" s="14">
        <f t="shared" si="1"/>
        <v>0</v>
      </c>
      <c r="L30" s="106"/>
    </row>
    <row r="31" spans="1:14">
      <c r="A31" s="16">
        <f t="shared" si="11"/>
        <v>25</v>
      </c>
      <c r="B31" s="10">
        <f t="shared" si="11"/>
        <v>46320</v>
      </c>
      <c r="C31" s="10">
        <f t="shared" si="2"/>
        <v>46320</v>
      </c>
      <c r="D31" s="11">
        <v>0.33333333333333298</v>
      </c>
      <c r="E31" s="10">
        <f t="shared" si="3"/>
        <v>46321</v>
      </c>
      <c r="F31" s="11">
        <v>0.33333333333333298</v>
      </c>
      <c r="G31" s="12">
        <f t="shared" si="8"/>
        <v>1</v>
      </c>
      <c r="H31" s="13"/>
      <c r="I31" s="13"/>
      <c r="J31" s="13">
        <f t="shared" si="0"/>
        <v>0</v>
      </c>
      <c r="K31" s="14">
        <f t="shared" si="1"/>
        <v>0</v>
      </c>
      <c r="L31" s="106"/>
    </row>
    <row r="32" spans="1:14">
      <c r="A32" s="16">
        <f t="shared" si="11"/>
        <v>26</v>
      </c>
      <c r="B32" s="10">
        <f t="shared" si="11"/>
        <v>46321</v>
      </c>
      <c r="C32" s="10">
        <f t="shared" si="2"/>
        <v>46321</v>
      </c>
      <c r="D32" s="11">
        <v>0.33333333333333298</v>
      </c>
      <c r="E32" s="10">
        <f t="shared" si="3"/>
        <v>46322</v>
      </c>
      <c r="F32" s="11">
        <v>0.33333333333333298</v>
      </c>
      <c r="G32" s="12">
        <f t="shared" si="8"/>
        <v>1</v>
      </c>
      <c r="H32" s="13"/>
      <c r="I32" s="13"/>
      <c r="J32" s="13">
        <f t="shared" si="0"/>
        <v>0</v>
      </c>
      <c r="K32" s="14">
        <f t="shared" si="1"/>
        <v>0</v>
      </c>
      <c r="L32" s="106"/>
    </row>
    <row r="33" spans="1:12">
      <c r="A33" s="16">
        <f t="shared" si="11"/>
        <v>27</v>
      </c>
      <c r="B33" s="10">
        <f t="shared" si="11"/>
        <v>46322</v>
      </c>
      <c r="C33" s="10">
        <f t="shared" si="2"/>
        <v>46322</v>
      </c>
      <c r="D33" s="11">
        <v>0.33333333333333298</v>
      </c>
      <c r="E33" s="10">
        <f t="shared" si="3"/>
        <v>46323</v>
      </c>
      <c r="F33" s="11">
        <v>0.33333333333333298</v>
      </c>
      <c r="G33" s="12">
        <f t="shared" si="8"/>
        <v>1</v>
      </c>
      <c r="H33" s="13"/>
      <c r="I33" s="13"/>
      <c r="J33" s="13">
        <f t="shared" si="0"/>
        <v>0</v>
      </c>
      <c r="K33" s="14">
        <f t="shared" si="1"/>
        <v>0</v>
      </c>
      <c r="L33" s="106"/>
    </row>
    <row r="34" spans="1:12">
      <c r="A34" s="16">
        <f t="shared" si="11"/>
        <v>28</v>
      </c>
      <c r="B34" s="10">
        <f t="shared" si="11"/>
        <v>46323</v>
      </c>
      <c r="C34" s="10">
        <f t="shared" si="2"/>
        <v>46323</v>
      </c>
      <c r="D34" s="11">
        <v>0.33333333333333298</v>
      </c>
      <c r="E34" s="10">
        <f t="shared" si="3"/>
        <v>46324</v>
      </c>
      <c r="F34" s="11">
        <v>0.33333333333333298</v>
      </c>
      <c r="G34" s="12">
        <f t="shared" si="8"/>
        <v>1</v>
      </c>
      <c r="H34" s="13"/>
      <c r="I34" s="13"/>
      <c r="J34" s="13">
        <f t="shared" si="0"/>
        <v>0</v>
      </c>
      <c r="K34" s="14">
        <f t="shared" si="1"/>
        <v>0</v>
      </c>
      <c r="L34" s="15"/>
    </row>
    <row r="35" spans="1:12">
      <c r="A35" s="16">
        <f t="shared" ref="A35:B35" si="12">A34+1</f>
        <v>29</v>
      </c>
      <c r="B35" s="10">
        <f t="shared" si="12"/>
        <v>46324</v>
      </c>
      <c r="C35" s="10">
        <f t="shared" ref="C35:C36" si="13">B35</f>
        <v>46324</v>
      </c>
      <c r="D35" s="11">
        <v>0.33333333333333298</v>
      </c>
      <c r="E35" s="10">
        <f t="shared" ref="E35:E36" si="14">C35+1</f>
        <v>46325</v>
      </c>
      <c r="F35" s="11">
        <v>0.33333333333333298</v>
      </c>
      <c r="G35" s="12">
        <f t="shared" ref="G35:G36" si="15">IFERROR(((E35-C35)+(F35-D35)),"")</f>
        <v>1</v>
      </c>
      <c r="H35" s="13"/>
      <c r="I35" s="13"/>
      <c r="J35" s="13">
        <f t="shared" ref="J35:J36" si="16">I35-H35</f>
        <v>0</v>
      </c>
      <c r="K35" s="14">
        <f t="shared" ref="K35:K36" si="17">J35/24</f>
        <v>0</v>
      </c>
      <c r="L35" s="93"/>
    </row>
    <row r="36" spans="1:12">
      <c r="A36" s="16">
        <f t="shared" ref="A36:B37" si="18">A35+1</f>
        <v>30</v>
      </c>
      <c r="B36" s="10">
        <f t="shared" si="18"/>
        <v>46325</v>
      </c>
      <c r="C36" s="10">
        <f t="shared" si="13"/>
        <v>46325</v>
      </c>
      <c r="D36" s="11">
        <v>0.33333333333333298</v>
      </c>
      <c r="E36" s="10">
        <f t="shared" si="14"/>
        <v>46326</v>
      </c>
      <c r="F36" s="11">
        <v>0.33333333333333298</v>
      </c>
      <c r="G36" s="12">
        <f t="shared" si="15"/>
        <v>1</v>
      </c>
      <c r="H36" s="13"/>
      <c r="I36" s="13"/>
      <c r="J36" s="13">
        <f t="shared" si="16"/>
        <v>0</v>
      </c>
      <c r="K36" s="14">
        <f t="shared" si="17"/>
        <v>0</v>
      </c>
      <c r="L36" s="93"/>
    </row>
    <row r="37" spans="1:12">
      <c r="A37" s="16">
        <f t="shared" si="18"/>
        <v>31</v>
      </c>
      <c r="B37" s="10">
        <f t="shared" si="18"/>
        <v>46326</v>
      </c>
      <c r="C37" s="10">
        <f t="shared" ref="C37" si="19">B37</f>
        <v>46326</v>
      </c>
      <c r="D37" s="11">
        <v>0.33333333333333298</v>
      </c>
      <c r="E37" s="10">
        <f t="shared" ref="E37" si="20">C37+1</f>
        <v>46327</v>
      </c>
      <c r="F37" s="11">
        <v>0.33333333333333298</v>
      </c>
      <c r="G37" s="12">
        <f t="shared" ref="G37" si="21">IFERROR(((E37-C37)+(F37-D37)),"")</f>
        <v>1</v>
      </c>
      <c r="H37" s="13"/>
      <c r="I37" s="13"/>
      <c r="J37" s="13">
        <f t="shared" ref="J37" si="22">I37-H37</f>
        <v>0</v>
      </c>
      <c r="K37" s="14">
        <f t="shared" ref="K37" si="23">J37/24</f>
        <v>0</v>
      </c>
      <c r="L37" s="93"/>
    </row>
    <row r="38" spans="1:12">
      <c r="A38" s="18"/>
      <c r="B38" s="19"/>
      <c r="C38" s="19"/>
      <c r="D38" s="275"/>
      <c r="E38" s="19"/>
      <c r="F38" s="275"/>
      <c r="G38" s="276"/>
      <c r="H38" s="21"/>
      <c r="I38" s="21"/>
      <c r="J38" s="21"/>
      <c r="K38" s="22"/>
      <c r="L38" s="93"/>
    </row>
    <row r="39" spans="1:12">
      <c r="A39" s="18"/>
      <c r="B39" s="19"/>
      <c r="C39" s="19"/>
      <c r="D39" s="20"/>
      <c r="E39" s="19"/>
      <c r="F39" s="20"/>
      <c r="G39" s="20"/>
      <c r="H39" s="21"/>
      <c r="I39" s="21"/>
      <c r="J39" s="21"/>
      <c r="K39" s="22"/>
      <c r="L39" s="23"/>
    </row>
    <row r="40" spans="1:12">
      <c r="A40" s="24" t="s">
        <v>3</v>
      </c>
      <c r="B40" s="25"/>
      <c r="C40" s="25"/>
      <c r="D40" s="25"/>
      <c r="E40" s="25"/>
      <c r="F40" s="25"/>
      <c r="G40" s="26">
        <f>SUM(G7:G34)</f>
        <v>28</v>
      </c>
      <c r="H40" s="27"/>
      <c r="I40" s="27"/>
      <c r="J40" s="28">
        <f>SUM(J7:J39)</f>
        <v>34065.310000000056</v>
      </c>
      <c r="K40" s="28">
        <f>AVERAGE(K7:K34)</f>
        <v>50.692425595238184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G40/SUMPRODUCT((G7:G34&gt;0)*1)</f>
        <v>1</v>
      </c>
      <c r="H41" s="33"/>
      <c r="I41" s="33"/>
      <c r="J41" s="33"/>
      <c r="K41" s="33">
        <f>K40/SUMPRODUCT((K7:K34&gt;0)*1)</f>
        <v>4.6084023268398351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ySplit="6" topLeftCell="A7" activePane="bottomLeft" state="frozen"/>
      <selection pane="bottomLeft" activeCell="N9" sqref="N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9" width="10.28515625" style="1" customWidth="1"/>
    <col min="10" max="11" width="11.5703125" style="42" customWidth="1"/>
    <col min="12" max="12" width="12.85546875" style="42" customWidth="1"/>
    <col min="13" max="13" width="9.140625" style="1"/>
    <col min="14" max="14" width="28.42578125" style="1" customWidth="1"/>
    <col min="15" max="16384" width="9.140625" style="1"/>
  </cols>
  <sheetData>
    <row r="1" spans="1:14">
      <c r="B1" s="2"/>
      <c r="C1" s="3" t="s">
        <v>156</v>
      </c>
      <c r="D1" s="2"/>
      <c r="E1" s="2"/>
      <c r="F1" s="2"/>
      <c r="G1" s="2"/>
      <c r="H1" s="2"/>
      <c r="I1" s="2"/>
      <c r="J1" s="44"/>
      <c r="K1" s="44"/>
      <c r="L1" s="44"/>
      <c r="M1" s="2"/>
      <c r="N1" s="2"/>
    </row>
    <row r="2" spans="1:14">
      <c r="B2" s="2"/>
      <c r="C2" s="3" t="s">
        <v>245</v>
      </c>
      <c r="D2" s="2"/>
      <c r="E2" s="2"/>
      <c r="F2" s="2"/>
      <c r="G2" s="2"/>
      <c r="H2" s="2"/>
      <c r="I2" s="2"/>
      <c r="J2" s="44"/>
      <c r="K2" s="44"/>
      <c r="L2" s="44"/>
      <c r="M2" s="2"/>
      <c r="N2" s="4" t="s">
        <v>158</v>
      </c>
    </row>
    <row r="3" spans="1:14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44"/>
      <c r="K3" s="44"/>
      <c r="L3" s="44"/>
      <c r="M3" s="2"/>
      <c r="N3" s="2"/>
    </row>
    <row r="4" spans="1:14">
      <c r="B4" s="5"/>
      <c r="C4" s="5">
        <f>SCI!C4</f>
        <v>46296</v>
      </c>
      <c r="D4" s="2"/>
      <c r="E4" s="2"/>
      <c r="F4" s="2"/>
      <c r="G4" s="2"/>
      <c r="H4" s="2"/>
      <c r="I4" s="2"/>
      <c r="J4" s="44" t="s">
        <v>159</v>
      </c>
      <c r="K4" s="44"/>
      <c r="L4" s="44"/>
      <c r="M4" s="6">
        <f>MAX(M7:M36)</f>
        <v>0</v>
      </c>
      <c r="N4" s="2"/>
    </row>
    <row r="5" spans="1:14" ht="1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61" t="s">
        <v>104</v>
      </c>
      <c r="K5" s="963" t="s">
        <v>246</v>
      </c>
      <c r="L5" s="961" t="s">
        <v>164</v>
      </c>
      <c r="M5" s="919" t="s">
        <v>165</v>
      </c>
      <c r="N5" s="913" t="s">
        <v>166</v>
      </c>
    </row>
    <row r="6" spans="1:14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62"/>
      <c r="K6" s="964"/>
      <c r="L6" s="962"/>
      <c r="M6" s="920"/>
      <c r="N6" s="914"/>
    </row>
    <row r="7" spans="1:14">
      <c r="A7" s="8">
        <v>1</v>
      </c>
      <c r="B7" s="9">
        <f>C4</f>
        <v>46296</v>
      </c>
      <c r="C7" s="10">
        <f>B7</f>
        <v>46296</v>
      </c>
      <c r="D7" s="11">
        <v>0.625</v>
      </c>
      <c r="E7" s="10">
        <f>C7+1</f>
        <v>46297</v>
      </c>
      <c r="F7" s="11">
        <v>0.625</v>
      </c>
      <c r="G7" s="12">
        <f>IFERROR(((E7-C7)+(F7-D7)),"")</f>
        <v>1</v>
      </c>
      <c r="H7" s="13"/>
      <c r="I7" s="13"/>
      <c r="J7" s="13">
        <f t="shared" ref="J7:J8" si="0">I7-H7</f>
        <v>0</v>
      </c>
      <c r="K7" s="14">
        <v>1.7979849999999999</v>
      </c>
      <c r="L7" s="14">
        <f>J7*K7</f>
        <v>0</v>
      </c>
      <c r="M7" s="14">
        <f>J7/24</f>
        <v>0</v>
      </c>
      <c r="N7" s="101" t="s">
        <v>247</v>
      </c>
    </row>
    <row r="8" spans="1:14">
      <c r="A8" s="16">
        <f>A7+1</f>
        <v>2</v>
      </c>
      <c r="B8" s="10">
        <f>B7+1</f>
        <v>46297</v>
      </c>
      <c r="C8" s="10">
        <f>B8</f>
        <v>46297</v>
      </c>
      <c r="D8" s="11">
        <v>0.625</v>
      </c>
      <c r="E8" s="10">
        <f>C8+1</f>
        <v>46298</v>
      </c>
      <c r="F8" s="11">
        <v>0.625</v>
      </c>
      <c r="G8" s="12">
        <f>IFERROR(((E8-C8)+(F8-D8)),"")</f>
        <v>1</v>
      </c>
      <c r="H8" s="13"/>
      <c r="I8" s="13"/>
      <c r="J8" s="13">
        <f t="shared" si="0"/>
        <v>0</v>
      </c>
      <c r="K8" s="14">
        <v>1.7979849999999999</v>
      </c>
      <c r="L8" s="14">
        <f t="shared" ref="L8" si="1">J8*K8</f>
        <v>0</v>
      </c>
      <c r="M8" s="14">
        <f>J8/24</f>
        <v>0</v>
      </c>
      <c r="N8" s="15" t="s">
        <v>247</v>
      </c>
    </row>
    <row r="9" spans="1:14">
      <c r="A9" s="16">
        <f t="shared" ref="A9:B24" si="2">A8+1</f>
        <v>3</v>
      </c>
      <c r="B9" s="10">
        <f t="shared" si="2"/>
        <v>46298</v>
      </c>
      <c r="C9" s="10">
        <f t="shared" ref="C9:C34" si="3">B9</f>
        <v>46298</v>
      </c>
      <c r="D9" s="11">
        <v>0.625</v>
      </c>
      <c r="E9" s="10">
        <f t="shared" ref="E9:E34" si="4">C9+1</f>
        <v>46299</v>
      </c>
      <c r="F9" s="11">
        <v>0.625</v>
      </c>
      <c r="G9" s="12">
        <f t="shared" ref="G9:G34" si="5">IFERROR(((E9-C9)+(F9-D9)),"")</f>
        <v>1</v>
      </c>
      <c r="H9" s="13"/>
      <c r="I9" s="13"/>
      <c r="J9" s="13">
        <f t="shared" ref="J9" si="6">I9-H9</f>
        <v>0</v>
      </c>
      <c r="K9" s="14">
        <v>1.7979849999999999</v>
      </c>
      <c r="L9" s="14">
        <f t="shared" ref="L9" si="7">J9*K9</f>
        <v>0</v>
      </c>
      <c r="M9" s="14">
        <f t="shared" ref="M9" si="8">J9/24</f>
        <v>0</v>
      </c>
      <c r="N9" s="106"/>
    </row>
    <row r="10" spans="1:14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v>0.625</v>
      </c>
      <c r="E10" s="10">
        <f t="shared" si="4"/>
        <v>46300</v>
      </c>
      <c r="F10" s="11">
        <v>0.625</v>
      </c>
      <c r="G10" s="12">
        <f t="shared" si="5"/>
        <v>1</v>
      </c>
      <c r="H10" s="13"/>
      <c r="I10" s="13"/>
      <c r="J10" s="13">
        <f t="shared" ref="J10" si="9">I10-H10</f>
        <v>0</v>
      </c>
      <c r="K10" s="14">
        <v>1.7979849999999999</v>
      </c>
      <c r="L10" s="14">
        <f t="shared" ref="L10" si="10">J10*K10</f>
        <v>0</v>
      </c>
      <c r="M10" s="14">
        <f t="shared" ref="M10" si="11">J10/24</f>
        <v>0</v>
      </c>
      <c r="N10" s="106"/>
    </row>
    <row r="11" spans="1:14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v>0.625</v>
      </c>
      <c r="E11" s="10">
        <f t="shared" si="4"/>
        <v>46301</v>
      </c>
      <c r="F11" s="11">
        <v>0.625</v>
      </c>
      <c r="G11" s="12">
        <f t="shared" si="5"/>
        <v>1</v>
      </c>
      <c r="H11" s="13"/>
      <c r="I11" s="13"/>
      <c r="J11" s="13">
        <f t="shared" ref="J11" si="12">I11-H11</f>
        <v>0</v>
      </c>
      <c r="K11" s="14">
        <v>1.7979849999999999</v>
      </c>
      <c r="L11" s="14">
        <f t="shared" ref="L11" si="13">J11*K11</f>
        <v>0</v>
      </c>
      <c r="M11" s="14">
        <f t="shared" ref="M11" si="14">J11/24</f>
        <v>0</v>
      </c>
      <c r="N11" s="106"/>
    </row>
    <row r="12" spans="1:14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v>0.625</v>
      </c>
      <c r="E12" s="10">
        <f t="shared" si="4"/>
        <v>46302</v>
      </c>
      <c r="F12" s="11">
        <v>0.625</v>
      </c>
      <c r="G12" s="12">
        <f t="shared" si="5"/>
        <v>1</v>
      </c>
      <c r="H12" s="13"/>
      <c r="I12" s="13"/>
      <c r="J12" s="13">
        <f t="shared" ref="J12" si="15">I12-H12</f>
        <v>0</v>
      </c>
      <c r="K12" s="14">
        <v>1.7979849999999999</v>
      </c>
      <c r="L12" s="14">
        <f t="shared" ref="L12" si="16">J12*K12</f>
        <v>0</v>
      </c>
      <c r="M12" s="14">
        <f t="shared" ref="M12" si="17">J12/24</f>
        <v>0</v>
      </c>
      <c r="N12" s="106"/>
    </row>
    <row r="13" spans="1:14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v>0.625</v>
      </c>
      <c r="E13" s="10">
        <f t="shared" si="4"/>
        <v>46303</v>
      </c>
      <c r="F13" s="11">
        <v>0.625</v>
      </c>
      <c r="G13" s="12">
        <f t="shared" si="5"/>
        <v>1</v>
      </c>
      <c r="H13" s="13"/>
      <c r="I13" s="13"/>
      <c r="J13" s="13">
        <f t="shared" ref="J13" si="18">I13-H13</f>
        <v>0</v>
      </c>
      <c r="K13" s="14">
        <v>1.7979849999999999</v>
      </c>
      <c r="L13" s="14">
        <f t="shared" ref="L13" si="19">J13*K13</f>
        <v>0</v>
      </c>
      <c r="M13" s="14">
        <f t="shared" ref="M13" si="20">J13/24</f>
        <v>0</v>
      </c>
      <c r="N13" s="106"/>
    </row>
    <row r="14" spans="1:14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v>0.625</v>
      </c>
      <c r="E14" s="10">
        <f t="shared" si="4"/>
        <v>46304</v>
      </c>
      <c r="F14" s="11">
        <v>0.625</v>
      </c>
      <c r="G14" s="12">
        <f t="shared" si="5"/>
        <v>1</v>
      </c>
      <c r="H14" s="13"/>
      <c r="I14" s="13"/>
      <c r="J14" s="13">
        <f t="shared" ref="J14" si="21">I14-H14</f>
        <v>0</v>
      </c>
      <c r="K14" s="14">
        <v>1.7979849999999999</v>
      </c>
      <c r="L14" s="14">
        <f t="shared" ref="L14" si="22">J14*K14</f>
        <v>0</v>
      </c>
      <c r="M14" s="14">
        <f t="shared" ref="M14" si="23">J14/24</f>
        <v>0</v>
      </c>
      <c r="N14" s="106"/>
    </row>
    <row r="15" spans="1:14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v>0.625</v>
      </c>
      <c r="E15" s="10">
        <f t="shared" si="4"/>
        <v>46305</v>
      </c>
      <c r="F15" s="11">
        <v>0.625</v>
      </c>
      <c r="G15" s="12">
        <f t="shared" si="5"/>
        <v>1</v>
      </c>
      <c r="H15" s="13"/>
      <c r="I15" s="13"/>
      <c r="J15" s="13">
        <f t="shared" ref="J15" si="24">I15-H15</f>
        <v>0</v>
      </c>
      <c r="K15" s="14">
        <v>1.7979849999999999</v>
      </c>
      <c r="L15" s="14">
        <f t="shared" ref="L15" si="25">J15*K15</f>
        <v>0</v>
      </c>
      <c r="M15" s="14">
        <f t="shared" ref="M15" si="26">J15/24</f>
        <v>0</v>
      </c>
      <c r="N15" s="106"/>
    </row>
    <row r="16" spans="1:14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v>0.625</v>
      </c>
      <c r="E16" s="10">
        <f t="shared" si="4"/>
        <v>46306</v>
      </c>
      <c r="F16" s="11">
        <v>0.625</v>
      </c>
      <c r="G16" s="12">
        <f t="shared" si="5"/>
        <v>1</v>
      </c>
      <c r="H16" s="13"/>
      <c r="I16" s="13"/>
      <c r="J16" s="13">
        <f t="shared" ref="J16" si="27">I16-H16</f>
        <v>0</v>
      </c>
      <c r="K16" s="14">
        <v>1.7979849999999999</v>
      </c>
      <c r="L16" s="14">
        <f t="shared" ref="L16" si="28">J16*K16</f>
        <v>0</v>
      </c>
      <c r="M16" s="14">
        <f t="shared" ref="M16" si="29">J16/24</f>
        <v>0</v>
      </c>
      <c r="N16" s="106"/>
    </row>
    <row r="17" spans="1:16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v>0.625</v>
      </c>
      <c r="E17" s="10">
        <f t="shared" si="4"/>
        <v>46307</v>
      </c>
      <c r="F17" s="11">
        <v>0.625</v>
      </c>
      <c r="G17" s="12">
        <f t="shared" si="5"/>
        <v>1</v>
      </c>
      <c r="H17" s="13"/>
      <c r="I17" s="13"/>
      <c r="J17" s="13">
        <f t="shared" ref="J17" si="30">I17-H17</f>
        <v>0</v>
      </c>
      <c r="K17" s="14">
        <v>1.7979849999999999</v>
      </c>
      <c r="L17" s="14">
        <f t="shared" ref="L17" si="31">J17*K17</f>
        <v>0</v>
      </c>
      <c r="M17" s="14">
        <f t="shared" ref="M17" si="32">J17/24</f>
        <v>0</v>
      </c>
      <c r="N17" s="106"/>
    </row>
    <row r="18" spans="1:16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v>0.625</v>
      </c>
      <c r="E18" s="10">
        <f t="shared" si="4"/>
        <v>46308</v>
      </c>
      <c r="F18" s="11">
        <v>0.625</v>
      </c>
      <c r="G18" s="12">
        <f t="shared" si="5"/>
        <v>1</v>
      </c>
      <c r="H18" s="13"/>
      <c r="I18" s="13"/>
      <c r="J18" s="13">
        <f t="shared" ref="J18" si="33">I18-H18</f>
        <v>0</v>
      </c>
      <c r="K18" s="14">
        <v>1.7979849999999999</v>
      </c>
      <c r="L18" s="14">
        <f t="shared" ref="L18" si="34">J18*K18</f>
        <v>0</v>
      </c>
      <c r="M18" s="14">
        <f t="shared" ref="M18" si="35">J18/24</f>
        <v>0</v>
      </c>
      <c r="N18" s="106"/>
      <c r="P18" s="17"/>
    </row>
    <row r="19" spans="1:16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v>0.625</v>
      </c>
      <c r="E19" s="10">
        <f t="shared" si="4"/>
        <v>46309</v>
      </c>
      <c r="F19" s="11">
        <v>0.625</v>
      </c>
      <c r="G19" s="12">
        <f t="shared" si="5"/>
        <v>1</v>
      </c>
      <c r="H19" s="13"/>
      <c r="I19" s="13"/>
      <c r="J19" s="13">
        <f t="shared" ref="J19" si="36">I19-H19</f>
        <v>0</v>
      </c>
      <c r="K19" s="14">
        <v>1.7979849999999999</v>
      </c>
      <c r="L19" s="14">
        <f t="shared" ref="L19" si="37">J19*K19</f>
        <v>0</v>
      </c>
      <c r="M19" s="14">
        <f t="shared" ref="M19" si="38">J19/24</f>
        <v>0</v>
      </c>
      <c r="N19" s="106"/>
    </row>
    <row r="20" spans="1:16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v>0.625</v>
      </c>
      <c r="E20" s="10">
        <f t="shared" si="4"/>
        <v>46310</v>
      </c>
      <c r="F20" s="11">
        <v>0.625</v>
      </c>
      <c r="G20" s="12">
        <f t="shared" si="5"/>
        <v>1</v>
      </c>
      <c r="H20" s="13"/>
      <c r="I20" s="13"/>
      <c r="J20" s="13">
        <f t="shared" ref="J20" si="39">I20-H20</f>
        <v>0</v>
      </c>
      <c r="K20" s="14">
        <v>1.7979849999999999</v>
      </c>
      <c r="L20" s="14">
        <f t="shared" ref="L20" si="40">J20*K20</f>
        <v>0</v>
      </c>
      <c r="M20" s="14">
        <f t="shared" ref="M20" si="41">J20/24</f>
        <v>0</v>
      </c>
      <c r="N20" s="106"/>
    </row>
    <row r="21" spans="1:16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v>0.625</v>
      </c>
      <c r="E21" s="10">
        <f t="shared" si="4"/>
        <v>46311</v>
      </c>
      <c r="F21" s="11">
        <v>0.625</v>
      </c>
      <c r="G21" s="12">
        <f t="shared" si="5"/>
        <v>1</v>
      </c>
      <c r="H21" s="13"/>
      <c r="I21" s="13"/>
      <c r="J21" s="13">
        <f t="shared" ref="J21" si="42">I21-H21</f>
        <v>0</v>
      </c>
      <c r="K21" s="14">
        <v>1.7979849999999999</v>
      </c>
      <c r="L21" s="14">
        <f t="shared" ref="L21" si="43">J21*K21</f>
        <v>0</v>
      </c>
      <c r="M21" s="14">
        <f t="shared" ref="M21" si="44">J21/24</f>
        <v>0</v>
      </c>
      <c r="N21" s="106"/>
    </row>
    <row r="22" spans="1:16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v>0.625</v>
      </c>
      <c r="E22" s="10">
        <f t="shared" si="4"/>
        <v>46312</v>
      </c>
      <c r="F22" s="11">
        <v>0.625</v>
      </c>
      <c r="G22" s="12">
        <f t="shared" si="5"/>
        <v>1</v>
      </c>
      <c r="H22" s="13"/>
      <c r="I22" s="13"/>
      <c r="J22" s="13">
        <f t="shared" ref="J22" si="45">I22-H22</f>
        <v>0</v>
      </c>
      <c r="K22" s="14">
        <v>1.7979849999999999</v>
      </c>
      <c r="L22" s="14">
        <f t="shared" ref="L22" si="46">J22*K22</f>
        <v>0</v>
      </c>
      <c r="M22" s="14">
        <f t="shared" ref="M22" si="47">J22/24</f>
        <v>0</v>
      </c>
      <c r="N22" s="106"/>
    </row>
    <row r="23" spans="1:16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v>0.625</v>
      </c>
      <c r="E23" s="10">
        <f t="shared" si="4"/>
        <v>46313</v>
      </c>
      <c r="F23" s="11">
        <v>0.625</v>
      </c>
      <c r="G23" s="12">
        <f t="shared" si="5"/>
        <v>1</v>
      </c>
      <c r="H23" s="13"/>
      <c r="I23" s="13"/>
      <c r="J23" s="13">
        <f t="shared" ref="J23" si="48">I23-H23</f>
        <v>0</v>
      </c>
      <c r="K23" s="14">
        <v>1.7979849999999999</v>
      </c>
      <c r="L23" s="14">
        <f t="shared" ref="L23" si="49">J23*K23</f>
        <v>0</v>
      </c>
      <c r="M23" s="14">
        <f t="shared" ref="M23" si="50">J23/24</f>
        <v>0</v>
      </c>
      <c r="N23" s="106"/>
    </row>
    <row r="24" spans="1:16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v>0.625</v>
      </c>
      <c r="E24" s="10">
        <f t="shared" si="4"/>
        <v>46314</v>
      </c>
      <c r="F24" s="11">
        <v>0.625</v>
      </c>
      <c r="G24" s="12">
        <f t="shared" si="5"/>
        <v>1</v>
      </c>
      <c r="H24" s="13"/>
      <c r="I24" s="13"/>
      <c r="J24" s="13">
        <f t="shared" ref="J24" si="51">I24-H24</f>
        <v>0</v>
      </c>
      <c r="K24" s="14">
        <v>1.7979849999999999</v>
      </c>
      <c r="L24" s="14">
        <f t="shared" ref="L24" si="52">J24*K24</f>
        <v>0</v>
      </c>
      <c r="M24" s="14">
        <f t="shared" ref="M24" si="53">J24/24</f>
        <v>0</v>
      </c>
      <c r="N24" s="106"/>
    </row>
    <row r="25" spans="1:16">
      <c r="A25" s="16">
        <f t="shared" ref="A25:B34" si="54">A24+1</f>
        <v>19</v>
      </c>
      <c r="B25" s="10">
        <f>B24+1</f>
        <v>46314</v>
      </c>
      <c r="C25" s="10">
        <f t="shared" si="3"/>
        <v>46314</v>
      </c>
      <c r="D25" s="11">
        <v>0.625</v>
      </c>
      <c r="E25" s="10">
        <f t="shared" si="4"/>
        <v>46315</v>
      </c>
      <c r="F25" s="11">
        <v>0.625</v>
      </c>
      <c r="G25" s="12">
        <f t="shared" si="5"/>
        <v>1</v>
      </c>
      <c r="H25" s="13"/>
      <c r="I25" s="13"/>
      <c r="J25" s="13">
        <f t="shared" ref="J25" si="55">I25-H25</f>
        <v>0</v>
      </c>
      <c r="K25" s="14">
        <v>1.7979849999999999</v>
      </c>
      <c r="L25" s="14">
        <f t="shared" ref="L25" si="56">J25*K25</f>
        <v>0</v>
      </c>
      <c r="M25" s="14">
        <f t="shared" ref="M25" si="57">J25/24</f>
        <v>0</v>
      </c>
      <c r="N25" s="106"/>
    </row>
    <row r="26" spans="1:16">
      <c r="A26" s="16">
        <f t="shared" si="54"/>
        <v>20</v>
      </c>
      <c r="B26" s="10">
        <f>B25+1</f>
        <v>46315</v>
      </c>
      <c r="C26" s="10">
        <f t="shared" si="3"/>
        <v>46315</v>
      </c>
      <c r="D26" s="11">
        <v>0.625</v>
      </c>
      <c r="E26" s="10">
        <f t="shared" si="4"/>
        <v>46316</v>
      </c>
      <c r="F26" s="11">
        <v>0.625</v>
      </c>
      <c r="G26" s="12">
        <f t="shared" ref="G26" si="58">IFERROR(((E26-C26)+(F26-D26)),"")</f>
        <v>1</v>
      </c>
      <c r="H26" s="13"/>
      <c r="I26" s="13"/>
      <c r="J26" s="13">
        <f t="shared" ref="J26" si="59">I26-H26</f>
        <v>0</v>
      </c>
      <c r="K26" s="14">
        <v>1.7979849999999999</v>
      </c>
      <c r="L26" s="14">
        <f t="shared" ref="L26" si="60">J26*K26</f>
        <v>0</v>
      </c>
      <c r="M26" s="14">
        <f t="shared" ref="M26" si="61">J26/24</f>
        <v>0</v>
      </c>
      <c r="N26" s="106"/>
    </row>
    <row r="27" spans="1:16">
      <c r="A27" s="16">
        <f t="shared" si="54"/>
        <v>21</v>
      </c>
      <c r="B27" s="10">
        <f>B26+1</f>
        <v>46316</v>
      </c>
      <c r="C27" s="10">
        <f t="shared" si="3"/>
        <v>46316</v>
      </c>
      <c r="D27" s="11">
        <v>0.625</v>
      </c>
      <c r="E27" s="10">
        <f t="shared" si="4"/>
        <v>46317</v>
      </c>
      <c r="F27" s="11">
        <v>0.625</v>
      </c>
      <c r="G27" s="12">
        <f t="shared" si="5"/>
        <v>1</v>
      </c>
      <c r="H27" s="13"/>
      <c r="I27" s="13"/>
      <c r="J27" s="13">
        <f t="shared" ref="J27" si="62">I27-H27</f>
        <v>0</v>
      </c>
      <c r="K27" s="14">
        <v>1.7979849999999999</v>
      </c>
      <c r="L27" s="14">
        <f t="shared" ref="L27" si="63">J27*K27</f>
        <v>0</v>
      </c>
      <c r="M27" s="14">
        <f t="shared" ref="M27" si="64">J27/24</f>
        <v>0</v>
      </c>
      <c r="N27" s="106"/>
    </row>
    <row r="28" spans="1:16">
      <c r="A28" s="16">
        <f t="shared" si="54"/>
        <v>22</v>
      </c>
      <c r="B28" s="10">
        <f t="shared" si="54"/>
        <v>46317</v>
      </c>
      <c r="C28" s="10">
        <f t="shared" si="3"/>
        <v>46317</v>
      </c>
      <c r="D28" s="11">
        <v>0.625</v>
      </c>
      <c r="E28" s="10">
        <f t="shared" si="4"/>
        <v>46318</v>
      </c>
      <c r="F28" s="11">
        <v>0.625</v>
      </c>
      <c r="G28" s="12">
        <f t="shared" si="5"/>
        <v>1</v>
      </c>
      <c r="H28" s="13"/>
      <c r="I28" s="13"/>
      <c r="J28" s="13">
        <f t="shared" ref="J28" si="65">I28-H28</f>
        <v>0</v>
      </c>
      <c r="K28" s="14">
        <v>1.7979849999999999</v>
      </c>
      <c r="L28" s="14">
        <f t="shared" ref="L28" si="66">J28*K28</f>
        <v>0</v>
      </c>
      <c r="M28" s="14">
        <f t="shared" ref="M28" si="67">J28/24</f>
        <v>0</v>
      </c>
      <c r="N28" s="106"/>
    </row>
    <row r="29" spans="1:16">
      <c r="A29" s="16">
        <f t="shared" si="54"/>
        <v>23</v>
      </c>
      <c r="B29" s="10">
        <f t="shared" si="54"/>
        <v>46318</v>
      </c>
      <c r="C29" s="10">
        <f t="shared" si="3"/>
        <v>46318</v>
      </c>
      <c r="D29" s="11">
        <v>0.625</v>
      </c>
      <c r="E29" s="10">
        <f t="shared" si="4"/>
        <v>46319</v>
      </c>
      <c r="F29" s="11">
        <v>0.625</v>
      </c>
      <c r="G29" s="12">
        <f t="shared" si="5"/>
        <v>1</v>
      </c>
      <c r="H29" s="13"/>
      <c r="I29" s="13"/>
      <c r="J29" s="13">
        <f t="shared" ref="J29" si="68">I29-H29</f>
        <v>0</v>
      </c>
      <c r="K29" s="14">
        <v>1.7979849999999999</v>
      </c>
      <c r="L29" s="14">
        <f t="shared" ref="L29" si="69">J29*K29</f>
        <v>0</v>
      </c>
      <c r="M29" s="14">
        <f t="shared" ref="M29" si="70">J29/24</f>
        <v>0</v>
      </c>
      <c r="N29" s="106"/>
    </row>
    <row r="30" spans="1:16">
      <c r="A30" s="16">
        <f t="shared" si="54"/>
        <v>24</v>
      </c>
      <c r="B30" s="10">
        <f t="shared" si="54"/>
        <v>46319</v>
      </c>
      <c r="C30" s="10">
        <f t="shared" si="3"/>
        <v>46319</v>
      </c>
      <c r="D30" s="11">
        <v>0.625</v>
      </c>
      <c r="E30" s="10">
        <f t="shared" si="4"/>
        <v>46320</v>
      </c>
      <c r="F30" s="11">
        <v>0.625</v>
      </c>
      <c r="G30" s="12">
        <f t="shared" si="5"/>
        <v>1</v>
      </c>
      <c r="H30" s="13"/>
      <c r="I30" s="13"/>
      <c r="J30" s="13">
        <f t="shared" ref="J30:J31" si="71">I30-H30</f>
        <v>0</v>
      </c>
      <c r="K30" s="14">
        <v>1.7979849999999999</v>
      </c>
      <c r="L30" s="14">
        <f t="shared" ref="L30:L31" si="72">J30*K30</f>
        <v>0</v>
      </c>
      <c r="M30" s="14">
        <f t="shared" ref="M30:M31" si="73">J30/24</f>
        <v>0</v>
      </c>
      <c r="N30" s="106"/>
    </row>
    <row r="31" spans="1:16">
      <c r="A31" s="16">
        <f t="shared" si="54"/>
        <v>25</v>
      </c>
      <c r="B31" s="10">
        <f t="shared" si="54"/>
        <v>46320</v>
      </c>
      <c r="C31" s="10">
        <f t="shared" si="3"/>
        <v>46320</v>
      </c>
      <c r="D31" s="11">
        <v>0.625</v>
      </c>
      <c r="E31" s="10">
        <f t="shared" si="4"/>
        <v>46321</v>
      </c>
      <c r="F31" s="11">
        <v>0.625</v>
      </c>
      <c r="G31" s="12">
        <f t="shared" si="5"/>
        <v>1</v>
      </c>
      <c r="H31" s="13"/>
      <c r="I31" s="13"/>
      <c r="J31" s="13">
        <f t="shared" si="71"/>
        <v>0</v>
      </c>
      <c r="K31" s="14">
        <v>1.7979849999999999</v>
      </c>
      <c r="L31" s="14">
        <f t="shared" si="72"/>
        <v>0</v>
      </c>
      <c r="M31" s="14">
        <f t="shared" si="73"/>
        <v>0</v>
      </c>
      <c r="N31" s="106"/>
    </row>
    <row r="32" spans="1:16">
      <c r="A32" s="16">
        <f t="shared" si="54"/>
        <v>26</v>
      </c>
      <c r="B32" s="10">
        <f t="shared" si="54"/>
        <v>46321</v>
      </c>
      <c r="C32" s="10">
        <f t="shared" si="3"/>
        <v>46321</v>
      </c>
      <c r="D32" s="11">
        <v>0.625</v>
      </c>
      <c r="E32" s="10">
        <f t="shared" si="4"/>
        <v>46322</v>
      </c>
      <c r="F32" s="11">
        <v>0.625</v>
      </c>
      <c r="G32" s="12">
        <f t="shared" si="5"/>
        <v>1</v>
      </c>
      <c r="H32" s="13"/>
      <c r="I32" s="13"/>
      <c r="J32" s="13">
        <f t="shared" ref="J32" si="74">I32-H32</f>
        <v>0</v>
      </c>
      <c r="K32" s="14">
        <v>1.7979849999999999</v>
      </c>
      <c r="L32" s="14">
        <f t="shared" ref="L32" si="75">J32*K32</f>
        <v>0</v>
      </c>
      <c r="M32" s="14">
        <f t="shared" ref="M32" si="76">J32/24</f>
        <v>0</v>
      </c>
      <c r="N32" s="106"/>
    </row>
    <row r="33" spans="1:14">
      <c r="A33" s="16">
        <f t="shared" si="54"/>
        <v>27</v>
      </c>
      <c r="B33" s="10">
        <f t="shared" si="54"/>
        <v>46322</v>
      </c>
      <c r="C33" s="10">
        <f t="shared" si="3"/>
        <v>46322</v>
      </c>
      <c r="D33" s="11">
        <v>0.625</v>
      </c>
      <c r="E33" s="10">
        <f t="shared" si="4"/>
        <v>46323</v>
      </c>
      <c r="F33" s="11">
        <v>0.625</v>
      </c>
      <c r="G33" s="12">
        <f t="shared" si="5"/>
        <v>1</v>
      </c>
      <c r="H33" s="13"/>
      <c r="I33" s="13"/>
      <c r="J33" s="13">
        <f t="shared" ref="J33" si="77">I33-H33</f>
        <v>0</v>
      </c>
      <c r="K33" s="14">
        <v>1.7979849999999999</v>
      </c>
      <c r="L33" s="14">
        <f t="shared" ref="L33" si="78">J33*K33</f>
        <v>0</v>
      </c>
      <c r="M33" s="14">
        <f t="shared" ref="M33" si="79">J33/24</f>
        <v>0</v>
      </c>
      <c r="N33" s="106"/>
    </row>
    <row r="34" spans="1:14">
      <c r="A34" s="16">
        <f t="shared" si="54"/>
        <v>28</v>
      </c>
      <c r="B34" s="10">
        <f t="shared" si="54"/>
        <v>46323</v>
      </c>
      <c r="C34" s="10">
        <f t="shared" si="3"/>
        <v>46323</v>
      </c>
      <c r="D34" s="11">
        <v>0.625</v>
      </c>
      <c r="E34" s="10">
        <f t="shared" si="4"/>
        <v>46324</v>
      </c>
      <c r="F34" s="11">
        <v>0.625</v>
      </c>
      <c r="G34" s="12">
        <f t="shared" si="5"/>
        <v>1</v>
      </c>
      <c r="H34" s="13"/>
      <c r="I34" s="13"/>
      <c r="J34" s="13">
        <f t="shared" ref="J34" si="80">I34-H34</f>
        <v>0</v>
      </c>
      <c r="K34" s="14">
        <v>1.7979849999999999</v>
      </c>
      <c r="L34" s="14">
        <f t="shared" ref="L34" si="81">J34*K34</f>
        <v>0</v>
      </c>
      <c r="M34" s="14">
        <f t="shared" ref="M34:M35" si="82">J34/24</f>
        <v>0</v>
      </c>
      <c r="N34" s="106"/>
    </row>
    <row r="35" spans="1:14">
      <c r="A35" s="16">
        <f t="shared" ref="A35:B35" si="83">A34+1</f>
        <v>29</v>
      </c>
      <c r="B35" s="10">
        <f t="shared" si="83"/>
        <v>46324</v>
      </c>
      <c r="C35" s="10">
        <f t="shared" ref="C35:C36" si="84">B35</f>
        <v>46324</v>
      </c>
      <c r="D35" s="11">
        <v>0.625</v>
      </c>
      <c r="E35" s="10">
        <f t="shared" ref="E35:E36" si="85">C35+1</f>
        <v>46325</v>
      </c>
      <c r="F35" s="11">
        <v>0.625</v>
      </c>
      <c r="G35" s="12">
        <f t="shared" ref="G35:G36" si="86">IFERROR(((E35-C35)+(F35-D35)),"")</f>
        <v>1</v>
      </c>
      <c r="H35" s="13"/>
      <c r="I35" s="13"/>
      <c r="J35" s="13">
        <f t="shared" ref="J35" si="87">I35-H35</f>
        <v>0</v>
      </c>
      <c r="K35" s="14">
        <v>1.7979849999999999</v>
      </c>
      <c r="L35" s="14">
        <f t="shared" ref="L35" si="88">J35*K35</f>
        <v>0</v>
      </c>
      <c r="M35" s="14">
        <f t="shared" si="82"/>
        <v>0</v>
      </c>
      <c r="N35" s="106"/>
    </row>
    <row r="36" spans="1:14">
      <c r="A36" s="16">
        <f t="shared" ref="A36:B37" si="89">A35+1</f>
        <v>30</v>
      </c>
      <c r="B36" s="10">
        <f t="shared" si="89"/>
        <v>46325</v>
      </c>
      <c r="C36" s="10">
        <f t="shared" si="84"/>
        <v>46325</v>
      </c>
      <c r="D36" s="11">
        <v>0.625</v>
      </c>
      <c r="E36" s="10">
        <f t="shared" si="85"/>
        <v>46326</v>
      </c>
      <c r="F36" s="11">
        <v>0.625</v>
      </c>
      <c r="G36" s="12">
        <f t="shared" si="86"/>
        <v>1</v>
      </c>
      <c r="H36" s="13"/>
      <c r="I36" s="13"/>
      <c r="J36" s="13">
        <f t="shared" ref="J36" si="90">I36-H36</f>
        <v>0</v>
      </c>
      <c r="K36" s="14">
        <v>1.7979849999999999</v>
      </c>
      <c r="L36" s="14">
        <f t="shared" ref="L36" si="91">J36*K36</f>
        <v>0</v>
      </c>
      <c r="M36" s="14">
        <f t="shared" ref="M36" si="92">J36/24</f>
        <v>0</v>
      </c>
      <c r="N36" s="106"/>
    </row>
    <row r="37" spans="1:14">
      <c r="A37" s="16">
        <f t="shared" si="89"/>
        <v>31</v>
      </c>
      <c r="B37" s="10">
        <f t="shared" si="89"/>
        <v>46326</v>
      </c>
      <c r="C37" s="10">
        <f t="shared" ref="C37" si="93">B37</f>
        <v>46326</v>
      </c>
      <c r="D37" s="11">
        <v>0.625</v>
      </c>
      <c r="E37" s="10">
        <f t="shared" ref="E37" si="94">C37+1</f>
        <v>46327</v>
      </c>
      <c r="F37" s="11">
        <v>0.625</v>
      </c>
      <c r="G37" s="12">
        <f t="shared" ref="G37" si="95">IFERROR(((E37-C37)+(F37-D37)),"")</f>
        <v>1</v>
      </c>
      <c r="H37" s="13"/>
      <c r="I37" s="13"/>
      <c r="J37" s="13">
        <f t="shared" ref="J37" si="96">I37-H37</f>
        <v>0</v>
      </c>
      <c r="K37" s="14">
        <v>1.7979849999999999</v>
      </c>
      <c r="L37" s="14">
        <f t="shared" ref="L37" si="97">J37*K37</f>
        <v>0</v>
      </c>
      <c r="M37" s="14">
        <f t="shared" ref="M37" si="98">J37/24</f>
        <v>0</v>
      </c>
      <c r="N37" s="106"/>
    </row>
    <row r="38" spans="1:14">
      <c r="A38" s="16"/>
      <c r="B38" s="10"/>
      <c r="C38" s="10"/>
      <c r="D38" s="11"/>
      <c r="E38" s="10"/>
      <c r="F38" s="11"/>
      <c r="G38" s="12"/>
      <c r="H38" s="317"/>
      <c r="I38" s="13"/>
      <c r="J38" s="13"/>
      <c r="K38" s="14"/>
      <c r="L38" s="14"/>
      <c r="M38" s="14"/>
      <c r="N38" s="106"/>
    </row>
    <row r="39" spans="1:14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0</v>
      </c>
      <c r="K39" s="28"/>
      <c r="L39" s="28">
        <f>SUM(L7:L38)</f>
        <v>0</v>
      </c>
      <c r="M39" s="28">
        <f>AVERAGE(M7:M38)</f>
        <v>0</v>
      </c>
      <c r="N39" s="29"/>
    </row>
    <row r="40" spans="1:14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/>
      <c r="L40" s="33"/>
      <c r="M40" s="33" t="e">
        <f>M39/SUMPRODUCT((M7:M38&gt;0)*1)</f>
        <v>#DIV/0!</v>
      </c>
      <c r="N40" s="34"/>
    </row>
  </sheetData>
  <mergeCells count="11">
    <mergeCell ref="J5:J6"/>
    <mergeCell ref="K5:K6"/>
    <mergeCell ref="L5:L6"/>
    <mergeCell ref="M5:M6"/>
    <mergeCell ref="N5:N6"/>
    <mergeCell ref="C5:D5"/>
    <mergeCell ref="E5:F5"/>
    <mergeCell ref="H5:I5"/>
    <mergeCell ref="A5:A6"/>
    <mergeCell ref="B5:B6"/>
    <mergeCell ref="G5:G6"/>
  </mergeCells>
  <hyperlinks>
    <hyperlink ref="N2" location="'Summary sales'!A1" display="SUMMARY"/>
  </hyperlinks>
  <pageMargins left="0.7" right="0.7" top="0.75" bottom="0.75" header="0.3" footer="0.3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xSplit="2" ySplit="7" topLeftCell="D12" activePane="bottomRight" state="frozen"/>
      <selection pane="topRight"/>
      <selection pane="bottomLeft"/>
      <selection pane="bottomRight" activeCell="L25" sqref="L25"/>
    </sheetView>
  </sheetViews>
  <sheetFormatPr defaultColWidth="9.140625" defaultRowHeight="15"/>
  <cols>
    <col min="1" max="1" width="8.28515625" style="283" customWidth="1"/>
    <col min="2" max="2" width="13.42578125" style="283" customWidth="1"/>
    <col min="3" max="3" width="10.7109375" style="283" customWidth="1"/>
    <col min="4" max="5" width="9.140625" style="283"/>
    <col min="6" max="6" width="9.140625" style="283" customWidth="1"/>
    <col min="7" max="7" width="12.28515625" style="283" customWidth="1"/>
    <col min="8" max="8" width="14" style="283" customWidth="1"/>
    <col min="9" max="9" width="13.85546875" style="283" customWidth="1"/>
    <col min="10" max="10" width="12.7109375" style="283" customWidth="1"/>
    <col min="11" max="11" width="11.5703125" style="283" customWidth="1"/>
    <col min="12" max="12" width="33.140625" style="283" customWidth="1"/>
    <col min="13" max="16384" width="9.140625" style="283"/>
  </cols>
  <sheetData>
    <row r="1" spans="1:15">
      <c r="B1" s="284"/>
      <c r="C1" s="284" t="s">
        <v>156</v>
      </c>
      <c r="D1" s="285"/>
      <c r="E1" s="285"/>
      <c r="F1" s="285"/>
      <c r="G1" s="285"/>
      <c r="H1" s="285"/>
      <c r="I1" s="285"/>
      <c r="J1" s="285"/>
      <c r="K1" s="285"/>
      <c r="L1" s="285"/>
    </row>
    <row r="2" spans="1:15">
      <c r="B2" s="284"/>
      <c r="C2" s="284" t="s">
        <v>248</v>
      </c>
      <c r="D2" s="285"/>
      <c r="E2" s="285"/>
      <c r="F2" s="285"/>
      <c r="G2" s="285"/>
      <c r="H2" s="285"/>
      <c r="I2" s="285"/>
      <c r="J2" s="285"/>
      <c r="K2" s="285"/>
      <c r="L2" s="4" t="s">
        <v>158</v>
      </c>
    </row>
    <row r="3" spans="1:15">
      <c r="B3" s="284"/>
      <c r="C3" s="284" t="s">
        <v>169</v>
      </c>
      <c r="D3" s="284"/>
      <c r="E3" s="285"/>
      <c r="F3" s="285"/>
      <c r="G3" s="285"/>
      <c r="H3" s="285"/>
      <c r="I3" s="285"/>
      <c r="J3" s="285"/>
      <c r="K3" s="285"/>
      <c r="L3" s="285"/>
    </row>
    <row r="4" spans="1:15">
      <c r="B4" s="286"/>
      <c r="C4" s="76">
        <f>'Summary sales'!A4</f>
        <v>46296</v>
      </c>
      <c r="D4" s="285"/>
      <c r="E4" s="285"/>
      <c r="F4" s="285"/>
      <c r="G4" s="285"/>
      <c r="H4" s="285"/>
      <c r="I4" s="285"/>
      <c r="J4" s="285"/>
      <c r="K4" s="285" t="s">
        <v>159</v>
      </c>
      <c r="L4" s="287">
        <f>MAX(L7:L34)</f>
        <v>0</v>
      </c>
    </row>
    <row r="5" spans="1:15" ht="15" customHeight="1">
      <c r="A5" s="969" t="s">
        <v>124</v>
      </c>
      <c r="B5" s="967" t="s">
        <v>125</v>
      </c>
      <c r="C5" s="967" t="s">
        <v>160</v>
      </c>
      <c r="D5" s="967"/>
      <c r="E5" s="967" t="s">
        <v>161</v>
      </c>
      <c r="F5" s="967"/>
      <c r="G5" s="972" t="s">
        <v>162</v>
      </c>
      <c r="H5" s="968" t="s">
        <v>163</v>
      </c>
      <c r="I5" s="968"/>
      <c r="J5" s="974" t="s">
        <v>164</v>
      </c>
      <c r="K5" s="972" t="s">
        <v>165</v>
      </c>
      <c r="L5" s="965" t="s">
        <v>166</v>
      </c>
    </row>
    <row r="6" spans="1:15" ht="33.75" customHeight="1">
      <c r="A6" s="970"/>
      <c r="B6" s="971"/>
      <c r="C6" s="288" t="s">
        <v>125</v>
      </c>
      <c r="D6" s="288" t="s">
        <v>167</v>
      </c>
      <c r="E6" s="288" t="s">
        <v>125</v>
      </c>
      <c r="F6" s="288" t="s">
        <v>167</v>
      </c>
      <c r="G6" s="973"/>
      <c r="H6" s="289" t="s">
        <v>160</v>
      </c>
      <c r="I6" s="289" t="s">
        <v>161</v>
      </c>
      <c r="J6" s="975"/>
      <c r="K6" s="973"/>
      <c r="L6" s="966"/>
    </row>
    <row r="7" spans="1:15">
      <c r="A7" s="290">
        <v>1</v>
      </c>
      <c r="B7" s="291">
        <f>C4</f>
        <v>46296</v>
      </c>
      <c r="C7" s="292">
        <f>B7</f>
        <v>46296</v>
      </c>
      <c r="D7" s="293">
        <v>0.25</v>
      </c>
      <c r="E7" s="292">
        <f>C7+1</f>
        <v>46297</v>
      </c>
      <c r="F7" s="293">
        <v>0.33333333333333298</v>
      </c>
      <c r="G7" s="294">
        <f>IFERROR(((E7-C7)+(F7-D7)),"")</f>
        <v>1.083333333333333</v>
      </c>
      <c r="H7" s="295">
        <v>744861.62</v>
      </c>
      <c r="I7" s="295">
        <v>749294.82</v>
      </c>
      <c r="J7" s="296">
        <f t="shared" ref="J7:J37" si="0">I7-H7</f>
        <v>4433.1999999999534</v>
      </c>
      <c r="K7" s="297">
        <f t="shared" ref="K7:K37" si="1">J7/24</f>
        <v>184.71666666666474</v>
      </c>
      <c r="L7" s="298"/>
      <c r="O7" s="299"/>
    </row>
    <row r="8" spans="1:15">
      <c r="A8" s="300">
        <f>A7+1</f>
        <v>2</v>
      </c>
      <c r="B8" s="292">
        <f>B7+1</f>
        <v>46297</v>
      </c>
      <c r="C8" s="292">
        <f>B8</f>
        <v>46297</v>
      </c>
      <c r="D8" s="293">
        <f>F7</f>
        <v>0.33333333333333298</v>
      </c>
      <c r="E8" s="292">
        <f>C8+1</f>
        <v>46298</v>
      </c>
      <c r="F8" s="293">
        <f>F7</f>
        <v>0.33333333333333298</v>
      </c>
      <c r="G8" s="294">
        <f>IFERROR(((E8-C8)+(F8-D8)),"")</f>
        <v>1</v>
      </c>
      <c r="H8" s="295">
        <f t="shared" ref="H8:H20" si="2">I7</f>
        <v>749294.82</v>
      </c>
      <c r="I8" s="295">
        <v>755484.83</v>
      </c>
      <c r="J8" s="296">
        <f t="shared" si="0"/>
        <v>6190.0100000000093</v>
      </c>
      <c r="K8" s="297">
        <f t="shared" si="1"/>
        <v>257.91708333333372</v>
      </c>
      <c r="L8" s="301"/>
      <c r="O8" s="299"/>
    </row>
    <row r="9" spans="1:15">
      <c r="A9" s="300">
        <f t="shared" ref="A9:B24" si="3">A8+1</f>
        <v>3</v>
      </c>
      <c r="B9" s="292">
        <f t="shared" si="3"/>
        <v>46298</v>
      </c>
      <c r="C9" s="292">
        <f t="shared" ref="C9:C37" si="4">B9</f>
        <v>46298</v>
      </c>
      <c r="D9" s="293">
        <f t="shared" ref="D9:D37" si="5">F8</f>
        <v>0.33333333333333298</v>
      </c>
      <c r="E9" s="292">
        <f t="shared" ref="E9:E37" si="6">C9+1</f>
        <v>46299</v>
      </c>
      <c r="F9" s="293">
        <f t="shared" ref="F9:F37" si="7">F8</f>
        <v>0.33333333333333298</v>
      </c>
      <c r="G9" s="294">
        <f>IFERROR(((E9-C9)+(F9-D9)),"")</f>
        <v>1</v>
      </c>
      <c r="H9" s="295">
        <f t="shared" si="2"/>
        <v>755484.83</v>
      </c>
      <c r="I9" s="295">
        <v>761970.39</v>
      </c>
      <c r="J9" s="296">
        <f t="shared" si="0"/>
        <v>6485.5600000000559</v>
      </c>
      <c r="K9" s="297">
        <f t="shared" si="1"/>
        <v>270.23166666666901</v>
      </c>
      <c r="L9" s="301"/>
      <c r="O9" s="299"/>
    </row>
    <row r="10" spans="1:15">
      <c r="A10" s="300">
        <f t="shared" si="3"/>
        <v>4</v>
      </c>
      <c r="B10" s="292">
        <f t="shared" si="3"/>
        <v>46299</v>
      </c>
      <c r="C10" s="292">
        <f t="shared" si="4"/>
        <v>46299</v>
      </c>
      <c r="D10" s="293">
        <f t="shared" si="5"/>
        <v>0.33333333333333298</v>
      </c>
      <c r="E10" s="292">
        <f t="shared" si="6"/>
        <v>46300</v>
      </c>
      <c r="F10" s="293">
        <f t="shared" si="7"/>
        <v>0.33333333333333298</v>
      </c>
      <c r="G10" s="294">
        <f t="shared" ref="G10:G37" si="8">IFERROR(((E10-C10)+(F10-D10)),"")</f>
        <v>1</v>
      </c>
      <c r="H10" s="295">
        <f t="shared" si="2"/>
        <v>761970.39</v>
      </c>
      <c r="I10" s="295">
        <v>767986.77</v>
      </c>
      <c r="J10" s="296">
        <f t="shared" si="0"/>
        <v>6016.3800000000047</v>
      </c>
      <c r="K10" s="297">
        <f t="shared" si="1"/>
        <v>250.6825000000002</v>
      </c>
      <c r="L10" s="301"/>
      <c r="O10" s="299"/>
    </row>
    <row r="11" spans="1:15">
      <c r="A11" s="300">
        <f t="shared" si="3"/>
        <v>5</v>
      </c>
      <c r="B11" s="292">
        <f t="shared" si="3"/>
        <v>46300</v>
      </c>
      <c r="C11" s="292">
        <f t="shared" si="4"/>
        <v>46300</v>
      </c>
      <c r="D11" s="293">
        <f t="shared" si="5"/>
        <v>0.33333333333333298</v>
      </c>
      <c r="E11" s="292">
        <f t="shared" si="6"/>
        <v>46301</v>
      </c>
      <c r="F11" s="293">
        <f t="shared" si="7"/>
        <v>0.33333333333333298</v>
      </c>
      <c r="G11" s="294">
        <f t="shared" si="8"/>
        <v>1</v>
      </c>
      <c r="H11" s="295">
        <f t="shared" si="2"/>
        <v>767986.77</v>
      </c>
      <c r="I11" s="153">
        <v>774266.86</v>
      </c>
      <c r="J11" s="296">
        <f t="shared" si="0"/>
        <v>6280.0899999999674</v>
      </c>
      <c r="K11" s="297">
        <f t="shared" si="1"/>
        <v>261.67041666666529</v>
      </c>
      <c r="L11" s="301"/>
      <c r="O11" s="299"/>
    </row>
    <row r="12" spans="1:15">
      <c r="A12" s="300">
        <f t="shared" si="3"/>
        <v>6</v>
      </c>
      <c r="B12" s="292">
        <f t="shared" si="3"/>
        <v>46301</v>
      </c>
      <c r="C12" s="292">
        <f t="shared" si="4"/>
        <v>46301</v>
      </c>
      <c r="D12" s="293">
        <f t="shared" si="5"/>
        <v>0.33333333333333298</v>
      </c>
      <c r="E12" s="292">
        <f t="shared" si="6"/>
        <v>46302</v>
      </c>
      <c r="F12" s="293">
        <f t="shared" si="7"/>
        <v>0.33333333333333298</v>
      </c>
      <c r="G12" s="294">
        <f t="shared" si="8"/>
        <v>1</v>
      </c>
      <c r="H12" s="295">
        <f t="shared" si="2"/>
        <v>774266.86</v>
      </c>
      <c r="I12" s="295">
        <v>780423.1</v>
      </c>
      <c r="J12" s="296">
        <f t="shared" si="0"/>
        <v>6156.2399999999907</v>
      </c>
      <c r="K12" s="297">
        <f t="shared" si="1"/>
        <v>256.50999999999959</v>
      </c>
      <c r="L12" s="301"/>
      <c r="O12" s="299"/>
    </row>
    <row r="13" spans="1:15">
      <c r="A13" s="300">
        <f t="shared" si="3"/>
        <v>7</v>
      </c>
      <c r="B13" s="292">
        <f t="shared" si="3"/>
        <v>46302</v>
      </c>
      <c r="C13" s="292">
        <f t="shared" si="4"/>
        <v>46302</v>
      </c>
      <c r="D13" s="293">
        <f t="shared" si="5"/>
        <v>0.33333333333333298</v>
      </c>
      <c r="E13" s="292">
        <f t="shared" si="6"/>
        <v>46303</v>
      </c>
      <c r="F13" s="293">
        <f t="shared" si="7"/>
        <v>0.33333333333333298</v>
      </c>
      <c r="G13" s="294">
        <f t="shared" si="8"/>
        <v>1</v>
      </c>
      <c r="H13" s="295">
        <f t="shared" si="2"/>
        <v>780423.1</v>
      </c>
      <c r="I13" s="295">
        <v>786696.93</v>
      </c>
      <c r="J13" s="296">
        <f t="shared" si="0"/>
        <v>6273.8300000000745</v>
      </c>
      <c r="K13" s="297">
        <f t="shared" si="1"/>
        <v>261.40958333333646</v>
      </c>
      <c r="L13" s="301"/>
      <c r="O13" s="299"/>
    </row>
    <row r="14" spans="1:15">
      <c r="A14" s="300">
        <f t="shared" si="3"/>
        <v>8</v>
      </c>
      <c r="B14" s="292">
        <f t="shared" si="3"/>
        <v>46303</v>
      </c>
      <c r="C14" s="292">
        <f t="shared" si="4"/>
        <v>46303</v>
      </c>
      <c r="D14" s="293">
        <f t="shared" si="5"/>
        <v>0.33333333333333298</v>
      </c>
      <c r="E14" s="292">
        <f t="shared" si="6"/>
        <v>46304</v>
      </c>
      <c r="F14" s="293">
        <f t="shared" si="7"/>
        <v>0.33333333333333298</v>
      </c>
      <c r="G14" s="294">
        <f t="shared" si="8"/>
        <v>1</v>
      </c>
      <c r="H14" s="295">
        <f t="shared" si="2"/>
        <v>786696.93</v>
      </c>
      <c r="I14" s="295">
        <v>792738.91</v>
      </c>
      <c r="J14" s="296">
        <f t="shared" si="0"/>
        <v>6041.9799999999814</v>
      </c>
      <c r="K14" s="297">
        <f t="shared" si="1"/>
        <v>251.7491666666659</v>
      </c>
      <c r="L14" s="301"/>
      <c r="O14" s="299"/>
    </row>
    <row r="15" spans="1:15">
      <c r="A15" s="300">
        <f t="shared" si="3"/>
        <v>9</v>
      </c>
      <c r="B15" s="292">
        <f t="shared" si="3"/>
        <v>46304</v>
      </c>
      <c r="C15" s="292">
        <f t="shared" si="4"/>
        <v>46304</v>
      </c>
      <c r="D15" s="293">
        <f t="shared" si="5"/>
        <v>0.33333333333333298</v>
      </c>
      <c r="E15" s="292">
        <f t="shared" si="6"/>
        <v>46305</v>
      </c>
      <c r="F15" s="293">
        <f t="shared" si="7"/>
        <v>0.33333333333333298</v>
      </c>
      <c r="G15" s="294">
        <f t="shared" si="8"/>
        <v>1</v>
      </c>
      <c r="H15" s="295">
        <f t="shared" si="2"/>
        <v>792738.91</v>
      </c>
      <c r="I15" s="295">
        <v>797390.28</v>
      </c>
      <c r="J15" s="296">
        <f t="shared" si="0"/>
        <v>4651.3699999999953</v>
      </c>
      <c r="K15" s="297">
        <f t="shared" si="1"/>
        <v>193.80708333333314</v>
      </c>
      <c r="L15" s="301"/>
    </row>
    <row r="16" spans="1:15">
      <c r="A16" s="300">
        <f t="shared" si="3"/>
        <v>10</v>
      </c>
      <c r="B16" s="292">
        <f t="shared" si="3"/>
        <v>46305</v>
      </c>
      <c r="C16" s="292">
        <f t="shared" si="4"/>
        <v>46305</v>
      </c>
      <c r="D16" s="293">
        <f t="shared" si="5"/>
        <v>0.33333333333333298</v>
      </c>
      <c r="E16" s="292">
        <f t="shared" si="6"/>
        <v>46306</v>
      </c>
      <c r="F16" s="293">
        <f t="shared" si="7"/>
        <v>0.33333333333333298</v>
      </c>
      <c r="G16" s="294">
        <f t="shared" si="8"/>
        <v>1</v>
      </c>
      <c r="H16" s="295">
        <f t="shared" si="2"/>
        <v>797390.28</v>
      </c>
      <c r="I16" s="295">
        <v>802168.34</v>
      </c>
      <c r="J16" s="296">
        <f t="shared" si="0"/>
        <v>4778.0599999999395</v>
      </c>
      <c r="K16" s="297">
        <f t="shared" si="1"/>
        <v>199.08583333333081</v>
      </c>
      <c r="L16" s="301"/>
    </row>
    <row r="17" spans="1:16">
      <c r="A17" s="300">
        <f t="shared" si="3"/>
        <v>11</v>
      </c>
      <c r="B17" s="292">
        <f t="shared" si="3"/>
        <v>46306</v>
      </c>
      <c r="C17" s="292">
        <f t="shared" si="4"/>
        <v>46306</v>
      </c>
      <c r="D17" s="293">
        <f t="shared" si="5"/>
        <v>0.33333333333333298</v>
      </c>
      <c r="E17" s="292">
        <f t="shared" si="6"/>
        <v>46307</v>
      </c>
      <c r="F17" s="293">
        <f t="shared" si="7"/>
        <v>0.33333333333333298</v>
      </c>
      <c r="G17" s="294">
        <f t="shared" si="8"/>
        <v>1</v>
      </c>
      <c r="H17" s="295">
        <f t="shared" si="2"/>
        <v>802168.34</v>
      </c>
      <c r="I17" s="295">
        <v>803506.82</v>
      </c>
      <c r="J17" s="296">
        <f t="shared" si="0"/>
        <v>1338.4799999999814</v>
      </c>
      <c r="K17" s="297">
        <f t="shared" si="1"/>
        <v>55.769999999999222</v>
      </c>
      <c r="L17" s="301"/>
    </row>
    <row r="18" spans="1:16">
      <c r="A18" s="300">
        <f t="shared" si="3"/>
        <v>12</v>
      </c>
      <c r="B18" s="292">
        <f t="shared" si="3"/>
        <v>46307</v>
      </c>
      <c r="C18" s="292">
        <f t="shared" si="4"/>
        <v>46307</v>
      </c>
      <c r="D18" s="293">
        <f t="shared" si="5"/>
        <v>0.33333333333333298</v>
      </c>
      <c r="E18" s="292">
        <f t="shared" si="6"/>
        <v>46308</v>
      </c>
      <c r="F18" s="293">
        <f t="shared" si="7"/>
        <v>0.33333333333333298</v>
      </c>
      <c r="G18" s="294">
        <f t="shared" si="8"/>
        <v>1</v>
      </c>
      <c r="H18" s="295">
        <f t="shared" si="2"/>
        <v>803506.82</v>
      </c>
      <c r="I18" s="295">
        <v>809470.27</v>
      </c>
      <c r="J18" s="296">
        <f t="shared" si="0"/>
        <v>5963.4500000000698</v>
      </c>
      <c r="K18" s="297">
        <f t="shared" si="1"/>
        <v>248.47708333333625</v>
      </c>
      <c r="L18" s="301"/>
    </row>
    <row r="19" spans="1:16">
      <c r="A19" s="300">
        <f t="shared" si="3"/>
        <v>13</v>
      </c>
      <c r="B19" s="292">
        <f t="shared" si="3"/>
        <v>46308</v>
      </c>
      <c r="C19" s="292">
        <f t="shared" si="4"/>
        <v>46308</v>
      </c>
      <c r="D19" s="293">
        <f t="shared" si="5"/>
        <v>0.33333333333333298</v>
      </c>
      <c r="E19" s="292">
        <f t="shared" si="6"/>
        <v>46309</v>
      </c>
      <c r="F19" s="293">
        <f t="shared" si="7"/>
        <v>0.33333333333333298</v>
      </c>
      <c r="G19" s="294">
        <f t="shared" si="8"/>
        <v>1</v>
      </c>
      <c r="H19" s="295">
        <f t="shared" si="2"/>
        <v>809470.27</v>
      </c>
      <c r="I19" s="295">
        <v>815183.85</v>
      </c>
      <c r="J19" s="296">
        <f t="shared" si="0"/>
        <v>5713.5799999999581</v>
      </c>
      <c r="K19" s="297">
        <f t="shared" si="1"/>
        <v>238.0658333333316</v>
      </c>
      <c r="L19" s="301"/>
    </row>
    <row r="20" spans="1:16">
      <c r="A20" s="300">
        <f t="shared" si="3"/>
        <v>14</v>
      </c>
      <c r="B20" s="292">
        <f t="shared" si="3"/>
        <v>46309</v>
      </c>
      <c r="C20" s="292">
        <f t="shared" si="4"/>
        <v>46309</v>
      </c>
      <c r="D20" s="293">
        <f t="shared" si="5"/>
        <v>0.33333333333333298</v>
      </c>
      <c r="E20" s="292">
        <f t="shared" si="6"/>
        <v>46310</v>
      </c>
      <c r="F20" s="293">
        <f t="shared" si="7"/>
        <v>0.33333333333333298</v>
      </c>
      <c r="G20" s="294">
        <f t="shared" si="8"/>
        <v>1</v>
      </c>
      <c r="H20" s="295">
        <f t="shared" si="2"/>
        <v>815183.85</v>
      </c>
      <c r="I20" s="295">
        <v>822090.11</v>
      </c>
      <c r="J20" s="296">
        <f t="shared" si="0"/>
        <v>6906.2600000000093</v>
      </c>
      <c r="K20" s="297">
        <f t="shared" si="1"/>
        <v>287.76083333333372</v>
      </c>
      <c r="L20" s="301"/>
    </row>
    <row r="21" spans="1:16">
      <c r="A21" s="300">
        <f t="shared" si="3"/>
        <v>15</v>
      </c>
      <c r="B21" s="292">
        <f t="shared" si="3"/>
        <v>46310</v>
      </c>
      <c r="C21" s="292">
        <f t="shared" si="4"/>
        <v>46310</v>
      </c>
      <c r="D21" s="293">
        <f t="shared" si="5"/>
        <v>0.33333333333333298</v>
      </c>
      <c r="E21" s="292">
        <f t="shared" si="6"/>
        <v>46311</v>
      </c>
      <c r="F21" s="293">
        <f t="shared" si="7"/>
        <v>0.33333333333333298</v>
      </c>
      <c r="G21" s="294">
        <f t="shared" si="8"/>
        <v>1</v>
      </c>
      <c r="H21" s="295"/>
      <c r="I21" s="295"/>
      <c r="J21" s="296">
        <f t="shared" si="0"/>
        <v>0</v>
      </c>
      <c r="K21" s="297">
        <f t="shared" si="1"/>
        <v>0</v>
      </c>
      <c r="L21" s="301"/>
    </row>
    <row r="22" spans="1:16">
      <c r="A22" s="300">
        <f t="shared" si="3"/>
        <v>16</v>
      </c>
      <c r="B22" s="292">
        <f t="shared" si="3"/>
        <v>46311</v>
      </c>
      <c r="C22" s="292">
        <f t="shared" si="4"/>
        <v>46311</v>
      </c>
      <c r="D22" s="293">
        <f t="shared" si="5"/>
        <v>0.33333333333333298</v>
      </c>
      <c r="E22" s="292">
        <f t="shared" si="6"/>
        <v>46312</v>
      </c>
      <c r="F22" s="293">
        <f t="shared" si="7"/>
        <v>0.33333333333333298</v>
      </c>
      <c r="G22" s="294">
        <f t="shared" si="8"/>
        <v>1</v>
      </c>
      <c r="H22" s="295"/>
      <c r="I22" s="295"/>
      <c r="J22" s="296">
        <f t="shared" si="0"/>
        <v>0</v>
      </c>
      <c r="K22" s="297">
        <f t="shared" si="1"/>
        <v>0</v>
      </c>
      <c r="L22" s="302"/>
    </row>
    <row r="23" spans="1:16">
      <c r="A23" s="300">
        <f t="shared" si="3"/>
        <v>17</v>
      </c>
      <c r="B23" s="292">
        <f t="shared" si="3"/>
        <v>46312</v>
      </c>
      <c r="C23" s="292">
        <f t="shared" si="4"/>
        <v>46312</v>
      </c>
      <c r="D23" s="293">
        <f t="shared" si="5"/>
        <v>0.33333333333333298</v>
      </c>
      <c r="E23" s="292">
        <f t="shared" si="6"/>
        <v>46313</v>
      </c>
      <c r="F23" s="293">
        <f t="shared" si="7"/>
        <v>0.33333333333333298</v>
      </c>
      <c r="G23" s="294">
        <f t="shared" si="8"/>
        <v>1</v>
      </c>
      <c r="H23" s="295"/>
      <c r="I23" s="295"/>
      <c r="J23" s="296">
        <f t="shared" si="0"/>
        <v>0</v>
      </c>
      <c r="K23" s="297">
        <f t="shared" si="1"/>
        <v>0</v>
      </c>
      <c r="L23" s="301"/>
    </row>
    <row r="24" spans="1:16">
      <c r="A24" s="300">
        <f t="shared" si="3"/>
        <v>18</v>
      </c>
      <c r="B24" s="292">
        <f t="shared" si="3"/>
        <v>46313</v>
      </c>
      <c r="C24" s="292">
        <f t="shared" si="4"/>
        <v>46313</v>
      </c>
      <c r="D24" s="293">
        <f t="shared" si="5"/>
        <v>0.33333333333333298</v>
      </c>
      <c r="E24" s="292">
        <f t="shared" si="6"/>
        <v>46314</v>
      </c>
      <c r="F24" s="293">
        <f t="shared" si="7"/>
        <v>0.33333333333333298</v>
      </c>
      <c r="G24" s="294">
        <f t="shared" si="8"/>
        <v>1</v>
      </c>
      <c r="H24" s="295"/>
      <c r="I24" s="295"/>
      <c r="J24" s="296">
        <f t="shared" si="0"/>
        <v>0</v>
      </c>
      <c r="K24" s="297">
        <f t="shared" si="1"/>
        <v>0</v>
      </c>
      <c r="L24" s="301"/>
    </row>
    <row r="25" spans="1:16">
      <c r="A25" s="300">
        <f t="shared" ref="A25:B37" si="9">A24+1</f>
        <v>19</v>
      </c>
      <c r="B25" s="292">
        <f>B24+1</f>
        <v>46314</v>
      </c>
      <c r="C25" s="292">
        <f t="shared" si="4"/>
        <v>46314</v>
      </c>
      <c r="D25" s="293">
        <f t="shared" si="5"/>
        <v>0.33333333333333298</v>
      </c>
      <c r="E25" s="292">
        <f t="shared" si="6"/>
        <v>46315</v>
      </c>
      <c r="F25" s="293">
        <f t="shared" si="7"/>
        <v>0.33333333333333298</v>
      </c>
      <c r="G25" s="294">
        <f t="shared" si="8"/>
        <v>1</v>
      </c>
      <c r="H25" s="295"/>
      <c r="I25" s="295"/>
      <c r="J25" s="296">
        <f t="shared" si="0"/>
        <v>0</v>
      </c>
      <c r="K25" s="297">
        <f t="shared" si="1"/>
        <v>0</v>
      </c>
      <c r="L25" s="301"/>
    </row>
    <row r="26" spans="1:16">
      <c r="A26" s="300">
        <f t="shared" si="9"/>
        <v>20</v>
      </c>
      <c r="B26" s="292">
        <f>B25+1</f>
        <v>46315</v>
      </c>
      <c r="C26" s="292">
        <f t="shared" si="4"/>
        <v>46315</v>
      </c>
      <c r="D26" s="293">
        <f t="shared" si="5"/>
        <v>0.33333333333333298</v>
      </c>
      <c r="E26" s="292">
        <f t="shared" si="6"/>
        <v>46316</v>
      </c>
      <c r="F26" s="293">
        <f t="shared" si="7"/>
        <v>0.33333333333333298</v>
      </c>
      <c r="G26" s="294">
        <f t="shared" si="8"/>
        <v>1</v>
      </c>
      <c r="H26" s="295"/>
      <c r="I26" s="295"/>
      <c r="J26" s="296">
        <f t="shared" si="0"/>
        <v>0</v>
      </c>
      <c r="K26" s="297">
        <f t="shared" si="1"/>
        <v>0</v>
      </c>
      <c r="L26" s="301"/>
    </row>
    <row r="27" spans="1:16">
      <c r="A27" s="300">
        <f t="shared" si="9"/>
        <v>21</v>
      </c>
      <c r="B27" s="292">
        <f>B26+1</f>
        <v>46316</v>
      </c>
      <c r="C27" s="292">
        <f t="shared" si="4"/>
        <v>46316</v>
      </c>
      <c r="D27" s="293">
        <f t="shared" si="5"/>
        <v>0.33333333333333298</v>
      </c>
      <c r="E27" s="292">
        <f t="shared" si="6"/>
        <v>46317</v>
      </c>
      <c r="F27" s="293">
        <f t="shared" si="7"/>
        <v>0.33333333333333298</v>
      </c>
      <c r="G27" s="294">
        <f t="shared" si="8"/>
        <v>1</v>
      </c>
      <c r="H27" s="295"/>
      <c r="I27" s="295"/>
      <c r="J27" s="296">
        <f t="shared" si="0"/>
        <v>0</v>
      </c>
      <c r="K27" s="297">
        <f t="shared" si="1"/>
        <v>0</v>
      </c>
      <c r="L27" s="301"/>
    </row>
    <row r="28" spans="1:16">
      <c r="A28" s="300">
        <f t="shared" si="9"/>
        <v>22</v>
      </c>
      <c r="B28" s="292">
        <f t="shared" si="9"/>
        <v>46317</v>
      </c>
      <c r="C28" s="292">
        <f t="shared" si="4"/>
        <v>46317</v>
      </c>
      <c r="D28" s="293">
        <f t="shared" si="5"/>
        <v>0.33333333333333298</v>
      </c>
      <c r="E28" s="292">
        <f t="shared" si="6"/>
        <v>46318</v>
      </c>
      <c r="F28" s="293">
        <f t="shared" si="7"/>
        <v>0.33333333333333298</v>
      </c>
      <c r="G28" s="294">
        <f t="shared" si="8"/>
        <v>1</v>
      </c>
      <c r="H28" s="295"/>
      <c r="I28" s="303"/>
      <c r="J28" s="296">
        <f t="shared" si="0"/>
        <v>0</v>
      </c>
      <c r="K28" s="297">
        <f t="shared" si="1"/>
        <v>0</v>
      </c>
      <c r="L28" s="301"/>
      <c r="M28" s="304"/>
    </row>
    <row r="29" spans="1:16">
      <c r="A29" s="300">
        <f t="shared" si="9"/>
        <v>23</v>
      </c>
      <c r="B29" s="292">
        <f t="shared" si="9"/>
        <v>46318</v>
      </c>
      <c r="C29" s="292">
        <f t="shared" si="4"/>
        <v>46318</v>
      </c>
      <c r="D29" s="293">
        <f t="shared" si="5"/>
        <v>0.33333333333333298</v>
      </c>
      <c r="E29" s="292">
        <f t="shared" si="6"/>
        <v>46319</v>
      </c>
      <c r="F29" s="293">
        <f t="shared" si="7"/>
        <v>0.33333333333333298</v>
      </c>
      <c r="G29" s="294">
        <f t="shared" si="8"/>
        <v>1</v>
      </c>
      <c r="H29" s="295"/>
      <c r="I29" s="295"/>
      <c r="J29" s="296">
        <f t="shared" si="0"/>
        <v>0</v>
      </c>
      <c r="K29" s="297">
        <f t="shared" si="1"/>
        <v>0</v>
      </c>
      <c r="L29" s="301"/>
      <c r="M29" s="304"/>
    </row>
    <row r="30" spans="1:16">
      <c r="A30" s="300">
        <f t="shared" si="9"/>
        <v>24</v>
      </c>
      <c r="B30" s="292">
        <f t="shared" si="9"/>
        <v>46319</v>
      </c>
      <c r="C30" s="292">
        <f t="shared" si="4"/>
        <v>46319</v>
      </c>
      <c r="D30" s="293">
        <f t="shared" si="5"/>
        <v>0.33333333333333298</v>
      </c>
      <c r="E30" s="292">
        <f t="shared" si="6"/>
        <v>46320</v>
      </c>
      <c r="F30" s="293">
        <f t="shared" si="7"/>
        <v>0.33333333333333298</v>
      </c>
      <c r="G30" s="294">
        <f t="shared" si="8"/>
        <v>1</v>
      </c>
      <c r="H30" s="295"/>
      <c r="I30" s="295"/>
      <c r="J30" s="296">
        <f t="shared" si="0"/>
        <v>0</v>
      </c>
      <c r="K30" s="297">
        <f t="shared" si="1"/>
        <v>0</v>
      </c>
      <c r="L30" s="301"/>
      <c r="M30" s="304"/>
    </row>
    <row r="31" spans="1:16">
      <c r="A31" s="300">
        <f t="shared" si="9"/>
        <v>25</v>
      </c>
      <c r="B31" s="292">
        <f t="shared" si="9"/>
        <v>46320</v>
      </c>
      <c r="C31" s="292">
        <f t="shared" si="4"/>
        <v>46320</v>
      </c>
      <c r="D31" s="293">
        <f t="shared" si="5"/>
        <v>0.33333333333333298</v>
      </c>
      <c r="E31" s="292">
        <f t="shared" si="6"/>
        <v>46321</v>
      </c>
      <c r="F31" s="293">
        <f t="shared" si="7"/>
        <v>0.33333333333333298</v>
      </c>
      <c r="G31" s="294">
        <f t="shared" si="8"/>
        <v>1</v>
      </c>
      <c r="H31" s="295"/>
      <c r="I31" s="295"/>
      <c r="J31" s="296">
        <f t="shared" si="0"/>
        <v>0</v>
      </c>
      <c r="K31" s="297">
        <f t="shared" si="1"/>
        <v>0</v>
      </c>
      <c r="L31" s="301"/>
      <c r="M31" s="304"/>
      <c r="P31" s="304"/>
    </row>
    <row r="32" spans="1:16">
      <c r="A32" s="300">
        <f t="shared" si="9"/>
        <v>26</v>
      </c>
      <c r="B32" s="292">
        <f t="shared" si="9"/>
        <v>46321</v>
      </c>
      <c r="C32" s="292">
        <f t="shared" si="4"/>
        <v>46321</v>
      </c>
      <c r="D32" s="293">
        <f t="shared" si="5"/>
        <v>0.33333333333333298</v>
      </c>
      <c r="E32" s="292">
        <f t="shared" si="6"/>
        <v>46322</v>
      </c>
      <c r="F32" s="293">
        <f t="shared" si="7"/>
        <v>0.33333333333333298</v>
      </c>
      <c r="G32" s="294">
        <f t="shared" si="8"/>
        <v>1</v>
      </c>
      <c r="H32" s="295"/>
      <c r="I32" s="295"/>
      <c r="J32" s="296">
        <f t="shared" si="0"/>
        <v>0</v>
      </c>
      <c r="K32" s="297">
        <f t="shared" si="1"/>
        <v>0</v>
      </c>
      <c r="L32" s="301"/>
    </row>
    <row r="33" spans="1:12">
      <c r="A33" s="300">
        <f t="shared" si="9"/>
        <v>27</v>
      </c>
      <c r="B33" s="292">
        <f t="shared" si="9"/>
        <v>46322</v>
      </c>
      <c r="C33" s="292">
        <f t="shared" si="4"/>
        <v>46322</v>
      </c>
      <c r="D33" s="293">
        <f t="shared" si="5"/>
        <v>0.33333333333333298</v>
      </c>
      <c r="E33" s="292">
        <f t="shared" si="6"/>
        <v>46323</v>
      </c>
      <c r="F33" s="293">
        <f t="shared" si="7"/>
        <v>0.33333333333333298</v>
      </c>
      <c r="G33" s="294">
        <f t="shared" si="8"/>
        <v>1</v>
      </c>
      <c r="H33" s="295"/>
      <c r="I33" s="295"/>
      <c r="J33" s="296">
        <f t="shared" si="0"/>
        <v>0</v>
      </c>
      <c r="K33" s="297">
        <f t="shared" si="1"/>
        <v>0</v>
      </c>
      <c r="L33" s="301"/>
    </row>
    <row r="34" spans="1:12">
      <c r="A34" s="300">
        <f t="shared" si="9"/>
        <v>28</v>
      </c>
      <c r="B34" s="292">
        <f t="shared" si="9"/>
        <v>46323</v>
      </c>
      <c r="C34" s="292">
        <f t="shared" si="4"/>
        <v>46323</v>
      </c>
      <c r="D34" s="293">
        <f t="shared" si="5"/>
        <v>0.33333333333333298</v>
      </c>
      <c r="E34" s="292">
        <f t="shared" si="6"/>
        <v>46324</v>
      </c>
      <c r="F34" s="293">
        <f t="shared" si="7"/>
        <v>0.33333333333333298</v>
      </c>
      <c r="G34" s="294">
        <f t="shared" si="8"/>
        <v>1</v>
      </c>
      <c r="H34" s="295"/>
      <c r="I34" s="295"/>
      <c r="J34" s="296">
        <f t="shared" si="0"/>
        <v>0</v>
      </c>
      <c r="K34" s="297">
        <f t="shared" si="1"/>
        <v>0</v>
      </c>
      <c r="L34" s="301"/>
    </row>
    <row r="35" spans="1:12">
      <c r="A35" s="300">
        <f t="shared" si="9"/>
        <v>29</v>
      </c>
      <c r="B35" s="292">
        <f t="shared" si="9"/>
        <v>46324</v>
      </c>
      <c r="C35" s="292">
        <f t="shared" si="4"/>
        <v>46324</v>
      </c>
      <c r="D35" s="293">
        <f t="shared" si="5"/>
        <v>0.33333333333333298</v>
      </c>
      <c r="E35" s="292">
        <f t="shared" si="6"/>
        <v>46325</v>
      </c>
      <c r="F35" s="293">
        <f t="shared" si="7"/>
        <v>0.33333333333333298</v>
      </c>
      <c r="G35" s="294">
        <f t="shared" si="8"/>
        <v>1</v>
      </c>
      <c r="H35" s="295"/>
      <c r="I35" s="295"/>
      <c r="J35" s="296">
        <f t="shared" si="0"/>
        <v>0</v>
      </c>
      <c r="K35" s="297">
        <f t="shared" si="1"/>
        <v>0</v>
      </c>
      <c r="L35" s="301"/>
    </row>
    <row r="36" spans="1:12">
      <c r="A36" s="300">
        <f t="shared" si="9"/>
        <v>30</v>
      </c>
      <c r="B36" s="292">
        <f t="shared" si="9"/>
        <v>46325</v>
      </c>
      <c r="C36" s="292">
        <f t="shared" si="4"/>
        <v>46325</v>
      </c>
      <c r="D36" s="293">
        <f t="shared" si="5"/>
        <v>0.33333333333333298</v>
      </c>
      <c r="E36" s="292">
        <f t="shared" si="6"/>
        <v>46326</v>
      </c>
      <c r="F36" s="293">
        <f t="shared" si="7"/>
        <v>0.33333333333333298</v>
      </c>
      <c r="G36" s="294">
        <f t="shared" si="8"/>
        <v>1</v>
      </c>
      <c r="H36" s="295"/>
      <c r="I36" s="295"/>
      <c r="J36" s="296">
        <f t="shared" si="0"/>
        <v>0</v>
      </c>
      <c r="K36" s="297">
        <f t="shared" si="1"/>
        <v>0</v>
      </c>
      <c r="L36" s="301"/>
    </row>
    <row r="37" spans="1:12">
      <c r="A37" s="300">
        <f t="shared" si="9"/>
        <v>31</v>
      </c>
      <c r="B37" s="292">
        <f t="shared" si="9"/>
        <v>46326</v>
      </c>
      <c r="C37" s="292">
        <f t="shared" si="4"/>
        <v>46326</v>
      </c>
      <c r="D37" s="293">
        <f t="shared" si="5"/>
        <v>0.33333333333333298</v>
      </c>
      <c r="E37" s="292">
        <f t="shared" si="6"/>
        <v>46327</v>
      </c>
      <c r="F37" s="293">
        <f t="shared" si="7"/>
        <v>0.33333333333333298</v>
      </c>
      <c r="G37" s="294">
        <f t="shared" si="8"/>
        <v>1</v>
      </c>
      <c r="H37" s="295"/>
      <c r="I37" s="295"/>
      <c r="J37" s="296">
        <f t="shared" si="0"/>
        <v>0</v>
      </c>
      <c r="K37" s="297">
        <f t="shared" si="1"/>
        <v>0</v>
      </c>
      <c r="L37" s="301"/>
    </row>
    <row r="38" spans="1:12">
      <c r="A38" s="300"/>
      <c r="B38" s="292"/>
      <c r="C38" s="292"/>
      <c r="D38" s="293"/>
      <c r="E38" s="292"/>
      <c r="F38" s="293"/>
      <c r="G38" s="294"/>
      <c r="H38" s="305"/>
      <c r="I38" s="305"/>
      <c r="J38" s="305"/>
      <c r="K38" s="297"/>
      <c r="L38" s="301"/>
    </row>
    <row r="39" spans="1:12">
      <c r="A39" s="306" t="s">
        <v>3</v>
      </c>
      <c r="B39" s="307"/>
      <c r="C39" s="307"/>
      <c r="D39" s="307"/>
      <c r="E39" s="307"/>
      <c r="F39" s="307"/>
      <c r="G39" s="308">
        <f>SUM(G7:G34)</f>
        <v>28.083333333333332</v>
      </c>
      <c r="H39" s="309"/>
      <c r="I39" s="309"/>
      <c r="J39" s="310">
        <f>SUM(J7:J38)</f>
        <v>77228.489999999991</v>
      </c>
      <c r="K39" s="310">
        <f>AVERAGE(K7:K34)</f>
        <v>114.92334821428571</v>
      </c>
      <c r="L39" s="311"/>
    </row>
    <row r="40" spans="1:12">
      <c r="A40" s="312" t="s">
        <v>130</v>
      </c>
      <c r="B40" s="313"/>
      <c r="C40" s="313"/>
      <c r="D40" s="313"/>
      <c r="E40" s="313"/>
      <c r="F40" s="313"/>
      <c r="G40" s="314">
        <f>G39/SUMPRODUCT((G7:G34&gt;0)*1)</f>
        <v>1.0029761904761905</v>
      </c>
      <c r="H40" s="315"/>
      <c r="I40" s="315"/>
      <c r="J40" s="315"/>
      <c r="K40" s="315">
        <f>K39/SUMPRODUCT((K7:K34&gt;0)*1)</f>
        <v>8.2088105867346943</v>
      </c>
      <c r="L40" s="316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workbookViewId="0">
      <pane xSplit="3" ySplit="6" topLeftCell="D7" activePane="bottomRight" state="frozen"/>
      <selection pane="topRight"/>
      <selection pane="bottomLeft"/>
      <selection pane="bottomRight" activeCell="K21" sqref="K2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3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249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MAX(K7:K34)</f>
        <v>43.692916666666861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0.33333333333333298</v>
      </c>
      <c r="E7" s="10">
        <f>C7+1</f>
        <v>46297</v>
      </c>
      <c r="F7" s="11">
        <v>0.33333333333333298</v>
      </c>
      <c r="G7" s="12">
        <f>IFERROR(((E7-C7)+(F7-D7)),"")</f>
        <v>1</v>
      </c>
      <c r="H7" s="13">
        <v>652631.44999999995</v>
      </c>
      <c r="I7" s="13">
        <v>652917.68999999994</v>
      </c>
      <c r="J7" s="13">
        <f t="shared" ref="J7" si="0">I7-H7</f>
        <v>286.23999999999069</v>
      </c>
      <c r="K7" s="14">
        <f t="shared" ref="K7" si="1">J7/24</f>
        <v>11.926666666666279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0.33333333333333298</v>
      </c>
      <c r="E8" s="10">
        <f>C8+1</f>
        <v>46298</v>
      </c>
      <c r="F8" s="11">
        <v>0.33333333333333298</v>
      </c>
      <c r="G8" s="12">
        <f>IFERROR(((E8-C8)+(F8-D8)),"")</f>
        <v>1</v>
      </c>
      <c r="H8" s="256">
        <f t="shared" ref="H8:H20" si="2">I7</f>
        <v>652917.68999999994</v>
      </c>
      <c r="I8" s="13">
        <v>653208.67000000004</v>
      </c>
      <c r="J8" s="13">
        <f t="shared" ref="J8" si="3">I8-H8</f>
        <v>290.98000000009779</v>
      </c>
      <c r="K8" s="14">
        <f t="shared" ref="K8" si="4">J8/24</f>
        <v>12.124166666670741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ref="C9:C34" si="6">B9</f>
        <v>46298</v>
      </c>
      <c r="D9" s="11">
        <v>0.33333333333333298</v>
      </c>
      <c r="E9" s="10">
        <f t="shared" ref="E9:E34" si="7">C9+1</f>
        <v>46299</v>
      </c>
      <c r="F9" s="11">
        <v>0.33333333333333298</v>
      </c>
      <c r="G9" s="12">
        <f t="shared" ref="G9:G34" si="8">IFERROR(((E9-C9)+(F9-D9)),"")</f>
        <v>1</v>
      </c>
      <c r="H9" s="256">
        <f t="shared" si="2"/>
        <v>653208.67000000004</v>
      </c>
      <c r="I9" s="13">
        <v>653208.67000000004</v>
      </c>
      <c r="J9" s="13">
        <f t="shared" ref="J9" si="9">I9-H9</f>
        <v>0</v>
      </c>
      <c r="K9" s="14">
        <f t="shared" ref="K9" si="10">J9/24</f>
        <v>0</v>
      </c>
      <c r="L9" s="15" t="s">
        <v>186</v>
      </c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v>0.33333333333333298</v>
      </c>
      <c r="E10" s="10">
        <f t="shared" si="7"/>
        <v>46300</v>
      </c>
      <c r="F10" s="11">
        <v>0.33333333333333298</v>
      </c>
      <c r="G10" s="12">
        <f t="shared" si="8"/>
        <v>1</v>
      </c>
      <c r="H10" s="256">
        <f t="shared" si="2"/>
        <v>653208.67000000004</v>
      </c>
      <c r="I10" s="13">
        <v>653208.67000000004</v>
      </c>
      <c r="J10" s="13">
        <f t="shared" ref="J10" si="11">I10-H10</f>
        <v>0</v>
      </c>
      <c r="K10" s="14">
        <f t="shared" ref="K10" si="12">J10/24</f>
        <v>0</v>
      </c>
      <c r="L10" s="15" t="s">
        <v>186</v>
      </c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v>0.33333333333333298</v>
      </c>
      <c r="E11" s="10">
        <f t="shared" si="7"/>
        <v>46301</v>
      </c>
      <c r="F11" s="11">
        <v>0.33333333333333298</v>
      </c>
      <c r="G11" s="12">
        <f t="shared" si="8"/>
        <v>1</v>
      </c>
      <c r="H11" s="256">
        <f t="shared" si="2"/>
        <v>653208.67000000004</v>
      </c>
      <c r="I11" s="13">
        <v>654254.30000000005</v>
      </c>
      <c r="J11" s="13">
        <f t="shared" ref="J11:J12" si="13">I11-H11</f>
        <v>1045.6300000000047</v>
      </c>
      <c r="K11" s="14">
        <f t="shared" ref="K11:K12" si="14">J11/24</f>
        <v>43.567916666666861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v>0.33333333333333298</v>
      </c>
      <c r="E12" s="10">
        <f t="shared" si="7"/>
        <v>46302</v>
      </c>
      <c r="F12" s="11">
        <v>0.33333333333333298</v>
      </c>
      <c r="G12" s="12">
        <f t="shared" si="8"/>
        <v>1</v>
      </c>
      <c r="H12" s="256">
        <f t="shared" si="2"/>
        <v>654254.30000000005</v>
      </c>
      <c r="I12" s="13">
        <v>654329.17000000004</v>
      </c>
      <c r="J12" s="13">
        <f t="shared" si="13"/>
        <v>74.869999999995343</v>
      </c>
      <c r="K12" s="14">
        <f t="shared" si="14"/>
        <v>3.1195833333331393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v>0.33333333333333298</v>
      </c>
      <c r="E13" s="10">
        <f t="shared" si="7"/>
        <v>46303</v>
      </c>
      <c r="F13" s="11">
        <v>0.33333333333333298</v>
      </c>
      <c r="G13" s="12">
        <f t="shared" si="8"/>
        <v>1</v>
      </c>
      <c r="H13" s="256">
        <f t="shared" si="2"/>
        <v>654329.17000000004</v>
      </c>
      <c r="I13" s="13">
        <v>655340.07999999996</v>
      </c>
      <c r="J13" s="13">
        <f t="shared" ref="J13" si="15">I13-H13</f>
        <v>1010.9099999999162</v>
      </c>
      <c r="K13" s="14">
        <f t="shared" ref="K13" si="16">J13/24</f>
        <v>42.121249999996508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v>0.33333333333333298</v>
      </c>
      <c r="E14" s="10">
        <f t="shared" si="7"/>
        <v>46304</v>
      </c>
      <c r="F14" s="11">
        <v>0.33333333333333298</v>
      </c>
      <c r="G14" s="12">
        <f t="shared" si="8"/>
        <v>1</v>
      </c>
      <c r="H14" s="256">
        <f t="shared" si="2"/>
        <v>655340.07999999996</v>
      </c>
      <c r="I14" s="256">
        <v>656364.71</v>
      </c>
      <c r="J14" s="13">
        <f t="shared" ref="J14" si="17">I14-H14</f>
        <v>1024.6300000000047</v>
      </c>
      <c r="K14" s="14">
        <f t="shared" ref="K14" si="18">J14/24</f>
        <v>42.692916666666861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v>0.33333333333333298</v>
      </c>
      <c r="E15" s="10">
        <f t="shared" si="7"/>
        <v>46305</v>
      </c>
      <c r="F15" s="11">
        <v>0.33333333333333298</v>
      </c>
      <c r="G15" s="12">
        <f t="shared" si="8"/>
        <v>1</v>
      </c>
      <c r="H15" s="256">
        <f t="shared" si="2"/>
        <v>656364.71</v>
      </c>
      <c r="I15" s="256">
        <v>657110.36</v>
      </c>
      <c r="J15" s="13">
        <f t="shared" ref="J15" si="19">I15-H15</f>
        <v>745.65000000002328</v>
      </c>
      <c r="K15" s="14">
        <f t="shared" ref="K15" si="20">J15/24</f>
        <v>31.068750000000971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v>0.33333333333333298</v>
      </c>
      <c r="E16" s="10">
        <f t="shared" si="7"/>
        <v>46306</v>
      </c>
      <c r="F16" s="11">
        <v>0.33333333333333298</v>
      </c>
      <c r="G16" s="12">
        <f t="shared" si="8"/>
        <v>1</v>
      </c>
      <c r="H16" s="256">
        <f t="shared" si="2"/>
        <v>657110.36</v>
      </c>
      <c r="I16" s="256">
        <v>657110.36</v>
      </c>
      <c r="J16" s="13">
        <f t="shared" ref="J16" si="21">I16-H16</f>
        <v>0</v>
      </c>
      <c r="K16" s="14">
        <f t="shared" ref="K16" si="22">J16/24</f>
        <v>0</v>
      </c>
      <c r="L16" s="15" t="s">
        <v>186</v>
      </c>
    </row>
    <row r="17" spans="1:14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v>0.33333333333333298</v>
      </c>
      <c r="E17" s="10">
        <f t="shared" si="7"/>
        <v>46307</v>
      </c>
      <c r="F17" s="11">
        <v>0.33333333333333298</v>
      </c>
      <c r="G17" s="12">
        <f t="shared" si="8"/>
        <v>1</v>
      </c>
      <c r="H17" s="256">
        <f t="shared" si="2"/>
        <v>657110.36</v>
      </c>
      <c r="I17" s="256">
        <v>657110.36</v>
      </c>
      <c r="J17" s="13">
        <f t="shared" ref="J17" si="23">I17-H17</f>
        <v>0</v>
      </c>
      <c r="K17" s="14">
        <f t="shared" ref="K17" si="24">J17/24</f>
        <v>0</v>
      </c>
      <c r="L17" s="15" t="s">
        <v>186</v>
      </c>
    </row>
    <row r="18" spans="1:14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v>0.33333333333333298</v>
      </c>
      <c r="E18" s="10">
        <f t="shared" si="7"/>
        <v>46308</v>
      </c>
      <c r="F18" s="11">
        <v>0.33333333333333298</v>
      </c>
      <c r="G18" s="12">
        <f t="shared" si="8"/>
        <v>1</v>
      </c>
      <c r="H18" s="256">
        <f t="shared" si="2"/>
        <v>657110.36</v>
      </c>
      <c r="I18" s="13">
        <v>658158.99</v>
      </c>
      <c r="J18" s="13">
        <f t="shared" ref="J18:J19" si="25">I18-H18</f>
        <v>1048.6300000000047</v>
      </c>
      <c r="K18" s="14">
        <f t="shared" ref="K18:K19" si="26">J18/24</f>
        <v>43.692916666666861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v>0.33333333333333298</v>
      </c>
      <c r="E19" s="10">
        <f t="shared" si="7"/>
        <v>46309</v>
      </c>
      <c r="F19" s="11">
        <v>0.33333333333333298</v>
      </c>
      <c r="G19" s="12">
        <f t="shared" si="8"/>
        <v>1</v>
      </c>
      <c r="H19" s="256">
        <f t="shared" si="2"/>
        <v>658158.99</v>
      </c>
      <c r="I19" s="13">
        <v>658825.27</v>
      </c>
      <c r="J19" s="13">
        <f t="shared" si="25"/>
        <v>666.28000000002794</v>
      </c>
      <c r="K19" s="14">
        <f t="shared" si="26"/>
        <v>27.761666666667832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v>0.33333333333333298</v>
      </c>
      <c r="E20" s="10">
        <f t="shared" si="7"/>
        <v>46310</v>
      </c>
      <c r="F20" s="11">
        <v>0.33333333333333298</v>
      </c>
      <c r="G20" s="12">
        <f t="shared" si="8"/>
        <v>1</v>
      </c>
      <c r="H20" s="256">
        <f t="shared" si="2"/>
        <v>658825.27</v>
      </c>
      <c r="I20" s="13">
        <v>659848.72</v>
      </c>
      <c r="J20" s="13">
        <f t="shared" ref="J20" si="27">I20-H20</f>
        <v>1023.4499999999534</v>
      </c>
      <c r="K20" s="14">
        <f t="shared" ref="K20" si="28">J20/24</f>
        <v>42.643749999998057</v>
      </c>
      <c r="L20" s="15"/>
    </row>
    <row r="21" spans="1:14">
      <c r="A21" s="16">
        <f t="shared" si="5"/>
        <v>15</v>
      </c>
      <c r="B21" s="10">
        <f t="shared" si="5"/>
        <v>46310</v>
      </c>
      <c r="C21" s="10">
        <f t="shared" si="6"/>
        <v>46310</v>
      </c>
      <c r="D21" s="11">
        <v>0.33333333333333298</v>
      </c>
      <c r="E21" s="10">
        <f t="shared" si="7"/>
        <v>46311</v>
      </c>
      <c r="F21" s="11">
        <v>0.33333333333333298</v>
      </c>
      <c r="G21" s="12">
        <f t="shared" si="8"/>
        <v>1</v>
      </c>
      <c r="H21" s="256"/>
      <c r="I21" s="13"/>
      <c r="J21" s="13">
        <f t="shared" ref="J21" si="29">I21-H21</f>
        <v>0</v>
      </c>
      <c r="K21" s="14">
        <f t="shared" ref="K21" si="30">J21/24</f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6"/>
        <v>46311</v>
      </c>
      <c r="D22" s="11">
        <v>0.33333333333333298</v>
      </c>
      <c r="E22" s="10">
        <f t="shared" si="7"/>
        <v>46312</v>
      </c>
      <c r="F22" s="11">
        <v>0.33333333333333298</v>
      </c>
      <c r="G22" s="12">
        <f t="shared" si="8"/>
        <v>1</v>
      </c>
      <c r="H22" s="256"/>
      <c r="I22" s="13"/>
      <c r="J22" s="13">
        <f t="shared" ref="J22:J23" si="31">I22-H22</f>
        <v>0</v>
      </c>
      <c r="K22" s="14">
        <f t="shared" ref="K22" si="32">J22/24</f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6"/>
        <v>46312</v>
      </c>
      <c r="D23" s="11">
        <v>0.33333333333333298</v>
      </c>
      <c r="E23" s="10">
        <f t="shared" si="7"/>
        <v>46313</v>
      </c>
      <c r="F23" s="11">
        <v>0.33333333333333298</v>
      </c>
      <c r="G23" s="12">
        <f t="shared" si="8"/>
        <v>1</v>
      </c>
      <c r="H23" s="256"/>
      <c r="I23" s="13"/>
      <c r="J23" s="13">
        <f t="shared" si="31"/>
        <v>0</v>
      </c>
      <c r="K23" s="14">
        <f t="shared" ref="K23" si="33">J23/24</f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6"/>
        <v>46313</v>
      </c>
      <c r="D24" s="11">
        <v>0.33333333333333298</v>
      </c>
      <c r="E24" s="10">
        <f t="shared" si="7"/>
        <v>46314</v>
      </c>
      <c r="F24" s="11">
        <v>0.33333333333333298</v>
      </c>
      <c r="G24" s="12">
        <f t="shared" si="8"/>
        <v>1</v>
      </c>
      <c r="H24" s="256"/>
      <c r="I24" s="13"/>
      <c r="J24" s="13">
        <f t="shared" ref="J24" si="34">I24-H24</f>
        <v>0</v>
      </c>
      <c r="K24" s="14">
        <f t="shared" ref="K24" si="35">J24/24</f>
        <v>0</v>
      </c>
      <c r="L24" s="15"/>
    </row>
    <row r="25" spans="1:14">
      <c r="A25" s="16">
        <f t="shared" ref="A25:B34" si="36">A24+1</f>
        <v>19</v>
      </c>
      <c r="B25" s="10">
        <f>B24+1</f>
        <v>46314</v>
      </c>
      <c r="C25" s="10">
        <f t="shared" si="6"/>
        <v>46314</v>
      </c>
      <c r="D25" s="11">
        <v>0.33333333333333298</v>
      </c>
      <c r="E25" s="10">
        <f t="shared" si="7"/>
        <v>46315</v>
      </c>
      <c r="F25" s="11">
        <v>0.33333333333333298</v>
      </c>
      <c r="G25" s="12">
        <f t="shared" si="8"/>
        <v>1</v>
      </c>
      <c r="H25" s="256"/>
      <c r="I25" s="13"/>
      <c r="J25" s="13">
        <f t="shared" ref="J25" si="37">I25-H25</f>
        <v>0</v>
      </c>
      <c r="K25" s="14">
        <f t="shared" ref="K25" si="38">J25/24</f>
        <v>0</v>
      </c>
      <c r="L25" s="15"/>
    </row>
    <row r="26" spans="1:14">
      <c r="A26" s="16">
        <f t="shared" si="36"/>
        <v>20</v>
      </c>
      <c r="B26" s="10">
        <f>B25+1</f>
        <v>46315</v>
      </c>
      <c r="C26" s="10">
        <f t="shared" si="6"/>
        <v>46315</v>
      </c>
      <c r="D26" s="11">
        <v>0.33333333333333298</v>
      </c>
      <c r="E26" s="10">
        <f t="shared" si="7"/>
        <v>46316</v>
      </c>
      <c r="F26" s="11">
        <v>0.33333333333333298</v>
      </c>
      <c r="G26" s="12">
        <f t="shared" si="8"/>
        <v>1</v>
      </c>
      <c r="H26" s="256"/>
      <c r="I26" s="13"/>
      <c r="J26" s="13">
        <f t="shared" ref="J26" si="39">I26-H26</f>
        <v>0</v>
      </c>
      <c r="K26" s="14">
        <f t="shared" ref="K26" si="40">J26/24</f>
        <v>0</v>
      </c>
      <c r="L26" s="15"/>
    </row>
    <row r="27" spans="1:14">
      <c r="A27" s="16">
        <f t="shared" si="36"/>
        <v>21</v>
      </c>
      <c r="B27" s="10">
        <f>B26+1</f>
        <v>46316</v>
      </c>
      <c r="C27" s="10">
        <f t="shared" si="6"/>
        <v>46316</v>
      </c>
      <c r="D27" s="11">
        <v>0.33333333333333298</v>
      </c>
      <c r="E27" s="10">
        <f t="shared" si="7"/>
        <v>46317</v>
      </c>
      <c r="F27" s="11">
        <v>0.33333333333333298</v>
      </c>
      <c r="G27" s="12">
        <f t="shared" si="8"/>
        <v>1</v>
      </c>
      <c r="H27" s="256"/>
      <c r="I27" s="13"/>
      <c r="J27" s="13">
        <f t="shared" ref="J27" si="41">I27-H27</f>
        <v>0</v>
      </c>
      <c r="K27" s="14">
        <f t="shared" ref="K27" si="42">J27/24</f>
        <v>0</v>
      </c>
      <c r="L27" s="15"/>
    </row>
    <row r="28" spans="1:14">
      <c r="A28" s="16">
        <f t="shared" si="36"/>
        <v>22</v>
      </c>
      <c r="B28" s="10">
        <f t="shared" si="36"/>
        <v>46317</v>
      </c>
      <c r="C28" s="10">
        <f t="shared" si="6"/>
        <v>46317</v>
      </c>
      <c r="D28" s="11">
        <v>0.33333333333333298</v>
      </c>
      <c r="E28" s="10">
        <f t="shared" si="7"/>
        <v>46318</v>
      </c>
      <c r="F28" s="11">
        <v>0.33333333333333298</v>
      </c>
      <c r="G28" s="12">
        <f t="shared" si="8"/>
        <v>1</v>
      </c>
      <c r="H28" s="256"/>
      <c r="I28" s="13"/>
      <c r="J28" s="13">
        <f t="shared" ref="J28" si="43">I28-H28</f>
        <v>0</v>
      </c>
      <c r="K28" s="14">
        <f t="shared" ref="K28" si="44">J28/24</f>
        <v>0</v>
      </c>
      <c r="L28" s="15"/>
    </row>
    <row r="29" spans="1:14">
      <c r="A29" s="16">
        <f t="shared" si="36"/>
        <v>23</v>
      </c>
      <c r="B29" s="10">
        <f t="shared" si="36"/>
        <v>46318</v>
      </c>
      <c r="C29" s="10">
        <f t="shared" si="6"/>
        <v>46318</v>
      </c>
      <c r="D29" s="11">
        <v>0.33333333333333298</v>
      </c>
      <c r="E29" s="10">
        <f t="shared" si="7"/>
        <v>46319</v>
      </c>
      <c r="F29" s="11">
        <v>0.33333333333333298</v>
      </c>
      <c r="G29" s="12">
        <f t="shared" si="8"/>
        <v>1</v>
      </c>
      <c r="H29" s="256"/>
      <c r="I29" s="13"/>
      <c r="J29" s="13">
        <f t="shared" ref="J29" si="45">I29-H29</f>
        <v>0</v>
      </c>
      <c r="K29" s="14">
        <f t="shared" ref="K29" si="46">J29/24</f>
        <v>0</v>
      </c>
      <c r="L29" s="15"/>
    </row>
    <row r="30" spans="1:14">
      <c r="A30" s="16">
        <f t="shared" si="36"/>
        <v>24</v>
      </c>
      <c r="B30" s="10">
        <f t="shared" si="36"/>
        <v>46319</v>
      </c>
      <c r="C30" s="10">
        <f t="shared" si="6"/>
        <v>46319</v>
      </c>
      <c r="D30" s="11">
        <v>0.33333333333333298</v>
      </c>
      <c r="E30" s="10">
        <f t="shared" si="7"/>
        <v>46320</v>
      </c>
      <c r="F30" s="11">
        <v>0.33333333333333298</v>
      </c>
      <c r="G30" s="12">
        <f t="shared" si="8"/>
        <v>1</v>
      </c>
      <c r="H30" s="256"/>
      <c r="I30" s="13"/>
      <c r="J30" s="13">
        <f t="shared" ref="J30" si="47">I30-H30</f>
        <v>0</v>
      </c>
      <c r="K30" s="14">
        <f t="shared" ref="K30" si="48">J30/24</f>
        <v>0</v>
      </c>
      <c r="L30" s="15"/>
    </row>
    <row r="31" spans="1:14">
      <c r="A31" s="16">
        <f t="shared" si="36"/>
        <v>25</v>
      </c>
      <c r="B31" s="10">
        <f t="shared" si="36"/>
        <v>46320</v>
      </c>
      <c r="C31" s="10">
        <f t="shared" si="6"/>
        <v>46320</v>
      </c>
      <c r="D31" s="11">
        <v>0.33333333333333298</v>
      </c>
      <c r="E31" s="10">
        <f t="shared" si="7"/>
        <v>46321</v>
      </c>
      <c r="F31" s="11">
        <v>0.33333333333333298</v>
      </c>
      <c r="G31" s="12">
        <f t="shared" si="8"/>
        <v>1</v>
      </c>
      <c r="H31" s="256"/>
      <c r="I31" s="13"/>
      <c r="J31" s="13">
        <f t="shared" ref="J31" si="49">I31-H31</f>
        <v>0</v>
      </c>
      <c r="K31" s="14">
        <f t="shared" ref="K31" si="50">J31/24</f>
        <v>0</v>
      </c>
      <c r="L31" s="15"/>
    </row>
    <row r="32" spans="1:14">
      <c r="A32" s="16">
        <f t="shared" si="36"/>
        <v>26</v>
      </c>
      <c r="B32" s="10">
        <f t="shared" si="36"/>
        <v>46321</v>
      </c>
      <c r="C32" s="10">
        <f t="shared" si="6"/>
        <v>46321</v>
      </c>
      <c r="D32" s="11">
        <v>0.33333333333333298</v>
      </c>
      <c r="E32" s="10">
        <f t="shared" si="7"/>
        <v>46322</v>
      </c>
      <c r="F32" s="11">
        <v>0.33333333333333298</v>
      </c>
      <c r="G32" s="12">
        <f t="shared" si="8"/>
        <v>1</v>
      </c>
      <c r="H32" s="256"/>
      <c r="I32" s="13"/>
      <c r="J32" s="13">
        <f t="shared" ref="J32" si="51">I32-H32</f>
        <v>0</v>
      </c>
      <c r="K32" s="14">
        <f t="shared" ref="K32" si="52">J32/24</f>
        <v>0</v>
      </c>
      <c r="L32" s="15"/>
    </row>
    <row r="33" spans="1:12">
      <c r="A33" s="16">
        <f t="shared" si="36"/>
        <v>27</v>
      </c>
      <c r="B33" s="10">
        <f t="shared" si="36"/>
        <v>46322</v>
      </c>
      <c r="C33" s="10">
        <f t="shared" si="6"/>
        <v>46322</v>
      </c>
      <c r="D33" s="11">
        <v>0.33333333333333298</v>
      </c>
      <c r="E33" s="10">
        <f t="shared" si="7"/>
        <v>46323</v>
      </c>
      <c r="F33" s="11">
        <v>0.33333333333333298</v>
      </c>
      <c r="G33" s="12">
        <f t="shared" si="8"/>
        <v>1</v>
      </c>
      <c r="H33" s="256"/>
      <c r="I33" s="13"/>
      <c r="J33" s="13">
        <f t="shared" ref="J33" si="53">I33-H33</f>
        <v>0</v>
      </c>
      <c r="K33" s="14">
        <f t="shared" ref="K33" si="54">J33/24</f>
        <v>0</v>
      </c>
      <c r="L33" s="15"/>
    </row>
    <row r="34" spans="1:12">
      <c r="A34" s="16">
        <f t="shared" si="36"/>
        <v>28</v>
      </c>
      <c r="B34" s="10">
        <f t="shared" si="36"/>
        <v>46323</v>
      </c>
      <c r="C34" s="10">
        <f t="shared" si="6"/>
        <v>46323</v>
      </c>
      <c r="D34" s="11">
        <v>0.33333333333333298</v>
      </c>
      <c r="E34" s="10">
        <f t="shared" si="7"/>
        <v>46324</v>
      </c>
      <c r="F34" s="11">
        <v>0.33333333333333298</v>
      </c>
      <c r="G34" s="12">
        <f t="shared" si="8"/>
        <v>1</v>
      </c>
      <c r="H34" s="256"/>
      <c r="I34" s="13"/>
      <c r="J34" s="13">
        <f t="shared" ref="J34" si="55">I34-H34</f>
        <v>0</v>
      </c>
      <c r="K34" s="14">
        <f t="shared" ref="K34" si="56">J34/24</f>
        <v>0</v>
      </c>
      <c r="L34" s="15"/>
    </row>
    <row r="35" spans="1:12">
      <c r="A35" s="16">
        <f t="shared" ref="A35:B35" si="57">A34+1</f>
        <v>29</v>
      </c>
      <c r="B35" s="10">
        <f t="shared" si="57"/>
        <v>46324</v>
      </c>
      <c r="C35" s="10">
        <f t="shared" ref="C35:C37" si="58">B35</f>
        <v>46324</v>
      </c>
      <c r="D35" s="11">
        <v>0.33333333333333298</v>
      </c>
      <c r="E35" s="10">
        <f t="shared" ref="E35:E37" si="59">C35+1</f>
        <v>46325</v>
      </c>
      <c r="F35" s="11">
        <v>0.33333333333333298</v>
      </c>
      <c r="G35" s="12">
        <f t="shared" ref="G35:G37" si="60">IFERROR(((E35-C35)+(F35-D35)),"")</f>
        <v>1</v>
      </c>
      <c r="H35" s="256"/>
      <c r="I35" s="13"/>
      <c r="J35" s="13">
        <f t="shared" ref="J35:J37" si="61">I35-H35</f>
        <v>0</v>
      </c>
      <c r="K35" s="14">
        <f t="shared" ref="K35:K37" si="62">J35/24</f>
        <v>0</v>
      </c>
      <c r="L35" s="15"/>
    </row>
    <row r="36" spans="1:12">
      <c r="A36" s="16">
        <f t="shared" ref="A36:B36" si="63">A35+1</f>
        <v>30</v>
      </c>
      <c r="B36" s="10">
        <f t="shared" si="63"/>
        <v>46325</v>
      </c>
      <c r="C36" s="10">
        <f t="shared" si="58"/>
        <v>46325</v>
      </c>
      <c r="D36" s="11">
        <v>0.33333333333333298</v>
      </c>
      <c r="E36" s="10">
        <f t="shared" si="59"/>
        <v>46326</v>
      </c>
      <c r="F36" s="11">
        <v>0.33333333333333298</v>
      </c>
      <c r="G36" s="12">
        <f t="shared" si="60"/>
        <v>1</v>
      </c>
      <c r="H36" s="256"/>
      <c r="I36" s="13"/>
      <c r="J36" s="13">
        <f t="shared" si="61"/>
        <v>0</v>
      </c>
      <c r="K36" s="14">
        <f t="shared" si="62"/>
        <v>0</v>
      </c>
      <c r="L36" s="15"/>
    </row>
    <row r="37" spans="1:12">
      <c r="A37" s="16">
        <f t="shared" ref="A37:B37" si="64">A36+1</f>
        <v>31</v>
      </c>
      <c r="B37" s="10">
        <f t="shared" si="64"/>
        <v>46326</v>
      </c>
      <c r="C37" s="10">
        <f t="shared" si="58"/>
        <v>46326</v>
      </c>
      <c r="D37" s="11">
        <v>0.33333333333333298</v>
      </c>
      <c r="E37" s="10">
        <f t="shared" si="59"/>
        <v>46327</v>
      </c>
      <c r="F37" s="11">
        <v>0.33333333333333298</v>
      </c>
      <c r="G37" s="12">
        <f t="shared" si="60"/>
        <v>1</v>
      </c>
      <c r="H37" s="256"/>
      <c r="I37" s="13"/>
      <c r="J37" s="13">
        <f t="shared" si="61"/>
        <v>0</v>
      </c>
      <c r="K37" s="14">
        <f t="shared" si="62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256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256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256"/>
      <c r="I40" s="13"/>
      <c r="J40" s="13"/>
      <c r="K40" s="14"/>
      <c r="L40" s="15"/>
    </row>
    <row r="41" spans="1:12">
      <c r="A41" s="16"/>
      <c r="B41" s="10"/>
      <c r="C41" s="10"/>
      <c r="D41" s="11"/>
      <c r="E41" s="10"/>
      <c r="F41" s="11"/>
      <c r="G41" s="12"/>
      <c r="H41" s="256"/>
      <c r="I41" s="13"/>
      <c r="J41" s="13"/>
      <c r="K41" s="14"/>
      <c r="L41" s="15"/>
    </row>
    <row r="42" spans="1:12">
      <c r="A42" s="16"/>
      <c r="B42" s="10"/>
      <c r="C42" s="10"/>
      <c r="D42" s="11"/>
      <c r="E42" s="10"/>
      <c r="F42" s="11"/>
      <c r="G42" s="12"/>
      <c r="H42" s="13"/>
      <c r="I42" s="13"/>
      <c r="J42" s="13"/>
      <c r="K42" s="14"/>
      <c r="L42" s="15"/>
    </row>
    <row r="43" spans="1:12">
      <c r="A43" s="24" t="s">
        <v>3</v>
      </c>
      <c r="B43" s="25"/>
      <c r="C43" s="25"/>
      <c r="D43" s="25"/>
      <c r="E43" s="25"/>
      <c r="F43" s="25"/>
      <c r="G43" s="26">
        <f>SUM(G7:G42)</f>
        <v>31</v>
      </c>
      <c r="H43" s="27"/>
      <c r="I43" s="27"/>
      <c r="J43" s="28">
        <f>SUM(J7:J42)</f>
        <v>7217.2700000000186</v>
      </c>
      <c r="K43" s="28">
        <f>AVERAGE(K7:K42)</f>
        <v>9.7006317204301329</v>
      </c>
      <c r="L43" s="29"/>
    </row>
    <row r="44" spans="1:12">
      <c r="A44" s="30" t="s">
        <v>130</v>
      </c>
      <c r="B44" s="31"/>
      <c r="C44" s="31"/>
      <c r="D44" s="31"/>
      <c r="E44" s="31"/>
      <c r="F44" s="31"/>
      <c r="G44" s="32">
        <f>G43/SUMPRODUCT((G7:G42&gt;0)*1)</f>
        <v>1</v>
      </c>
      <c r="H44" s="33"/>
      <c r="I44" s="33"/>
      <c r="J44" s="33"/>
      <c r="K44" s="33">
        <f>K43/SUMPRODUCT((K7:K42&gt;0)*1)</f>
        <v>0.97006317204301329</v>
      </c>
      <c r="L44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zoomScale="80" zoomScaleNormal="80" workbookViewId="0">
      <pane ySplit="6" topLeftCell="A7" activePane="bottomLeft" state="frozen"/>
      <selection pane="bottomLeft" activeCell="K20" sqref="K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5.5703125" style="1" customWidth="1"/>
    <col min="8" max="8" width="15.28515625" style="1" customWidth="1"/>
    <col min="9" max="9" width="14.28515625" style="1" customWidth="1"/>
    <col min="10" max="10" width="16.42578125" style="1" customWidth="1"/>
    <col min="11" max="11" width="12" style="1" customWidth="1"/>
    <col min="12" max="12" width="13.42578125" style="42" hidden="1" customWidth="1"/>
    <col min="13" max="13" width="14.7109375" style="42" hidden="1" customWidth="1"/>
    <col min="14" max="14" width="9.140625" style="1" hidden="1" customWidth="1"/>
    <col min="15" max="15" width="13.28515625" style="1" hidden="1" customWidth="1"/>
    <col min="16" max="16" width="19.28515625" style="1" hidden="1" customWidth="1"/>
    <col min="17" max="17" width="59.7109375" style="1" customWidth="1"/>
    <col min="18" max="18" width="9.140625" style="1"/>
    <col min="19" max="19" width="10.85546875" style="1" customWidth="1"/>
    <col min="20" max="16384" width="9.140625" style="1"/>
  </cols>
  <sheetData>
    <row r="1" spans="1:17">
      <c r="C1" s="278" t="s">
        <v>156</v>
      </c>
      <c r="L1" s="44"/>
      <c r="M1" s="44"/>
      <c r="N1" s="2"/>
      <c r="O1" s="2"/>
      <c r="P1" s="2"/>
      <c r="Q1" s="2"/>
    </row>
    <row r="2" spans="1:17">
      <c r="C2" s="278" t="s">
        <v>250</v>
      </c>
      <c r="L2" s="44"/>
      <c r="M2" s="44"/>
      <c r="N2" s="2"/>
      <c r="O2" s="2"/>
      <c r="P2" s="2"/>
      <c r="Q2" s="4" t="s">
        <v>158</v>
      </c>
    </row>
    <row r="3" spans="1:17">
      <c r="C3" s="278" t="str">
        <f>SCI!C3</f>
        <v>Bulan October 2026</v>
      </c>
      <c r="L3" s="44"/>
      <c r="M3" s="44"/>
      <c r="N3" s="2"/>
      <c r="O3" s="2"/>
      <c r="P3" s="2"/>
      <c r="Q3" s="2"/>
    </row>
    <row r="4" spans="1:17">
      <c r="B4" s="279"/>
      <c r="C4" s="76">
        <f>'Summary sales'!A4</f>
        <v>46296</v>
      </c>
      <c r="J4" s="1" t="s">
        <v>159</v>
      </c>
      <c r="K4" s="17">
        <f>MAX(K7:K38)</f>
        <v>15.055416666630967</v>
      </c>
      <c r="L4" s="44"/>
      <c r="M4" s="44"/>
      <c r="N4" s="6"/>
      <c r="O4" s="6"/>
      <c r="P4" s="6"/>
      <c r="Q4" s="2"/>
    </row>
    <row r="5" spans="1:17" ht="1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61" t="s">
        <v>251</v>
      </c>
      <c r="M5" s="961"/>
      <c r="N5" s="963" t="s">
        <v>104</v>
      </c>
      <c r="O5" s="919" t="s">
        <v>252</v>
      </c>
      <c r="P5" s="919" t="s">
        <v>253</v>
      </c>
      <c r="Q5" s="913" t="s">
        <v>166</v>
      </c>
    </row>
    <row r="6" spans="1:17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171" t="s">
        <v>160</v>
      </c>
      <c r="M6" s="171" t="s">
        <v>161</v>
      </c>
      <c r="N6" s="964"/>
      <c r="O6" s="920"/>
      <c r="P6" s="920"/>
      <c r="Q6" s="914"/>
    </row>
    <row r="7" spans="1:17">
      <c r="A7" s="8">
        <v>1</v>
      </c>
      <c r="B7" s="9">
        <f>C4</f>
        <v>46296</v>
      </c>
      <c r="C7" s="10">
        <f>B7</f>
        <v>46296</v>
      </c>
      <c r="D7" s="11">
        <v>0.33333333333333298</v>
      </c>
      <c r="E7" s="10">
        <f>C7+1</f>
        <v>46297</v>
      </c>
      <c r="F7" s="11">
        <v>0.33333333333333298</v>
      </c>
      <c r="G7" s="12">
        <f>IFERROR(((E7-C7)+(F7-D7)),"")</f>
        <v>1</v>
      </c>
      <c r="H7" s="13">
        <v>5268238.67</v>
      </c>
      <c r="I7" s="13">
        <v>5268586.3499999996</v>
      </c>
      <c r="J7" s="13">
        <f t="shared" ref="J7" si="0">I7-H7</f>
        <v>347.67999999970198</v>
      </c>
      <c r="K7" s="14">
        <f t="shared" ref="K7" si="1">J7/24</f>
        <v>14.48666666665425</v>
      </c>
      <c r="L7" s="14">
        <v>0</v>
      </c>
      <c r="M7" s="14">
        <v>0</v>
      </c>
      <c r="N7" s="14">
        <f t="shared" ref="N7" si="2">M7-L7</f>
        <v>0</v>
      </c>
      <c r="O7" s="14">
        <v>2.5617131424467399</v>
      </c>
      <c r="P7" s="14">
        <f t="shared" ref="P7" si="3">ROUND(IF(N7=0,0,+O7*N7),2)</f>
        <v>0</v>
      </c>
      <c r="Q7" s="15"/>
    </row>
    <row r="8" spans="1:17">
      <c r="A8" s="16">
        <f>A7+1</f>
        <v>2</v>
      </c>
      <c r="B8" s="10">
        <f>B7+1</f>
        <v>46297</v>
      </c>
      <c r="C8" s="10">
        <f>B8</f>
        <v>46297</v>
      </c>
      <c r="D8" s="11">
        <f>D7</f>
        <v>0.33333333333333298</v>
      </c>
      <c r="E8" s="10">
        <f>C8+1</f>
        <v>46298</v>
      </c>
      <c r="F8" s="11">
        <v>0.33333333333333298</v>
      </c>
      <c r="G8" s="12">
        <f t="shared" ref="G8:G34" si="4">IFERROR(((E8-C8)+(F8-D8)),"")</f>
        <v>1</v>
      </c>
      <c r="H8" s="13">
        <f t="shared" ref="H8:H20" si="5">I7</f>
        <v>5268586.3499999996</v>
      </c>
      <c r="I8" s="13">
        <v>5268782.45</v>
      </c>
      <c r="J8" s="13">
        <f t="shared" ref="J8" si="6">I8-H8</f>
        <v>196.10000000055879</v>
      </c>
      <c r="K8" s="14">
        <f t="shared" ref="K8" si="7">J8/24</f>
        <v>8.170833333356617</v>
      </c>
      <c r="L8" s="14">
        <v>0</v>
      </c>
      <c r="M8" s="14">
        <v>0</v>
      </c>
      <c r="N8" s="14">
        <f t="shared" ref="N8" si="8">M8-L8</f>
        <v>0</v>
      </c>
      <c r="O8" s="14">
        <v>2.5617131424467399</v>
      </c>
      <c r="P8" s="14">
        <f t="shared" ref="P8" si="9">ROUND(IF(N8=0,0,+O8*N8),2)</f>
        <v>0</v>
      </c>
      <c r="Q8" s="15"/>
    </row>
    <row r="9" spans="1:17">
      <c r="A9" s="16">
        <f t="shared" ref="A9:B24" si="10">A8+1</f>
        <v>3</v>
      </c>
      <c r="B9" s="10">
        <f t="shared" si="10"/>
        <v>46298</v>
      </c>
      <c r="C9" s="10">
        <f t="shared" ref="C9:C34" si="11">B9</f>
        <v>46298</v>
      </c>
      <c r="D9" s="11">
        <f t="shared" ref="D9:D37" si="12">D8</f>
        <v>0.33333333333333298</v>
      </c>
      <c r="E9" s="10">
        <f t="shared" ref="E9:E26" si="13">C9+1</f>
        <v>46299</v>
      </c>
      <c r="F9" s="11">
        <v>0.33333333333333298</v>
      </c>
      <c r="G9" s="12">
        <f t="shared" si="4"/>
        <v>1</v>
      </c>
      <c r="H9" s="13">
        <f t="shared" si="5"/>
        <v>5268782.45</v>
      </c>
      <c r="I9" s="13">
        <v>5268782.45</v>
      </c>
      <c r="J9" s="13">
        <f t="shared" ref="J9" si="14">I9-H9</f>
        <v>0</v>
      </c>
      <c r="K9" s="14">
        <f t="shared" ref="K9" si="15">J9/24</f>
        <v>0</v>
      </c>
      <c r="L9" s="14">
        <v>0</v>
      </c>
      <c r="M9" s="14">
        <v>0</v>
      </c>
      <c r="N9" s="14">
        <f t="shared" ref="N9" si="16">M9-L9</f>
        <v>0</v>
      </c>
      <c r="O9" s="14">
        <v>2.5617131424467399</v>
      </c>
      <c r="P9" s="14">
        <f t="shared" ref="P9" si="17">ROUND(IF(N9=0,0,+O9*N9),2)</f>
        <v>0</v>
      </c>
      <c r="Q9" s="15" t="s">
        <v>186</v>
      </c>
    </row>
    <row r="10" spans="1:17">
      <c r="A10" s="16">
        <f t="shared" si="10"/>
        <v>4</v>
      </c>
      <c r="B10" s="10">
        <f t="shared" si="10"/>
        <v>46299</v>
      </c>
      <c r="C10" s="10">
        <f t="shared" si="11"/>
        <v>46299</v>
      </c>
      <c r="D10" s="11">
        <f t="shared" si="12"/>
        <v>0.33333333333333298</v>
      </c>
      <c r="E10" s="10">
        <f t="shared" si="13"/>
        <v>46300</v>
      </c>
      <c r="F10" s="11">
        <v>0.33333333333333298</v>
      </c>
      <c r="G10" s="12">
        <f t="shared" si="4"/>
        <v>1</v>
      </c>
      <c r="H10" s="13">
        <f t="shared" si="5"/>
        <v>5268782.45</v>
      </c>
      <c r="I10" s="13">
        <v>5268782.45</v>
      </c>
      <c r="J10" s="13">
        <f t="shared" ref="J10" si="18">I10-H10</f>
        <v>0</v>
      </c>
      <c r="K10" s="14">
        <f t="shared" ref="K10" si="19">J10/24</f>
        <v>0</v>
      </c>
      <c r="L10" s="14">
        <v>0</v>
      </c>
      <c r="M10" s="14">
        <v>0</v>
      </c>
      <c r="N10" s="14">
        <f t="shared" ref="N10" si="20">M10-L10</f>
        <v>0</v>
      </c>
      <c r="O10" s="14">
        <v>2.5617131424467399</v>
      </c>
      <c r="P10" s="14">
        <f t="shared" ref="P10" si="21">ROUND(IF(N10=0,0,+O10*N10),2)</f>
        <v>0</v>
      </c>
      <c r="Q10" s="15" t="s">
        <v>186</v>
      </c>
    </row>
    <row r="11" spans="1:17">
      <c r="A11" s="16">
        <f t="shared" si="10"/>
        <v>5</v>
      </c>
      <c r="B11" s="10">
        <f t="shared" si="10"/>
        <v>46300</v>
      </c>
      <c r="C11" s="10">
        <f t="shared" si="11"/>
        <v>46300</v>
      </c>
      <c r="D11" s="11">
        <f t="shared" si="12"/>
        <v>0.33333333333333298</v>
      </c>
      <c r="E11" s="10">
        <f t="shared" si="13"/>
        <v>46301</v>
      </c>
      <c r="F11" s="11">
        <v>0.33333333333333298</v>
      </c>
      <c r="G11" s="12">
        <f t="shared" si="4"/>
        <v>1</v>
      </c>
      <c r="H11" s="13">
        <f t="shared" si="5"/>
        <v>5268782.45</v>
      </c>
      <c r="I11" s="13">
        <v>5269029.66</v>
      </c>
      <c r="J11" s="13">
        <f t="shared" ref="J11" si="22">I11-H11</f>
        <v>247.20999999996275</v>
      </c>
      <c r="K11" s="14">
        <f t="shared" ref="K11" si="23">J11/24</f>
        <v>10.300416666665114</v>
      </c>
      <c r="L11" s="14">
        <v>0</v>
      </c>
      <c r="M11" s="14">
        <v>0</v>
      </c>
      <c r="N11" s="14">
        <f t="shared" ref="N11" si="24">M11-L11</f>
        <v>0</v>
      </c>
      <c r="O11" s="14">
        <v>2.5617131424467399</v>
      </c>
      <c r="P11" s="14">
        <f t="shared" ref="P11" si="25">ROUND(IF(N11=0,0,+O11*N11),2)</f>
        <v>0</v>
      </c>
      <c r="Q11" s="15"/>
    </row>
    <row r="12" spans="1:17">
      <c r="A12" s="16">
        <f t="shared" si="10"/>
        <v>6</v>
      </c>
      <c r="B12" s="10">
        <f t="shared" si="10"/>
        <v>46301</v>
      </c>
      <c r="C12" s="10">
        <f t="shared" si="11"/>
        <v>46301</v>
      </c>
      <c r="D12" s="11">
        <f t="shared" si="12"/>
        <v>0.33333333333333298</v>
      </c>
      <c r="E12" s="10">
        <f t="shared" si="13"/>
        <v>46302</v>
      </c>
      <c r="F12" s="11">
        <v>0.33333333333333298</v>
      </c>
      <c r="G12" s="12">
        <f t="shared" si="4"/>
        <v>1</v>
      </c>
      <c r="H12" s="13">
        <f t="shared" si="5"/>
        <v>5269029.66</v>
      </c>
      <c r="I12" s="13">
        <v>5269362.2300000004</v>
      </c>
      <c r="J12" s="13">
        <f t="shared" ref="J12" si="26">I12-H12</f>
        <v>332.57000000029802</v>
      </c>
      <c r="K12" s="14">
        <f t="shared" ref="K12" si="27">J12/24</f>
        <v>13.85708333334575</v>
      </c>
      <c r="L12" s="14">
        <v>0</v>
      </c>
      <c r="M12" s="14">
        <v>0</v>
      </c>
      <c r="N12" s="14">
        <f t="shared" ref="N12" si="28">M12-L12</f>
        <v>0</v>
      </c>
      <c r="O12" s="14">
        <v>2.5617131424467399</v>
      </c>
      <c r="P12" s="14">
        <f t="shared" ref="P12" si="29">ROUND(IF(N12=0,0,+O12*N12),2)</f>
        <v>0</v>
      </c>
      <c r="Q12" s="15"/>
    </row>
    <row r="13" spans="1:17">
      <c r="A13" s="16">
        <f t="shared" si="10"/>
        <v>7</v>
      </c>
      <c r="B13" s="10">
        <f t="shared" si="10"/>
        <v>46302</v>
      </c>
      <c r="C13" s="10">
        <f t="shared" si="11"/>
        <v>46302</v>
      </c>
      <c r="D13" s="11">
        <f t="shared" si="12"/>
        <v>0.33333333333333298</v>
      </c>
      <c r="E13" s="10">
        <f t="shared" si="13"/>
        <v>46303</v>
      </c>
      <c r="F13" s="11">
        <v>0.33333333333333298</v>
      </c>
      <c r="G13" s="12">
        <f t="shared" si="4"/>
        <v>1</v>
      </c>
      <c r="H13" s="13">
        <f t="shared" si="5"/>
        <v>5269362.2300000004</v>
      </c>
      <c r="I13" s="13">
        <v>5269723.5599999996</v>
      </c>
      <c r="J13" s="13">
        <f t="shared" ref="J13" si="30">I13-H13</f>
        <v>361.32999999914318</v>
      </c>
      <c r="K13" s="14">
        <f t="shared" ref="K13" si="31">J13/24</f>
        <v>15.055416666630967</v>
      </c>
      <c r="L13" s="14">
        <v>0</v>
      </c>
      <c r="M13" s="14">
        <v>0</v>
      </c>
      <c r="N13" s="14">
        <f t="shared" ref="N13" si="32">M13-L13</f>
        <v>0</v>
      </c>
      <c r="O13" s="14">
        <v>2.5617131424467399</v>
      </c>
      <c r="P13" s="14">
        <f t="shared" ref="P13" si="33">ROUND(IF(N13=0,0,+O13*N13),2)</f>
        <v>0</v>
      </c>
      <c r="Q13" s="15"/>
    </row>
    <row r="14" spans="1:17">
      <c r="A14" s="16">
        <f t="shared" si="10"/>
        <v>8</v>
      </c>
      <c r="B14" s="10">
        <f t="shared" si="10"/>
        <v>46303</v>
      </c>
      <c r="C14" s="10">
        <f t="shared" si="11"/>
        <v>46303</v>
      </c>
      <c r="D14" s="11">
        <f t="shared" si="12"/>
        <v>0.33333333333333298</v>
      </c>
      <c r="E14" s="10">
        <f t="shared" si="13"/>
        <v>46304</v>
      </c>
      <c r="F14" s="11">
        <v>0.33333333333333298</v>
      </c>
      <c r="G14" s="12">
        <f t="shared" si="4"/>
        <v>1</v>
      </c>
      <c r="H14" s="13">
        <f t="shared" si="5"/>
        <v>5269723.5599999996</v>
      </c>
      <c r="I14" s="13">
        <v>5270079.8099999996</v>
      </c>
      <c r="J14" s="13">
        <f t="shared" ref="J14" si="34">I14-H14</f>
        <v>356.25</v>
      </c>
      <c r="K14" s="14">
        <f t="shared" ref="K14" si="35">J14/24</f>
        <v>14.84375</v>
      </c>
      <c r="L14" s="14">
        <v>0</v>
      </c>
      <c r="M14" s="14">
        <v>0</v>
      </c>
      <c r="N14" s="14">
        <f t="shared" ref="N14" si="36">M14-L14</f>
        <v>0</v>
      </c>
      <c r="O14" s="14">
        <v>2.5617131424467399</v>
      </c>
      <c r="P14" s="14">
        <f t="shared" ref="P14" si="37">ROUND(IF(N14=0,0,+O14*N14),2)</f>
        <v>0</v>
      </c>
      <c r="Q14" s="15"/>
    </row>
    <row r="15" spans="1:17">
      <c r="A15" s="16">
        <f t="shared" si="10"/>
        <v>9</v>
      </c>
      <c r="B15" s="10">
        <f t="shared" si="10"/>
        <v>46304</v>
      </c>
      <c r="C15" s="10">
        <f t="shared" si="11"/>
        <v>46304</v>
      </c>
      <c r="D15" s="11">
        <f t="shared" si="12"/>
        <v>0.33333333333333298</v>
      </c>
      <c r="E15" s="10">
        <f t="shared" si="13"/>
        <v>46305</v>
      </c>
      <c r="F15" s="11">
        <v>0.33333333333333298</v>
      </c>
      <c r="G15" s="12">
        <f t="shared" si="4"/>
        <v>1</v>
      </c>
      <c r="H15" s="13">
        <f t="shared" si="5"/>
        <v>5270079.8099999996</v>
      </c>
      <c r="I15" s="13">
        <v>5270324.46</v>
      </c>
      <c r="J15" s="13">
        <f t="shared" ref="J15" si="38">I15-H15</f>
        <v>244.65000000037253</v>
      </c>
      <c r="K15" s="14">
        <f t="shared" ref="K15" si="39">J15/24</f>
        <v>10.193750000015521</v>
      </c>
      <c r="L15" s="14">
        <v>0</v>
      </c>
      <c r="M15" s="14">
        <v>0</v>
      </c>
      <c r="N15" s="14">
        <f t="shared" ref="N15" si="40">M15-L15</f>
        <v>0</v>
      </c>
      <c r="O15" s="14">
        <v>2.5617131424467399</v>
      </c>
      <c r="P15" s="14">
        <f t="shared" ref="P15" si="41">ROUND(IF(N15=0,0,+O15*N15),2)</f>
        <v>0</v>
      </c>
      <c r="Q15" s="15"/>
    </row>
    <row r="16" spans="1:17">
      <c r="A16" s="16">
        <f t="shared" si="10"/>
        <v>10</v>
      </c>
      <c r="B16" s="10">
        <f t="shared" si="10"/>
        <v>46305</v>
      </c>
      <c r="C16" s="10">
        <f t="shared" si="11"/>
        <v>46305</v>
      </c>
      <c r="D16" s="11">
        <f t="shared" si="12"/>
        <v>0.33333333333333298</v>
      </c>
      <c r="E16" s="10">
        <f t="shared" si="13"/>
        <v>46306</v>
      </c>
      <c r="F16" s="11">
        <v>0.33333333333333298</v>
      </c>
      <c r="G16" s="12">
        <f t="shared" si="4"/>
        <v>1</v>
      </c>
      <c r="H16" s="13">
        <f t="shared" si="5"/>
        <v>5270324.46</v>
      </c>
      <c r="I16" s="13">
        <v>5270641.01</v>
      </c>
      <c r="J16" s="13">
        <f t="shared" ref="J16" si="42">I16-H16</f>
        <v>316.54999999981374</v>
      </c>
      <c r="K16" s="14">
        <f t="shared" ref="K16" si="43">J16/24</f>
        <v>13.189583333325572</v>
      </c>
      <c r="L16" s="14">
        <v>0</v>
      </c>
      <c r="M16" s="14">
        <v>0</v>
      </c>
      <c r="N16" s="14">
        <f t="shared" ref="N16" si="44">M16-L16</f>
        <v>0</v>
      </c>
      <c r="O16" s="14">
        <v>2.5617131424467399</v>
      </c>
      <c r="P16" s="14">
        <f t="shared" ref="P16" si="45">ROUND(IF(N16=0,0,+O16*N16),2)</f>
        <v>0</v>
      </c>
      <c r="Q16" s="15"/>
    </row>
    <row r="17" spans="1:17">
      <c r="A17" s="16">
        <f t="shared" si="10"/>
        <v>11</v>
      </c>
      <c r="B17" s="10">
        <f t="shared" si="10"/>
        <v>46306</v>
      </c>
      <c r="C17" s="10">
        <f t="shared" si="11"/>
        <v>46306</v>
      </c>
      <c r="D17" s="11">
        <f t="shared" si="12"/>
        <v>0.33333333333333298</v>
      </c>
      <c r="E17" s="10">
        <f t="shared" si="13"/>
        <v>46307</v>
      </c>
      <c r="F17" s="11">
        <v>0.33333333333333298</v>
      </c>
      <c r="G17" s="12">
        <f t="shared" si="4"/>
        <v>1</v>
      </c>
      <c r="H17" s="13">
        <f t="shared" si="5"/>
        <v>5270641.01</v>
      </c>
      <c r="I17" s="13">
        <v>5270641.01</v>
      </c>
      <c r="J17" s="13">
        <f t="shared" ref="J17" si="46">I17-H17</f>
        <v>0</v>
      </c>
      <c r="K17" s="14">
        <f t="shared" ref="K17" si="47">J17/24</f>
        <v>0</v>
      </c>
      <c r="L17" s="14">
        <v>0</v>
      </c>
      <c r="M17" s="14">
        <v>0</v>
      </c>
      <c r="N17" s="14">
        <f t="shared" ref="N17" si="48">M17-L17</f>
        <v>0</v>
      </c>
      <c r="O17" s="14">
        <v>2.5617131424467399</v>
      </c>
      <c r="P17" s="14">
        <f t="shared" ref="P17" si="49">ROUND(IF(N17=0,0,+O17*N17),2)</f>
        <v>0</v>
      </c>
      <c r="Q17" s="15" t="s">
        <v>186</v>
      </c>
    </row>
    <row r="18" spans="1:17">
      <c r="A18" s="16">
        <f t="shared" si="10"/>
        <v>12</v>
      </c>
      <c r="B18" s="10">
        <f t="shared" si="10"/>
        <v>46307</v>
      </c>
      <c r="C18" s="10">
        <f t="shared" si="11"/>
        <v>46307</v>
      </c>
      <c r="D18" s="11">
        <f t="shared" si="12"/>
        <v>0.33333333333333298</v>
      </c>
      <c r="E18" s="10">
        <f t="shared" si="13"/>
        <v>46308</v>
      </c>
      <c r="F18" s="11">
        <v>0.33333333333333298</v>
      </c>
      <c r="G18" s="12">
        <f t="shared" si="4"/>
        <v>1</v>
      </c>
      <c r="H18" s="13">
        <f t="shared" si="5"/>
        <v>5270641.01</v>
      </c>
      <c r="I18" s="13">
        <v>5270641.01</v>
      </c>
      <c r="J18" s="13">
        <f t="shared" ref="J18" si="50">I18-H18</f>
        <v>0</v>
      </c>
      <c r="K18" s="14">
        <f t="shared" ref="K18" si="51">J18/24</f>
        <v>0</v>
      </c>
      <c r="L18" s="14">
        <v>0</v>
      </c>
      <c r="M18" s="14">
        <v>0</v>
      </c>
      <c r="N18" s="14">
        <f t="shared" ref="N18" si="52">M18-L18</f>
        <v>0</v>
      </c>
      <c r="O18" s="14">
        <v>2.5617131424467399</v>
      </c>
      <c r="P18" s="14">
        <f t="shared" ref="P18" si="53">ROUND(IF(N18=0,0,+O18*N18),2)</f>
        <v>0</v>
      </c>
      <c r="Q18" s="15" t="s">
        <v>186</v>
      </c>
    </row>
    <row r="19" spans="1:17">
      <c r="A19" s="16">
        <f t="shared" si="10"/>
        <v>13</v>
      </c>
      <c r="B19" s="10">
        <f t="shared" si="10"/>
        <v>46308</v>
      </c>
      <c r="C19" s="10">
        <f t="shared" si="11"/>
        <v>46308</v>
      </c>
      <c r="D19" s="11">
        <v>0.33333333333333298</v>
      </c>
      <c r="E19" s="10">
        <f t="shared" si="13"/>
        <v>46309</v>
      </c>
      <c r="F19" s="11">
        <v>0.33333333333333298</v>
      </c>
      <c r="G19" s="12">
        <f t="shared" si="4"/>
        <v>1</v>
      </c>
      <c r="H19" s="13">
        <f t="shared" si="5"/>
        <v>5270641.01</v>
      </c>
      <c r="I19" s="13">
        <v>5270641.01</v>
      </c>
      <c r="J19" s="13">
        <f t="shared" ref="J19" si="54">I19-H19</f>
        <v>0</v>
      </c>
      <c r="K19" s="14">
        <f t="shared" ref="K19" si="55">J19/24</f>
        <v>0</v>
      </c>
      <c r="L19" s="14">
        <v>0</v>
      </c>
      <c r="M19" s="14">
        <v>0</v>
      </c>
      <c r="N19" s="14">
        <f t="shared" ref="N19" si="56">M19-L19</f>
        <v>0</v>
      </c>
      <c r="O19" s="14">
        <v>2.5617131424467399</v>
      </c>
      <c r="P19" s="14">
        <f t="shared" ref="P19" si="57">ROUND(IF(N19=0,0,+O19*N19),2)</f>
        <v>0</v>
      </c>
      <c r="Q19" s="15" t="s">
        <v>186</v>
      </c>
    </row>
    <row r="20" spans="1:17">
      <c r="A20" s="16">
        <f t="shared" si="10"/>
        <v>14</v>
      </c>
      <c r="B20" s="10">
        <f t="shared" si="10"/>
        <v>46309</v>
      </c>
      <c r="C20" s="10">
        <f t="shared" si="11"/>
        <v>46309</v>
      </c>
      <c r="D20" s="11">
        <f>F19</f>
        <v>0.33333333333333298</v>
      </c>
      <c r="E20" s="10">
        <f t="shared" si="13"/>
        <v>46310</v>
      </c>
      <c r="F20" s="11">
        <v>0.33333333333333298</v>
      </c>
      <c r="G20" s="12">
        <f t="shared" si="4"/>
        <v>1</v>
      </c>
      <c r="H20" s="13">
        <f t="shared" si="5"/>
        <v>5270641.01</v>
      </c>
      <c r="I20" s="13">
        <v>5270641.01</v>
      </c>
      <c r="J20" s="13">
        <f t="shared" ref="J20" si="58">I20-H20</f>
        <v>0</v>
      </c>
      <c r="K20" s="14">
        <f t="shared" ref="K20" si="59">J20/24</f>
        <v>0</v>
      </c>
      <c r="L20" s="14">
        <v>0</v>
      </c>
      <c r="M20" s="14">
        <v>0</v>
      </c>
      <c r="N20" s="14">
        <f t="shared" ref="N20" si="60">M20-L20</f>
        <v>0</v>
      </c>
      <c r="O20" s="14">
        <v>2.5617131424467399</v>
      </c>
      <c r="P20" s="14">
        <f t="shared" ref="P20" si="61">ROUND(IF(N20=0,0,+O20*N20),2)</f>
        <v>0</v>
      </c>
      <c r="Q20" s="15" t="s">
        <v>186</v>
      </c>
    </row>
    <row r="21" spans="1:17">
      <c r="A21" s="16">
        <f t="shared" si="10"/>
        <v>15</v>
      </c>
      <c r="B21" s="10">
        <f t="shared" si="10"/>
        <v>46310</v>
      </c>
      <c r="C21" s="10">
        <f t="shared" si="11"/>
        <v>46310</v>
      </c>
      <c r="D21" s="11">
        <f t="shared" si="12"/>
        <v>0.33333333333333298</v>
      </c>
      <c r="E21" s="10">
        <f t="shared" si="13"/>
        <v>46311</v>
      </c>
      <c r="F21" s="11">
        <v>0.33333333333333298</v>
      </c>
      <c r="G21" s="12">
        <f t="shared" si="4"/>
        <v>1</v>
      </c>
      <c r="H21" s="13"/>
      <c r="I21" s="13"/>
      <c r="J21" s="13">
        <f t="shared" ref="J21" si="62">I21-H21</f>
        <v>0</v>
      </c>
      <c r="K21" s="14">
        <f t="shared" ref="K21" si="63">J21/24</f>
        <v>0</v>
      </c>
      <c r="L21" s="14">
        <v>0</v>
      </c>
      <c r="M21" s="14">
        <v>0</v>
      </c>
      <c r="N21" s="14">
        <f t="shared" ref="N21" si="64">M21-L21</f>
        <v>0</v>
      </c>
      <c r="O21" s="14">
        <v>2.5617131424467399</v>
      </c>
      <c r="P21" s="14">
        <f t="shared" ref="P21" si="65">ROUND(IF(N21=0,0,+O21*N21),2)</f>
        <v>0</v>
      </c>
      <c r="Q21" s="15"/>
    </row>
    <row r="22" spans="1:17">
      <c r="A22" s="16">
        <f t="shared" si="10"/>
        <v>16</v>
      </c>
      <c r="B22" s="10">
        <f t="shared" si="10"/>
        <v>46311</v>
      </c>
      <c r="C22" s="10">
        <f t="shared" si="11"/>
        <v>46311</v>
      </c>
      <c r="D22" s="11">
        <f t="shared" si="12"/>
        <v>0.33333333333333298</v>
      </c>
      <c r="E22" s="10">
        <f t="shared" si="13"/>
        <v>46312</v>
      </c>
      <c r="F22" s="11">
        <v>0.33333333333333298</v>
      </c>
      <c r="G22" s="12">
        <f t="shared" si="4"/>
        <v>1</v>
      </c>
      <c r="H22" s="13"/>
      <c r="I22" s="13"/>
      <c r="J22" s="13">
        <f t="shared" ref="J22" si="66">I22-H22</f>
        <v>0</v>
      </c>
      <c r="K22" s="14">
        <f t="shared" ref="K22" si="67">J22/24</f>
        <v>0</v>
      </c>
      <c r="L22" s="14">
        <v>0</v>
      </c>
      <c r="M22" s="14">
        <v>0</v>
      </c>
      <c r="N22" s="14">
        <f t="shared" ref="N22" si="68">M22-L22</f>
        <v>0</v>
      </c>
      <c r="O22" s="14">
        <v>2.5617131424467399</v>
      </c>
      <c r="P22" s="14">
        <f t="shared" ref="P22" si="69">ROUND(IF(N22=0,0,+O22*N22),2)</f>
        <v>0</v>
      </c>
      <c r="Q22" s="15"/>
    </row>
    <row r="23" spans="1:17">
      <c r="A23" s="16">
        <f t="shared" si="10"/>
        <v>17</v>
      </c>
      <c r="B23" s="10">
        <f t="shared" si="10"/>
        <v>46312</v>
      </c>
      <c r="C23" s="10">
        <f t="shared" si="11"/>
        <v>46312</v>
      </c>
      <c r="D23" s="11">
        <f t="shared" si="12"/>
        <v>0.33333333333333298</v>
      </c>
      <c r="E23" s="10">
        <f t="shared" si="13"/>
        <v>46313</v>
      </c>
      <c r="F23" s="11">
        <v>0.33333333333333298</v>
      </c>
      <c r="G23" s="12">
        <f t="shared" si="4"/>
        <v>1</v>
      </c>
      <c r="H23" s="13"/>
      <c r="I23" s="13"/>
      <c r="J23" s="13">
        <f t="shared" ref="J23" si="70">I23-H23</f>
        <v>0</v>
      </c>
      <c r="K23" s="14">
        <f t="shared" ref="K23" si="71">J23/24</f>
        <v>0</v>
      </c>
      <c r="L23" s="14">
        <v>0</v>
      </c>
      <c r="M23" s="14">
        <v>0</v>
      </c>
      <c r="N23" s="14">
        <f t="shared" ref="N23" si="72">M23-L23</f>
        <v>0</v>
      </c>
      <c r="O23" s="14">
        <v>2.5617131424467399</v>
      </c>
      <c r="P23" s="14">
        <f t="shared" ref="P23" si="73">ROUND(IF(N23=0,0,+O23*N23),2)</f>
        <v>0</v>
      </c>
      <c r="Q23" s="15"/>
    </row>
    <row r="24" spans="1:17">
      <c r="A24" s="16">
        <f t="shared" si="10"/>
        <v>18</v>
      </c>
      <c r="B24" s="10">
        <f t="shared" si="10"/>
        <v>46313</v>
      </c>
      <c r="C24" s="10">
        <f t="shared" si="11"/>
        <v>46313</v>
      </c>
      <c r="D24" s="11">
        <f t="shared" si="12"/>
        <v>0.33333333333333298</v>
      </c>
      <c r="E24" s="10">
        <f t="shared" si="13"/>
        <v>46314</v>
      </c>
      <c r="F24" s="11">
        <v>0.33333333333333298</v>
      </c>
      <c r="G24" s="12">
        <f t="shared" si="4"/>
        <v>1</v>
      </c>
      <c r="H24" s="13"/>
      <c r="I24" s="13"/>
      <c r="J24" s="13">
        <f t="shared" ref="J24" si="74">I24-H24</f>
        <v>0</v>
      </c>
      <c r="K24" s="14">
        <f t="shared" ref="K24" si="75">J24/24</f>
        <v>0</v>
      </c>
      <c r="L24" s="14">
        <v>0</v>
      </c>
      <c r="M24" s="14">
        <v>0</v>
      </c>
      <c r="N24" s="14">
        <f t="shared" ref="N24" si="76">M24-L24</f>
        <v>0</v>
      </c>
      <c r="O24" s="14">
        <v>2.5617131424467399</v>
      </c>
      <c r="P24" s="14">
        <f t="shared" ref="P24" si="77">ROUND(IF(N24=0,0,+O24*N24),2)</f>
        <v>0</v>
      </c>
      <c r="Q24" s="15"/>
    </row>
    <row r="25" spans="1:17">
      <c r="A25" s="16">
        <f t="shared" ref="A25:B34" si="78">A24+1</f>
        <v>19</v>
      </c>
      <c r="B25" s="10">
        <f>B24+1</f>
        <v>46314</v>
      </c>
      <c r="C25" s="10">
        <f t="shared" si="11"/>
        <v>46314</v>
      </c>
      <c r="D25" s="11">
        <f t="shared" si="12"/>
        <v>0.33333333333333298</v>
      </c>
      <c r="E25" s="10">
        <f t="shared" si="13"/>
        <v>46315</v>
      </c>
      <c r="F25" s="11">
        <v>0.33333333333333298</v>
      </c>
      <c r="G25" s="12">
        <f t="shared" si="4"/>
        <v>1</v>
      </c>
      <c r="H25" s="13"/>
      <c r="I25" s="13"/>
      <c r="J25" s="13">
        <f t="shared" ref="J25" si="79">I25-H25</f>
        <v>0</v>
      </c>
      <c r="K25" s="14">
        <f t="shared" ref="K25" si="80">J25/24</f>
        <v>0</v>
      </c>
      <c r="L25" s="14">
        <v>0</v>
      </c>
      <c r="M25" s="14">
        <v>0</v>
      </c>
      <c r="N25" s="14">
        <f t="shared" ref="N25" si="81">M25-L25</f>
        <v>0</v>
      </c>
      <c r="O25" s="14">
        <v>2.5617131424467399</v>
      </c>
      <c r="P25" s="14">
        <f t="shared" ref="P25" si="82">ROUND(IF(N25=0,0,+O25*N25),2)</f>
        <v>0</v>
      </c>
      <c r="Q25" s="15"/>
    </row>
    <row r="26" spans="1:17">
      <c r="A26" s="16">
        <f t="shared" si="78"/>
        <v>20</v>
      </c>
      <c r="B26" s="10">
        <f>B25+1</f>
        <v>46315</v>
      </c>
      <c r="C26" s="10">
        <f t="shared" si="11"/>
        <v>46315</v>
      </c>
      <c r="D26" s="11">
        <f t="shared" si="12"/>
        <v>0.33333333333333298</v>
      </c>
      <c r="E26" s="10">
        <f t="shared" si="13"/>
        <v>46316</v>
      </c>
      <c r="F26" s="11">
        <v>0.33333333333333298</v>
      </c>
      <c r="G26" s="12">
        <f t="shared" si="4"/>
        <v>1</v>
      </c>
      <c r="H26" s="13"/>
      <c r="I26" s="13"/>
      <c r="J26" s="13">
        <f t="shared" ref="J26" si="83">I26-H26</f>
        <v>0</v>
      </c>
      <c r="K26" s="14">
        <f t="shared" ref="K26" si="84">J26/24</f>
        <v>0</v>
      </c>
      <c r="L26" s="14">
        <v>0</v>
      </c>
      <c r="M26" s="14">
        <v>0</v>
      </c>
      <c r="N26" s="14">
        <f t="shared" ref="N26" si="85">M26-L26</f>
        <v>0</v>
      </c>
      <c r="O26" s="14">
        <v>2.5617131424467399</v>
      </c>
      <c r="P26" s="14">
        <f t="shared" ref="P26" si="86">ROUND(IF(N26=0,0,+O26*N26),2)</f>
        <v>0</v>
      </c>
      <c r="Q26" s="15"/>
    </row>
    <row r="27" spans="1:17">
      <c r="A27" s="16">
        <f t="shared" si="78"/>
        <v>21</v>
      </c>
      <c r="B27" s="10">
        <f>B26+1</f>
        <v>46316</v>
      </c>
      <c r="C27" s="10">
        <f t="shared" si="11"/>
        <v>46316</v>
      </c>
      <c r="D27" s="11">
        <f t="shared" si="12"/>
        <v>0.33333333333333298</v>
      </c>
      <c r="E27" s="10">
        <f t="shared" ref="E27:E34" si="87">C27+1</f>
        <v>46317</v>
      </c>
      <c r="F27" s="11">
        <v>0.33333333333333298</v>
      </c>
      <c r="G27" s="12">
        <f t="shared" si="4"/>
        <v>1</v>
      </c>
      <c r="H27" s="13"/>
      <c r="I27" s="13"/>
      <c r="J27" s="13">
        <f t="shared" ref="J27" si="88">I27-H27</f>
        <v>0</v>
      </c>
      <c r="K27" s="14">
        <f t="shared" ref="K27" si="89">J27/24</f>
        <v>0</v>
      </c>
      <c r="L27" s="14">
        <v>0</v>
      </c>
      <c r="M27" s="14">
        <v>0</v>
      </c>
      <c r="N27" s="14">
        <f t="shared" ref="N27" si="90">M27-L27</f>
        <v>0</v>
      </c>
      <c r="O27" s="14">
        <v>2.5617131424467399</v>
      </c>
      <c r="P27" s="14">
        <f t="shared" ref="P27" si="91">ROUND(IF(N27=0,0,+O27*N27),2)</f>
        <v>0</v>
      </c>
      <c r="Q27" s="15"/>
    </row>
    <row r="28" spans="1:17">
      <c r="A28" s="16">
        <f t="shared" si="78"/>
        <v>22</v>
      </c>
      <c r="B28" s="10">
        <f t="shared" si="78"/>
        <v>46317</v>
      </c>
      <c r="C28" s="10">
        <f t="shared" si="11"/>
        <v>46317</v>
      </c>
      <c r="D28" s="11">
        <f t="shared" si="12"/>
        <v>0.33333333333333298</v>
      </c>
      <c r="E28" s="10">
        <f t="shared" si="87"/>
        <v>46318</v>
      </c>
      <c r="F28" s="11">
        <v>0.33333333333333298</v>
      </c>
      <c r="G28" s="12">
        <f t="shared" si="4"/>
        <v>1</v>
      </c>
      <c r="H28" s="13"/>
      <c r="I28" s="13"/>
      <c r="J28" s="13">
        <f t="shared" ref="J28" si="92">I28-H28</f>
        <v>0</v>
      </c>
      <c r="K28" s="14">
        <f t="shared" ref="K28" si="93">J28/24</f>
        <v>0</v>
      </c>
      <c r="L28" s="14">
        <v>0</v>
      </c>
      <c r="M28" s="14">
        <v>0</v>
      </c>
      <c r="N28" s="14">
        <f t="shared" ref="N28" si="94">M28-L28</f>
        <v>0</v>
      </c>
      <c r="O28" s="14">
        <v>2.5617131424467399</v>
      </c>
      <c r="P28" s="14">
        <f t="shared" ref="P28" si="95">ROUND(IF(N28=0,0,+O28*N28),2)</f>
        <v>0</v>
      </c>
      <c r="Q28" s="15"/>
    </row>
    <row r="29" spans="1:17">
      <c r="A29" s="16">
        <f t="shared" si="78"/>
        <v>23</v>
      </c>
      <c r="B29" s="10">
        <f t="shared" si="78"/>
        <v>46318</v>
      </c>
      <c r="C29" s="10">
        <f t="shared" si="11"/>
        <v>46318</v>
      </c>
      <c r="D29" s="11">
        <f t="shared" si="12"/>
        <v>0.33333333333333298</v>
      </c>
      <c r="E29" s="10">
        <f t="shared" si="87"/>
        <v>46319</v>
      </c>
      <c r="F29" s="11">
        <v>0.33333333333333298</v>
      </c>
      <c r="G29" s="12">
        <f t="shared" si="4"/>
        <v>1</v>
      </c>
      <c r="H29" s="13"/>
      <c r="I29" s="13"/>
      <c r="J29" s="13">
        <f t="shared" ref="J29:J30" si="96">I29-H29</f>
        <v>0</v>
      </c>
      <c r="K29" s="14">
        <f t="shared" ref="K29:K30" si="97">J29/24</f>
        <v>0</v>
      </c>
      <c r="L29" s="14">
        <v>0</v>
      </c>
      <c r="M29" s="14">
        <v>0</v>
      </c>
      <c r="N29" s="14">
        <f t="shared" ref="N29:N30" si="98">M29-L29</f>
        <v>0</v>
      </c>
      <c r="O29" s="14">
        <v>2.5617131424467399</v>
      </c>
      <c r="P29" s="14">
        <f t="shared" ref="P29:P30" si="99">ROUND(IF(N29=0,0,+O29*N29),2)</f>
        <v>0</v>
      </c>
      <c r="Q29" s="15"/>
    </row>
    <row r="30" spans="1:17">
      <c r="A30" s="16">
        <f t="shared" si="78"/>
        <v>24</v>
      </c>
      <c r="B30" s="10">
        <f t="shared" si="78"/>
        <v>46319</v>
      </c>
      <c r="C30" s="10">
        <f t="shared" si="11"/>
        <v>46319</v>
      </c>
      <c r="D30" s="11">
        <f t="shared" si="12"/>
        <v>0.33333333333333298</v>
      </c>
      <c r="E30" s="10">
        <f t="shared" si="87"/>
        <v>46320</v>
      </c>
      <c r="F30" s="11">
        <v>0.33333333333333298</v>
      </c>
      <c r="G30" s="12">
        <f t="shared" si="4"/>
        <v>1</v>
      </c>
      <c r="H30" s="13"/>
      <c r="I30" s="13"/>
      <c r="J30" s="13">
        <f t="shared" si="96"/>
        <v>0</v>
      </c>
      <c r="K30" s="14">
        <f t="shared" si="97"/>
        <v>0</v>
      </c>
      <c r="L30" s="14">
        <v>0</v>
      </c>
      <c r="M30" s="14">
        <v>0</v>
      </c>
      <c r="N30" s="14">
        <f t="shared" si="98"/>
        <v>0</v>
      </c>
      <c r="O30" s="14">
        <v>2.5617131424467399</v>
      </c>
      <c r="P30" s="14">
        <f t="shared" si="99"/>
        <v>0</v>
      </c>
      <c r="Q30" s="15"/>
    </row>
    <row r="31" spans="1:17">
      <c r="A31" s="16">
        <f t="shared" si="78"/>
        <v>25</v>
      </c>
      <c r="B31" s="10">
        <f t="shared" si="78"/>
        <v>46320</v>
      </c>
      <c r="C31" s="10">
        <f t="shared" si="11"/>
        <v>46320</v>
      </c>
      <c r="D31" s="11">
        <f t="shared" si="12"/>
        <v>0.33333333333333298</v>
      </c>
      <c r="E31" s="10">
        <f t="shared" si="87"/>
        <v>46321</v>
      </c>
      <c r="F31" s="11">
        <v>0.33333333333333298</v>
      </c>
      <c r="G31" s="12">
        <f t="shared" si="4"/>
        <v>1</v>
      </c>
      <c r="H31" s="13"/>
      <c r="I31" s="13"/>
      <c r="J31" s="13">
        <f t="shared" ref="J31" si="100">I31-H31</f>
        <v>0</v>
      </c>
      <c r="K31" s="14">
        <f t="shared" ref="K31" si="101">J31/24</f>
        <v>0</v>
      </c>
      <c r="L31" s="14">
        <v>0</v>
      </c>
      <c r="M31" s="14">
        <v>0</v>
      </c>
      <c r="N31" s="14">
        <f t="shared" ref="N31" si="102">M31-L31</f>
        <v>0</v>
      </c>
      <c r="O31" s="14">
        <v>2.5617131424467399</v>
      </c>
      <c r="P31" s="14">
        <f t="shared" ref="P31" si="103">ROUND(IF(N31=0,0,+O31*N31),2)</f>
        <v>0</v>
      </c>
      <c r="Q31" s="15"/>
    </row>
    <row r="32" spans="1:17">
      <c r="A32" s="16">
        <f t="shared" si="78"/>
        <v>26</v>
      </c>
      <c r="B32" s="10">
        <f t="shared" si="78"/>
        <v>46321</v>
      </c>
      <c r="C32" s="10">
        <f t="shared" si="11"/>
        <v>46321</v>
      </c>
      <c r="D32" s="11">
        <f t="shared" si="12"/>
        <v>0.33333333333333298</v>
      </c>
      <c r="E32" s="10">
        <f t="shared" si="87"/>
        <v>46322</v>
      </c>
      <c r="F32" s="11">
        <v>0.33333333333333298</v>
      </c>
      <c r="G32" s="12">
        <f t="shared" si="4"/>
        <v>1</v>
      </c>
      <c r="H32" s="13"/>
      <c r="I32" s="13"/>
      <c r="J32" s="13">
        <f t="shared" ref="J32" si="104">I32-H32</f>
        <v>0</v>
      </c>
      <c r="K32" s="14">
        <f t="shared" ref="K32" si="105">J32/24</f>
        <v>0</v>
      </c>
      <c r="L32" s="14">
        <v>0</v>
      </c>
      <c r="M32" s="14">
        <v>0</v>
      </c>
      <c r="N32" s="14">
        <f t="shared" ref="N32" si="106">M32-L32</f>
        <v>0</v>
      </c>
      <c r="O32" s="14">
        <v>2.5617131424467399</v>
      </c>
      <c r="P32" s="14">
        <f t="shared" ref="P32" si="107">ROUND(IF(N32=0,0,+O32*N32),2)</f>
        <v>0</v>
      </c>
      <c r="Q32" s="15"/>
    </row>
    <row r="33" spans="1:17">
      <c r="A33" s="16">
        <f t="shared" si="78"/>
        <v>27</v>
      </c>
      <c r="B33" s="10">
        <f t="shared" si="78"/>
        <v>46322</v>
      </c>
      <c r="C33" s="10">
        <f t="shared" si="11"/>
        <v>46322</v>
      </c>
      <c r="D33" s="11">
        <f t="shared" si="12"/>
        <v>0.33333333333333298</v>
      </c>
      <c r="E33" s="10">
        <f t="shared" si="87"/>
        <v>46323</v>
      </c>
      <c r="F33" s="11">
        <v>0.33333333333333298</v>
      </c>
      <c r="G33" s="12">
        <f t="shared" si="4"/>
        <v>1</v>
      </c>
      <c r="H33" s="13"/>
      <c r="I33" s="13"/>
      <c r="J33" s="13">
        <f t="shared" ref="J33" si="108">I33-H33</f>
        <v>0</v>
      </c>
      <c r="K33" s="14">
        <f t="shared" ref="K33" si="109">J33/24</f>
        <v>0</v>
      </c>
      <c r="L33" s="14">
        <v>0</v>
      </c>
      <c r="M33" s="14">
        <v>0</v>
      </c>
      <c r="N33" s="14">
        <f t="shared" ref="N33" si="110">M33-L33</f>
        <v>0</v>
      </c>
      <c r="O33" s="14">
        <v>2.5617131424467399</v>
      </c>
      <c r="P33" s="14">
        <f t="shared" ref="P33" si="111">ROUND(IF(N33=0,0,+O33*N33),2)</f>
        <v>0</v>
      </c>
      <c r="Q33" s="15"/>
    </row>
    <row r="34" spans="1:17">
      <c r="A34" s="16">
        <f t="shared" si="78"/>
        <v>28</v>
      </c>
      <c r="B34" s="10">
        <f t="shared" si="78"/>
        <v>46323</v>
      </c>
      <c r="C34" s="10">
        <f t="shared" si="11"/>
        <v>46323</v>
      </c>
      <c r="D34" s="11">
        <f t="shared" si="12"/>
        <v>0.33333333333333298</v>
      </c>
      <c r="E34" s="10">
        <f t="shared" si="87"/>
        <v>46324</v>
      </c>
      <c r="F34" s="11">
        <v>0.33333333333333298</v>
      </c>
      <c r="G34" s="12">
        <f t="shared" si="4"/>
        <v>1</v>
      </c>
      <c r="H34" s="13"/>
      <c r="I34" s="13"/>
      <c r="J34" s="13">
        <f t="shared" ref="J34" si="112">I34-H34</f>
        <v>0</v>
      </c>
      <c r="K34" s="14">
        <f t="shared" ref="K34" si="113">J34/24</f>
        <v>0</v>
      </c>
      <c r="L34" s="14">
        <v>0</v>
      </c>
      <c r="M34" s="14">
        <v>0</v>
      </c>
      <c r="N34" s="14">
        <f t="shared" ref="N34" si="114">M34-L34</f>
        <v>0</v>
      </c>
      <c r="O34" s="14">
        <v>2.5617131424467399</v>
      </c>
      <c r="P34" s="14">
        <f t="shared" ref="P34" si="115">ROUND(IF(N34=0,0,+O34*N34),2)</f>
        <v>0</v>
      </c>
      <c r="Q34" s="15"/>
    </row>
    <row r="35" spans="1:17">
      <c r="A35" s="16">
        <f t="shared" ref="A35:B35" si="116">A34+1</f>
        <v>29</v>
      </c>
      <c r="B35" s="10">
        <f t="shared" si="116"/>
        <v>46324</v>
      </c>
      <c r="C35" s="10">
        <f t="shared" ref="C35:C37" si="117">B35</f>
        <v>46324</v>
      </c>
      <c r="D35" s="11">
        <f t="shared" si="12"/>
        <v>0.33333333333333298</v>
      </c>
      <c r="E35" s="10">
        <f t="shared" ref="E35:E37" si="118">C35+1</f>
        <v>46325</v>
      </c>
      <c r="F35" s="11">
        <v>0.33333333333333298</v>
      </c>
      <c r="G35" s="12">
        <f t="shared" ref="G35:G37" si="119">IFERROR(((E35-C35)+(F35-D35)),"")</f>
        <v>1</v>
      </c>
      <c r="H35" s="13"/>
      <c r="I35" s="13"/>
      <c r="J35" s="13">
        <f t="shared" ref="J35" si="120">I35-H35</f>
        <v>0</v>
      </c>
      <c r="K35" s="14">
        <f t="shared" ref="K35" si="121">J35/24</f>
        <v>0</v>
      </c>
      <c r="L35" s="14">
        <v>0</v>
      </c>
      <c r="M35" s="14">
        <v>0</v>
      </c>
      <c r="N35" s="14">
        <f t="shared" ref="N35" si="122">M35-L35</f>
        <v>0</v>
      </c>
      <c r="O35" s="14">
        <v>2.5617131424467399</v>
      </c>
      <c r="P35" s="14">
        <f t="shared" ref="P35" si="123">ROUND(IF(N35=0,0,+O35*N35),2)</f>
        <v>0</v>
      </c>
      <c r="Q35" s="15"/>
    </row>
    <row r="36" spans="1:17">
      <c r="A36" s="16">
        <f t="shared" ref="A36:B36" si="124">A35+1</f>
        <v>30</v>
      </c>
      <c r="B36" s="10">
        <f t="shared" si="124"/>
        <v>46325</v>
      </c>
      <c r="C36" s="10">
        <f t="shared" si="117"/>
        <v>46325</v>
      </c>
      <c r="D36" s="11">
        <f t="shared" si="12"/>
        <v>0.33333333333333298</v>
      </c>
      <c r="E36" s="10">
        <f t="shared" si="118"/>
        <v>46326</v>
      </c>
      <c r="F36" s="11">
        <v>0.33333333333333298</v>
      </c>
      <c r="G36" s="12">
        <f t="shared" si="119"/>
        <v>1</v>
      </c>
      <c r="H36" s="13"/>
      <c r="I36" s="13"/>
      <c r="J36" s="13">
        <f t="shared" ref="J36:J37" si="125">I36-H36</f>
        <v>0</v>
      </c>
      <c r="K36" s="14">
        <f t="shared" ref="K36:K37" si="126">J36/24</f>
        <v>0</v>
      </c>
      <c r="L36" s="14">
        <v>0</v>
      </c>
      <c r="M36" s="14">
        <v>0</v>
      </c>
      <c r="N36" s="14">
        <f t="shared" ref="N36:N37" si="127">M36-L36</f>
        <v>0</v>
      </c>
      <c r="O36" s="14">
        <v>2.5617131424467399</v>
      </c>
      <c r="P36" s="14">
        <f t="shared" ref="P36:P37" si="128">ROUND(IF(N36=0,0,+O36*N36),2)</f>
        <v>0</v>
      </c>
      <c r="Q36" s="15"/>
    </row>
    <row r="37" spans="1:17">
      <c r="A37" s="16">
        <f t="shared" ref="A37:B37" si="129">A36+1</f>
        <v>31</v>
      </c>
      <c r="B37" s="10">
        <f t="shared" si="129"/>
        <v>46326</v>
      </c>
      <c r="C37" s="10">
        <f t="shared" si="117"/>
        <v>46326</v>
      </c>
      <c r="D37" s="11">
        <f t="shared" si="12"/>
        <v>0.33333333333333298</v>
      </c>
      <c r="E37" s="10">
        <f t="shared" si="118"/>
        <v>46327</v>
      </c>
      <c r="F37" s="11">
        <v>0.33333333333333298</v>
      </c>
      <c r="G37" s="12">
        <f t="shared" si="119"/>
        <v>1</v>
      </c>
      <c r="H37" s="13"/>
      <c r="I37" s="13"/>
      <c r="J37" s="13">
        <f t="shared" si="125"/>
        <v>0</v>
      </c>
      <c r="K37" s="14">
        <f t="shared" si="126"/>
        <v>0</v>
      </c>
      <c r="L37" s="14">
        <v>0</v>
      </c>
      <c r="M37" s="14">
        <v>0</v>
      </c>
      <c r="N37" s="14">
        <f t="shared" si="127"/>
        <v>0</v>
      </c>
      <c r="O37" s="14">
        <v>2.5617131424467399</v>
      </c>
      <c r="P37" s="14">
        <f t="shared" si="128"/>
        <v>0</v>
      </c>
      <c r="Q37" s="15"/>
    </row>
    <row r="38" spans="1:17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4"/>
      <c r="M38" s="14"/>
      <c r="N38" s="14">
        <f t="shared" ref="N38" si="130">M38-L38</f>
        <v>0</v>
      </c>
      <c r="O38" s="14">
        <v>2.5617131424467399</v>
      </c>
      <c r="P38" s="14">
        <f t="shared" ref="P38" si="131">ROUND(IF(N38=0,0,+O38*N38),2)</f>
        <v>0</v>
      </c>
      <c r="Q38" s="280"/>
    </row>
    <row r="39" spans="1:17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2402.339999999851</v>
      </c>
      <c r="K39" s="28">
        <f>AVERAGE(K7:K38)</f>
        <v>3.228951612903026</v>
      </c>
      <c r="L39" s="281"/>
      <c r="M39" s="281"/>
      <c r="N39" s="28">
        <f>SUM(N7:N38)</f>
        <v>0</v>
      </c>
      <c r="O39" s="281"/>
      <c r="P39" s="281"/>
      <c r="Q39" s="29"/>
    </row>
    <row r="40" spans="1:17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0.40361895161287825</v>
      </c>
      <c r="L40" s="282"/>
      <c r="M40" s="282"/>
      <c r="N40" s="282"/>
      <c r="O40" s="282"/>
      <c r="P40" s="282"/>
      <c r="Q40" s="34"/>
    </row>
  </sheetData>
  <mergeCells count="13">
    <mergeCell ref="N5:N6"/>
    <mergeCell ref="O5:O6"/>
    <mergeCell ref="P5:P6"/>
    <mergeCell ref="Q5:Q6"/>
    <mergeCell ref="C5:D5"/>
    <mergeCell ref="E5:F5"/>
    <mergeCell ref="H5:I5"/>
    <mergeCell ref="L5:M5"/>
    <mergeCell ref="A5:A6"/>
    <mergeCell ref="B5:B6"/>
    <mergeCell ref="G5:G6"/>
    <mergeCell ref="J5:J6"/>
    <mergeCell ref="K5:K6"/>
  </mergeCells>
  <hyperlinks>
    <hyperlink ref="Q2" location="'Summary sales'!A1" display="SUMMARY"/>
  </hyperlinks>
  <pageMargins left="0.7" right="0.7" top="0.75" bottom="0.75" header="0.3" footer="0.3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7" activePane="bottomLeft" state="frozen"/>
      <selection pane="bottomLeft" activeCell="I26" sqref="I2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254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MAX(K7:K39)</f>
        <v>24.047916666666424</v>
      </c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9">
        <f>C4</f>
        <v>46296</v>
      </c>
      <c r="D7" s="11">
        <v>0.33333333333333298</v>
      </c>
      <c r="E7" s="9">
        <f>C7+1</f>
        <v>46297</v>
      </c>
      <c r="F7" s="11">
        <v>0.33333333333333298</v>
      </c>
      <c r="G7" s="12">
        <f>IFERROR(((E7-C7)+(F7-D7)),"")</f>
        <v>1</v>
      </c>
      <c r="H7" s="21">
        <v>241032.59</v>
      </c>
      <c r="I7" s="13">
        <v>241051.68</v>
      </c>
      <c r="J7" s="13">
        <f t="shared" ref="J7:J34" si="0">I7-H7</f>
        <v>19.089999999996508</v>
      </c>
      <c r="K7" s="14">
        <f t="shared" ref="K7:K34" si="1">J7/24</f>
        <v>0.79541666666652111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11">
        <v>0.33333333333333298</v>
      </c>
      <c r="E8" s="10">
        <f t="shared" ref="E8:E34" si="3">C8+1</f>
        <v>46298</v>
      </c>
      <c r="F8" s="11">
        <v>0.33333333333333298</v>
      </c>
      <c r="G8" s="12">
        <f>IFERROR(((E8-C8)+(F8-D8)),"")</f>
        <v>1</v>
      </c>
      <c r="H8" s="256">
        <f t="shared" ref="H8:H14" si="4">I7</f>
        <v>241051.68</v>
      </c>
      <c r="I8" s="13">
        <v>241628.83</v>
      </c>
      <c r="J8" s="13">
        <f t="shared" si="0"/>
        <v>577.14999999999418</v>
      </c>
      <c r="K8" s="14">
        <f t="shared" si="1"/>
        <v>24.047916666666424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2"/>
        <v>46298</v>
      </c>
      <c r="D9" s="11">
        <v>0.33333333333333298</v>
      </c>
      <c r="E9" s="10">
        <f t="shared" si="3"/>
        <v>46299</v>
      </c>
      <c r="F9" s="11">
        <v>0.33333333333333298</v>
      </c>
      <c r="G9" s="12">
        <f>IFERROR(((E9-C9)+(F9-D9)),"")</f>
        <v>1</v>
      </c>
      <c r="H9" s="256">
        <f t="shared" si="4"/>
        <v>241628.83</v>
      </c>
      <c r="I9" s="13">
        <v>241645.87</v>
      </c>
      <c r="J9" s="13">
        <f t="shared" si="0"/>
        <v>17.040000000008149</v>
      </c>
      <c r="K9" s="14">
        <f t="shared" si="1"/>
        <v>0.71000000000033958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2"/>
        <v>46299</v>
      </c>
      <c r="D10" s="11">
        <v>0.33333333333333298</v>
      </c>
      <c r="E10" s="10">
        <f t="shared" si="3"/>
        <v>46300</v>
      </c>
      <c r="F10" s="11">
        <v>0.33333333333333298</v>
      </c>
      <c r="G10" s="12">
        <f>IFERROR(((E10-C10)+(F10-D10)),"")</f>
        <v>1</v>
      </c>
      <c r="H10" s="256">
        <f t="shared" si="4"/>
        <v>241645.87</v>
      </c>
      <c r="I10" s="13">
        <v>241645.87</v>
      </c>
      <c r="J10" s="13">
        <f t="shared" si="0"/>
        <v>0</v>
      </c>
      <c r="K10" s="14">
        <f t="shared" ref="K10" si="6">J10/24</f>
        <v>0</v>
      </c>
      <c r="L10" s="15" t="s">
        <v>186</v>
      </c>
    </row>
    <row r="11" spans="1:12">
      <c r="A11" s="16">
        <f t="shared" si="5"/>
        <v>5</v>
      </c>
      <c r="B11" s="10">
        <f t="shared" si="5"/>
        <v>46300</v>
      </c>
      <c r="C11" s="10">
        <f t="shared" si="2"/>
        <v>46300</v>
      </c>
      <c r="D11" s="11">
        <v>0.33333333333333298</v>
      </c>
      <c r="E11" s="10">
        <f t="shared" si="3"/>
        <v>46301</v>
      </c>
      <c r="F11" s="11">
        <v>0.33333333333333298</v>
      </c>
      <c r="G11" s="12">
        <f t="shared" ref="G11:G34" si="7">IFERROR(((E11-C11)+(F11-D11)),"")</f>
        <v>1</v>
      </c>
      <c r="H11" s="256">
        <f t="shared" si="4"/>
        <v>241645.87</v>
      </c>
      <c r="I11" s="13">
        <v>241645.87</v>
      </c>
      <c r="J11" s="13">
        <f t="shared" si="0"/>
        <v>0</v>
      </c>
      <c r="K11" s="14">
        <f t="shared" si="1"/>
        <v>0</v>
      </c>
      <c r="L11" s="15" t="s">
        <v>186</v>
      </c>
    </row>
    <row r="12" spans="1:12">
      <c r="A12" s="16">
        <f t="shared" si="5"/>
        <v>6</v>
      </c>
      <c r="B12" s="10">
        <f t="shared" si="5"/>
        <v>46301</v>
      </c>
      <c r="C12" s="10">
        <f t="shared" si="2"/>
        <v>46301</v>
      </c>
      <c r="D12" s="11">
        <v>0.33333333333333298</v>
      </c>
      <c r="E12" s="10">
        <f t="shared" si="3"/>
        <v>46302</v>
      </c>
      <c r="F12" s="11">
        <v>0.33333333333333298</v>
      </c>
      <c r="G12" s="12">
        <f t="shared" si="7"/>
        <v>1</v>
      </c>
      <c r="H12" s="256">
        <f t="shared" si="4"/>
        <v>241645.87</v>
      </c>
      <c r="I12" s="13">
        <v>241645.87</v>
      </c>
      <c r="J12" s="13">
        <f t="shared" si="0"/>
        <v>0</v>
      </c>
      <c r="K12" s="14">
        <f t="shared" si="1"/>
        <v>0</v>
      </c>
      <c r="L12" s="15" t="s">
        <v>186</v>
      </c>
    </row>
    <row r="13" spans="1:12">
      <c r="A13" s="16">
        <f t="shared" si="5"/>
        <v>7</v>
      </c>
      <c r="B13" s="10">
        <f t="shared" si="5"/>
        <v>46302</v>
      </c>
      <c r="C13" s="10">
        <f t="shared" si="2"/>
        <v>46302</v>
      </c>
      <c r="D13" s="11">
        <v>0.33333333333333298</v>
      </c>
      <c r="E13" s="10">
        <f t="shared" si="3"/>
        <v>46303</v>
      </c>
      <c r="F13" s="11">
        <v>0.33333333333333298</v>
      </c>
      <c r="G13" s="12">
        <f t="shared" si="7"/>
        <v>1</v>
      </c>
      <c r="H13" s="256">
        <f t="shared" si="4"/>
        <v>241645.87</v>
      </c>
      <c r="I13" s="13">
        <v>241645.87</v>
      </c>
      <c r="J13" s="13">
        <f t="shared" ref="J13" si="8">I13-H13</f>
        <v>0</v>
      </c>
      <c r="K13" s="14">
        <f t="shared" ref="K13" si="9">J13/24</f>
        <v>0</v>
      </c>
      <c r="L13" s="15" t="s">
        <v>186</v>
      </c>
    </row>
    <row r="14" spans="1:12">
      <c r="A14" s="16">
        <f t="shared" si="5"/>
        <v>8</v>
      </c>
      <c r="B14" s="10">
        <f t="shared" si="5"/>
        <v>46303</v>
      </c>
      <c r="C14" s="10">
        <f t="shared" si="2"/>
        <v>46303</v>
      </c>
      <c r="D14" s="11">
        <v>0.33333333333333298</v>
      </c>
      <c r="E14" s="10">
        <f t="shared" si="3"/>
        <v>46304</v>
      </c>
      <c r="F14" s="11">
        <v>0.33333333333333298</v>
      </c>
      <c r="G14" s="12">
        <f t="shared" si="7"/>
        <v>1</v>
      </c>
      <c r="H14" s="256">
        <f t="shared" si="4"/>
        <v>241645.87</v>
      </c>
      <c r="I14" s="13">
        <v>241645.87</v>
      </c>
      <c r="J14" s="13">
        <f t="shared" si="0"/>
        <v>0</v>
      </c>
      <c r="K14" s="14">
        <f t="shared" si="1"/>
        <v>0</v>
      </c>
      <c r="L14" s="15" t="s">
        <v>186</v>
      </c>
    </row>
    <row r="15" spans="1:12">
      <c r="A15" s="16">
        <f t="shared" si="5"/>
        <v>9</v>
      </c>
      <c r="B15" s="10">
        <f t="shared" si="5"/>
        <v>46304</v>
      </c>
      <c r="C15" s="10">
        <f t="shared" si="2"/>
        <v>46304</v>
      </c>
      <c r="D15" s="11">
        <v>0.33333333333333298</v>
      </c>
      <c r="E15" s="10">
        <f t="shared" si="3"/>
        <v>46305</v>
      </c>
      <c r="F15" s="11">
        <v>0.33333333333333298</v>
      </c>
      <c r="G15" s="12">
        <f t="shared" si="7"/>
        <v>1</v>
      </c>
      <c r="H15" s="256">
        <f t="shared" ref="H15:H20" si="10">I14</f>
        <v>241645.87</v>
      </c>
      <c r="I15" s="13">
        <v>241661.33</v>
      </c>
      <c r="J15" s="13">
        <f t="shared" ref="J15" si="11">I15-H15</f>
        <v>15.459999999991851</v>
      </c>
      <c r="K15" s="14">
        <f t="shared" ref="K15" si="12">J15/24</f>
        <v>0.64416666666632716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2"/>
        <v>46305</v>
      </c>
      <c r="D16" s="11">
        <v>0.33333333333333298</v>
      </c>
      <c r="E16" s="10">
        <f t="shared" si="3"/>
        <v>46306</v>
      </c>
      <c r="F16" s="11">
        <v>0.33333333333333298</v>
      </c>
      <c r="G16" s="12">
        <f t="shared" si="7"/>
        <v>1</v>
      </c>
      <c r="H16" s="256">
        <f t="shared" si="10"/>
        <v>241661.33</v>
      </c>
      <c r="I16" s="13">
        <v>241661.33</v>
      </c>
      <c r="J16" s="13">
        <f t="shared" si="0"/>
        <v>0</v>
      </c>
      <c r="K16" s="14">
        <f t="shared" si="1"/>
        <v>0</v>
      </c>
      <c r="L16" s="15" t="s">
        <v>186</v>
      </c>
    </row>
    <row r="17" spans="1:14">
      <c r="A17" s="16">
        <f t="shared" si="5"/>
        <v>11</v>
      </c>
      <c r="B17" s="10">
        <f t="shared" si="5"/>
        <v>46306</v>
      </c>
      <c r="C17" s="10">
        <f t="shared" si="2"/>
        <v>46306</v>
      </c>
      <c r="D17" s="11">
        <v>0.33333333333333298</v>
      </c>
      <c r="E17" s="10">
        <f t="shared" si="3"/>
        <v>46307</v>
      </c>
      <c r="F17" s="11">
        <v>0.33333333333333298</v>
      </c>
      <c r="G17" s="12">
        <f t="shared" si="7"/>
        <v>1</v>
      </c>
      <c r="H17" s="256">
        <f t="shared" si="10"/>
        <v>241661.33</v>
      </c>
      <c r="I17" s="13">
        <v>241856.38</v>
      </c>
      <c r="J17" s="13">
        <f t="shared" ref="J17" si="13">I17-H17</f>
        <v>195.05000000001746</v>
      </c>
      <c r="K17" s="14">
        <f t="shared" ref="K17" si="14">J17/24</f>
        <v>8.1270833333340615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2"/>
        <v>46307</v>
      </c>
      <c r="D18" s="11">
        <v>0.33333333333333298</v>
      </c>
      <c r="E18" s="10">
        <f t="shared" si="3"/>
        <v>46308</v>
      </c>
      <c r="F18" s="11">
        <v>0.33333333333333298</v>
      </c>
      <c r="G18" s="12">
        <f t="shared" si="7"/>
        <v>1</v>
      </c>
      <c r="H18" s="256">
        <f t="shared" si="10"/>
        <v>241856.38</v>
      </c>
      <c r="I18" s="13">
        <v>242242.47</v>
      </c>
      <c r="J18" s="13">
        <f t="shared" si="0"/>
        <v>386.08999999999651</v>
      </c>
      <c r="K18" s="14">
        <f t="shared" si="1"/>
        <v>16.087083333333187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2"/>
        <v>46308</v>
      </c>
      <c r="D19" s="11">
        <v>0.33333333333333298</v>
      </c>
      <c r="E19" s="10">
        <f t="shared" si="3"/>
        <v>46309</v>
      </c>
      <c r="F19" s="11">
        <v>0.33333333333333298</v>
      </c>
      <c r="G19" s="12">
        <f t="shared" si="7"/>
        <v>1</v>
      </c>
      <c r="H19" s="256">
        <f t="shared" si="10"/>
        <v>242242.47</v>
      </c>
      <c r="I19" s="13">
        <v>242314.66</v>
      </c>
      <c r="J19" s="13">
        <f t="shared" si="0"/>
        <v>72.190000000002328</v>
      </c>
      <c r="K19" s="14">
        <f t="shared" si="1"/>
        <v>3.0079166666667638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2"/>
        <v>46309</v>
      </c>
      <c r="D20" s="11">
        <v>0.33333333333333298</v>
      </c>
      <c r="E20" s="10">
        <f t="shared" si="3"/>
        <v>46310</v>
      </c>
      <c r="F20" s="11">
        <v>0.33333333333333298</v>
      </c>
      <c r="G20" s="12">
        <f t="shared" si="7"/>
        <v>1</v>
      </c>
      <c r="H20" s="256">
        <f t="shared" si="10"/>
        <v>242314.66</v>
      </c>
      <c r="I20" s="13">
        <v>242316.18</v>
      </c>
      <c r="J20" s="13">
        <f t="shared" si="0"/>
        <v>1.5199999999895226</v>
      </c>
      <c r="K20" s="14">
        <f t="shared" si="1"/>
        <v>6.3333333332896771E-2</v>
      </c>
      <c r="L20" s="106"/>
    </row>
    <row r="21" spans="1:14">
      <c r="A21" s="16">
        <f t="shared" si="5"/>
        <v>15</v>
      </c>
      <c r="B21" s="10">
        <f t="shared" si="5"/>
        <v>46310</v>
      </c>
      <c r="C21" s="10">
        <f t="shared" si="2"/>
        <v>46310</v>
      </c>
      <c r="D21" s="11">
        <v>0.33333333333333298</v>
      </c>
      <c r="E21" s="10">
        <f t="shared" si="3"/>
        <v>46311</v>
      </c>
      <c r="F21" s="11">
        <v>0.33333333333333298</v>
      </c>
      <c r="G21" s="12">
        <f t="shared" si="7"/>
        <v>1</v>
      </c>
      <c r="H21" s="256"/>
      <c r="I21" s="13"/>
      <c r="J21" s="13">
        <f t="shared" si="0"/>
        <v>0</v>
      </c>
      <c r="K21" s="14">
        <f t="shared" si="1"/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2"/>
        <v>46311</v>
      </c>
      <c r="D22" s="11">
        <v>0.33333333333333298</v>
      </c>
      <c r="E22" s="10">
        <f t="shared" si="3"/>
        <v>46312</v>
      </c>
      <c r="F22" s="11">
        <v>0.33333333333333298</v>
      </c>
      <c r="G22" s="12">
        <f t="shared" si="7"/>
        <v>1</v>
      </c>
      <c r="H22" s="256"/>
      <c r="I22" s="13"/>
      <c r="J22" s="13">
        <f t="shared" si="0"/>
        <v>0</v>
      </c>
      <c r="K22" s="14">
        <f t="shared" si="1"/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2"/>
        <v>46312</v>
      </c>
      <c r="D23" s="11">
        <v>0.33333333333333298</v>
      </c>
      <c r="E23" s="10">
        <f t="shared" si="3"/>
        <v>46313</v>
      </c>
      <c r="F23" s="11">
        <v>0.33333333333333298</v>
      </c>
      <c r="G23" s="12">
        <f t="shared" si="7"/>
        <v>1</v>
      </c>
      <c r="H23" s="256"/>
      <c r="I23" s="13"/>
      <c r="J23" s="13">
        <f t="shared" ref="J23" si="15">I23-H23</f>
        <v>0</v>
      </c>
      <c r="K23" s="14">
        <f t="shared" ref="K23" si="16">J23/24</f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2"/>
        <v>46313</v>
      </c>
      <c r="D24" s="11">
        <v>0.33333333333333298</v>
      </c>
      <c r="E24" s="10">
        <f t="shared" si="3"/>
        <v>46314</v>
      </c>
      <c r="F24" s="11">
        <v>0.33333333333333298</v>
      </c>
      <c r="G24" s="12">
        <f t="shared" si="7"/>
        <v>1</v>
      </c>
      <c r="H24" s="256"/>
      <c r="I24" s="13"/>
      <c r="J24" s="13">
        <f t="shared" ref="J24" si="17">I24-H24</f>
        <v>0</v>
      </c>
      <c r="K24" s="14">
        <f t="shared" ref="K24" si="18">J24/24</f>
        <v>0</v>
      </c>
      <c r="L24" s="15"/>
    </row>
    <row r="25" spans="1:14">
      <c r="A25" s="16">
        <f t="shared" ref="A25:B34" si="19">A24+1</f>
        <v>19</v>
      </c>
      <c r="B25" s="10">
        <f t="shared" si="19"/>
        <v>46314</v>
      </c>
      <c r="C25" s="10">
        <f t="shared" si="2"/>
        <v>46314</v>
      </c>
      <c r="D25" s="11">
        <v>0.33333333333333298</v>
      </c>
      <c r="E25" s="10">
        <f t="shared" si="3"/>
        <v>46315</v>
      </c>
      <c r="F25" s="11">
        <v>0.33333333333333298</v>
      </c>
      <c r="G25" s="12">
        <f t="shared" si="7"/>
        <v>1</v>
      </c>
      <c r="H25" s="256"/>
      <c r="I25" s="13"/>
      <c r="J25" s="13">
        <f t="shared" si="0"/>
        <v>0</v>
      </c>
      <c r="K25" s="14">
        <f t="shared" ref="K25" si="20">J25/24</f>
        <v>0</v>
      </c>
      <c r="L25" s="15"/>
    </row>
    <row r="26" spans="1:14">
      <c r="A26" s="16">
        <f t="shared" si="19"/>
        <v>20</v>
      </c>
      <c r="B26" s="10">
        <f t="shared" si="19"/>
        <v>46315</v>
      </c>
      <c r="C26" s="10">
        <f t="shared" si="2"/>
        <v>46315</v>
      </c>
      <c r="D26" s="11">
        <v>0.33333333333333298</v>
      </c>
      <c r="E26" s="10">
        <f t="shared" si="3"/>
        <v>46316</v>
      </c>
      <c r="F26" s="11">
        <v>0.33333333333333298</v>
      </c>
      <c r="G26" s="12">
        <f t="shared" si="7"/>
        <v>1</v>
      </c>
      <c r="H26" s="256"/>
      <c r="I26" s="13"/>
      <c r="J26" s="13">
        <f t="shared" si="0"/>
        <v>0</v>
      </c>
      <c r="K26" s="14">
        <f t="shared" ref="K26" si="21">J26/24</f>
        <v>0</v>
      </c>
      <c r="L26" s="15"/>
    </row>
    <row r="27" spans="1:14">
      <c r="A27" s="16">
        <f t="shared" si="19"/>
        <v>21</v>
      </c>
      <c r="B27" s="10">
        <f t="shared" si="19"/>
        <v>46316</v>
      </c>
      <c r="C27" s="10">
        <f t="shared" si="2"/>
        <v>46316</v>
      </c>
      <c r="D27" s="11">
        <v>0.33333333333333298</v>
      </c>
      <c r="E27" s="10">
        <f t="shared" si="3"/>
        <v>46317</v>
      </c>
      <c r="F27" s="11">
        <v>0.33333333333333298</v>
      </c>
      <c r="G27" s="12">
        <f t="shared" si="7"/>
        <v>1</v>
      </c>
      <c r="H27" s="256"/>
      <c r="I27" s="13"/>
      <c r="J27" s="13">
        <f t="shared" si="0"/>
        <v>0</v>
      </c>
      <c r="K27" s="14">
        <f t="shared" si="1"/>
        <v>0</v>
      </c>
      <c r="L27" s="15"/>
    </row>
    <row r="28" spans="1:14">
      <c r="A28" s="16">
        <f t="shared" si="19"/>
        <v>22</v>
      </c>
      <c r="B28" s="10">
        <f t="shared" si="19"/>
        <v>46317</v>
      </c>
      <c r="C28" s="10">
        <f t="shared" si="2"/>
        <v>46317</v>
      </c>
      <c r="D28" s="11">
        <v>0.33333333333333298</v>
      </c>
      <c r="E28" s="10">
        <f t="shared" si="3"/>
        <v>46318</v>
      </c>
      <c r="F28" s="11">
        <v>0.33333333333333298</v>
      </c>
      <c r="G28" s="12">
        <f t="shared" si="7"/>
        <v>1</v>
      </c>
      <c r="H28" s="256"/>
      <c r="I28" s="13"/>
      <c r="J28" s="13">
        <f t="shared" si="0"/>
        <v>0</v>
      </c>
      <c r="K28" s="14">
        <f t="shared" ref="K28" si="22">J28/24</f>
        <v>0</v>
      </c>
      <c r="L28" s="15"/>
    </row>
    <row r="29" spans="1:14">
      <c r="A29" s="16">
        <f t="shared" si="19"/>
        <v>23</v>
      </c>
      <c r="B29" s="10">
        <f t="shared" si="19"/>
        <v>46318</v>
      </c>
      <c r="C29" s="10">
        <f t="shared" si="2"/>
        <v>46318</v>
      </c>
      <c r="D29" s="11">
        <v>0.33333333333333298</v>
      </c>
      <c r="E29" s="10">
        <f t="shared" si="3"/>
        <v>46319</v>
      </c>
      <c r="F29" s="11">
        <v>0.33333333333333298</v>
      </c>
      <c r="G29" s="12">
        <f t="shared" si="7"/>
        <v>1</v>
      </c>
      <c r="H29" s="256"/>
      <c r="I29" s="13"/>
      <c r="J29" s="13">
        <f t="shared" si="0"/>
        <v>0</v>
      </c>
      <c r="K29" s="14">
        <f t="shared" si="1"/>
        <v>0</v>
      </c>
      <c r="L29" s="15"/>
    </row>
    <row r="30" spans="1:14">
      <c r="A30" s="16">
        <f t="shared" si="19"/>
        <v>24</v>
      </c>
      <c r="B30" s="10">
        <f t="shared" si="19"/>
        <v>46319</v>
      </c>
      <c r="C30" s="10">
        <f t="shared" si="2"/>
        <v>46319</v>
      </c>
      <c r="D30" s="11">
        <v>0.33333333333333298</v>
      </c>
      <c r="E30" s="10">
        <f t="shared" si="3"/>
        <v>46320</v>
      </c>
      <c r="F30" s="11">
        <v>0.33333333333333298</v>
      </c>
      <c r="G30" s="12">
        <f t="shared" si="7"/>
        <v>1</v>
      </c>
      <c r="H30" s="256"/>
      <c r="I30" s="13"/>
      <c r="J30" s="13">
        <f t="shared" si="0"/>
        <v>0</v>
      </c>
      <c r="K30" s="14">
        <f t="shared" si="1"/>
        <v>0</v>
      </c>
      <c r="L30" s="15"/>
    </row>
    <row r="31" spans="1:14">
      <c r="A31" s="16">
        <f t="shared" si="19"/>
        <v>25</v>
      </c>
      <c r="B31" s="10">
        <f t="shared" si="19"/>
        <v>46320</v>
      </c>
      <c r="C31" s="10">
        <f t="shared" si="2"/>
        <v>46320</v>
      </c>
      <c r="D31" s="11">
        <v>0.33333333333333298</v>
      </c>
      <c r="E31" s="10">
        <f t="shared" si="3"/>
        <v>46321</v>
      </c>
      <c r="F31" s="11">
        <v>0.33333333333333298</v>
      </c>
      <c r="G31" s="12">
        <f t="shared" si="7"/>
        <v>1</v>
      </c>
      <c r="H31" s="256"/>
      <c r="I31" s="13"/>
      <c r="J31" s="13">
        <f t="shared" si="0"/>
        <v>0</v>
      </c>
      <c r="K31" s="14">
        <f t="shared" si="1"/>
        <v>0</v>
      </c>
      <c r="L31" s="15"/>
    </row>
    <row r="32" spans="1:14">
      <c r="A32" s="16">
        <f t="shared" si="19"/>
        <v>26</v>
      </c>
      <c r="B32" s="10">
        <f t="shared" si="19"/>
        <v>46321</v>
      </c>
      <c r="C32" s="10">
        <f t="shared" si="2"/>
        <v>46321</v>
      </c>
      <c r="D32" s="11">
        <v>0.33333333333333298</v>
      </c>
      <c r="E32" s="10">
        <f t="shared" si="3"/>
        <v>46322</v>
      </c>
      <c r="F32" s="11">
        <v>0.33333333333333298</v>
      </c>
      <c r="G32" s="12">
        <f t="shared" si="7"/>
        <v>1</v>
      </c>
      <c r="H32" s="256"/>
      <c r="I32" s="13"/>
      <c r="J32" s="13">
        <f t="shared" si="0"/>
        <v>0</v>
      </c>
      <c r="K32" s="14">
        <f t="shared" si="1"/>
        <v>0</v>
      </c>
      <c r="L32" s="15"/>
    </row>
    <row r="33" spans="1:12">
      <c r="A33" s="16">
        <f t="shared" si="19"/>
        <v>27</v>
      </c>
      <c r="B33" s="10">
        <f t="shared" si="19"/>
        <v>46322</v>
      </c>
      <c r="C33" s="10">
        <f t="shared" si="2"/>
        <v>46322</v>
      </c>
      <c r="D33" s="11">
        <v>0.33333333333333298</v>
      </c>
      <c r="E33" s="10">
        <f t="shared" si="3"/>
        <v>46323</v>
      </c>
      <c r="F33" s="11">
        <v>0.33333333333333298</v>
      </c>
      <c r="G33" s="12">
        <f t="shared" si="7"/>
        <v>1</v>
      </c>
      <c r="H33" s="256"/>
      <c r="I33" s="13"/>
      <c r="J33" s="13">
        <f t="shared" si="0"/>
        <v>0</v>
      </c>
      <c r="K33" s="14">
        <f t="shared" ref="K33" si="23">J33/24</f>
        <v>0</v>
      </c>
      <c r="L33" s="106"/>
    </row>
    <row r="34" spans="1:12">
      <c r="A34" s="16">
        <f t="shared" si="19"/>
        <v>28</v>
      </c>
      <c r="B34" s="10">
        <f t="shared" si="19"/>
        <v>46323</v>
      </c>
      <c r="C34" s="10">
        <f t="shared" si="2"/>
        <v>46323</v>
      </c>
      <c r="D34" s="11">
        <v>0.33333333333333298</v>
      </c>
      <c r="E34" s="10">
        <f t="shared" si="3"/>
        <v>46324</v>
      </c>
      <c r="F34" s="11">
        <v>0.33333333333333298</v>
      </c>
      <c r="G34" s="12">
        <f t="shared" si="7"/>
        <v>1</v>
      </c>
      <c r="H34" s="256"/>
      <c r="I34" s="13"/>
      <c r="J34" s="13">
        <f t="shared" si="0"/>
        <v>0</v>
      </c>
      <c r="K34" s="14">
        <f t="shared" si="1"/>
        <v>0</v>
      </c>
      <c r="L34" s="15"/>
    </row>
    <row r="35" spans="1:12">
      <c r="A35" s="16">
        <f t="shared" ref="A35:B35" si="24">A34+1</f>
        <v>29</v>
      </c>
      <c r="B35" s="10">
        <f t="shared" si="24"/>
        <v>46324</v>
      </c>
      <c r="C35" s="10">
        <f t="shared" ref="C35:C36" si="25">B35</f>
        <v>46324</v>
      </c>
      <c r="D35" s="11">
        <v>0.33333333333333298</v>
      </c>
      <c r="E35" s="10">
        <f t="shared" ref="E35:E36" si="26">C35+1</f>
        <v>46325</v>
      </c>
      <c r="F35" s="11">
        <v>0.33333333333333298</v>
      </c>
      <c r="G35" s="12">
        <f t="shared" ref="G35:G36" si="27">IFERROR(((E35-C35)+(F35-D35)),"")</f>
        <v>1</v>
      </c>
      <c r="H35" s="256"/>
      <c r="I35" s="13"/>
      <c r="J35" s="13">
        <f t="shared" ref="J35:J37" si="28">I35-H35</f>
        <v>0</v>
      </c>
      <c r="K35" s="14">
        <f t="shared" ref="K35:K37" si="29">J35/24</f>
        <v>0</v>
      </c>
      <c r="L35" s="93"/>
    </row>
    <row r="36" spans="1:12">
      <c r="A36" s="16">
        <f t="shared" ref="A36:B37" si="30">A35+1</f>
        <v>30</v>
      </c>
      <c r="B36" s="10">
        <f t="shared" si="30"/>
        <v>46325</v>
      </c>
      <c r="C36" s="10">
        <f t="shared" si="25"/>
        <v>46325</v>
      </c>
      <c r="D36" s="11">
        <v>0.33333333333333298</v>
      </c>
      <c r="E36" s="10">
        <f t="shared" si="26"/>
        <v>46326</v>
      </c>
      <c r="F36" s="11">
        <v>0.33333333333333298</v>
      </c>
      <c r="G36" s="12">
        <f t="shared" si="27"/>
        <v>1</v>
      </c>
      <c r="H36" s="256"/>
      <c r="I36" s="13"/>
      <c r="J36" s="13">
        <f t="shared" si="28"/>
        <v>0</v>
      </c>
      <c r="K36" s="14">
        <f t="shared" si="29"/>
        <v>0</v>
      </c>
      <c r="L36" s="93"/>
    </row>
    <row r="37" spans="1:12">
      <c r="A37" s="16">
        <f t="shared" si="30"/>
        <v>31</v>
      </c>
      <c r="B37" s="10">
        <f t="shared" si="30"/>
        <v>46326</v>
      </c>
      <c r="C37" s="10">
        <f t="shared" ref="C37" si="31">B37</f>
        <v>46326</v>
      </c>
      <c r="D37" s="11">
        <v>0.33333333333333298</v>
      </c>
      <c r="E37" s="10">
        <f t="shared" ref="E37" si="32">C37+1</f>
        <v>46327</v>
      </c>
      <c r="F37" s="11">
        <v>0.33333333333333298</v>
      </c>
      <c r="G37" s="12">
        <f t="shared" ref="G37" si="33">IFERROR(((E37-C37)+(F37-D37)),"")</f>
        <v>1</v>
      </c>
      <c r="H37" s="256"/>
      <c r="I37" s="21"/>
      <c r="J37" s="13">
        <f t="shared" si="28"/>
        <v>0</v>
      </c>
      <c r="K37" s="14">
        <f t="shared" si="29"/>
        <v>0</v>
      </c>
      <c r="L37" s="93"/>
    </row>
    <row r="38" spans="1:12">
      <c r="A38" s="18"/>
      <c r="B38" s="19"/>
      <c r="C38" s="19"/>
      <c r="D38" s="275"/>
      <c r="E38" s="19"/>
      <c r="F38" s="275"/>
      <c r="G38" s="276"/>
      <c r="H38" s="277"/>
      <c r="I38" s="21"/>
      <c r="J38" s="21"/>
      <c r="K38" s="22"/>
      <c r="L38" s="93"/>
    </row>
    <row r="39" spans="1:12">
      <c r="A39" s="18"/>
      <c r="B39" s="19"/>
      <c r="C39" s="19"/>
      <c r="D39" s="20"/>
      <c r="E39" s="19"/>
      <c r="F39" s="20"/>
      <c r="G39" s="20"/>
      <c r="H39" s="21"/>
      <c r="I39" s="21"/>
      <c r="J39" s="21"/>
      <c r="K39" s="22"/>
      <c r="L39" s="23"/>
    </row>
    <row r="40" spans="1:12">
      <c r="A40" s="24" t="s">
        <v>3</v>
      </c>
      <c r="B40" s="25"/>
      <c r="C40" s="25"/>
      <c r="D40" s="25"/>
      <c r="E40" s="25"/>
      <c r="F40" s="25"/>
      <c r="G40" s="26">
        <f>SUM(G7:G34)</f>
        <v>28</v>
      </c>
      <c r="H40" s="27"/>
      <c r="I40" s="27"/>
      <c r="J40" s="28">
        <f>SUM(J7:J39)</f>
        <v>1283.5899999999965</v>
      </c>
      <c r="K40" s="28">
        <f>AVERAGE(K7:K34)</f>
        <v>1.9101041666666616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G40/SUMPRODUCT((G7:G34&gt;0)*1)</f>
        <v>1</v>
      </c>
      <c r="H41" s="33"/>
      <c r="I41" s="33"/>
      <c r="J41" s="33"/>
      <c r="K41" s="33">
        <f>K40/SUMPRODUCT((K7:K34&gt;0)*1)</f>
        <v>0.2387630208333327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10" ySplit="6" topLeftCell="K7" activePane="bottomRight" state="frozen"/>
      <selection pane="topRight"/>
      <selection pane="bottomLeft"/>
      <selection pane="bottomRight" activeCell="H29" sqref="H2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85546875" style="1" customWidth="1"/>
    <col min="9" max="9" width="14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255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64.595416666668214</v>
      </c>
      <c r="L4" s="2"/>
    </row>
    <row r="5" spans="1:12" ht="1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0.33333333333333298</v>
      </c>
      <c r="E7" s="10">
        <f>C7+1</f>
        <v>46297</v>
      </c>
      <c r="F7" s="11">
        <v>0.33333333333333298</v>
      </c>
      <c r="G7" s="12">
        <f>IFERROR(((E7-C7)+(F7-D7)),"")</f>
        <v>1</v>
      </c>
      <c r="H7" s="13">
        <v>2489952.4</v>
      </c>
      <c r="I7" s="13">
        <v>2491388.52</v>
      </c>
      <c r="J7" s="13">
        <f>I7-H7</f>
        <v>1436.1200000001118</v>
      </c>
      <c r="K7" s="14">
        <f>J7/24</f>
        <v>59.838333333337992</v>
      </c>
      <c r="L7" s="274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0.33333333333333298</v>
      </c>
      <c r="E8" s="10">
        <f>C8+1</f>
        <v>46298</v>
      </c>
      <c r="F8" s="11">
        <v>0.33333333333333298</v>
      </c>
      <c r="G8" s="12">
        <f>IFERROR(((E8-C8)+(F8-D8)),"")</f>
        <v>1</v>
      </c>
      <c r="H8" s="13">
        <f t="shared" ref="H8:H20" si="0">I7</f>
        <v>2491388.52</v>
      </c>
      <c r="I8" s="13">
        <v>2492430.4700000002</v>
      </c>
      <c r="J8" s="13">
        <f t="shared" ref="J8:J20" si="1">I8-H8</f>
        <v>1041.9500000001863</v>
      </c>
      <c r="K8" s="14">
        <f t="shared" ref="K8:K20" si="2">J8/24</f>
        <v>43.414583333341092</v>
      </c>
      <c r="L8" s="106"/>
    </row>
    <row r="9" spans="1:12">
      <c r="A9" s="16">
        <f t="shared" ref="A9:B20" si="3">A8+1</f>
        <v>3</v>
      </c>
      <c r="B9" s="10">
        <f t="shared" si="3"/>
        <v>46298</v>
      </c>
      <c r="C9" s="10">
        <f t="shared" ref="C9:C20" si="4">B9</f>
        <v>46298</v>
      </c>
      <c r="D9" s="11">
        <v>0.33333333333333298</v>
      </c>
      <c r="E9" s="10">
        <f t="shared" ref="E9:E20" si="5">C9+1</f>
        <v>46299</v>
      </c>
      <c r="F9" s="11">
        <v>0.33333333333333298</v>
      </c>
      <c r="G9" s="12">
        <f t="shared" ref="G9:G20" si="6">IFERROR(((E9-C9)+(F9-D9)),"")</f>
        <v>1</v>
      </c>
      <c r="H9" s="13">
        <f t="shared" si="0"/>
        <v>2492430.4700000002</v>
      </c>
      <c r="I9" s="13">
        <v>2492806.52</v>
      </c>
      <c r="J9" s="13">
        <f t="shared" si="1"/>
        <v>376.04999999981374</v>
      </c>
      <c r="K9" s="14">
        <f t="shared" si="2"/>
        <v>15.668749999992238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0.33333333333333298</v>
      </c>
      <c r="E10" s="10">
        <f t="shared" si="5"/>
        <v>46300</v>
      </c>
      <c r="F10" s="11">
        <v>0.33333333333333298</v>
      </c>
      <c r="G10" s="12">
        <f t="shared" si="6"/>
        <v>1</v>
      </c>
      <c r="H10" s="13">
        <f t="shared" si="0"/>
        <v>2492806.52</v>
      </c>
      <c r="I10" s="13">
        <v>2493289.5499999998</v>
      </c>
      <c r="J10" s="13">
        <f t="shared" si="1"/>
        <v>483.02999999979511</v>
      </c>
      <c r="K10" s="14">
        <f t="shared" si="2"/>
        <v>20.126249999991462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0.33333333333333298</v>
      </c>
      <c r="E11" s="10">
        <f t="shared" si="5"/>
        <v>46301</v>
      </c>
      <c r="F11" s="11">
        <v>0.33333333333333298</v>
      </c>
      <c r="G11" s="12">
        <f t="shared" si="6"/>
        <v>1</v>
      </c>
      <c r="H11" s="13">
        <f t="shared" si="0"/>
        <v>2493289.5499999998</v>
      </c>
      <c r="I11" s="13">
        <v>2494839.84</v>
      </c>
      <c r="J11" s="13">
        <f t="shared" si="1"/>
        <v>1550.2900000000373</v>
      </c>
      <c r="K11" s="14">
        <f t="shared" si="2"/>
        <v>64.595416666668214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0.33333333333333298</v>
      </c>
      <c r="E12" s="10">
        <f t="shared" si="5"/>
        <v>46302</v>
      </c>
      <c r="F12" s="11">
        <v>0.33333333333333298</v>
      </c>
      <c r="G12" s="12">
        <f t="shared" si="6"/>
        <v>1</v>
      </c>
      <c r="H12" s="13">
        <f t="shared" si="0"/>
        <v>2494839.84</v>
      </c>
      <c r="I12" s="13">
        <v>2496015.7799999998</v>
      </c>
      <c r="J12" s="13">
        <f t="shared" si="1"/>
        <v>1175.9399999999441</v>
      </c>
      <c r="K12" s="14">
        <f t="shared" si="2"/>
        <v>48.997499999997672</v>
      </c>
      <c r="L12" s="106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0.33333333333333298</v>
      </c>
      <c r="E13" s="10">
        <f t="shared" si="5"/>
        <v>46303</v>
      </c>
      <c r="F13" s="11">
        <v>0.33333333333333298</v>
      </c>
      <c r="G13" s="12">
        <f t="shared" si="6"/>
        <v>1</v>
      </c>
      <c r="H13" s="13">
        <f t="shared" si="0"/>
        <v>2496015.7799999998</v>
      </c>
      <c r="I13" s="13">
        <v>2497285.0499999998</v>
      </c>
      <c r="J13" s="13">
        <f t="shared" si="1"/>
        <v>1269.2700000000186</v>
      </c>
      <c r="K13" s="14">
        <f t="shared" si="2"/>
        <v>52.886250000000778</v>
      </c>
      <c r="L13" s="106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0.33333333333333298</v>
      </c>
      <c r="E14" s="10">
        <f t="shared" si="5"/>
        <v>46304</v>
      </c>
      <c r="F14" s="11">
        <v>0.33333333333333298</v>
      </c>
      <c r="G14" s="12">
        <f t="shared" si="6"/>
        <v>1</v>
      </c>
      <c r="H14" s="13">
        <f t="shared" si="0"/>
        <v>2497285.0499999998</v>
      </c>
      <c r="I14" s="256">
        <v>2498489.2200000002</v>
      </c>
      <c r="J14" s="13">
        <f t="shared" si="1"/>
        <v>1204.1700000003912</v>
      </c>
      <c r="K14" s="14">
        <f t="shared" si="2"/>
        <v>50.173750000016298</v>
      </c>
      <c r="L14" s="106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0.33333333333333298</v>
      </c>
      <c r="E15" s="10">
        <f t="shared" si="5"/>
        <v>46305</v>
      </c>
      <c r="F15" s="11">
        <v>0.33333333333333298</v>
      </c>
      <c r="G15" s="12">
        <f t="shared" si="6"/>
        <v>1</v>
      </c>
      <c r="H15" s="13">
        <f t="shared" si="0"/>
        <v>2498489.2200000002</v>
      </c>
      <c r="I15" s="13">
        <v>2499561.25</v>
      </c>
      <c r="J15" s="13">
        <f t="shared" si="1"/>
        <v>1072.0299999997951</v>
      </c>
      <c r="K15" s="14">
        <f t="shared" si="2"/>
        <v>44.66791666665813</v>
      </c>
      <c r="L15" s="106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0.33333333333333298</v>
      </c>
      <c r="E16" s="10">
        <f t="shared" si="5"/>
        <v>46306</v>
      </c>
      <c r="F16" s="11">
        <v>0.33333333333333298</v>
      </c>
      <c r="G16" s="12">
        <f t="shared" si="6"/>
        <v>1</v>
      </c>
      <c r="H16" s="13">
        <f t="shared" si="0"/>
        <v>2499561.25</v>
      </c>
      <c r="I16" s="256">
        <v>2500468.39</v>
      </c>
      <c r="J16" s="13">
        <f t="shared" ref="J16" si="7">I16-H16</f>
        <v>907.14000000013039</v>
      </c>
      <c r="K16" s="14">
        <f t="shared" ref="K16" si="8">J16/24</f>
        <v>37.797500000005435</v>
      </c>
      <c r="L16" s="106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0.33333333333333298</v>
      </c>
      <c r="E17" s="10">
        <f t="shared" si="5"/>
        <v>46307</v>
      </c>
      <c r="F17" s="11">
        <v>0.33333333333333298</v>
      </c>
      <c r="G17" s="12">
        <f t="shared" si="6"/>
        <v>1</v>
      </c>
      <c r="H17" s="13">
        <f t="shared" si="0"/>
        <v>2500468.39</v>
      </c>
      <c r="I17" s="256">
        <v>2501066.3199999998</v>
      </c>
      <c r="J17" s="13">
        <f t="shared" si="1"/>
        <v>597.92999999970198</v>
      </c>
      <c r="K17" s="14">
        <f t="shared" si="2"/>
        <v>24.913749999987584</v>
      </c>
      <c r="L17" s="106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0.33333333333333298</v>
      </c>
      <c r="E18" s="10">
        <f t="shared" si="5"/>
        <v>46308</v>
      </c>
      <c r="F18" s="11">
        <v>0.33333333333333298</v>
      </c>
      <c r="G18" s="12">
        <f t="shared" si="6"/>
        <v>1</v>
      </c>
      <c r="H18" s="13">
        <f t="shared" si="0"/>
        <v>2501066.3199999998</v>
      </c>
      <c r="I18" s="13">
        <v>2502483.56</v>
      </c>
      <c r="J18" s="13">
        <f t="shared" si="1"/>
        <v>1417.2400000002235</v>
      </c>
      <c r="K18" s="14">
        <f t="shared" si="2"/>
        <v>59.051666666675978</v>
      </c>
      <c r="L18" s="106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0.33333333333333298</v>
      </c>
      <c r="E19" s="10">
        <f t="shared" si="5"/>
        <v>46309</v>
      </c>
      <c r="F19" s="11">
        <v>0.33333333333333298</v>
      </c>
      <c r="G19" s="12">
        <f t="shared" si="6"/>
        <v>1</v>
      </c>
      <c r="H19" s="13">
        <f t="shared" si="0"/>
        <v>2502483.56</v>
      </c>
      <c r="I19" s="13">
        <v>2503647.84</v>
      </c>
      <c r="J19" s="13">
        <f t="shared" si="1"/>
        <v>1164.2799999997951</v>
      </c>
      <c r="K19" s="14">
        <f t="shared" si="2"/>
        <v>48.51166666665813</v>
      </c>
      <c r="L19" s="106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0.33333333333333298</v>
      </c>
      <c r="E20" s="10">
        <f t="shared" si="5"/>
        <v>46310</v>
      </c>
      <c r="F20" s="11">
        <v>0.33333333333333298</v>
      </c>
      <c r="G20" s="12">
        <f t="shared" si="6"/>
        <v>1</v>
      </c>
      <c r="H20" s="13">
        <f t="shared" si="0"/>
        <v>2503647.84</v>
      </c>
      <c r="I20" s="13">
        <v>2504830.6</v>
      </c>
      <c r="J20" s="13">
        <f t="shared" si="1"/>
        <v>1182.7600000002421</v>
      </c>
      <c r="K20" s="14">
        <f t="shared" si="2"/>
        <v>49.281666666676756</v>
      </c>
      <c r="L20" s="106"/>
    </row>
    <row r="21" spans="1:14">
      <c r="A21" s="16">
        <f t="shared" ref="A21:B21" si="9">A20+1</f>
        <v>15</v>
      </c>
      <c r="B21" s="10">
        <f t="shared" si="9"/>
        <v>46310</v>
      </c>
      <c r="C21" s="10">
        <f t="shared" ref="C21:C37" si="10">B21</f>
        <v>46310</v>
      </c>
      <c r="D21" s="11">
        <v>0.33333333333333298</v>
      </c>
      <c r="E21" s="10">
        <f t="shared" ref="E21:E37" si="11">C21+1</f>
        <v>46311</v>
      </c>
      <c r="F21" s="11">
        <v>0.33333333333333298</v>
      </c>
      <c r="G21" s="12">
        <f t="shared" ref="G21:G37" si="12">IFERROR(((E21-C21)+(F21-D21)),"")</f>
        <v>1</v>
      </c>
      <c r="H21" s="13"/>
      <c r="I21" s="13"/>
      <c r="J21" s="13">
        <f t="shared" ref="J21:J37" si="13">I21-H21</f>
        <v>0</v>
      </c>
      <c r="K21" s="14">
        <f t="shared" ref="K21:K37" si="14">J21/24</f>
        <v>0</v>
      </c>
      <c r="L21" s="106"/>
    </row>
    <row r="22" spans="1:14">
      <c r="A22" s="16">
        <f t="shared" ref="A22:B22" si="15">A21+1</f>
        <v>16</v>
      </c>
      <c r="B22" s="10">
        <f t="shared" si="15"/>
        <v>46311</v>
      </c>
      <c r="C22" s="10">
        <f t="shared" si="10"/>
        <v>46311</v>
      </c>
      <c r="D22" s="11">
        <v>0.33333333333333298</v>
      </c>
      <c r="E22" s="10">
        <f t="shared" si="11"/>
        <v>46312</v>
      </c>
      <c r="F22" s="11">
        <v>0.33333333333333298</v>
      </c>
      <c r="G22" s="12">
        <f t="shared" si="12"/>
        <v>1</v>
      </c>
      <c r="H22" s="13"/>
      <c r="I22" s="13"/>
      <c r="J22" s="13">
        <f t="shared" si="13"/>
        <v>0</v>
      </c>
      <c r="K22" s="14">
        <f t="shared" si="14"/>
        <v>0</v>
      </c>
      <c r="L22" s="106"/>
    </row>
    <row r="23" spans="1:14">
      <c r="A23" s="16">
        <f t="shared" ref="A23:B23" si="16">A22+1</f>
        <v>17</v>
      </c>
      <c r="B23" s="10">
        <f t="shared" si="16"/>
        <v>46312</v>
      </c>
      <c r="C23" s="10">
        <f t="shared" si="10"/>
        <v>46312</v>
      </c>
      <c r="D23" s="11">
        <v>0.33333333333333298</v>
      </c>
      <c r="E23" s="10">
        <f t="shared" si="11"/>
        <v>46313</v>
      </c>
      <c r="F23" s="11">
        <v>0.33333333333333298</v>
      </c>
      <c r="G23" s="12">
        <f t="shared" si="12"/>
        <v>1</v>
      </c>
      <c r="H23" s="13"/>
      <c r="I23" s="13"/>
      <c r="J23" s="13">
        <f t="shared" si="13"/>
        <v>0</v>
      </c>
      <c r="K23" s="14">
        <f t="shared" si="14"/>
        <v>0</v>
      </c>
      <c r="L23" s="106"/>
    </row>
    <row r="24" spans="1:14">
      <c r="A24" s="16">
        <f t="shared" ref="A24:B24" si="17">A23+1</f>
        <v>18</v>
      </c>
      <c r="B24" s="10">
        <f t="shared" si="17"/>
        <v>46313</v>
      </c>
      <c r="C24" s="10">
        <f t="shared" si="10"/>
        <v>46313</v>
      </c>
      <c r="D24" s="11">
        <v>0.33333333333333298</v>
      </c>
      <c r="E24" s="10">
        <f t="shared" si="11"/>
        <v>46314</v>
      </c>
      <c r="F24" s="11">
        <v>0.33333333333333298</v>
      </c>
      <c r="G24" s="12">
        <f t="shared" si="12"/>
        <v>1</v>
      </c>
      <c r="H24" s="13"/>
      <c r="I24" s="13"/>
      <c r="J24" s="13">
        <f t="shared" si="13"/>
        <v>0</v>
      </c>
      <c r="K24" s="14">
        <f t="shared" si="14"/>
        <v>0</v>
      </c>
      <c r="L24" s="15"/>
    </row>
    <row r="25" spans="1:14">
      <c r="A25" s="16">
        <f t="shared" ref="A25:B25" si="18">A24+1</f>
        <v>19</v>
      </c>
      <c r="B25" s="10">
        <f t="shared" si="18"/>
        <v>46314</v>
      </c>
      <c r="C25" s="10">
        <f t="shared" si="10"/>
        <v>46314</v>
      </c>
      <c r="D25" s="11">
        <v>0.33333333333333298</v>
      </c>
      <c r="E25" s="10">
        <f t="shared" si="11"/>
        <v>46315</v>
      </c>
      <c r="F25" s="11">
        <v>0.33333333333333298</v>
      </c>
      <c r="G25" s="12">
        <f t="shared" si="12"/>
        <v>1</v>
      </c>
      <c r="H25" s="13"/>
      <c r="I25" s="13"/>
      <c r="J25" s="13">
        <f t="shared" si="13"/>
        <v>0</v>
      </c>
      <c r="K25" s="14">
        <f t="shared" si="14"/>
        <v>0</v>
      </c>
      <c r="L25" s="106"/>
    </row>
    <row r="26" spans="1:14">
      <c r="A26" s="16">
        <f t="shared" ref="A26:B26" si="19">A25+1</f>
        <v>20</v>
      </c>
      <c r="B26" s="10">
        <f t="shared" si="19"/>
        <v>46315</v>
      </c>
      <c r="C26" s="10">
        <f t="shared" si="10"/>
        <v>46315</v>
      </c>
      <c r="D26" s="11">
        <v>0.33333333333333298</v>
      </c>
      <c r="E26" s="10">
        <f t="shared" si="11"/>
        <v>46316</v>
      </c>
      <c r="F26" s="11">
        <v>0.33333333333333298</v>
      </c>
      <c r="G26" s="12">
        <f t="shared" si="12"/>
        <v>1</v>
      </c>
      <c r="H26" s="13"/>
      <c r="I26" s="13"/>
      <c r="J26" s="13">
        <f t="shared" si="13"/>
        <v>0</v>
      </c>
      <c r="K26" s="14">
        <f t="shared" si="14"/>
        <v>0</v>
      </c>
      <c r="L26" s="15"/>
    </row>
    <row r="27" spans="1:14">
      <c r="A27" s="16">
        <f t="shared" ref="A27:B27" si="20">A26+1</f>
        <v>21</v>
      </c>
      <c r="B27" s="10">
        <f t="shared" si="20"/>
        <v>46316</v>
      </c>
      <c r="C27" s="10">
        <f t="shared" si="10"/>
        <v>46316</v>
      </c>
      <c r="D27" s="11">
        <v>0.33333333333333298</v>
      </c>
      <c r="E27" s="10">
        <f t="shared" si="11"/>
        <v>46317</v>
      </c>
      <c r="F27" s="11">
        <v>0.33333333333333298</v>
      </c>
      <c r="G27" s="12">
        <f t="shared" si="12"/>
        <v>1</v>
      </c>
      <c r="H27" s="13"/>
      <c r="I27" s="13"/>
      <c r="J27" s="13">
        <f t="shared" si="13"/>
        <v>0</v>
      </c>
      <c r="K27" s="14">
        <f t="shared" si="14"/>
        <v>0</v>
      </c>
      <c r="L27" s="15"/>
    </row>
    <row r="28" spans="1:14">
      <c r="A28" s="16">
        <f t="shared" ref="A28:B28" si="21">A27+1</f>
        <v>22</v>
      </c>
      <c r="B28" s="10">
        <f t="shared" si="21"/>
        <v>46317</v>
      </c>
      <c r="C28" s="10">
        <f t="shared" si="10"/>
        <v>46317</v>
      </c>
      <c r="D28" s="11">
        <v>0.33333333333333298</v>
      </c>
      <c r="E28" s="10">
        <f t="shared" si="11"/>
        <v>46318</v>
      </c>
      <c r="F28" s="11">
        <v>0.33333333333333298</v>
      </c>
      <c r="G28" s="12">
        <f t="shared" si="12"/>
        <v>1</v>
      </c>
      <c r="H28" s="13"/>
      <c r="I28" s="13"/>
      <c r="J28" s="13">
        <f t="shared" si="13"/>
        <v>0</v>
      </c>
      <c r="K28" s="14">
        <f t="shared" si="14"/>
        <v>0</v>
      </c>
      <c r="L28" s="15"/>
    </row>
    <row r="29" spans="1:14">
      <c r="A29" s="16">
        <f t="shared" ref="A29:B29" si="22">A28+1</f>
        <v>23</v>
      </c>
      <c r="B29" s="10">
        <f t="shared" si="22"/>
        <v>46318</v>
      </c>
      <c r="C29" s="10">
        <f t="shared" si="10"/>
        <v>46318</v>
      </c>
      <c r="D29" s="11">
        <v>0.33333333333333298</v>
      </c>
      <c r="E29" s="10">
        <f t="shared" si="11"/>
        <v>46319</v>
      </c>
      <c r="F29" s="11">
        <v>0.33333333333333298</v>
      </c>
      <c r="G29" s="12">
        <f t="shared" si="12"/>
        <v>1</v>
      </c>
      <c r="H29" s="13"/>
      <c r="I29" s="13"/>
      <c r="J29" s="13">
        <f t="shared" si="13"/>
        <v>0</v>
      </c>
      <c r="K29" s="14">
        <f t="shared" si="14"/>
        <v>0</v>
      </c>
      <c r="L29" s="15"/>
    </row>
    <row r="30" spans="1:14">
      <c r="A30" s="16">
        <f t="shared" ref="A30:B30" si="23">A29+1</f>
        <v>24</v>
      </c>
      <c r="B30" s="10">
        <f t="shared" si="23"/>
        <v>46319</v>
      </c>
      <c r="C30" s="10">
        <f t="shared" si="10"/>
        <v>46319</v>
      </c>
      <c r="D30" s="11">
        <v>0.33333333333333298</v>
      </c>
      <c r="E30" s="10">
        <f t="shared" si="11"/>
        <v>46320</v>
      </c>
      <c r="F30" s="11">
        <v>0.33333333333333298</v>
      </c>
      <c r="G30" s="12">
        <f t="shared" si="12"/>
        <v>1</v>
      </c>
      <c r="H30" s="13"/>
      <c r="I30" s="13"/>
      <c r="J30" s="13">
        <f t="shared" si="13"/>
        <v>0</v>
      </c>
      <c r="K30" s="14">
        <f t="shared" si="14"/>
        <v>0</v>
      </c>
      <c r="L30" s="106"/>
    </row>
    <row r="31" spans="1:14">
      <c r="A31" s="16">
        <f t="shared" ref="A31:B31" si="24">A30+1</f>
        <v>25</v>
      </c>
      <c r="B31" s="10">
        <f t="shared" si="24"/>
        <v>46320</v>
      </c>
      <c r="C31" s="10">
        <f t="shared" si="10"/>
        <v>46320</v>
      </c>
      <c r="D31" s="11">
        <v>0.33333333333333298</v>
      </c>
      <c r="E31" s="10">
        <f t="shared" si="11"/>
        <v>46321</v>
      </c>
      <c r="F31" s="11">
        <v>0.33333333333333298</v>
      </c>
      <c r="G31" s="12">
        <f t="shared" si="12"/>
        <v>1</v>
      </c>
      <c r="H31" s="13"/>
      <c r="I31" s="13"/>
      <c r="J31" s="13">
        <f t="shared" si="13"/>
        <v>0</v>
      </c>
      <c r="K31" s="14">
        <f t="shared" si="14"/>
        <v>0</v>
      </c>
      <c r="L31" s="15"/>
    </row>
    <row r="32" spans="1:14">
      <c r="A32" s="16">
        <f t="shared" ref="A32:B32" si="25">A31+1</f>
        <v>26</v>
      </c>
      <c r="B32" s="10">
        <f t="shared" si="25"/>
        <v>46321</v>
      </c>
      <c r="C32" s="10">
        <f t="shared" si="10"/>
        <v>46321</v>
      </c>
      <c r="D32" s="11">
        <v>0.33333333333333298</v>
      </c>
      <c r="E32" s="10">
        <f t="shared" si="11"/>
        <v>46322</v>
      </c>
      <c r="F32" s="11">
        <v>0.33333333333333298</v>
      </c>
      <c r="G32" s="12">
        <f t="shared" si="12"/>
        <v>1</v>
      </c>
      <c r="H32" s="13"/>
      <c r="I32" s="13"/>
      <c r="J32" s="13">
        <f t="shared" si="13"/>
        <v>0</v>
      </c>
      <c r="K32" s="14">
        <f t="shared" si="14"/>
        <v>0</v>
      </c>
      <c r="L32" s="106"/>
    </row>
    <row r="33" spans="1:12">
      <c r="A33" s="16">
        <f t="shared" ref="A33:B33" si="26">A32+1</f>
        <v>27</v>
      </c>
      <c r="B33" s="10">
        <f t="shared" si="26"/>
        <v>46322</v>
      </c>
      <c r="C33" s="10">
        <f t="shared" si="10"/>
        <v>46322</v>
      </c>
      <c r="D33" s="11">
        <v>0.33333333333333298</v>
      </c>
      <c r="E33" s="10">
        <f t="shared" si="11"/>
        <v>46323</v>
      </c>
      <c r="F33" s="11">
        <v>0.33333333333333298</v>
      </c>
      <c r="G33" s="12">
        <f t="shared" si="12"/>
        <v>1</v>
      </c>
      <c r="H33" s="13"/>
      <c r="I33" s="13"/>
      <c r="J33" s="13">
        <f t="shared" si="13"/>
        <v>0</v>
      </c>
      <c r="K33" s="14">
        <f t="shared" si="14"/>
        <v>0</v>
      </c>
      <c r="L33" s="106"/>
    </row>
    <row r="34" spans="1:12">
      <c r="A34" s="16">
        <f t="shared" ref="A34:B34" si="27">A33+1</f>
        <v>28</v>
      </c>
      <c r="B34" s="10">
        <f t="shared" si="27"/>
        <v>46323</v>
      </c>
      <c r="C34" s="10">
        <f t="shared" si="10"/>
        <v>46323</v>
      </c>
      <c r="D34" s="11">
        <v>0.33333333333333298</v>
      </c>
      <c r="E34" s="10">
        <f t="shared" si="11"/>
        <v>46324</v>
      </c>
      <c r="F34" s="11">
        <v>0.33333333333333298</v>
      </c>
      <c r="G34" s="12">
        <f t="shared" si="12"/>
        <v>1</v>
      </c>
      <c r="H34" s="13"/>
      <c r="I34" s="13"/>
      <c r="J34" s="13">
        <f t="shared" si="13"/>
        <v>0</v>
      </c>
      <c r="K34" s="14">
        <f t="shared" si="14"/>
        <v>0</v>
      </c>
      <c r="L34" s="106"/>
    </row>
    <row r="35" spans="1:12">
      <c r="A35" s="16">
        <f t="shared" ref="A35:B35" si="28">A34+1</f>
        <v>29</v>
      </c>
      <c r="B35" s="10">
        <f t="shared" si="28"/>
        <v>46324</v>
      </c>
      <c r="C35" s="10">
        <f t="shared" si="10"/>
        <v>46324</v>
      </c>
      <c r="D35" s="11">
        <v>0.33333333333333298</v>
      </c>
      <c r="E35" s="10">
        <f t="shared" si="11"/>
        <v>46325</v>
      </c>
      <c r="F35" s="11">
        <v>0.33333333333333298</v>
      </c>
      <c r="G35" s="12">
        <f t="shared" si="12"/>
        <v>1</v>
      </c>
      <c r="H35" s="13"/>
      <c r="I35" s="13"/>
      <c r="J35" s="13">
        <f t="shared" si="13"/>
        <v>0</v>
      </c>
      <c r="K35" s="14">
        <f t="shared" si="14"/>
        <v>0</v>
      </c>
      <c r="L35" s="106"/>
    </row>
    <row r="36" spans="1:12">
      <c r="A36" s="16">
        <f t="shared" ref="A36:B36" si="29">A35+1</f>
        <v>30</v>
      </c>
      <c r="B36" s="10">
        <f t="shared" si="29"/>
        <v>46325</v>
      </c>
      <c r="C36" s="10">
        <f t="shared" si="10"/>
        <v>46325</v>
      </c>
      <c r="D36" s="11">
        <v>0.33333333333333298</v>
      </c>
      <c r="E36" s="10">
        <f t="shared" si="11"/>
        <v>46326</v>
      </c>
      <c r="F36" s="11">
        <v>0.33333333333333298</v>
      </c>
      <c r="G36" s="12">
        <f t="shared" si="12"/>
        <v>1</v>
      </c>
      <c r="H36" s="13"/>
      <c r="I36" s="13"/>
      <c r="J36" s="13">
        <f t="shared" si="13"/>
        <v>0</v>
      </c>
      <c r="K36" s="14">
        <f t="shared" si="14"/>
        <v>0</v>
      </c>
      <c r="L36" s="106"/>
    </row>
    <row r="37" spans="1:12">
      <c r="A37" s="16">
        <f t="shared" ref="A37:B37" si="30">A36+1</f>
        <v>31</v>
      </c>
      <c r="B37" s="10">
        <f t="shared" si="30"/>
        <v>46326</v>
      </c>
      <c r="C37" s="10">
        <f t="shared" si="10"/>
        <v>46326</v>
      </c>
      <c r="D37" s="11">
        <v>0.33333333333333298</v>
      </c>
      <c r="E37" s="10">
        <f t="shared" si="11"/>
        <v>46327</v>
      </c>
      <c r="F37" s="11">
        <v>0.33333333333333298</v>
      </c>
      <c r="G37" s="12">
        <f t="shared" si="12"/>
        <v>1</v>
      </c>
      <c r="H37" s="13"/>
      <c r="I37" s="13"/>
      <c r="J37" s="13">
        <f t="shared" si="13"/>
        <v>0</v>
      </c>
      <c r="K37" s="14">
        <f t="shared" si="14"/>
        <v>0</v>
      </c>
      <c r="L37" s="106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06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14878.200000000186</v>
      </c>
      <c r="K39" s="28">
        <f>AVERAGE(K7:K38)</f>
        <v>19.997580645161538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1.4283986175115384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6" ySplit="6" topLeftCell="G7" activePane="bottomRight" state="frozen"/>
      <selection pane="topRight"/>
      <selection pane="bottomLeft"/>
      <selection pane="bottomRight" activeCell="L20" sqref="L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42578125" style="1" customWidth="1"/>
    <col min="9" max="9" width="11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256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MAX(K7:K38)</f>
        <v>44.291249999999614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0.375</v>
      </c>
      <c r="E7" s="10">
        <f>C7+1</f>
        <v>46297</v>
      </c>
      <c r="F7" s="11">
        <v>0.375</v>
      </c>
      <c r="G7" s="12">
        <f>IFERROR(((E7-C7)+(F7-D7)),"")</f>
        <v>1</v>
      </c>
      <c r="H7" s="13">
        <v>907529.8</v>
      </c>
      <c r="I7" s="13">
        <v>908592.79</v>
      </c>
      <c r="J7" s="13">
        <f t="shared" ref="J7" si="0">I7-H7</f>
        <v>1062.9899999999907</v>
      </c>
      <c r="K7" s="14">
        <f t="shared" ref="K7" si="1">J7/24</f>
        <v>44.291249999999614</v>
      </c>
      <c r="L7" s="274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0.375</v>
      </c>
      <c r="E8" s="10">
        <f>C8+1</f>
        <v>46298</v>
      </c>
      <c r="F8" s="11">
        <v>0.375</v>
      </c>
      <c r="G8" s="12">
        <f>IFERROR(((E8-C8)+(F8-D8)),"")</f>
        <v>1</v>
      </c>
      <c r="H8" s="13">
        <f t="shared" ref="H8:H20" si="2">I7</f>
        <v>908592.79</v>
      </c>
      <c r="I8" s="13">
        <v>909623.41</v>
      </c>
      <c r="J8" s="13">
        <f t="shared" ref="J8:J12" si="3">I8-H8</f>
        <v>1030.6199999999953</v>
      </c>
      <c r="K8" s="14">
        <f t="shared" ref="K8:K12" si="4">J8/24</f>
        <v>42.942499999999804</v>
      </c>
      <c r="L8" s="106"/>
    </row>
    <row r="9" spans="1:12">
      <c r="A9" s="16">
        <f t="shared" ref="A9:B20" si="5">A8+1</f>
        <v>3</v>
      </c>
      <c r="B9" s="10">
        <f t="shared" si="5"/>
        <v>46298</v>
      </c>
      <c r="C9" s="10">
        <f t="shared" ref="C9:C20" si="6">B9</f>
        <v>46298</v>
      </c>
      <c r="D9" s="11">
        <v>0.375</v>
      </c>
      <c r="E9" s="10">
        <f t="shared" ref="E9:E20" si="7">C9+1</f>
        <v>46299</v>
      </c>
      <c r="F9" s="11">
        <v>0.375</v>
      </c>
      <c r="G9" s="12">
        <f t="shared" ref="G9:G20" si="8">IFERROR(((E9-C9)+(F9-D9)),"")</f>
        <v>1</v>
      </c>
      <c r="H9" s="13">
        <f t="shared" si="2"/>
        <v>909623.41</v>
      </c>
      <c r="I9" s="13">
        <v>910337.82</v>
      </c>
      <c r="J9" s="13">
        <f t="shared" si="3"/>
        <v>714.40999999991618</v>
      </c>
      <c r="K9" s="14">
        <f t="shared" si="4"/>
        <v>29.76708333332984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v>0.375</v>
      </c>
      <c r="E10" s="10">
        <f t="shared" si="7"/>
        <v>46300</v>
      </c>
      <c r="F10" s="11">
        <v>0.375</v>
      </c>
      <c r="G10" s="12">
        <f t="shared" si="8"/>
        <v>1</v>
      </c>
      <c r="H10" s="13">
        <f t="shared" si="2"/>
        <v>910337.82</v>
      </c>
      <c r="I10" s="13">
        <v>911330.88</v>
      </c>
      <c r="J10" s="13">
        <f t="shared" si="3"/>
        <v>993.06000000005588</v>
      </c>
      <c r="K10" s="14">
        <f t="shared" si="4"/>
        <v>41.377500000002328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v>0.375</v>
      </c>
      <c r="E11" s="10">
        <f t="shared" si="7"/>
        <v>46301</v>
      </c>
      <c r="F11" s="11">
        <v>0.375</v>
      </c>
      <c r="G11" s="12">
        <f t="shared" si="8"/>
        <v>1</v>
      </c>
      <c r="H11" s="13">
        <f t="shared" si="2"/>
        <v>911330.88</v>
      </c>
      <c r="I11" s="13">
        <v>912263.33</v>
      </c>
      <c r="J11" s="13">
        <f t="shared" si="3"/>
        <v>932.44999999995343</v>
      </c>
      <c r="K11" s="14">
        <f t="shared" si="4"/>
        <v>38.852083333331393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v>0.375</v>
      </c>
      <c r="E12" s="10">
        <f t="shared" si="7"/>
        <v>46302</v>
      </c>
      <c r="F12" s="11">
        <v>0.375</v>
      </c>
      <c r="G12" s="12">
        <f t="shared" si="8"/>
        <v>1</v>
      </c>
      <c r="H12" s="13">
        <f t="shared" si="2"/>
        <v>912263.33</v>
      </c>
      <c r="I12" s="13">
        <v>913128.11</v>
      </c>
      <c r="J12" s="13">
        <f t="shared" si="3"/>
        <v>864.78000000002794</v>
      </c>
      <c r="K12" s="14">
        <f t="shared" si="4"/>
        <v>36.032500000001164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v>0.375</v>
      </c>
      <c r="E13" s="10">
        <f t="shared" si="7"/>
        <v>46303</v>
      </c>
      <c r="F13" s="11">
        <v>0.375</v>
      </c>
      <c r="G13" s="12">
        <f t="shared" si="8"/>
        <v>1</v>
      </c>
      <c r="H13" s="13">
        <f t="shared" si="2"/>
        <v>913128.11</v>
      </c>
      <c r="I13" s="13">
        <v>913926.01</v>
      </c>
      <c r="J13" s="13">
        <f t="shared" ref="J13:J20" si="9">I13-H13</f>
        <v>797.90000000002328</v>
      </c>
      <c r="K13" s="14">
        <f t="shared" ref="K13:K20" si="10">J13/24</f>
        <v>33.245833333334303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v>0.375</v>
      </c>
      <c r="E14" s="10">
        <f t="shared" si="7"/>
        <v>46304</v>
      </c>
      <c r="F14" s="11">
        <v>0.375</v>
      </c>
      <c r="G14" s="12">
        <f t="shared" si="8"/>
        <v>1</v>
      </c>
      <c r="H14" s="13">
        <f t="shared" si="2"/>
        <v>913926.01</v>
      </c>
      <c r="I14" s="13">
        <v>914656.23</v>
      </c>
      <c r="J14" s="13">
        <f t="shared" si="9"/>
        <v>730.21999999997206</v>
      </c>
      <c r="K14" s="14">
        <f t="shared" si="10"/>
        <v>30.425833333332168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v>0.375</v>
      </c>
      <c r="E15" s="10">
        <f t="shared" si="7"/>
        <v>46305</v>
      </c>
      <c r="F15" s="11">
        <v>0.375</v>
      </c>
      <c r="G15" s="12">
        <f t="shared" si="8"/>
        <v>1</v>
      </c>
      <c r="H15" s="13">
        <f t="shared" si="2"/>
        <v>914656.23</v>
      </c>
      <c r="I15" s="13">
        <v>915292.68</v>
      </c>
      <c r="J15" s="13">
        <f t="shared" si="9"/>
        <v>636.45000000006985</v>
      </c>
      <c r="K15" s="14">
        <f t="shared" si="10"/>
        <v>26.51875000000291</v>
      </c>
      <c r="L15" s="106"/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v>0.375</v>
      </c>
      <c r="E16" s="10">
        <f t="shared" si="7"/>
        <v>46306</v>
      </c>
      <c r="F16" s="11">
        <v>0.375</v>
      </c>
      <c r="G16" s="12">
        <f t="shared" si="8"/>
        <v>1</v>
      </c>
      <c r="H16" s="13">
        <f t="shared" si="2"/>
        <v>915292.68</v>
      </c>
      <c r="I16" s="13">
        <v>915627.92</v>
      </c>
      <c r="J16" s="13">
        <f t="shared" si="9"/>
        <v>335.23999999999069</v>
      </c>
      <c r="K16" s="14">
        <f t="shared" si="10"/>
        <v>13.968333333332945</v>
      </c>
      <c r="L16" s="106"/>
    </row>
    <row r="17" spans="1:14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v>0.375</v>
      </c>
      <c r="E17" s="10">
        <f t="shared" si="7"/>
        <v>46307</v>
      </c>
      <c r="F17" s="11">
        <v>0.375</v>
      </c>
      <c r="G17" s="12">
        <f t="shared" si="8"/>
        <v>1</v>
      </c>
      <c r="H17" s="13">
        <f t="shared" si="2"/>
        <v>915627.92</v>
      </c>
      <c r="I17" s="13">
        <v>915977.48</v>
      </c>
      <c r="J17" s="13">
        <f t="shared" si="9"/>
        <v>349.55999999993946</v>
      </c>
      <c r="K17" s="14">
        <f t="shared" si="10"/>
        <v>14.564999999997477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v>0.375</v>
      </c>
      <c r="E18" s="10">
        <f t="shared" si="7"/>
        <v>46308</v>
      </c>
      <c r="F18" s="11">
        <v>0.375</v>
      </c>
      <c r="G18" s="12">
        <f t="shared" si="8"/>
        <v>1</v>
      </c>
      <c r="H18" s="13">
        <f t="shared" si="2"/>
        <v>915977.48</v>
      </c>
      <c r="I18" s="13">
        <v>916666.55</v>
      </c>
      <c r="J18" s="13">
        <f t="shared" ref="J18" si="11">I18-H18</f>
        <v>689.07000000006519</v>
      </c>
      <c r="K18" s="14">
        <f t="shared" ref="K18" si="12">J18/24</f>
        <v>28.711250000002718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v>0.375</v>
      </c>
      <c r="E19" s="10">
        <f t="shared" si="7"/>
        <v>46309</v>
      </c>
      <c r="F19" s="11">
        <v>0.375</v>
      </c>
      <c r="G19" s="12">
        <f t="shared" si="8"/>
        <v>1</v>
      </c>
      <c r="H19" s="13">
        <f t="shared" si="2"/>
        <v>916666.55</v>
      </c>
      <c r="I19" s="13">
        <v>917398.76</v>
      </c>
      <c r="J19" s="13">
        <f t="shared" ref="J19" si="13">I19-H19</f>
        <v>732.20999999996275</v>
      </c>
      <c r="K19" s="14">
        <f t="shared" ref="K19" si="14">J19/24</f>
        <v>30.508749999998447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v>0.375</v>
      </c>
      <c r="E20" s="10">
        <f t="shared" si="7"/>
        <v>46310</v>
      </c>
      <c r="F20" s="11">
        <v>0.375</v>
      </c>
      <c r="G20" s="12">
        <f t="shared" si="8"/>
        <v>1</v>
      </c>
      <c r="H20" s="13">
        <f t="shared" si="2"/>
        <v>917398.76</v>
      </c>
      <c r="I20" s="13">
        <v>918211.16</v>
      </c>
      <c r="J20" s="13">
        <f t="shared" si="9"/>
        <v>812.40000000002328</v>
      </c>
      <c r="K20" s="14">
        <f t="shared" si="10"/>
        <v>33.850000000000968</v>
      </c>
      <c r="L20" s="106"/>
    </row>
    <row r="21" spans="1:14">
      <c r="A21" s="16">
        <f t="shared" ref="A21:B21" si="15">A20+1</f>
        <v>15</v>
      </c>
      <c r="B21" s="10">
        <f t="shared" si="15"/>
        <v>46310</v>
      </c>
      <c r="C21" s="10">
        <f t="shared" ref="C21:C37" si="16">B21</f>
        <v>46310</v>
      </c>
      <c r="D21" s="11">
        <v>0.375</v>
      </c>
      <c r="E21" s="10">
        <f t="shared" ref="E21:E37" si="17">C21+1</f>
        <v>46311</v>
      </c>
      <c r="F21" s="11">
        <v>0.375</v>
      </c>
      <c r="G21" s="12">
        <f t="shared" ref="G21:G37" si="18">IFERROR(((E21-C21)+(F21-D21)),"")</f>
        <v>1</v>
      </c>
      <c r="H21" s="13"/>
      <c r="I21" s="13"/>
      <c r="J21" s="13">
        <f t="shared" ref="J21:J37" si="19">I21-H21</f>
        <v>0</v>
      </c>
      <c r="K21" s="14">
        <f t="shared" ref="K21:K37" si="20">J21/24</f>
        <v>0</v>
      </c>
      <c r="L21" s="106"/>
    </row>
    <row r="22" spans="1:14">
      <c r="A22" s="16">
        <f t="shared" ref="A22:B22" si="21">A21+1</f>
        <v>16</v>
      </c>
      <c r="B22" s="10">
        <f t="shared" si="21"/>
        <v>46311</v>
      </c>
      <c r="C22" s="10">
        <f t="shared" si="16"/>
        <v>46311</v>
      </c>
      <c r="D22" s="11">
        <v>0.375</v>
      </c>
      <c r="E22" s="10">
        <f t="shared" si="17"/>
        <v>46312</v>
      </c>
      <c r="F22" s="11">
        <v>0.375</v>
      </c>
      <c r="G22" s="12">
        <f t="shared" si="18"/>
        <v>1</v>
      </c>
      <c r="H22" s="13"/>
      <c r="I22" s="13"/>
      <c r="J22" s="13">
        <f t="shared" si="19"/>
        <v>0</v>
      </c>
      <c r="K22" s="14">
        <f t="shared" si="20"/>
        <v>0</v>
      </c>
      <c r="L22" s="15"/>
    </row>
    <row r="23" spans="1:14">
      <c r="A23" s="16">
        <f t="shared" ref="A23:B23" si="22">A22+1</f>
        <v>17</v>
      </c>
      <c r="B23" s="10">
        <f t="shared" si="22"/>
        <v>46312</v>
      </c>
      <c r="C23" s="10">
        <f t="shared" si="16"/>
        <v>46312</v>
      </c>
      <c r="D23" s="11">
        <v>0.375</v>
      </c>
      <c r="E23" s="10">
        <f t="shared" si="17"/>
        <v>46313</v>
      </c>
      <c r="F23" s="11">
        <v>0.375</v>
      </c>
      <c r="G23" s="12">
        <f t="shared" si="18"/>
        <v>1</v>
      </c>
      <c r="H23" s="13"/>
      <c r="I23" s="13"/>
      <c r="J23" s="13">
        <f t="shared" si="19"/>
        <v>0</v>
      </c>
      <c r="K23" s="14">
        <f t="shared" si="20"/>
        <v>0</v>
      </c>
      <c r="L23" s="106"/>
    </row>
    <row r="24" spans="1:14">
      <c r="A24" s="16">
        <f t="shared" ref="A24:B24" si="23">A23+1</f>
        <v>18</v>
      </c>
      <c r="B24" s="10">
        <f t="shared" si="23"/>
        <v>46313</v>
      </c>
      <c r="C24" s="10">
        <f t="shared" si="16"/>
        <v>46313</v>
      </c>
      <c r="D24" s="11">
        <v>0.375</v>
      </c>
      <c r="E24" s="10">
        <f t="shared" si="17"/>
        <v>46314</v>
      </c>
      <c r="F24" s="11">
        <v>0.375</v>
      </c>
      <c r="G24" s="12">
        <f t="shared" si="18"/>
        <v>1</v>
      </c>
      <c r="H24" s="13"/>
      <c r="I24" s="13"/>
      <c r="J24" s="13">
        <f t="shared" si="19"/>
        <v>0</v>
      </c>
      <c r="K24" s="14">
        <f t="shared" si="20"/>
        <v>0</v>
      </c>
      <c r="L24" s="15"/>
    </row>
    <row r="25" spans="1:14">
      <c r="A25" s="16">
        <f t="shared" ref="A25:B25" si="24">A24+1</f>
        <v>19</v>
      </c>
      <c r="B25" s="10">
        <f t="shared" si="24"/>
        <v>46314</v>
      </c>
      <c r="C25" s="10">
        <f t="shared" si="16"/>
        <v>46314</v>
      </c>
      <c r="D25" s="11">
        <v>0.375</v>
      </c>
      <c r="E25" s="10">
        <f t="shared" si="17"/>
        <v>46315</v>
      </c>
      <c r="F25" s="11">
        <v>0.375</v>
      </c>
      <c r="G25" s="12">
        <f t="shared" si="18"/>
        <v>1</v>
      </c>
      <c r="H25" s="13"/>
      <c r="I25" s="13"/>
      <c r="J25" s="13">
        <f t="shared" si="19"/>
        <v>0</v>
      </c>
      <c r="K25" s="14">
        <f t="shared" si="20"/>
        <v>0</v>
      </c>
      <c r="L25" s="15"/>
    </row>
    <row r="26" spans="1:14">
      <c r="A26" s="16">
        <f t="shared" ref="A26:B26" si="25">A25+1</f>
        <v>20</v>
      </c>
      <c r="B26" s="10">
        <f t="shared" si="25"/>
        <v>46315</v>
      </c>
      <c r="C26" s="10">
        <f t="shared" si="16"/>
        <v>46315</v>
      </c>
      <c r="D26" s="11">
        <v>0.375</v>
      </c>
      <c r="E26" s="10">
        <f t="shared" si="17"/>
        <v>46316</v>
      </c>
      <c r="F26" s="11">
        <v>0.375</v>
      </c>
      <c r="G26" s="12">
        <f t="shared" si="18"/>
        <v>1</v>
      </c>
      <c r="H26" s="13"/>
      <c r="I26" s="13"/>
      <c r="J26" s="13">
        <f t="shared" si="19"/>
        <v>0</v>
      </c>
      <c r="K26" s="14">
        <f t="shared" si="20"/>
        <v>0</v>
      </c>
      <c r="L26" s="15"/>
    </row>
    <row r="27" spans="1:14">
      <c r="A27" s="16">
        <f t="shared" ref="A27:B27" si="26">A26+1</f>
        <v>21</v>
      </c>
      <c r="B27" s="10">
        <f t="shared" si="26"/>
        <v>46316</v>
      </c>
      <c r="C27" s="10">
        <f t="shared" si="16"/>
        <v>46316</v>
      </c>
      <c r="D27" s="11">
        <v>0.375</v>
      </c>
      <c r="E27" s="10">
        <f t="shared" si="17"/>
        <v>46317</v>
      </c>
      <c r="F27" s="11">
        <v>0.375</v>
      </c>
      <c r="G27" s="12">
        <f t="shared" si="18"/>
        <v>1</v>
      </c>
      <c r="H27" s="13"/>
      <c r="I27" s="13"/>
      <c r="J27" s="13">
        <f t="shared" si="19"/>
        <v>0</v>
      </c>
      <c r="K27" s="14">
        <f t="shared" si="20"/>
        <v>0</v>
      </c>
      <c r="L27" s="15"/>
    </row>
    <row r="28" spans="1:14">
      <c r="A28" s="16">
        <f t="shared" ref="A28:B28" si="27">A27+1</f>
        <v>22</v>
      </c>
      <c r="B28" s="10">
        <f t="shared" si="27"/>
        <v>46317</v>
      </c>
      <c r="C28" s="10">
        <f t="shared" si="16"/>
        <v>46317</v>
      </c>
      <c r="D28" s="11">
        <v>0.375</v>
      </c>
      <c r="E28" s="10">
        <f t="shared" si="17"/>
        <v>46318</v>
      </c>
      <c r="F28" s="11">
        <v>0.375</v>
      </c>
      <c r="G28" s="12">
        <f t="shared" si="18"/>
        <v>1</v>
      </c>
      <c r="H28" s="13"/>
      <c r="I28" s="13"/>
      <c r="J28" s="13">
        <f t="shared" si="19"/>
        <v>0</v>
      </c>
      <c r="K28" s="14">
        <f t="shared" si="20"/>
        <v>0</v>
      </c>
      <c r="L28" s="15"/>
    </row>
    <row r="29" spans="1:14">
      <c r="A29" s="16">
        <f t="shared" ref="A29:B29" si="28">A28+1</f>
        <v>23</v>
      </c>
      <c r="B29" s="10">
        <f t="shared" si="28"/>
        <v>46318</v>
      </c>
      <c r="C29" s="10">
        <f t="shared" si="16"/>
        <v>46318</v>
      </c>
      <c r="D29" s="11">
        <v>0.375</v>
      </c>
      <c r="E29" s="10">
        <f t="shared" si="17"/>
        <v>46319</v>
      </c>
      <c r="F29" s="11">
        <v>0.375</v>
      </c>
      <c r="G29" s="12">
        <f t="shared" si="18"/>
        <v>1</v>
      </c>
      <c r="H29" s="13"/>
      <c r="I29" s="13"/>
      <c r="J29" s="13">
        <f t="shared" si="19"/>
        <v>0</v>
      </c>
      <c r="K29" s="14">
        <f t="shared" si="20"/>
        <v>0</v>
      </c>
      <c r="L29" s="15"/>
    </row>
    <row r="30" spans="1:14">
      <c r="A30" s="16">
        <f t="shared" ref="A30:B30" si="29">A29+1</f>
        <v>24</v>
      </c>
      <c r="B30" s="10">
        <f t="shared" si="29"/>
        <v>46319</v>
      </c>
      <c r="C30" s="10">
        <f t="shared" si="16"/>
        <v>46319</v>
      </c>
      <c r="D30" s="11">
        <v>0.375</v>
      </c>
      <c r="E30" s="10">
        <f t="shared" si="17"/>
        <v>46320</v>
      </c>
      <c r="F30" s="11">
        <v>0.375</v>
      </c>
      <c r="G30" s="12">
        <f t="shared" si="18"/>
        <v>1</v>
      </c>
      <c r="H30" s="13"/>
      <c r="I30" s="13"/>
      <c r="J30" s="13">
        <f t="shared" si="19"/>
        <v>0</v>
      </c>
      <c r="K30" s="14">
        <f t="shared" si="20"/>
        <v>0</v>
      </c>
      <c r="L30" s="15"/>
    </row>
    <row r="31" spans="1:14">
      <c r="A31" s="16">
        <f t="shared" ref="A31:B31" si="30">A30+1</f>
        <v>25</v>
      </c>
      <c r="B31" s="10">
        <f t="shared" si="30"/>
        <v>46320</v>
      </c>
      <c r="C31" s="10">
        <f t="shared" si="16"/>
        <v>46320</v>
      </c>
      <c r="D31" s="11">
        <v>0.375</v>
      </c>
      <c r="E31" s="10">
        <f t="shared" si="17"/>
        <v>46321</v>
      </c>
      <c r="F31" s="11">
        <v>0.375</v>
      </c>
      <c r="G31" s="12">
        <f t="shared" si="18"/>
        <v>1</v>
      </c>
      <c r="H31" s="13"/>
      <c r="I31" s="13"/>
      <c r="J31" s="13">
        <f t="shared" si="19"/>
        <v>0</v>
      </c>
      <c r="K31" s="14">
        <f t="shared" si="20"/>
        <v>0</v>
      </c>
      <c r="L31" s="15"/>
    </row>
    <row r="32" spans="1:14">
      <c r="A32" s="16">
        <f t="shared" ref="A32:B32" si="31">A31+1</f>
        <v>26</v>
      </c>
      <c r="B32" s="10">
        <f t="shared" si="31"/>
        <v>46321</v>
      </c>
      <c r="C32" s="10">
        <f t="shared" si="16"/>
        <v>46321</v>
      </c>
      <c r="D32" s="11">
        <v>0.375</v>
      </c>
      <c r="E32" s="10">
        <f t="shared" si="17"/>
        <v>46322</v>
      </c>
      <c r="F32" s="11">
        <v>0.375</v>
      </c>
      <c r="G32" s="12">
        <f t="shared" si="18"/>
        <v>1</v>
      </c>
      <c r="H32" s="13"/>
      <c r="I32" s="13"/>
      <c r="J32" s="13">
        <f t="shared" si="19"/>
        <v>0</v>
      </c>
      <c r="K32" s="14">
        <f t="shared" si="20"/>
        <v>0</v>
      </c>
      <c r="L32" s="15"/>
    </row>
    <row r="33" spans="1:12">
      <c r="A33" s="16">
        <f t="shared" ref="A33:B33" si="32">A32+1</f>
        <v>27</v>
      </c>
      <c r="B33" s="10">
        <f t="shared" si="32"/>
        <v>46322</v>
      </c>
      <c r="C33" s="10">
        <f t="shared" si="16"/>
        <v>46322</v>
      </c>
      <c r="D33" s="11">
        <v>0.375</v>
      </c>
      <c r="E33" s="10">
        <f t="shared" si="17"/>
        <v>46323</v>
      </c>
      <c r="F33" s="11">
        <v>0.375</v>
      </c>
      <c r="G33" s="12">
        <f t="shared" si="18"/>
        <v>1</v>
      </c>
      <c r="H33" s="13"/>
      <c r="I33" s="13"/>
      <c r="J33" s="13">
        <f t="shared" si="19"/>
        <v>0</v>
      </c>
      <c r="K33" s="14">
        <f t="shared" si="20"/>
        <v>0</v>
      </c>
      <c r="L33" s="15"/>
    </row>
    <row r="34" spans="1:12">
      <c r="A34" s="16">
        <f t="shared" ref="A34:B34" si="33">A33+1</f>
        <v>28</v>
      </c>
      <c r="B34" s="10">
        <f t="shared" si="33"/>
        <v>46323</v>
      </c>
      <c r="C34" s="10">
        <f t="shared" si="16"/>
        <v>46323</v>
      </c>
      <c r="D34" s="11">
        <v>0.375</v>
      </c>
      <c r="E34" s="10">
        <f t="shared" si="17"/>
        <v>46324</v>
      </c>
      <c r="F34" s="11">
        <v>0.375</v>
      </c>
      <c r="G34" s="12">
        <f t="shared" si="18"/>
        <v>1</v>
      </c>
      <c r="H34" s="13"/>
      <c r="I34" s="13"/>
      <c r="J34" s="13">
        <f t="shared" si="19"/>
        <v>0</v>
      </c>
      <c r="K34" s="14">
        <f t="shared" si="20"/>
        <v>0</v>
      </c>
      <c r="L34" s="106"/>
    </row>
    <row r="35" spans="1:12">
      <c r="A35" s="16">
        <f t="shared" ref="A35:B35" si="34">A34+1</f>
        <v>29</v>
      </c>
      <c r="B35" s="10">
        <f t="shared" si="34"/>
        <v>46324</v>
      </c>
      <c r="C35" s="10">
        <f t="shared" si="16"/>
        <v>46324</v>
      </c>
      <c r="D35" s="11">
        <v>0.375</v>
      </c>
      <c r="E35" s="10">
        <f t="shared" si="17"/>
        <v>46325</v>
      </c>
      <c r="F35" s="11">
        <v>0.375</v>
      </c>
      <c r="G35" s="12">
        <f t="shared" si="18"/>
        <v>1</v>
      </c>
      <c r="H35" s="13"/>
      <c r="I35" s="13"/>
      <c r="J35" s="13">
        <f t="shared" si="19"/>
        <v>0</v>
      </c>
      <c r="K35" s="14">
        <f t="shared" si="20"/>
        <v>0</v>
      </c>
      <c r="L35" s="106"/>
    </row>
    <row r="36" spans="1:12">
      <c r="A36" s="16">
        <f t="shared" ref="A36:B36" si="35">A35+1</f>
        <v>30</v>
      </c>
      <c r="B36" s="10">
        <f t="shared" si="35"/>
        <v>46325</v>
      </c>
      <c r="C36" s="10">
        <f t="shared" si="16"/>
        <v>46325</v>
      </c>
      <c r="D36" s="11">
        <v>0.375</v>
      </c>
      <c r="E36" s="10">
        <f t="shared" si="17"/>
        <v>46326</v>
      </c>
      <c r="F36" s="11">
        <v>0.375</v>
      </c>
      <c r="G36" s="12">
        <f t="shared" si="18"/>
        <v>1</v>
      </c>
      <c r="H36" s="13"/>
      <c r="I36" s="256"/>
      <c r="J36" s="13">
        <f t="shared" si="19"/>
        <v>0</v>
      </c>
      <c r="K36" s="14">
        <f t="shared" si="20"/>
        <v>0</v>
      </c>
      <c r="L36" s="106"/>
    </row>
    <row r="37" spans="1:12">
      <c r="A37" s="16">
        <f t="shared" ref="A37:B37" si="36">A36+1</f>
        <v>31</v>
      </c>
      <c r="B37" s="10">
        <f t="shared" si="36"/>
        <v>46326</v>
      </c>
      <c r="C37" s="10">
        <f t="shared" si="16"/>
        <v>46326</v>
      </c>
      <c r="D37" s="11">
        <v>0.375</v>
      </c>
      <c r="E37" s="10">
        <f t="shared" si="17"/>
        <v>46327</v>
      </c>
      <c r="F37" s="11">
        <v>0.375</v>
      </c>
      <c r="G37" s="12">
        <f t="shared" si="18"/>
        <v>1</v>
      </c>
      <c r="H37" s="13"/>
      <c r="I37" s="13"/>
      <c r="J37" s="13">
        <f t="shared" si="19"/>
        <v>0</v>
      </c>
      <c r="K37" s="14">
        <f t="shared" si="20"/>
        <v>0</v>
      </c>
      <c r="L37" s="106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06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10681.359999999986</v>
      </c>
      <c r="K39" s="28">
        <f>AVERAGE(K7:K38)</f>
        <v>14.356666666666648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1.0254761904761891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I27" sqref="I2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2.5703125" style="1" customWidth="1"/>
    <col min="10" max="10" width="11.5703125" style="1" customWidth="1"/>
    <col min="11" max="11" width="9.140625" style="1"/>
    <col min="12" max="12" width="35.710937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257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47.804166666668607</v>
      </c>
      <c r="L4" s="2"/>
    </row>
    <row r="5" spans="1:12" ht="1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0.375</v>
      </c>
      <c r="E7" s="10">
        <f>C7+1</f>
        <v>46297</v>
      </c>
      <c r="F7" s="11">
        <v>0.375</v>
      </c>
      <c r="G7" s="12">
        <f>IFERROR(((E7-C7)+(F7-D7)),"")</f>
        <v>1</v>
      </c>
      <c r="H7" s="13">
        <v>804753.79</v>
      </c>
      <c r="I7" s="13">
        <v>805704.24</v>
      </c>
      <c r="J7" s="13">
        <f>I7-H7</f>
        <v>950.44999999995343</v>
      </c>
      <c r="K7" s="14">
        <f>J7/24</f>
        <v>39.602083333331393</v>
      </c>
      <c r="L7" s="274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0.375</v>
      </c>
      <c r="E8" s="10">
        <f>C8+1</f>
        <v>46298</v>
      </c>
      <c r="F8" s="11">
        <v>0.375</v>
      </c>
      <c r="G8" s="12">
        <f>IFERROR(((E8-C8)+(F8-D8)),"")</f>
        <v>1</v>
      </c>
      <c r="H8" s="13">
        <f t="shared" ref="H8:H20" si="0">I7</f>
        <v>805704.24</v>
      </c>
      <c r="I8" s="13">
        <v>806746.54</v>
      </c>
      <c r="J8" s="13">
        <f t="shared" ref="J8:J30" si="1">I8-H8</f>
        <v>1042.3000000000466</v>
      </c>
      <c r="K8" s="14">
        <f t="shared" ref="K8:K30" si="2">J8/24</f>
        <v>43.429166666668607</v>
      </c>
      <c r="L8" s="106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0" si="4">B9</f>
        <v>46298</v>
      </c>
      <c r="D9" s="11">
        <v>0.375</v>
      </c>
      <c r="E9" s="10">
        <f t="shared" ref="E9:E30" si="5">C9+1</f>
        <v>46299</v>
      </c>
      <c r="F9" s="11">
        <v>0.375</v>
      </c>
      <c r="G9" s="12">
        <f t="shared" ref="G9:G30" si="6">IFERROR(((E9-C9)+(F9-D9)),"")</f>
        <v>1</v>
      </c>
      <c r="H9" s="13">
        <f t="shared" si="0"/>
        <v>806746.54</v>
      </c>
      <c r="I9" s="13">
        <v>807747.62</v>
      </c>
      <c r="J9" s="13">
        <f t="shared" si="1"/>
        <v>1001.0799999999581</v>
      </c>
      <c r="K9" s="14">
        <f t="shared" si="2"/>
        <v>41.711666666664918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0.375</v>
      </c>
      <c r="E10" s="10">
        <f t="shared" si="5"/>
        <v>46300</v>
      </c>
      <c r="F10" s="11">
        <v>0.375</v>
      </c>
      <c r="G10" s="12">
        <f t="shared" si="6"/>
        <v>1</v>
      </c>
      <c r="H10" s="13">
        <f t="shared" si="0"/>
        <v>807747.62</v>
      </c>
      <c r="I10" s="13">
        <v>808174.44</v>
      </c>
      <c r="J10" s="13">
        <f t="shared" si="1"/>
        <v>426.81999999994878</v>
      </c>
      <c r="K10" s="14">
        <f t="shared" si="2"/>
        <v>17.784166666664532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0.375</v>
      </c>
      <c r="E11" s="10">
        <f t="shared" si="5"/>
        <v>46301</v>
      </c>
      <c r="F11" s="11">
        <v>0.375</v>
      </c>
      <c r="G11" s="12">
        <f t="shared" si="6"/>
        <v>1</v>
      </c>
      <c r="H11" s="13">
        <f t="shared" si="0"/>
        <v>808174.44</v>
      </c>
      <c r="I11" s="13">
        <v>809133.36</v>
      </c>
      <c r="J11" s="13">
        <f t="shared" si="1"/>
        <v>958.92000000004191</v>
      </c>
      <c r="K11" s="14">
        <f t="shared" si="2"/>
        <v>39.955000000001746</v>
      </c>
      <c r="L11" s="106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0.375</v>
      </c>
      <c r="E12" s="10">
        <f t="shared" si="5"/>
        <v>46302</v>
      </c>
      <c r="F12" s="11">
        <v>0.375</v>
      </c>
      <c r="G12" s="12">
        <f t="shared" si="6"/>
        <v>1</v>
      </c>
      <c r="H12" s="13">
        <f t="shared" si="0"/>
        <v>809133.36</v>
      </c>
      <c r="I12" s="256">
        <v>810036.12</v>
      </c>
      <c r="J12" s="13">
        <f t="shared" si="1"/>
        <v>902.76000000000931</v>
      </c>
      <c r="K12" s="14">
        <f t="shared" si="2"/>
        <v>37.615000000000386</v>
      </c>
      <c r="L12" s="106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0.375</v>
      </c>
      <c r="E13" s="10">
        <f t="shared" si="5"/>
        <v>46303</v>
      </c>
      <c r="F13" s="11">
        <v>0.375</v>
      </c>
      <c r="G13" s="12">
        <f t="shared" si="6"/>
        <v>1</v>
      </c>
      <c r="H13" s="13">
        <f t="shared" si="0"/>
        <v>810036.12</v>
      </c>
      <c r="I13" s="13">
        <v>810977.04</v>
      </c>
      <c r="J13" s="13">
        <f t="shared" si="1"/>
        <v>940.92000000004191</v>
      </c>
      <c r="K13" s="14">
        <f t="shared" si="2"/>
        <v>39.205000000001746</v>
      </c>
      <c r="L13" s="106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0.375</v>
      </c>
      <c r="E14" s="10">
        <f t="shared" si="5"/>
        <v>46304</v>
      </c>
      <c r="F14" s="11">
        <v>0.375</v>
      </c>
      <c r="G14" s="12">
        <f t="shared" si="6"/>
        <v>1</v>
      </c>
      <c r="H14" s="13">
        <f t="shared" si="0"/>
        <v>810977.04</v>
      </c>
      <c r="I14" s="13">
        <v>812045.18</v>
      </c>
      <c r="J14" s="13">
        <f t="shared" ref="J14" si="7">I14-H14</f>
        <v>1068.140000000014</v>
      </c>
      <c r="K14" s="14">
        <f t="shared" ref="K14" si="8">J14/24</f>
        <v>44.505833333333918</v>
      </c>
      <c r="L14" s="106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0.375</v>
      </c>
      <c r="E15" s="10">
        <f t="shared" si="5"/>
        <v>46305</v>
      </c>
      <c r="F15" s="11">
        <v>0.375</v>
      </c>
      <c r="G15" s="12">
        <f t="shared" si="6"/>
        <v>1</v>
      </c>
      <c r="H15" s="13">
        <f t="shared" si="0"/>
        <v>812045.18</v>
      </c>
      <c r="I15" s="13">
        <v>813177.46</v>
      </c>
      <c r="J15" s="13">
        <f t="shared" si="1"/>
        <v>1132.2799999999115</v>
      </c>
      <c r="K15" s="14">
        <f t="shared" si="2"/>
        <v>47.178333333329647</v>
      </c>
      <c r="L15" s="106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0.375</v>
      </c>
      <c r="E16" s="10">
        <f t="shared" si="5"/>
        <v>46306</v>
      </c>
      <c r="F16" s="11">
        <v>0.375</v>
      </c>
      <c r="G16" s="12">
        <f t="shared" si="6"/>
        <v>1</v>
      </c>
      <c r="H16" s="13">
        <f t="shared" si="0"/>
        <v>813177.46</v>
      </c>
      <c r="I16" s="13">
        <v>814113.95</v>
      </c>
      <c r="J16" s="13">
        <f t="shared" si="1"/>
        <v>936.48999999999069</v>
      </c>
      <c r="K16" s="14">
        <f t="shared" si="2"/>
        <v>39.020416666666279</v>
      </c>
      <c r="L16" s="106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0.375</v>
      </c>
      <c r="E17" s="10">
        <f t="shared" si="5"/>
        <v>46307</v>
      </c>
      <c r="F17" s="11">
        <v>0.375</v>
      </c>
      <c r="G17" s="12">
        <f t="shared" si="6"/>
        <v>1</v>
      </c>
      <c r="H17" s="13">
        <f t="shared" si="0"/>
        <v>814113.95</v>
      </c>
      <c r="I17" s="13">
        <v>814525.21</v>
      </c>
      <c r="J17" s="13">
        <f t="shared" si="1"/>
        <v>411.26000000000931</v>
      </c>
      <c r="K17" s="14">
        <f t="shared" si="2"/>
        <v>17.135833333333721</v>
      </c>
      <c r="L17" s="106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0.375</v>
      </c>
      <c r="E18" s="10">
        <f t="shared" si="5"/>
        <v>46308</v>
      </c>
      <c r="F18" s="11">
        <v>0.375</v>
      </c>
      <c r="G18" s="12">
        <f t="shared" si="6"/>
        <v>1</v>
      </c>
      <c r="H18" s="13">
        <f t="shared" si="0"/>
        <v>814525.21</v>
      </c>
      <c r="I18" s="13">
        <v>815672.51</v>
      </c>
      <c r="J18" s="13">
        <f t="shared" si="1"/>
        <v>1147.3000000000466</v>
      </c>
      <c r="K18" s="14">
        <f t="shared" si="2"/>
        <v>47.804166666668607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0.375</v>
      </c>
      <c r="E19" s="10">
        <f t="shared" si="5"/>
        <v>46309</v>
      </c>
      <c r="F19" s="11">
        <v>0.375</v>
      </c>
      <c r="G19" s="12">
        <f t="shared" si="6"/>
        <v>1</v>
      </c>
      <c r="H19" s="13">
        <f t="shared" si="0"/>
        <v>815672.51</v>
      </c>
      <c r="I19" s="13">
        <v>816732.05</v>
      </c>
      <c r="J19" s="13">
        <f t="shared" si="1"/>
        <v>1059.5400000000373</v>
      </c>
      <c r="K19" s="14">
        <f t="shared" si="2"/>
        <v>44.14750000000155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0.375</v>
      </c>
      <c r="E20" s="10">
        <f t="shared" si="5"/>
        <v>46310</v>
      </c>
      <c r="F20" s="11">
        <v>0.375</v>
      </c>
      <c r="G20" s="12">
        <f t="shared" si="6"/>
        <v>1</v>
      </c>
      <c r="H20" s="13">
        <f t="shared" si="0"/>
        <v>816732.05</v>
      </c>
      <c r="I20" s="13">
        <v>817551.22</v>
      </c>
      <c r="J20" s="13">
        <f t="shared" si="1"/>
        <v>819.16999999992549</v>
      </c>
      <c r="K20" s="14">
        <f t="shared" si="2"/>
        <v>34.132083333330229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0.375</v>
      </c>
      <c r="E21" s="10">
        <f t="shared" si="5"/>
        <v>46311</v>
      </c>
      <c r="F21" s="11">
        <v>0.375</v>
      </c>
      <c r="G21" s="12">
        <f t="shared" si="6"/>
        <v>1</v>
      </c>
      <c r="H21" s="13"/>
      <c r="I21" s="13"/>
      <c r="J21" s="13">
        <f t="shared" si="1"/>
        <v>0</v>
      </c>
      <c r="K21" s="14">
        <f t="shared" si="2"/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0.375</v>
      </c>
      <c r="E22" s="10">
        <f t="shared" si="5"/>
        <v>46312</v>
      </c>
      <c r="F22" s="11">
        <v>0.375</v>
      </c>
      <c r="G22" s="12">
        <f t="shared" si="6"/>
        <v>1</v>
      </c>
      <c r="H22" s="13"/>
      <c r="I22" s="13"/>
      <c r="J22" s="13">
        <f t="shared" si="1"/>
        <v>0</v>
      </c>
      <c r="K22" s="14">
        <f t="shared" si="2"/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0.375</v>
      </c>
      <c r="E23" s="10">
        <f t="shared" si="5"/>
        <v>46313</v>
      </c>
      <c r="F23" s="11">
        <v>0.375</v>
      </c>
      <c r="G23" s="12">
        <f t="shared" si="6"/>
        <v>1</v>
      </c>
      <c r="H23" s="13"/>
      <c r="I23" s="13"/>
      <c r="J23" s="13">
        <f t="shared" si="1"/>
        <v>0</v>
      </c>
      <c r="K23" s="14">
        <f t="shared" si="2"/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0.375</v>
      </c>
      <c r="E24" s="10">
        <f t="shared" si="5"/>
        <v>46314</v>
      </c>
      <c r="F24" s="11">
        <v>0.375</v>
      </c>
      <c r="G24" s="12">
        <f t="shared" si="6"/>
        <v>1</v>
      </c>
      <c r="H24" s="13"/>
      <c r="I24" s="13"/>
      <c r="J24" s="13">
        <f t="shared" si="1"/>
        <v>0</v>
      </c>
      <c r="K24" s="14">
        <f t="shared" si="2"/>
        <v>0</v>
      </c>
      <c r="L24" s="15"/>
    </row>
    <row r="25" spans="1:14">
      <c r="A25" s="16">
        <f t="shared" ref="A25:B30" si="9">A24+1</f>
        <v>19</v>
      </c>
      <c r="B25" s="10">
        <f>B24+1</f>
        <v>46314</v>
      </c>
      <c r="C25" s="10">
        <f t="shared" si="4"/>
        <v>46314</v>
      </c>
      <c r="D25" s="11">
        <v>0.375</v>
      </c>
      <c r="E25" s="10">
        <f t="shared" si="5"/>
        <v>46315</v>
      </c>
      <c r="F25" s="11">
        <v>0.375</v>
      </c>
      <c r="G25" s="12">
        <f t="shared" si="6"/>
        <v>1</v>
      </c>
      <c r="H25" s="13"/>
      <c r="I25" s="13"/>
      <c r="J25" s="13">
        <f t="shared" si="1"/>
        <v>0</v>
      </c>
      <c r="K25" s="14">
        <f t="shared" si="2"/>
        <v>0</v>
      </c>
      <c r="L25" s="15"/>
    </row>
    <row r="26" spans="1:14">
      <c r="A26" s="16">
        <f t="shared" si="9"/>
        <v>20</v>
      </c>
      <c r="B26" s="10">
        <f>B25+1</f>
        <v>46315</v>
      </c>
      <c r="C26" s="10">
        <f t="shared" si="4"/>
        <v>46315</v>
      </c>
      <c r="D26" s="11">
        <v>0.375</v>
      </c>
      <c r="E26" s="10">
        <f t="shared" si="5"/>
        <v>46316</v>
      </c>
      <c r="F26" s="11">
        <v>0.375</v>
      </c>
      <c r="G26" s="12">
        <f t="shared" si="6"/>
        <v>1</v>
      </c>
      <c r="H26" s="13"/>
      <c r="I26" s="13"/>
      <c r="J26" s="13">
        <f t="shared" si="1"/>
        <v>0</v>
      </c>
      <c r="K26" s="14">
        <f t="shared" si="2"/>
        <v>0</v>
      </c>
      <c r="L26" s="15"/>
    </row>
    <row r="27" spans="1:14">
      <c r="A27" s="16">
        <f t="shared" si="9"/>
        <v>21</v>
      </c>
      <c r="B27" s="10">
        <f>B26+1</f>
        <v>46316</v>
      </c>
      <c r="C27" s="10">
        <f t="shared" si="4"/>
        <v>46316</v>
      </c>
      <c r="D27" s="11">
        <v>0.375</v>
      </c>
      <c r="E27" s="10">
        <f t="shared" si="5"/>
        <v>46317</v>
      </c>
      <c r="F27" s="11">
        <v>0.375</v>
      </c>
      <c r="G27" s="12">
        <f t="shared" si="6"/>
        <v>1</v>
      </c>
      <c r="H27" s="13"/>
      <c r="I27" s="13"/>
      <c r="J27" s="13">
        <f t="shared" si="1"/>
        <v>0</v>
      </c>
      <c r="K27" s="14">
        <f t="shared" si="2"/>
        <v>0</v>
      </c>
      <c r="L27" s="15"/>
    </row>
    <row r="28" spans="1:14">
      <c r="A28" s="16">
        <f t="shared" si="9"/>
        <v>22</v>
      </c>
      <c r="B28" s="10">
        <f t="shared" si="9"/>
        <v>46317</v>
      </c>
      <c r="C28" s="10">
        <f t="shared" si="4"/>
        <v>46317</v>
      </c>
      <c r="D28" s="11">
        <v>0.375</v>
      </c>
      <c r="E28" s="10">
        <f t="shared" si="5"/>
        <v>46318</v>
      </c>
      <c r="F28" s="11">
        <v>0.375</v>
      </c>
      <c r="G28" s="12">
        <f t="shared" si="6"/>
        <v>1</v>
      </c>
      <c r="H28" s="13"/>
      <c r="I28" s="13"/>
      <c r="J28" s="13">
        <f t="shared" si="1"/>
        <v>0</v>
      </c>
      <c r="K28" s="14">
        <f t="shared" si="2"/>
        <v>0</v>
      </c>
      <c r="L28" s="15"/>
    </row>
    <row r="29" spans="1:14">
      <c r="A29" s="16">
        <f t="shared" si="9"/>
        <v>23</v>
      </c>
      <c r="B29" s="10">
        <f t="shared" si="9"/>
        <v>46318</v>
      </c>
      <c r="C29" s="10">
        <f t="shared" si="4"/>
        <v>46318</v>
      </c>
      <c r="D29" s="11">
        <v>0.375</v>
      </c>
      <c r="E29" s="10">
        <f t="shared" si="5"/>
        <v>46319</v>
      </c>
      <c r="F29" s="11">
        <v>0.375</v>
      </c>
      <c r="G29" s="12">
        <f t="shared" si="6"/>
        <v>1</v>
      </c>
      <c r="H29" s="13"/>
      <c r="I29" s="13"/>
      <c r="J29" s="13">
        <f t="shared" si="1"/>
        <v>0</v>
      </c>
      <c r="K29" s="14">
        <f t="shared" si="2"/>
        <v>0</v>
      </c>
      <c r="L29" s="15"/>
    </row>
    <row r="30" spans="1:14">
      <c r="A30" s="16">
        <f t="shared" si="9"/>
        <v>24</v>
      </c>
      <c r="B30" s="10">
        <f t="shared" si="9"/>
        <v>46319</v>
      </c>
      <c r="C30" s="10">
        <f t="shared" si="4"/>
        <v>46319</v>
      </c>
      <c r="D30" s="11">
        <v>0.375</v>
      </c>
      <c r="E30" s="10">
        <f t="shared" si="5"/>
        <v>46320</v>
      </c>
      <c r="F30" s="11">
        <v>0.375</v>
      </c>
      <c r="G30" s="12">
        <f t="shared" si="6"/>
        <v>1</v>
      </c>
      <c r="H30" s="13"/>
      <c r="I30" s="13"/>
      <c r="J30" s="13">
        <f t="shared" si="1"/>
        <v>0</v>
      </c>
      <c r="K30" s="14">
        <f t="shared" si="2"/>
        <v>0</v>
      </c>
      <c r="L30" s="15"/>
    </row>
    <row r="31" spans="1:14">
      <c r="A31" s="16">
        <f t="shared" ref="A31:B31" si="10">A30+1</f>
        <v>25</v>
      </c>
      <c r="B31" s="10">
        <f t="shared" si="10"/>
        <v>46320</v>
      </c>
      <c r="C31" s="10">
        <f t="shared" ref="C31:C37" si="11">B31</f>
        <v>46320</v>
      </c>
      <c r="D31" s="11">
        <v>0.375</v>
      </c>
      <c r="E31" s="10">
        <f t="shared" ref="E31:E37" si="12">C31+1</f>
        <v>46321</v>
      </c>
      <c r="F31" s="11">
        <v>0.375</v>
      </c>
      <c r="G31" s="12">
        <f t="shared" ref="G31:G37" si="13">IFERROR(((E31-C31)+(F31-D31)),"")</f>
        <v>1</v>
      </c>
      <c r="H31" s="13"/>
      <c r="I31" s="13"/>
      <c r="J31" s="13">
        <f t="shared" ref="J31:J37" si="14">I31-H31</f>
        <v>0</v>
      </c>
      <c r="K31" s="14">
        <f t="shared" ref="K31:K37" si="15">J31/24</f>
        <v>0</v>
      </c>
      <c r="L31" s="15"/>
    </row>
    <row r="32" spans="1:14">
      <c r="A32" s="16">
        <f t="shared" ref="A32:B32" si="16">A31+1</f>
        <v>26</v>
      </c>
      <c r="B32" s="10">
        <f t="shared" si="16"/>
        <v>46321</v>
      </c>
      <c r="C32" s="10">
        <f t="shared" si="11"/>
        <v>46321</v>
      </c>
      <c r="D32" s="11">
        <v>0.375</v>
      </c>
      <c r="E32" s="10">
        <f t="shared" si="12"/>
        <v>46322</v>
      </c>
      <c r="F32" s="11">
        <v>0.375</v>
      </c>
      <c r="G32" s="12">
        <f t="shared" si="13"/>
        <v>1</v>
      </c>
      <c r="H32" s="13"/>
      <c r="I32" s="13"/>
      <c r="J32" s="13">
        <f t="shared" si="14"/>
        <v>0</v>
      </c>
      <c r="K32" s="14">
        <f t="shared" si="15"/>
        <v>0</v>
      </c>
      <c r="L32" s="106"/>
    </row>
    <row r="33" spans="1:12">
      <c r="A33" s="16">
        <f t="shared" ref="A33:B33" si="17">A32+1</f>
        <v>27</v>
      </c>
      <c r="B33" s="10">
        <f t="shared" si="17"/>
        <v>46322</v>
      </c>
      <c r="C33" s="10">
        <f t="shared" si="11"/>
        <v>46322</v>
      </c>
      <c r="D33" s="11">
        <v>0.375</v>
      </c>
      <c r="E33" s="10">
        <f t="shared" si="12"/>
        <v>46323</v>
      </c>
      <c r="F33" s="11">
        <v>0.375</v>
      </c>
      <c r="G33" s="12">
        <f t="shared" si="13"/>
        <v>1</v>
      </c>
      <c r="H33" s="13"/>
      <c r="I33" s="13"/>
      <c r="J33" s="13">
        <f t="shared" si="14"/>
        <v>0</v>
      </c>
      <c r="K33" s="14">
        <f t="shared" si="15"/>
        <v>0</v>
      </c>
      <c r="L33" s="15"/>
    </row>
    <row r="34" spans="1:12">
      <c r="A34" s="16">
        <f t="shared" ref="A34:B34" si="18">A33+1</f>
        <v>28</v>
      </c>
      <c r="B34" s="10">
        <f t="shared" si="18"/>
        <v>46323</v>
      </c>
      <c r="C34" s="10">
        <f t="shared" si="11"/>
        <v>46323</v>
      </c>
      <c r="D34" s="11">
        <v>0.375</v>
      </c>
      <c r="E34" s="10">
        <f t="shared" si="12"/>
        <v>46324</v>
      </c>
      <c r="F34" s="11">
        <v>0.375</v>
      </c>
      <c r="G34" s="12">
        <f t="shared" si="13"/>
        <v>1</v>
      </c>
      <c r="H34" s="13"/>
      <c r="I34" s="13"/>
      <c r="J34" s="13">
        <f t="shared" si="14"/>
        <v>0</v>
      </c>
      <c r="K34" s="14">
        <f t="shared" si="15"/>
        <v>0</v>
      </c>
      <c r="L34" s="106"/>
    </row>
    <row r="35" spans="1:12">
      <c r="A35" s="16">
        <f t="shared" ref="A35:B35" si="19">A34+1</f>
        <v>29</v>
      </c>
      <c r="B35" s="10">
        <f t="shared" si="19"/>
        <v>46324</v>
      </c>
      <c r="C35" s="10">
        <f t="shared" si="11"/>
        <v>46324</v>
      </c>
      <c r="D35" s="11">
        <v>0.375</v>
      </c>
      <c r="E35" s="10">
        <f t="shared" si="12"/>
        <v>46325</v>
      </c>
      <c r="F35" s="11">
        <v>0.375</v>
      </c>
      <c r="G35" s="12">
        <f t="shared" si="13"/>
        <v>1</v>
      </c>
      <c r="H35" s="13"/>
      <c r="I35" s="13"/>
      <c r="J35" s="13">
        <f t="shared" si="14"/>
        <v>0</v>
      </c>
      <c r="K35" s="14">
        <f t="shared" si="15"/>
        <v>0</v>
      </c>
      <c r="L35" s="106"/>
    </row>
    <row r="36" spans="1:12">
      <c r="A36" s="16">
        <f t="shared" ref="A36:B36" si="20">A35+1</f>
        <v>30</v>
      </c>
      <c r="B36" s="10">
        <f t="shared" si="20"/>
        <v>46325</v>
      </c>
      <c r="C36" s="10">
        <f t="shared" si="11"/>
        <v>46325</v>
      </c>
      <c r="D36" s="11">
        <v>0.375</v>
      </c>
      <c r="E36" s="10">
        <f t="shared" si="12"/>
        <v>46326</v>
      </c>
      <c r="F36" s="11">
        <v>0.375</v>
      </c>
      <c r="G36" s="12">
        <f t="shared" si="13"/>
        <v>1</v>
      </c>
      <c r="H36" s="13"/>
      <c r="I36" s="256"/>
      <c r="J36" s="13">
        <f t="shared" si="14"/>
        <v>0</v>
      </c>
      <c r="K36" s="14">
        <f t="shared" si="15"/>
        <v>0</v>
      </c>
      <c r="L36" s="106"/>
    </row>
    <row r="37" spans="1:12">
      <c r="A37" s="16">
        <f t="shared" ref="A37:B37" si="21">A36+1</f>
        <v>31</v>
      </c>
      <c r="B37" s="10">
        <f t="shared" si="21"/>
        <v>46326</v>
      </c>
      <c r="C37" s="10">
        <f t="shared" si="11"/>
        <v>46326</v>
      </c>
      <c r="D37" s="11">
        <v>0.375</v>
      </c>
      <c r="E37" s="10">
        <f t="shared" si="12"/>
        <v>46327</v>
      </c>
      <c r="F37" s="11">
        <v>0.375</v>
      </c>
      <c r="G37" s="12">
        <f t="shared" si="13"/>
        <v>1</v>
      </c>
      <c r="H37" s="13"/>
      <c r="I37" s="13"/>
      <c r="J37" s="13">
        <f t="shared" si="14"/>
        <v>0</v>
      </c>
      <c r="K37" s="14">
        <f t="shared" si="15"/>
        <v>0</v>
      </c>
      <c r="L37" s="106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06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12797.429999999935</v>
      </c>
      <c r="K39" s="28">
        <f>AVERAGE(K7:K38)</f>
        <v>17.200846774193458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1.2286319124423899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Q28" sqref="Q2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140625" style="1" customWidth="1"/>
    <col min="9" max="9" width="12" style="1" customWidth="1"/>
    <col min="10" max="10" width="13.42578125" style="1" customWidth="1"/>
    <col min="11" max="11" width="12.5703125" style="1" customWidth="1"/>
    <col min="12" max="12" width="34.7109375" style="1" customWidth="1"/>
    <col min="13" max="16384" width="9.140625" style="1"/>
  </cols>
  <sheetData>
    <row r="1" spans="1:14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2"/>
      <c r="C2" s="3" t="s">
        <v>258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4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4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20.13916666667016</v>
      </c>
      <c r="L4" s="2"/>
    </row>
    <row r="5" spans="1:14" ht="15.7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4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4">
      <c r="A7" s="8">
        <v>1</v>
      </c>
      <c r="B7" s="9">
        <f>C4</f>
        <v>46296</v>
      </c>
      <c r="C7" s="10">
        <f>B7</f>
        <v>46296</v>
      </c>
      <c r="D7" s="11">
        <v>0.375</v>
      </c>
      <c r="E7" s="10">
        <f>C7+1</f>
        <v>46297</v>
      </c>
      <c r="F7" s="11">
        <v>0.375</v>
      </c>
      <c r="G7" s="12">
        <f>IFERROR(((E7-C7)+(F7-D7)),"")</f>
        <v>1</v>
      </c>
      <c r="H7" s="13">
        <v>968552.7</v>
      </c>
      <c r="I7" s="13">
        <v>968873.93</v>
      </c>
      <c r="J7" s="13">
        <f>I7-H7</f>
        <v>321.23000000009779</v>
      </c>
      <c r="K7" s="14">
        <f>J7/24</f>
        <v>13.384583333337408</v>
      </c>
      <c r="L7" s="274"/>
    </row>
    <row r="8" spans="1:14">
      <c r="A8" s="16">
        <f>A7+1</f>
        <v>2</v>
      </c>
      <c r="B8" s="10">
        <f>B7+1</f>
        <v>46297</v>
      </c>
      <c r="C8" s="10">
        <f>B8</f>
        <v>46297</v>
      </c>
      <c r="D8" s="11">
        <v>0.375</v>
      </c>
      <c r="E8" s="10">
        <f>C8+1</f>
        <v>46298</v>
      </c>
      <c r="F8" s="11">
        <v>0.375</v>
      </c>
      <c r="G8" s="12">
        <f>IFERROR(((E8-C8)+(F8-D8)),"")</f>
        <v>1</v>
      </c>
      <c r="H8" s="13">
        <f t="shared" ref="H8:H20" si="0">I7</f>
        <v>968873.93</v>
      </c>
      <c r="I8" s="13">
        <v>969199.7</v>
      </c>
      <c r="J8" s="13">
        <f t="shared" ref="J8:J34" si="1">I8-H8</f>
        <v>325.76999999990221</v>
      </c>
      <c r="K8" s="14">
        <f t="shared" ref="K8:K34" si="2">J8/24</f>
        <v>13.573749999995925</v>
      </c>
      <c r="L8" s="15"/>
      <c r="N8" s="105"/>
    </row>
    <row r="9" spans="1:14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0.375</v>
      </c>
      <c r="E9" s="10">
        <f t="shared" ref="E9:E34" si="5">C9+1</f>
        <v>46299</v>
      </c>
      <c r="F9" s="11">
        <v>0.375</v>
      </c>
      <c r="G9" s="12">
        <f t="shared" ref="G9:G34" si="6">IFERROR(((E9-C9)+(F9-D9)),"")</f>
        <v>1</v>
      </c>
      <c r="H9" s="13">
        <f t="shared" si="0"/>
        <v>969199.7</v>
      </c>
      <c r="I9" s="13">
        <v>969536.81</v>
      </c>
      <c r="J9" s="13">
        <f t="shared" ref="J9" si="7">I9-H9</f>
        <v>337.11000000010245</v>
      </c>
      <c r="K9" s="14">
        <f t="shared" ref="K9" si="8">J9/24</f>
        <v>14.046250000004269</v>
      </c>
      <c r="L9" s="15"/>
    </row>
    <row r="10" spans="1:14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0.375</v>
      </c>
      <c r="E10" s="10">
        <f t="shared" si="5"/>
        <v>46300</v>
      </c>
      <c r="F10" s="11">
        <v>0.375</v>
      </c>
      <c r="G10" s="12">
        <f t="shared" si="6"/>
        <v>1</v>
      </c>
      <c r="H10" s="13">
        <f t="shared" si="0"/>
        <v>969536.81</v>
      </c>
      <c r="I10" s="13">
        <v>969897.18</v>
      </c>
      <c r="J10" s="13">
        <f t="shared" ref="J10" si="9">I10-H10</f>
        <v>360.36999999999534</v>
      </c>
      <c r="K10" s="14">
        <f t="shared" ref="K10" si="10">J10/24</f>
        <v>15.015416666666473</v>
      </c>
      <c r="L10" s="15"/>
    </row>
    <row r="11" spans="1:14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0.375</v>
      </c>
      <c r="E11" s="10">
        <f t="shared" si="5"/>
        <v>46301</v>
      </c>
      <c r="F11" s="11">
        <v>0.375</v>
      </c>
      <c r="G11" s="12">
        <f t="shared" si="6"/>
        <v>1</v>
      </c>
      <c r="H11" s="13">
        <f t="shared" si="0"/>
        <v>969897.18</v>
      </c>
      <c r="I11" s="13">
        <v>970365.31</v>
      </c>
      <c r="J11" s="13">
        <f t="shared" ref="J11" si="11">I11-H11</f>
        <v>468.13000000000466</v>
      </c>
      <c r="K11" s="14">
        <f t="shared" ref="K11" si="12">J11/24</f>
        <v>19.505416666666861</v>
      </c>
      <c r="L11" s="15"/>
    </row>
    <row r="12" spans="1:14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0.375</v>
      </c>
      <c r="E12" s="10">
        <f t="shared" si="5"/>
        <v>46302</v>
      </c>
      <c r="F12" s="11">
        <v>0.375</v>
      </c>
      <c r="G12" s="12">
        <f t="shared" si="6"/>
        <v>1</v>
      </c>
      <c r="H12" s="13">
        <f t="shared" si="0"/>
        <v>970365.31</v>
      </c>
      <c r="I12" s="13">
        <v>970837.7</v>
      </c>
      <c r="J12" s="13">
        <f t="shared" si="1"/>
        <v>472.38999999989755</v>
      </c>
      <c r="K12" s="14">
        <f t="shared" si="2"/>
        <v>19.682916666662397</v>
      </c>
      <c r="L12" s="106"/>
    </row>
    <row r="13" spans="1:14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0.375</v>
      </c>
      <c r="E13" s="10">
        <f t="shared" si="5"/>
        <v>46303</v>
      </c>
      <c r="F13" s="11">
        <v>0.375</v>
      </c>
      <c r="G13" s="12">
        <f t="shared" si="6"/>
        <v>1</v>
      </c>
      <c r="H13" s="13">
        <f t="shared" si="0"/>
        <v>970837.7</v>
      </c>
      <c r="I13" s="13">
        <v>971321.04</v>
      </c>
      <c r="J13" s="13">
        <f t="shared" ref="J13" si="13">I13-H13</f>
        <v>483.34000000008382</v>
      </c>
      <c r="K13" s="14">
        <f t="shared" ref="K13" si="14">J13/24</f>
        <v>20.13916666667016</v>
      </c>
      <c r="L13" s="15"/>
    </row>
    <row r="14" spans="1:14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0.375</v>
      </c>
      <c r="E14" s="10">
        <f t="shared" si="5"/>
        <v>46304</v>
      </c>
      <c r="F14" s="11">
        <v>0.375</v>
      </c>
      <c r="G14" s="12">
        <f t="shared" si="6"/>
        <v>1</v>
      </c>
      <c r="H14" s="13">
        <f t="shared" si="0"/>
        <v>971321.04</v>
      </c>
      <c r="I14" s="13">
        <v>971794.78</v>
      </c>
      <c r="J14" s="13">
        <f t="shared" ref="J14" si="15">I14-H14</f>
        <v>473.73999999999069</v>
      </c>
      <c r="K14" s="14">
        <f t="shared" ref="K14" si="16">J14/24</f>
        <v>19.739166666666279</v>
      </c>
      <c r="L14" s="15"/>
    </row>
    <row r="15" spans="1:14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0.375</v>
      </c>
      <c r="E15" s="10">
        <f t="shared" si="5"/>
        <v>46305</v>
      </c>
      <c r="F15" s="11">
        <v>0.375</v>
      </c>
      <c r="G15" s="12">
        <f t="shared" si="6"/>
        <v>1</v>
      </c>
      <c r="H15" s="13">
        <f t="shared" si="0"/>
        <v>971794.78</v>
      </c>
      <c r="I15" s="256">
        <v>972111.29</v>
      </c>
      <c r="J15" s="13">
        <f t="shared" ref="J15" si="17">I15-H15</f>
        <v>316.51000000000931</v>
      </c>
      <c r="K15" s="14">
        <f t="shared" ref="K15" si="18">J15/24</f>
        <v>13.187916666667055</v>
      </c>
      <c r="L15" s="15"/>
    </row>
    <row r="16" spans="1:14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0.375</v>
      </c>
      <c r="E16" s="10">
        <f t="shared" si="5"/>
        <v>46306</v>
      </c>
      <c r="F16" s="11">
        <v>0.375</v>
      </c>
      <c r="G16" s="12">
        <f t="shared" si="6"/>
        <v>1</v>
      </c>
      <c r="H16" s="13">
        <f t="shared" si="0"/>
        <v>972111.29</v>
      </c>
      <c r="I16" s="13">
        <v>972398.57</v>
      </c>
      <c r="J16" s="13">
        <f t="shared" ref="J16:J19" si="19">I16-H16</f>
        <v>287.27999999991152</v>
      </c>
      <c r="K16" s="14">
        <f t="shared" ref="K16:K19" si="20">J16/24</f>
        <v>11.969999999996313</v>
      </c>
      <c r="L16" s="15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0.375</v>
      </c>
      <c r="E17" s="10">
        <f t="shared" si="5"/>
        <v>46307</v>
      </c>
      <c r="F17" s="11">
        <v>0.375</v>
      </c>
      <c r="G17" s="12">
        <f t="shared" si="6"/>
        <v>1</v>
      </c>
      <c r="H17" s="13">
        <f t="shared" si="0"/>
        <v>972398.57</v>
      </c>
      <c r="I17" s="13">
        <v>972651.21</v>
      </c>
      <c r="J17" s="13">
        <f t="shared" si="19"/>
        <v>252.64000000001397</v>
      </c>
      <c r="K17" s="14">
        <f t="shared" si="20"/>
        <v>10.526666666667248</v>
      </c>
      <c r="L17" s="15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0.375</v>
      </c>
      <c r="E18" s="10">
        <f t="shared" si="5"/>
        <v>46308</v>
      </c>
      <c r="F18" s="11">
        <v>0.375</v>
      </c>
      <c r="G18" s="12">
        <f t="shared" si="6"/>
        <v>1</v>
      </c>
      <c r="H18" s="13">
        <f t="shared" si="0"/>
        <v>972651.21</v>
      </c>
      <c r="I18" s="13">
        <v>972955.72</v>
      </c>
      <c r="J18" s="13">
        <f t="shared" si="19"/>
        <v>304.51000000000931</v>
      </c>
      <c r="K18" s="14">
        <f t="shared" si="20"/>
        <v>12.687916666667055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0.375</v>
      </c>
      <c r="E19" s="10">
        <f t="shared" si="5"/>
        <v>46309</v>
      </c>
      <c r="F19" s="11">
        <v>0.375</v>
      </c>
      <c r="G19" s="12">
        <f t="shared" si="6"/>
        <v>1</v>
      </c>
      <c r="H19" s="13">
        <f t="shared" si="0"/>
        <v>972955.72</v>
      </c>
      <c r="I19" s="13">
        <v>973228.74</v>
      </c>
      <c r="J19" s="13">
        <f t="shared" si="19"/>
        <v>273.02000000001863</v>
      </c>
      <c r="K19" s="14">
        <f t="shared" si="20"/>
        <v>11.375833333334109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0.375</v>
      </c>
      <c r="E20" s="10">
        <f t="shared" si="5"/>
        <v>46310</v>
      </c>
      <c r="F20" s="11">
        <v>0.375</v>
      </c>
      <c r="G20" s="12">
        <f t="shared" si="6"/>
        <v>1</v>
      </c>
      <c r="H20" s="13">
        <f t="shared" si="0"/>
        <v>973228.74</v>
      </c>
      <c r="I20" s="13">
        <v>973528.16</v>
      </c>
      <c r="J20" s="13">
        <f t="shared" ref="J20" si="21">I20-H20</f>
        <v>299.42000000004191</v>
      </c>
      <c r="K20" s="14">
        <f t="shared" ref="K20" si="22">J20/24</f>
        <v>12.47583333333508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0.375</v>
      </c>
      <c r="E21" s="10">
        <f t="shared" si="5"/>
        <v>46311</v>
      </c>
      <c r="F21" s="11">
        <v>0.375</v>
      </c>
      <c r="G21" s="12">
        <f t="shared" si="6"/>
        <v>1</v>
      </c>
      <c r="H21" s="13"/>
      <c r="I21" s="256"/>
      <c r="J21" s="13">
        <f t="shared" ref="J21" si="23">I21-H21</f>
        <v>0</v>
      </c>
      <c r="K21" s="14">
        <f t="shared" ref="K21" si="24">J21/24</f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0.375</v>
      </c>
      <c r="E22" s="10">
        <f t="shared" si="5"/>
        <v>46312</v>
      </c>
      <c r="F22" s="11">
        <v>0.375</v>
      </c>
      <c r="G22" s="12">
        <f t="shared" si="6"/>
        <v>1</v>
      </c>
      <c r="H22" s="13"/>
      <c r="I22" s="13"/>
      <c r="J22" s="13">
        <f t="shared" ref="J22" si="25">I22-H22</f>
        <v>0</v>
      </c>
      <c r="K22" s="14">
        <f t="shared" ref="K22" si="26">J22/24</f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0.375</v>
      </c>
      <c r="E23" s="10">
        <f t="shared" si="5"/>
        <v>46313</v>
      </c>
      <c r="F23" s="11">
        <v>0.375</v>
      </c>
      <c r="G23" s="12">
        <f t="shared" si="6"/>
        <v>1</v>
      </c>
      <c r="H23" s="13"/>
      <c r="I23" s="13"/>
      <c r="J23" s="13">
        <f t="shared" ref="J23" si="27">I23-H23</f>
        <v>0</v>
      </c>
      <c r="K23" s="14">
        <f t="shared" ref="K23" si="28">J23/24</f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0.375</v>
      </c>
      <c r="E24" s="10">
        <f t="shared" si="5"/>
        <v>46314</v>
      </c>
      <c r="F24" s="11">
        <v>0.375</v>
      </c>
      <c r="G24" s="12">
        <f t="shared" si="6"/>
        <v>1</v>
      </c>
      <c r="H24" s="13"/>
      <c r="I24" s="13"/>
      <c r="J24" s="13">
        <f t="shared" ref="J24:J31" si="29">I24-H24</f>
        <v>0</v>
      </c>
      <c r="K24" s="14">
        <f t="shared" ref="K24:K31" si="30">J24/24</f>
        <v>0</v>
      </c>
      <c r="L24" s="15"/>
    </row>
    <row r="25" spans="1:14">
      <c r="A25" s="16">
        <f t="shared" ref="A25:B34" si="31">A24+1</f>
        <v>19</v>
      </c>
      <c r="B25" s="10">
        <f>B24+1</f>
        <v>46314</v>
      </c>
      <c r="C25" s="10">
        <f t="shared" si="4"/>
        <v>46314</v>
      </c>
      <c r="D25" s="11">
        <v>0.375</v>
      </c>
      <c r="E25" s="10">
        <f t="shared" si="5"/>
        <v>46315</v>
      </c>
      <c r="F25" s="11">
        <v>0.375</v>
      </c>
      <c r="G25" s="12">
        <f t="shared" si="6"/>
        <v>1</v>
      </c>
      <c r="H25" s="13"/>
      <c r="I25" s="13"/>
      <c r="J25" s="13">
        <f t="shared" si="29"/>
        <v>0</v>
      </c>
      <c r="K25" s="14">
        <f t="shared" si="30"/>
        <v>0</v>
      </c>
      <c r="L25" s="15"/>
    </row>
    <row r="26" spans="1:14">
      <c r="A26" s="16">
        <f t="shared" si="31"/>
        <v>20</v>
      </c>
      <c r="B26" s="10">
        <f>B25+1</f>
        <v>46315</v>
      </c>
      <c r="C26" s="10">
        <f t="shared" si="4"/>
        <v>46315</v>
      </c>
      <c r="D26" s="11">
        <v>0.375</v>
      </c>
      <c r="E26" s="10">
        <f t="shared" si="5"/>
        <v>46316</v>
      </c>
      <c r="F26" s="11">
        <v>0.375</v>
      </c>
      <c r="G26" s="12">
        <f t="shared" si="6"/>
        <v>1</v>
      </c>
      <c r="H26" s="13"/>
      <c r="I26" s="13"/>
      <c r="J26" s="13">
        <f t="shared" si="29"/>
        <v>0</v>
      </c>
      <c r="K26" s="14">
        <f t="shared" si="30"/>
        <v>0</v>
      </c>
      <c r="L26" s="15"/>
    </row>
    <row r="27" spans="1:14">
      <c r="A27" s="16">
        <f t="shared" si="31"/>
        <v>21</v>
      </c>
      <c r="B27" s="10">
        <f>B26+1</f>
        <v>46316</v>
      </c>
      <c r="C27" s="10">
        <f t="shared" si="4"/>
        <v>46316</v>
      </c>
      <c r="D27" s="11">
        <v>0.375</v>
      </c>
      <c r="E27" s="10">
        <f t="shared" si="5"/>
        <v>46317</v>
      </c>
      <c r="F27" s="11">
        <v>0.375</v>
      </c>
      <c r="G27" s="12">
        <f t="shared" si="6"/>
        <v>1</v>
      </c>
      <c r="H27" s="13"/>
      <c r="I27" s="13"/>
      <c r="J27" s="13">
        <f t="shared" si="29"/>
        <v>0</v>
      </c>
      <c r="K27" s="14">
        <f t="shared" si="30"/>
        <v>0</v>
      </c>
      <c r="L27" s="15"/>
    </row>
    <row r="28" spans="1:14">
      <c r="A28" s="16">
        <f t="shared" si="31"/>
        <v>22</v>
      </c>
      <c r="B28" s="10">
        <f t="shared" si="31"/>
        <v>46317</v>
      </c>
      <c r="C28" s="10">
        <f t="shared" si="4"/>
        <v>46317</v>
      </c>
      <c r="D28" s="11">
        <v>0.375</v>
      </c>
      <c r="E28" s="10">
        <f t="shared" si="5"/>
        <v>46318</v>
      </c>
      <c r="F28" s="11">
        <v>0.375</v>
      </c>
      <c r="G28" s="12">
        <f t="shared" si="6"/>
        <v>1</v>
      </c>
      <c r="H28" s="13"/>
      <c r="I28" s="13"/>
      <c r="J28" s="13">
        <f t="shared" si="29"/>
        <v>0</v>
      </c>
      <c r="K28" s="14">
        <f t="shared" si="30"/>
        <v>0</v>
      </c>
      <c r="L28" s="15"/>
    </row>
    <row r="29" spans="1:14">
      <c r="A29" s="16">
        <f t="shared" si="31"/>
        <v>23</v>
      </c>
      <c r="B29" s="10">
        <f t="shared" si="31"/>
        <v>46318</v>
      </c>
      <c r="C29" s="10">
        <f t="shared" si="4"/>
        <v>46318</v>
      </c>
      <c r="D29" s="11">
        <v>0.375</v>
      </c>
      <c r="E29" s="10">
        <f t="shared" si="5"/>
        <v>46319</v>
      </c>
      <c r="F29" s="11">
        <v>0.375</v>
      </c>
      <c r="G29" s="12">
        <f t="shared" si="6"/>
        <v>1</v>
      </c>
      <c r="H29" s="13"/>
      <c r="I29" s="13"/>
      <c r="J29" s="13">
        <f t="shared" si="29"/>
        <v>0</v>
      </c>
      <c r="K29" s="14">
        <f t="shared" si="30"/>
        <v>0</v>
      </c>
      <c r="L29" s="15"/>
    </row>
    <row r="30" spans="1:14">
      <c r="A30" s="16">
        <f t="shared" si="31"/>
        <v>24</v>
      </c>
      <c r="B30" s="10">
        <f t="shared" si="31"/>
        <v>46319</v>
      </c>
      <c r="C30" s="10">
        <f t="shared" si="4"/>
        <v>46319</v>
      </c>
      <c r="D30" s="11">
        <v>0.375</v>
      </c>
      <c r="E30" s="10">
        <f t="shared" si="5"/>
        <v>46320</v>
      </c>
      <c r="F30" s="11">
        <v>0.375</v>
      </c>
      <c r="G30" s="12">
        <f t="shared" si="6"/>
        <v>1</v>
      </c>
      <c r="H30" s="13"/>
      <c r="I30" s="13"/>
      <c r="J30" s="13">
        <f t="shared" ref="J30" si="32">I30-H30</f>
        <v>0</v>
      </c>
      <c r="K30" s="14">
        <f t="shared" ref="K30" si="33">J30/24</f>
        <v>0</v>
      </c>
      <c r="L30" s="15"/>
    </row>
    <row r="31" spans="1:14">
      <c r="A31" s="16">
        <f t="shared" si="31"/>
        <v>25</v>
      </c>
      <c r="B31" s="10">
        <f t="shared" si="31"/>
        <v>46320</v>
      </c>
      <c r="C31" s="10">
        <f t="shared" si="4"/>
        <v>46320</v>
      </c>
      <c r="D31" s="11">
        <v>0.375</v>
      </c>
      <c r="E31" s="10">
        <f t="shared" si="5"/>
        <v>46321</v>
      </c>
      <c r="F31" s="11">
        <v>0.375</v>
      </c>
      <c r="G31" s="12">
        <f t="shared" si="6"/>
        <v>1</v>
      </c>
      <c r="H31" s="13"/>
      <c r="I31" s="13"/>
      <c r="J31" s="13">
        <f t="shared" si="29"/>
        <v>0</v>
      </c>
      <c r="K31" s="14">
        <f t="shared" si="30"/>
        <v>0</v>
      </c>
      <c r="L31" s="15"/>
    </row>
    <row r="32" spans="1:14">
      <c r="A32" s="16">
        <f t="shared" si="31"/>
        <v>26</v>
      </c>
      <c r="B32" s="10">
        <f t="shared" si="31"/>
        <v>46321</v>
      </c>
      <c r="C32" s="10">
        <f t="shared" si="4"/>
        <v>46321</v>
      </c>
      <c r="D32" s="11">
        <v>0.375</v>
      </c>
      <c r="E32" s="10">
        <f t="shared" si="5"/>
        <v>46322</v>
      </c>
      <c r="F32" s="11">
        <v>0.375</v>
      </c>
      <c r="G32" s="12">
        <f t="shared" si="6"/>
        <v>1</v>
      </c>
      <c r="H32" s="13"/>
      <c r="I32" s="13"/>
      <c r="J32" s="13">
        <f t="shared" ref="J32" si="34">I32-H32</f>
        <v>0</v>
      </c>
      <c r="K32" s="14">
        <f t="shared" ref="K32" si="35">J32/24</f>
        <v>0</v>
      </c>
      <c r="L32" s="15"/>
    </row>
    <row r="33" spans="1:12">
      <c r="A33" s="16">
        <f t="shared" si="31"/>
        <v>27</v>
      </c>
      <c r="B33" s="10">
        <f t="shared" si="31"/>
        <v>46322</v>
      </c>
      <c r="C33" s="10">
        <f t="shared" si="4"/>
        <v>46322</v>
      </c>
      <c r="D33" s="11">
        <v>0.375</v>
      </c>
      <c r="E33" s="10">
        <f t="shared" si="5"/>
        <v>46323</v>
      </c>
      <c r="F33" s="11">
        <v>0.375</v>
      </c>
      <c r="G33" s="12">
        <f t="shared" si="6"/>
        <v>1</v>
      </c>
      <c r="H33" s="13"/>
      <c r="I33" s="13"/>
      <c r="J33" s="13">
        <f t="shared" si="1"/>
        <v>0</v>
      </c>
      <c r="K33" s="14">
        <f t="shared" si="2"/>
        <v>0</v>
      </c>
      <c r="L33" s="15"/>
    </row>
    <row r="34" spans="1:12">
      <c r="A34" s="16">
        <f t="shared" si="31"/>
        <v>28</v>
      </c>
      <c r="B34" s="10">
        <f t="shared" si="31"/>
        <v>46323</v>
      </c>
      <c r="C34" s="10">
        <f t="shared" si="4"/>
        <v>46323</v>
      </c>
      <c r="D34" s="11">
        <v>0.375</v>
      </c>
      <c r="E34" s="10">
        <f t="shared" si="5"/>
        <v>46324</v>
      </c>
      <c r="F34" s="11">
        <v>0.375</v>
      </c>
      <c r="G34" s="12">
        <f t="shared" si="6"/>
        <v>1</v>
      </c>
      <c r="H34" s="13"/>
      <c r="I34" s="13"/>
      <c r="J34" s="13">
        <f t="shared" si="1"/>
        <v>0</v>
      </c>
      <c r="K34" s="14">
        <f t="shared" si="2"/>
        <v>0</v>
      </c>
      <c r="L34" s="15"/>
    </row>
    <row r="35" spans="1:12">
      <c r="A35" s="16">
        <f t="shared" ref="A35:B35" si="36">A34+1</f>
        <v>29</v>
      </c>
      <c r="B35" s="10">
        <f t="shared" si="36"/>
        <v>46324</v>
      </c>
      <c r="C35" s="10">
        <f t="shared" ref="C35:C36" si="37">B35</f>
        <v>46324</v>
      </c>
      <c r="D35" s="11">
        <v>0.375</v>
      </c>
      <c r="E35" s="10">
        <f t="shared" ref="E35:E36" si="38">C35+1</f>
        <v>46325</v>
      </c>
      <c r="F35" s="11">
        <v>0.375</v>
      </c>
      <c r="G35" s="12">
        <f t="shared" ref="G35:G36" si="39">IFERROR(((E35-C35)+(F35-D35)),"")</f>
        <v>1</v>
      </c>
      <c r="H35" s="13"/>
      <c r="I35" s="13"/>
      <c r="J35" s="13">
        <f t="shared" ref="J35:J36" si="40">I35-H35</f>
        <v>0</v>
      </c>
      <c r="K35" s="14">
        <f t="shared" ref="K35:K36" si="41">J35/24</f>
        <v>0</v>
      </c>
      <c r="L35" s="15"/>
    </row>
    <row r="36" spans="1:12">
      <c r="A36" s="16">
        <f t="shared" ref="A36:B37" si="42">A35+1</f>
        <v>30</v>
      </c>
      <c r="B36" s="10">
        <f t="shared" si="42"/>
        <v>46325</v>
      </c>
      <c r="C36" s="10">
        <f t="shared" si="37"/>
        <v>46325</v>
      </c>
      <c r="D36" s="11">
        <v>0.375</v>
      </c>
      <c r="E36" s="10">
        <f t="shared" si="38"/>
        <v>46326</v>
      </c>
      <c r="F36" s="11">
        <v>0.375</v>
      </c>
      <c r="G36" s="12">
        <f t="shared" si="39"/>
        <v>1</v>
      </c>
      <c r="H36" s="13"/>
      <c r="I36" s="256"/>
      <c r="J36" s="13">
        <f t="shared" si="40"/>
        <v>0</v>
      </c>
      <c r="K36" s="14">
        <f t="shared" si="41"/>
        <v>0</v>
      </c>
      <c r="L36" s="15"/>
    </row>
    <row r="37" spans="1:12">
      <c r="A37" s="16">
        <f t="shared" si="42"/>
        <v>31</v>
      </c>
      <c r="B37" s="10">
        <f t="shared" si="42"/>
        <v>46326</v>
      </c>
      <c r="C37" s="10">
        <f t="shared" ref="C37" si="43">B37</f>
        <v>46326</v>
      </c>
      <c r="D37" s="11">
        <v>0.375</v>
      </c>
      <c r="E37" s="10">
        <f t="shared" ref="E37" si="44">C37+1</f>
        <v>46327</v>
      </c>
      <c r="F37" s="11">
        <v>0.375</v>
      </c>
      <c r="G37" s="12">
        <f t="shared" ref="G37" si="45">IFERROR(((E37-C37)+(F37-D37)),"")</f>
        <v>1</v>
      </c>
      <c r="H37" s="13"/>
      <c r="I37" s="13"/>
      <c r="J37" s="13">
        <f t="shared" ref="J37" si="46">I37-H37</f>
        <v>0</v>
      </c>
      <c r="K37" s="14">
        <f t="shared" ref="K37" si="47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4975.4600000000792</v>
      </c>
      <c r="K39" s="28">
        <f>AVERAGE(K7:K38)</f>
        <v>6.6874462365592464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0.47767473118280329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3" ySplit="6" topLeftCell="D25" activePane="bottomRight" state="frozen"/>
      <selection pane="topRight"/>
      <selection pane="bottomLeft"/>
      <selection pane="bottomRight" activeCell="A38" sqref="A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3.85546875" style="1" customWidth="1"/>
    <col min="10" max="10" width="13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259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0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0.25</v>
      </c>
      <c r="E7" s="10">
        <f>C7+1</f>
        <v>46297</v>
      </c>
      <c r="F7" s="11">
        <v>0.33333333333333298</v>
      </c>
      <c r="G7" s="12">
        <f>IFERROR(((E7-C7)+(F7-D7)),"")</f>
        <v>1.083333333333333</v>
      </c>
      <c r="H7" s="13">
        <v>0</v>
      </c>
      <c r="I7" s="13">
        <v>0</v>
      </c>
      <c r="J7" s="13">
        <f t="shared" ref="J7:J10" si="0">I7-H7</f>
        <v>0</v>
      </c>
      <c r="K7" s="14">
        <v>0</v>
      </c>
      <c r="L7" s="274" t="s">
        <v>247</v>
      </c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f>F7</f>
        <v>0.33333333333333298</v>
      </c>
      <c r="E8" s="10">
        <f>C8+1</f>
        <v>46298</v>
      </c>
      <c r="F8" s="11">
        <v>0.33333333333333298</v>
      </c>
      <c r="G8" s="12">
        <f>IFERROR(((E8-C8)+(F8-D8)),"")</f>
        <v>1</v>
      </c>
      <c r="H8" s="13">
        <f>I7</f>
        <v>0</v>
      </c>
      <c r="I8" s="13">
        <v>0</v>
      </c>
      <c r="J8" s="13">
        <f t="shared" si="0"/>
        <v>0</v>
      </c>
      <c r="K8" s="14">
        <f t="shared" ref="K8:K10" si="1">J8/24</f>
        <v>0</v>
      </c>
      <c r="L8" s="106" t="s">
        <v>247</v>
      </c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4" si="3">B9</f>
        <v>46298</v>
      </c>
      <c r="D9" s="11">
        <f t="shared" ref="D9:D34" si="4">F8</f>
        <v>0.33333333333333298</v>
      </c>
      <c r="E9" s="10">
        <f t="shared" ref="E9:E34" si="5">C9+1</f>
        <v>46299</v>
      </c>
      <c r="F9" s="11">
        <v>0.33333333333333298</v>
      </c>
      <c r="G9" s="12">
        <f t="shared" ref="G9:G34" si="6">IFERROR(((E9-C9)+(F9-D9)),"")</f>
        <v>1</v>
      </c>
      <c r="H9" s="13">
        <f>I8</f>
        <v>0</v>
      </c>
      <c r="I9" s="13">
        <v>0</v>
      </c>
      <c r="J9" s="13">
        <f t="shared" si="0"/>
        <v>0</v>
      </c>
      <c r="K9" s="14">
        <f t="shared" si="1"/>
        <v>0</v>
      </c>
      <c r="L9" s="15" t="s">
        <v>247</v>
      </c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f t="shared" si="4"/>
        <v>0.33333333333333298</v>
      </c>
      <c r="E10" s="10">
        <f t="shared" si="5"/>
        <v>46300</v>
      </c>
      <c r="F10" s="11">
        <v>0.33333333333333298</v>
      </c>
      <c r="G10" s="12">
        <f t="shared" si="6"/>
        <v>1</v>
      </c>
      <c r="H10" s="13">
        <f>I9</f>
        <v>0</v>
      </c>
      <c r="I10" s="13">
        <v>0</v>
      </c>
      <c r="J10" s="13">
        <f t="shared" si="0"/>
        <v>0</v>
      </c>
      <c r="K10" s="14">
        <f t="shared" si="1"/>
        <v>0</v>
      </c>
      <c r="L10" s="15" t="s">
        <v>247</v>
      </c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f t="shared" si="4"/>
        <v>0.33333333333333298</v>
      </c>
      <c r="E11" s="10">
        <f t="shared" si="5"/>
        <v>46301</v>
      </c>
      <c r="F11" s="11">
        <v>0.33333333333333298</v>
      </c>
      <c r="G11" s="12">
        <f t="shared" si="6"/>
        <v>1</v>
      </c>
      <c r="H11" s="13">
        <f>I10</f>
        <v>0</v>
      </c>
      <c r="I11" s="13">
        <v>0</v>
      </c>
      <c r="J11" s="13">
        <f t="shared" ref="J11" si="7">I11-H11</f>
        <v>0</v>
      </c>
      <c r="K11" s="14">
        <f t="shared" ref="K11" si="8">J11/24</f>
        <v>0</v>
      </c>
      <c r="L11" s="15" t="s">
        <v>247</v>
      </c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f t="shared" si="4"/>
        <v>0.33333333333333298</v>
      </c>
      <c r="E12" s="10">
        <f t="shared" si="5"/>
        <v>46302</v>
      </c>
      <c r="F12" s="11">
        <v>0.33333333333333298</v>
      </c>
      <c r="G12" s="12">
        <f t="shared" si="6"/>
        <v>1</v>
      </c>
      <c r="H12" s="13">
        <f t="shared" ref="H12" si="9">I11</f>
        <v>0</v>
      </c>
      <c r="I12" s="13">
        <v>0</v>
      </c>
      <c r="J12" s="13">
        <f t="shared" ref="J12" si="10">I12-H12</f>
        <v>0</v>
      </c>
      <c r="K12" s="14">
        <f t="shared" ref="K12" si="11">J12/24</f>
        <v>0</v>
      </c>
      <c r="L12" s="15" t="s">
        <v>247</v>
      </c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f t="shared" si="4"/>
        <v>0.33333333333333298</v>
      </c>
      <c r="E13" s="10">
        <f t="shared" si="5"/>
        <v>46303</v>
      </c>
      <c r="F13" s="11">
        <v>0.33333333333333298</v>
      </c>
      <c r="G13" s="12">
        <f t="shared" si="6"/>
        <v>1</v>
      </c>
      <c r="H13" s="13">
        <f t="shared" ref="H13" si="12">I12</f>
        <v>0</v>
      </c>
      <c r="I13" s="13">
        <v>0</v>
      </c>
      <c r="J13" s="13">
        <f t="shared" ref="J13" si="13">I13-H13</f>
        <v>0</v>
      </c>
      <c r="K13" s="14">
        <f t="shared" ref="K13" si="14">J13/24</f>
        <v>0</v>
      </c>
      <c r="L13" s="15" t="s">
        <v>247</v>
      </c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f t="shared" si="4"/>
        <v>0.33333333333333298</v>
      </c>
      <c r="E14" s="10">
        <f t="shared" si="5"/>
        <v>46304</v>
      </c>
      <c r="F14" s="11">
        <v>0.33333333333333298</v>
      </c>
      <c r="G14" s="12">
        <f t="shared" si="6"/>
        <v>1</v>
      </c>
      <c r="H14" s="13">
        <f t="shared" ref="H14:H18" si="15">I13</f>
        <v>0</v>
      </c>
      <c r="I14" s="13">
        <v>0</v>
      </c>
      <c r="J14" s="13">
        <f t="shared" ref="J14:J18" si="16">I14-H14</f>
        <v>0</v>
      </c>
      <c r="K14" s="14">
        <f t="shared" ref="K14:K18" si="17">J14/24</f>
        <v>0</v>
      </c>
      <c r="L14" s="15" t="s">
        <v>247</v>
      </c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f t="shared" si="4"/>
        <v>0.33333333333333298</v>
      </c>
      <c r="E15" s="10">
        <f t="shared" si="5"/>
        <v>46305</v>
      </c>
      <c r="F15" s="11">
        <v>0.33333333333333298</v>
      </c>
      <c r="G15" s="12">
        <f t="shared" si="6"/>
        <v>1</v>
      </c>
      <c r="H15" s="13">
        <f t="shared" si="15"/>
        <v>0</v>
      </c>
      <c r="I15" s="13">
        <v>0</v>
      </c>
      <c r="J15" s="13">
        <f t="shared" si="16"/>
        <v>0</v>
      </c>
      <c r="K15" s="14">
        <f t="shared" si="17"/>
        <v>0</v>
      </c>
      <c r="L15" s="15" t="s">
        <v>247</v>
      </c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f t="shared" si="4"/>
        <v>0.33333333333333298</v>
      </c>
      <c r="E16" s="10">
        <f t="shared" si="5"/>
        <v>46306</v>
      </c>
      <c r="F16" s="11">
        <v>0.33333333333333298</v>
      </c>
      <c r="G16" s="12">
        <f t="shared" si="6"/>
        <v>1</v>
      </c>
      <c r="H16" s="13">
        <f t="shared" si="15"/>
        <v>0</v>
      </c>
      <c r="I16" s="13">
        <v>0</v>
      </c>
      <c r="J16" s="13">
        <f t="shared" si="16"/>
        <v>0</v>
      </c>
      <c r="K16" s="14">
        <f t="shared" si="17"/>
        <v>0</v>
      </c>
      <c r="L16" s="15" t="s">
        <v>247</v>
      </c>
    </row>
    <row r="17" spans="1:14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f t="shared" si="4"/>
        <v>0.33333333333333298</v>
      </c>
      <c r="E17" s="10">
        <f t="shared" si="5"/>
        <v>46307</v>
      </c>
      <c r="F17" s="11">
        <v>0.33333333333333298</v>
      </c>
      <c r="G17" s="12">
        <f t="shared" si="6"/>
        <v>1</v>
      </c>
      <c r="H17" s="13">
        <f t="shared" si="15"/>
        <v>0</v>
      </c>
      <c r="I17" s="13">
        <v>0</v>
      </c>
      <c r="J17" s="13">
        <f t="shared" si="16"/>
        <v>0</v>
      </c>
      <c r="K17" s="14">
        <f t="shared" si="17"/>
        <v>0</v>
      </c>
      <c r="L17" s="15" t="s">
        <v>247</v>
      </c>
    </row>
    <row r="18" spans="1:14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f t="shared" si="4"/>
        <v>0.33333333333333298</v>
      </c>
      <c r="E18" s="10">
        <f t="shared" si="5"/>
        <v>46308</v>
      </c>
      <c r="F18" s="11">
        <v>0.33333333333333298</v>
      </c>
      <c r="G18" s="12">
        <f t="shared" si="6"/>
        <v>1</v>
      </c>
      <c r="H18" s="13">
        <f t="shared" si="15"/>
        <v>0</v>
      </c>
      <c r="I18" s="13">
        <v>0</v>
      </c>
      <c r="J18" s="13">
        <f t="shared" si="16"/>
        <v>0</v>
      </c>
      <c r="K18" s="14">
        <f t="shared" si="17"/>
        <v>0</v>
      </c>
      <c r="L18" s="15" t="s">
        <v>247</v>
      </c>
      <c r="N18" s="17"/>
    </row>
    <row r="19" spans="1:14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f t="shared" si="4"/>
        <v>0.33333333333333298</v>
      </c>
      <c r="E19" s="10">
        <f t="shared" si="5"/>
        <v>46309</v>
      </c>
      <c r="F19" s="11">
        <v>0.33333333333333298</v>
      </c>
      <c r="G19" s="12">
        <f t="shared" si="6"/>
        <v>1</v>
      </c>
      <c r="H19" s="13">
        <f t="shared" ref="H19" si="18">I18</f>
        <v>0</v>
      </c>
      <c r="I19" s="13">
        <v>0</v>
      </c>
      <c r="J19" s="13">
        <f t="shared" ref="J19" si="19">I19-H19</f>
        <v>0</v>
      </c>
      <c r="K19" s="14">
        <f t="shared" ref="K19" si="20">J19/24</f>
        <v>0</v>
      </c>
      <c r="L19" s="15" t="s">
        <v>247</v>
      </c>
    </row>
    <row r="20" spans="1:14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f t="shared" si="4"/>
        <v>0.33333333333333298</v>
      </c>
      <c r="E20" s="10">
        <f t="shared" si="5"/>
        <v>46310</v>
      </c>
      <c r="F20" s="11">
        <v>0.33333333333333298</v>
      </c>
      <c r="G20" s="12">
        <f t="shared" si="6"/>
        <v>1</v>
      </c>
      <c r="H20" s="13">
        <f t="shared" ref="H20" si="21">I19</f>
        <v>0</v>
      </c>
      <c r="I20" s="13">
        <v>0</v>
      </c>
      <c r="J20" s="13">
        <f t="shared" ref="J20" si="22">I20-H20</f>
        <v>0</v>
      </c>
      <c r="K20" s="14">
        <f t="shared" ref="K20" si="23">J20/24</f>
        <v>0</v>
      </c>
      <c r="L20" s="15" t="s">
        <v>247</v>
      </c>
    </row>
    <row r="21" spans="1:14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f t="shared" si="4"/>
        <v>0.33333333333333298</v>
      </c>
      <c r="E21" s="10">
        <f t="shared" si="5"/>
        <v>46311</v>
      </c>
      <c r="F21" s="11">
        <v>0.33333333333333298</v>
      </c>
      <c r="G21" s="12">
        <f t="shared" si="6"/>
        <v>1</v>
      </c>
      <c r="H21" s="13">
        <f t="shared" ref="H21:H34" si="24">I20</f>
        <v>0</v>
      </c>
      <c r="I21" s="13">
        <v>0</v>
      </c>
      <c r="J21" s="13">
        <f t="shared" ref="J21:J34" si="25">I21-H21</f>
        <v>0</v>
      </c>
      <c r="K21" s="14">
        <f t="shared" ref="K21:K34" si="26">J21/24</f>
        <v>0</v>
      </c>
      <c r="L21" s="15" t="s">
        <v>247</v>
      </c>
    </row>
    <row r="22" spans="1:14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f t="shared" si="4"/>
        <v>0.33333333333333298</v>
      </c>
      <c r="E22" s="10">
        <f t="shared" si="5"/>
        <v>46312</v>
      </c>
      <c r="F22" s="11">
        <v>0.33333333333333298</v>
      </c>
      <c r="G22" s="12">
        <f t="shared" si="6"/>
        <v>1</v>
      </c>
      <c r="H22" s="13">
        <f t="shared" si="24"/>
        <v>0</v>
      </c>
      <c r="I22" s="13">
        <v>0</v>
      </c>
      <c r="J22" s="13">
        <f t="shared" si="25"/>
        <v>0</v>
      </c>
      <c r="K22" s="14">
        <f t="shared" si="26"/>
        <v>0</v>
      </c>
      <c r="L22" s="15" t="s">
        <v>247</v>
      </c>
    </row>
    <row r="23" spans="1:14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f t="shared" si="4"/>
        <v>0.33333333333333298</v>
      </c>
      <c r="E23" s="10">
        <f t="shared" si="5"/>
        <v>46313</v>
      </c>
      <c r="F23" s="11">
        <v>0.33333333333333298</v>
      </c>
      <c r="G23" s="12">
        <f t="shared" si="6"/>
        <v>1</v>
      </c>
      <c r="H23" s="13">
        <f t="shared" si="24"/>
        <v>0</v>
      </c>
      <c r="I23" s="13">
        <v>0</v>
      </c>
      <c r="J23" s="13">
        <f t="shared" si="25"/>
        <v>0</v>
      </c>
      <c r="K23" s="14">
        <f t="shared" si="26"/>
        <v>0</v>
      </c>
      <c r="L23" s="15" t="s">
        <v>247</v>
      </c>
    </row>
    <row r="24" spans="1:14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f t="shared" si="4"/>
        <v>0.33333333333333298</v>
      </c>
      <c r="E24" s="10">
        <f t="shared" si="5"/>
        <v>46314</v>
      </c>
      <c r="F24" s="11">
        <v>0.33333333333333298</v>
      </c>
      <c r="G24" s="12">
        <f t="shared" si="6"/>
        <v>1</v>
      </c>
      <c r="H24" s="13">
        <f t="shared" si="24"/>
        <v>0</v>
      </c>
      <c r="I24" s="13">
        <v>0</v>
      </c>
      <c r="J24" s="13">
        <f t="shared" si="25"/>
        <v>0</v>
      </c>
      <c r="K24" s="14">
        <f t="shared" si="26"/>
        <v>0</v>
      </c>
      <c r="L24" s="15" t="s">
        <v>247</v>
      </c>
    </row>
    <row r="25" spans="1:14">
      <c r="A25" s="16">
        <f t="shared" ref="A25:B34" si="27">A24+1</f>
        <v>19</v>
      </c>
      <c r="B25" s="10">
        <f>B24+1</f>
        <v>46314</v>
      </c>
      <c r="C25" s="10">
        <f t="shared" si="3"/>
        <v>46314</v>
      </c>
      <c r="D25" s="11">
        <f t="shared" si="4"/>
        <v>0.33333333333333298</v>
      </c>
      <c r="E25" s="10">
        <f t="shared" si="5"/>
        <v>46315</v>
      </c>
      <c r="F25" s="11">
        <v>0.33333333333333298</v>
      </c>
      <c r="G25" s="12">
        <f t="shared" si="6"/>
        <v>1</v>
      </c>
      <c r="H25" s="13">
        <f t="shared" si="24"/>
        <v>0</v>
      </c>
      <c r="I25" s="13">
        <v>0</v>
      </c>
      <c r="J25" s="13">
        <f t="shared" si="25"/>
        <v>0</v>
      </c>
      <c r="K25" s="14">
        <f t="shared" si="26"/>
        <v>0</v>
      </c>
      <c r="L25" s="15" t="s">
        <v>247</v>
      </c>
    </row>
    <row r="26" spans="1:14">
      <c r="A26" s="16">
        <f t="shared" si="27"/>
        <v>20</v>
      </c>
      <c r="B26" s="10">
        <f>B25+1</f>
        <v>46315</v>
      </c>
      <c r="C26" s="10">
        <f t="shared" si="3"/>
        <v>46315</v>
      </c>
      <c r="D26" s="11">
        <f t="shared" si="4"/>
        <v>0.33333333333333298</v>
      </c>
      <c r="E26" s="10">
        <f t="shared" si="5"/>
        <v>46316</v>
      </c>
      <c r="F26" s="11">
        <v>0.33333333333333298</v>
      </c>
      <c r="G26" s="12">
        <f t="shared" si="6"/>
        <v>1</v>
      </c>
      <c r="H26" s="13">
        <f t="shared" si="24"/>
        <v>0</v>
      </c>
      <c r="I26" s="13">
        <v>0</v>
      </c>
      <c r="J26" s="13">
        <f t="shared" si="25"/>
        <v>0</v>
      </c>
      <c r="K26" s="14">
        <f t="shared" si="26"/>
        <v>0</v>
      </c>
      <c r="L26" s="15" t="s">
        <v>247</v>
      </c>
    </row>
    <row r="27" spans="1:14">
      <c r="A27" s="16">
        <f t="shared" si="27"/>
        <v>21</v>
      </c>
      <c r="B27" s="10">
        <f>B26+1</f>
        <v>46316</v>
      </c>
      <c r="C27" s="10">
        <f t="shared" si="3"/>
        <v>46316</v>
      </c>
      <c r="D27" s="11">
        <f t="shared" si="4"/>
        <v>0.33333333333333298</v>
      </c>
      <c r="E27" s="10">
        <f t="shared" si="5"/>
        <v>46317</v>
      </c>
      <c r="F27" s="11">
        <v>0.33333333333333298</v>
      </c>
      <c r="G27" s="12">
        <f t="shared" si="6"/>
        <v>1</v>
      </c>
      <c r="H27" s="13">
        <f t="shared" si="24"/>
        <v>0</v>
      </c>
      <c r="I27" s="13">
        <v>0</v>
      </c>
      <c r="J27" s="13">
        <f t="shared" si="25"/>
        <v>0</v>
      </c>
      <c r="K27" s="14">
        <f t="shared" si="26"/>
        <v>0</v>
      </c>
      <c r="L27" s="15" t="s">
        <v>247</v>
      </c>
    </row>
    <row r="28" spans="1:14">
      <c r="A28" s="16">
        <f t="shared" si="27"/>
        <v>22</v>
      </c>
      <c r="B28" s="10">
        <f t="shared" si="27"/>
        <v>46317</v>
      </c>
      <c r="C28" s="10">
        <f t="shared" si="3"/>
        <v>46317</v>
      </c>
      <c r="D28" s="11">
        <f t="shared" si="4"/>
        <v>0.33333333333333298</v>
      </c>
      <c r="E28" s="10">
        <f t="shared" si="5"/>
        <v>46318</v>
      </c>
      <c r="F28" s="11">
        <v>0.33333333333333298</v>
      </c>
      <c r="G28" s="12">
        <f t="shared" si="6"/>
        <v>1</v>
      </c>
      <c r="H28" s="13">
        <f t="shared" si="24"/>
        <v>0</v>
      </c>
      <c r="I28" s="13">
        <v>0</v>
      </c>
      <c r="J28" s="13">
        <f t="shared" si="25"/>
        <v>0</v>
      </c>
      <c r="K28" s="14">
        <f t="shared" si="26"/>
        <v>0</v>
      </c>
      <c r="L28" s="15" t="s">
        <v>247</v>
      </c>
    </row>
    <row r="29" spans="1:14">
      <c r="A29" s="16">
        <f t="shared" si="27"/>
        <v>23</v>
      </c>
      <c r="B29" s="10">
        <f t="shared" si="27"/>
        <v>46318</v>
      </c>
      <c r="C29" s="10">
        <f t="shared" si="3"/>
        <v>46318</v>
      </c>
      <c r="D29" s="11">
        <f t="shared" si="4"/>
        <v>0.33333333333333298</v>
      </c>
      <c r="E29" s="10">
        <f t="shared" si="5"/>
        <v>46319</v>
      </c>
      <c r="F29" s="11">
        <v>0.33333333333333298</v>
      </c>
      <c r="G29" s="12">
        <f t="shared" si="6"/>
        <v>1</v>
      </c>
      <c r="H29" s="13">
        <f t="shared" si="24"/>
        <v>0</v>
      </c>
      <c r="I29" s="13">
        <v>0</v>
      </c>
      <c r="J29" s="13">
        <f t="shared" si="25"/>
        <v>0</v>
      </c>
      <c r="K29" s="14">
        <f t="shared" si="26"/>
        <v>0</v>
      </c>
      <c r="L29" s="15" t="s">
        <v>247</v>
      </c>
    </row>
    <row r="30" spans="1:14">
      <c r="A30" s="16">
        <f t="shared" si="27"/>
        <v>24</v>
      </c>
      <c r="B30" s="10">
        <f t="shared" si="27"/>
        <v>46319</v>
      </c>
      <c r="C30" s="10">
        <f t="shared" si="3"/>
        <v>46319</v>
      </c>
      <c r="D30" s="11">
        <f t="shared" si="4"/>
        <v>0.33333333333333298</v>
      </c>
      <c r="E30" s="10">
        <f t="shared" si="5"/>
        <v>46320</v>
      </c>
      <c r="F30" s="11">
        <v>0.33333333333333298</v>
      </c>
      <c r="G30" s="12">
        <f t="shared" si="6"/>
        <v>1</v>
      </c>
      <c r="H30" s="13">
        <f t="shared" si="24"/>
        <v>0</v>
      </c>
      <c r="I30" s="13">
        <v>0</v>
      </c>
      <c r="J30" s="13">
        <f t="shared" si="25"/>
        <v>0</v>
      </c>
      <c r="K30" s="14">
        <f t="shared" si="26"/>
        <v>0</v>
      </c>
      <c r="L30" s="15" t="s">
        <v>247</v>
      </c>
    </row>
    <row r="31" spans="1:14">
      <c r="A31" s="16">
        <f t="shared" si="27"/>
        <v>25</v>
      </c>
      <c r="B31" s="10">
        <f t="shared" si="27"/>
        <v>46320</v>
      </c>
      <c r="C31" s="10">
        <f t="shared" si="3"/>
        <v>46320</v>
      </c>
      <c r="D31" s="11">
        <f t="shared" si="4"/>
        <v>0.33333333333333298</v>
      </c>
      <c r="E31" s="10">
        <f t="shared" si="5"/>
        <v>46321</v>
      </c>
      <c r="F31" s="11">
        <v>0.33333333333333298</v>
      </c>
      <c r="G31" s="12">
        <f t="shared" si="6"/>
        <v>1</v>
      </c>
      <c r="H31" s="13">
        <f t="shared" si="24"/>
        <v>0</v>
      </c>
      <c r="I31" s="13">
        <v>0</v>
      </c>
      <c r="J31" s="13">
        <f t="shared" si="25"/>
        <v>0</v>
      </c>
      <c r="K31" s="14">
        <f t="shared" si="26"/>
        <v>0</v>
      </c>
      <c r="L31" s="15" t="s">
        <v>247</v>
      </c>
    </row>
    <row r="32" spans="1:14">
      <c r="A32" s="16">
        <f t="shared" si="27"/>
        <v>26</v>
      </c>
      <c r="B32" s="10">
        <f t="shared" si="27"/>
        <v>46321</v>
      </c>
      <c r="C32" s="10">
        <f t="shared" si="3"/>
        <v>46321</v>
      </c>
      <c r="D32" s="11">
        <f t="shared" si="4"/>
        <v>0.33333333333333298</v>
      </c>
      <c r="E32" s="10">
        <f t="shared" si="5"/>
        <v>46322</v>
      </c>
      <c r="F32" s="11">
        <v>0.33333333333333298</v>
      </c>
      <c r="G32" s="12">
        <f t="shared" si="6"/>
        <v>1</v>
      </c>
      <c r="H32" s="13">
        <f t="shared" si="24"/>
        <v>0</v>
      </c>
      <c r="I32" s="13">
        <v>0</v>
      </c>
      <c r="J32" s="13">
        <f t="shared" si="25"/>
        <v>0</v>
      </c>
      <c r="K32" s="14">
        <f t="shared" si="26"/>
        <v>0</v>
      </c>
      <c r="L32" s="15" t="s">
        <v>247</v>
      </c>
    </row>
    <row r="33" spans="1:12">
      <c r="A33" s="16">
        <f t="shared" si="27"/>
        <v>27</v>
      </c>
      <c r="B33" s="10">
        <f t="shared" si="27"/>
        <v>46322</v>
      </c>
      <c r="C33" s="10">
        <f t="shared" si="3"/>
        <v>46322</v>
      </c>
      <c r="D33" s="11">
        <f t="shared" si="4"/>
        <v>0.33333333333333298</v>
      </c>
      <c r="E33" s="10">
        <f t="shared" si="5"/>
        <v>46323</v>
      </c>
      <c r="F33" s="11">
        <v>0.33333333333333298</v>
      </c>
      <c r="G33" s="12">
        <f t="shared" si="6"/>
        <v>1</v>
      </c>
      <c r="H33" s="13">
        <f t="shared" si="24"/>
        <v>0</v>
      </c>
      <c r="I33" s="13">
        <v>0</v>
      </c>
      <c r="J33" s="13">
        <f t="shared" si="25"/>
        <v>0</v>
      </c>
      <c r="K33" s="14">
        <f t="shared" si="26"/>
        <v>0</v>
      </c>
      <c r="L33" s="15" t="s">
        <v>247</v>
      </c>
    </row>
    <row r="34" spans="1:12">
      <c r="A34" s="16">
        <f t="shared" si="27"/>
        <v>28</v>
      </c>
      <c r="B34" s="10">
        <f t="shared" si="27"/>
        <v>46323</v>
      </c>
      <c r="C34" s="10">
        <f t="shared" si="3"/>
        <v>46323</v>
      </c>
      <c r="D34" s="11">
        <f t="shared" si="4"/>
        <v>0.33333333333333298</v>
      </c>
      <c r="E34" s="10">
        <f t="shared" si="5"/>
        <v>46324</v>
      </c>
      <c r="F34" s="11">
        <v>0.33333333333333298</v>
      </c>
      <c r="G34" s="12">
        <f t="shared" si="6"/>
        <v>1</v>
      </c>
      <c r="H34" s="13">
        <f t="shared" si="24"/>
        <v>0</v>
      </c>
      <c r="I34" s="13">
        <v>0</v>
      </c>
      <c r="J34" s="13">
        <f t="shared" si="25"/>
        <v>0</v>
      </c>
      <c r="K34" s="14">
        <f t="shared" si="26"/>
        <v>0</v>
      </c>
      <c r="L34" s="15" t="s">
        <v>247</v>
      </c>
    </row>
    <row r="35" spans="1:12">
      <c r="A35" s="16">
        <f t="shared" ref="A35:B35" si="28">A34+1</f>
        <v>29</v>
      </c>
      <c r="B35" s="10">
        <f t="shared" si="28"/>
        <v>46324</v>
      </c>
      <c r="C35" s="10">
        <f t="shared" ref="C35:C36" si="29">B35</f>
        <v>46324</v>
      </c>
      <c r="D35" s="11">
        <f t="shared" ref="D35:D36" si="30">F34</f>
        <v>0.33333333333333298</v>
      </c>
      <c r="E35" s="10">
        <f t="shared" ref="E35:E36" si="31">C35+1</f>
        <v>46325</v>
      </c>
      <c r="F35" s="11">
        <v>0.33333333333333298</v>
      </c>
      <c r="G35" s="12">
        <f t="shared" ref="G35:G36" si="32">IFERROR(((E35-C35)+(F35-D35)),"")</f>
        <v>1</v>
      </c>
      <c r="H35" s="13">
        <f t="shared" ref="H35:H36" si="33">I34</f>
        <v>0</v>
      </c>
      <c r="I35" s="13">
        <v>0</v>
      </c>
      <c r="J35" s="13">
        <f t="shared" ref="J35:J36" si="34">I35-H35</f>
        <v>0</v>
      </c>
      <c r="K35" s="14">
        <f t="shared" ref="K35:K36" si="35">J35/24</f>
        <v>0</v>
      </c>
      <c r="L35" s="15" t="s">
        <v>247</v>
      </c>
    </row>
    <row r="36" spans="1:12">
      <c r="A36" s="16">
        <f t="shared" ref="A36:B37" si="36">A35+1</f>
        <v>30</v>
      </c>
      <c r="B36" s="10">
        <f t="shared" si="36"/>
        <v>46325</v>
      </c>
      <c r="C36" s="10">
        <f t="shared" si="29"/>
        <v>46325</v>
      </c>
      <c r="D36" s="11">
        <f t="shared" si="30"/>
        <v>0.33333333333333298</v>
      </c>
      <c r="E36" s="10">
        <f t="shared" si="31"/>
        <v>46326</v>
      </c>
      <c r="F36" s="11">
        <v>0.33333333333333298</v>
      </c>
      <c r="G36" s="12">
        <f t="shared" si="32"/>
        <v>1</v>
      </c>
      <c r="H36" s="13">
        <f t="shared" si="33"/>
        <v>0</v>
      </c>
      <c r="I36" s="13">
        <v>0</v>
      </c>
      <c r="J36" s="13">
        <f t="shared" si="34"/>
        <v>0</v>
      </c>
      <c r="K36" s="14">
        <f t="shared" si="35"/>
        <v>0</v>
      </c>
      <c r="L36" s="15" t="s">
        <v>247</v>
      </c>
    </row>
    <row r="37" spans="1:12">
      <c r="A37" s="16">
        <f t="shared" si="36"/>
        <v>31</v>
      </c>
      <c r="B37" s="10">
        <f t="shared" si="36"/>
        <v>46326</v>
      </c>
      <c r="C37" s="10">
        <f t="shared" ref="C37" si="37">B37</f>
        <v>46326</v>
      </c>
      <c r="D37" s="11">
        <f t="shared" ref="D37" si="38">F36</f>
        <v>0.33333333333333298</v>
      </c>
      <c r="E37" s="10">
        <f t="shared" ref="E37" si="39">C37+1</f>
        <v>46327</v>
      </c>
      <c r="F37" s="11">
        <v>0.33333333333333298</v>
      </c>
      <c r="G37" s="12">
        <f t="shared" ref="G37" si="40">IFERROR(((E37-C37)+(F37-D37)),"")</f>
        <v>1</v>
      </c>
      <c r="H37" s="13">
        <f t="shared" ref="H37" si="41">I36</f>
        <v>0</v>
      </c>
      <c r="I37" s="13">
        <v>0</v>
      </c>
      <c r="J37" s="13">
        <f t="shared" ref="J37" si="42">I37-H37</f>
        <v>0</v>
      </c>
      <c r="K37" s="14">
        <f t="shared" ref="K37" si="43">J37/24</f>
        <v>0</v>
      </c>
      <c r="L37" s="15" t="s">
        <v>247</v>
      </c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31.083333333333332</v>
      </c>
      <c r="H39" s="27"/>
      <c r="I39" s="27"/>
      <c r="J39" s="28">
        <f>SUM(J7:J38)</f>
        <v>0</v>
      </c>
      <c r="K39" s="28">
        <f>AVERAGE(K7:K38)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1.0026881720430108</v>
      </c>
      <c r="H40" s="33"/>
      <c r="I40" s="33"/>
      <c r="J40" s="33"/>
      <c r="K40" s="33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3" ySplit="6" topLeftCell="D7" activePane="bottomRight" state="frozen"/>
      <selection pane="topRight"/>
      <selection pane="bottomLeft"/>
      <selection pane="bottomRight" activeCell="M37" sqref="M8:M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156</v>
      </c>
      <c r="D1" s="2"/>
      <c r="E1" s="2"/>
      <c r="F1" s="2"/>
      <c r="G1" s="2"/>
      <c r="H1" s="2"/>
      <c r="I1" s="2"/>
      <c r="J1" s="2"/>
      <c r="K1" s="44"/>
      <c r="L1" s="2"/>
      <c r="M1" s="2"/>
    </row>
    <row r="2" spans="1:13">
      <c r="B2" s="2"/>
      <c r="C2" s="3" t="s">
        <v>260</v>
      </c>
      <c r="D2" s="2"/>
      <c r="E2" s="2"/>
      <c r="F2" s="2"/>
      <c r="G2" s="2"/>
      <c r="H2" s="2"/>
      <c r="I2" s="2"/>
      <c r="J2" s="2"/>
      <c r="K2" s="44"/>
      <c r="L2" s="2"/>
      <c r="M2" s="4" t="s">
        <v>158</v>
      </c>
    </row>
    <row r="3" spans="1:13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44"/>
      <c r="L3" s="2"/>
      <c r="M3" s="2"/>
    </row>
    <row r="4" spans="1:13">
      <c r="B4" s="5"/>
      <c r="C4" s="5">
        <f>SCI!C4</f>
        <v>46296</v>
      </c>
      <c r="D4" s="2"/>
      <c r="E4" s="2"/>
      <c r="F4" s="2"/>
      <c r="G4" s="2"/>
      <c r="H4" s="2"/>
      <c r="I4" s="2"/>
      <c r="J4" s="2"/>
      <c r="K4" s="44" t="s">
        <v>159</v>
      </c>
      <c r="L4" s="6">
        <f>MAX(L7:L38)</f>
        <v>0</v>
      </c>
      <c r="M4" s="2"/>
    </row>
    <row r="5" spans="1:13" ht="15.7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76" t="s">
        <v>261</v>
      </c>
      <c r="K5" s="961" t="s">
        <v>164</v>
      </c>
      <c r="L5" s="919" t="s">
        <v>165</v>
      </c>
      <c r="M5" s="913" t="s">
        <v>166</v>
      </c>
    </row>
    <row r="6" spans="1:13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77"/>
      <c r="K6" s="962"/>
      <c r="L6" s="920"/>
      <c r="M6" s="914"/>
    </row>
    <row r="7" spans="1:13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256"/>
      <c r="I7" s="256"/>
      <c r="J7" s="270">
        <f>300.15/288.71</f>
        <v>1.0396245367323611</v>
      </c>
      <c r="K7" s="13">
        <f>(I7-H7)/J7</f>
        <v>0</v>
      </c>
      <c r="L7" s="14">
        <f t="shared" ref="L7:L11" si="0">K7/24</f>
        <v>0</v>
      </c>
      <c r="M7" s="101" t="s">
        <v>247</v>
      </c>
    </row>
    <row r="8" spans="1:13">
      <c r="A8" s="16">
        <f>A7+1</f>
        <v>2</v>
      </c>
      <c r="B8" s="10">
        <f>E7</f>
        <v>46297</v>
      </c>
      <c r="C8" s="10">
        <f>B8</f>
        <v>46297</v>
      </c>
      <c r="D8" s="11">
        <f>F7</f>
        <v>0</v>
      </c>
      <c r="E8" s="10">
        <f t="shared" ref="E8:E34" si="1">C8+1</f>
        <v>46298</v>
      </c>
      <c r="F8" s="11">
        <v>0</v>
      </c>
      <c r="G8" s="12">
        <f t="shared" ref="G8:G34" si="2">IFERROR(((E8-C8)+(F8-D8)),"")</f>
        <v>1</v>
      </c>
      <c r="H8" s="256"/>
      <c r="I8" s="256"/>
      <c r="J8" s="13">
        <f t="shared" ref="J8:J37" si="3">300.15/288.71</f>
        <v>1.0396245367323611</v>
      </c>
      <c r="K8" s="13">
        <f t="shared" ref="K8:K11" si="4">(I8-H8)/J8</f>
        <v>0</v>
      </c>
      <c r="L8" s="14">
        <f t="shared" si="0"/>
        <v>0</v>
      </c>
      <c r="M8" s="272" t="s">
        <v>247</v>
      </c>
    </row>
    <row r="9" spans="1:13">
      <c r="A9" s="16">
        <f t="shared" ref="A9:B24" si="5">A8+1</f>
        <v>3</v>
      </c>
      <c r="B9" s="10">
        <f t="shared" si="5"/>
        <v>46298</v>
      </c>
      <c r="C9" s="10">
        <f t="shared" ref="C9:C34" si="6">B9</f>
        <v>46298</v>
      </c>
      <c r="D9" s="11">
        <f t="shared" ref="D9:D34" si="7">F8</f>
        <v>0</v>
      </c>
      <c r="E9" s="10">
        <f t="shared" si="1"/>
        <v>46299</v>
      </c>
      <c r="F9" s="11">
        <v>0</v>
      </c>
      <c r="G9" s="12">
        <f t="shared" si="2"/>
        <v>1</v>
      </c>
      <c r="H9" s="256"/>
      <c r="I9" s="256"/>
      <c r="J9" s="13">
        <f t="shared" si="3"/>
        <v>1.0396245367323611</v>
      </c>
      <c r="K9" s="13">
        <f t="shared" si="4"/>
        <v>0</v>
      </c>
      <c r="L9" s="14">
        <f t="shared" si="0"/>
        <v>0</v>
      </c>
      <c r="M9" s="272" t="s">
        <v>247</v>
      </c>
    </row>
    <row r="10" spans="1:13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f t="shared" si="7"/>
        <v>0</v>
      </c>
      <c r="E10" s="10">
        <f t="shared" si="1"/>
        <v>46300</v>
      </c>
      <c r="F10" s="11">
        <v>0</v>
      </c>
      <c r="G10" s="12">
        <f t="shared" si="2"/>
        <v>1</v>
      </c>
      <c r="H10" s="256"/>
      <c r="I10" s="256"/>
      <c r="J10" s="13">
        <f t="shared" si="3"/>
        <v>1.0396245367323611</v>
      </c>
      <c r="K10" s="13">
        <f t="shared" si="4"/>
        <v>0</v>
      </c>
      <c r="L10" s="14">
        <f t="shared" si="0"/>
        <v>0</v>
      </c>
      <c r="M10" s="272" t="s">
        <v>247</v>
      </c>
    </row>
    <row r="11" spans="1:13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f t="shared" si="7"/>
        <v>0</v>
      </c>
      <c r="E11" s="10">
        <f t="shared" si="1"/>
        <v>46301</v>
      </c>
      <c r="F11" s="11">
        <v>0</v>
      </c>
      <c r="G11" s="12">
        <f t="shared" si="2"/>
        <v>1</v>
      </c>
      <c r="H11" s="256"/>
      <c r="I11" s="256"/>
      <c r="J11" s="13">
        <f t="shared" si="3"/>
        <v>1.0396245367323611</v>
      </c>
      <c r="K11" s="13">
        <f t="shared" si="4"/>
        <v>0</v>
      </c>
      <c r="L11" s="14">
        <f t="shared" si="0"/>
        <v>0</v>
      </c>
      <c r="M11" s="272" t="s">
        <v>247</v>
      </c>
    </row>
    <row r="12" spans="1:13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f t="shared" si="7"/>
        <v>0</v>
      </c>
      <c r="E12" s="10">
        <f t="shared" si="1"/>
        <v>46302</v>
      </c>
      <c r="F12" s="11">
        <v>0</v>
      </c>
      <c r="G12" s="12">
        <f t="shared" si="2"/>
        <v>1</v>
      </c>
      <c r="H12" s="256"/>
      <c r="I12" s="256"/>
      <c r="J12" s="13">
        <f t="shared" si="3"/>
        <v>1.0396245367323611</v>
      </c>
      <c r="K12" s="13">
        <f t="shared" ref="K12" si="8">(I12-H12)/J12</f>
        <v>0</v>
      </c>
      <c r="L12" s="14">
        <f t="shared" ref="L12" si="9">K12/24</f>
        <v>0</v>
      </c>
      <c r="M12" s="272" t="s">
        <v>247</v>
      </c>
    </row>
    <row r="13" spans="1:13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f t="shared" si="7"/>
        <v>0</v>
      </c>
      <c r="E13" s="10">
        <f t="shared" si="1"/>
        <v>46303</v>
      </c>
      <c r="F13" s="11">
        <v>0</v>
      </c>
      <c r="G13" s="12">
        <f t="shared" si="2"/>
        <v>1</v>
      </c>
      <c r="H13" s="256"/>
      <c r="I13" s="256"/>
      <c r="J13" s="13">
        <f t="shared" si="3"/>
        <v>1.0396245367323611</v>
      </c>
      <c r="K13" s="13">
        <f t="shared" ref="K13" si="10">(I13-H13)/J13</f>
        <v>0</v>
      </c>
      <c r="L13" s="14">
        <f t="shared" ref="L13" si="11">K13/24</f>
        <v>0</v>
      </c>
      <c r="M13" s="272" t="s">
        <v>247</v>
      </c>
    </row>
    <row r="14" spans="1:13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f t="shared" si="7"/>
        <v>0</v>
      </c>
      <c r="E14" s="10">
        <f t="shared" si="1"/>
        <v>46304</v>
      </c>
      <c r="F14" s="11">
        <v>0</v>
      </c>
      <c r="G14" s="12">
        <f t="shared" si="2"/>
        <v>1</v>
      </c>
      <c r="H14" s="256"/>
      <c r="I14" s="256"/>
      <c r="J14" s="13">
        <f t="shared" si="3"/>
        <v>1.0396245367323611</v>
      </c>
      <c r="K14" s="13">
        <f t="shared" ref="K14" si="12">(I14-H14)/J14</f>
        <v>0</v>
      </c>
      <c r="L14" s="14">
        <f t="shared" ref="L14" si="13">K14/24</f>
        <v>0</v>
      </c>
      <c r="M14" s="272" t="s">
        <v>247</v>
      </c>
    </row>
    <row r="15" spans="1:13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f t="shared" si="7"/>
        <v>0</v>
      </c>
      <c r="E15" s="10">
        <f t="shared" si="1"/>
        <v>46305</v>
      </c>
      <c r="F15" s="11">
        <v>0</v>
      </c>
      <c r="G15" s="12">
        <f t="shared" si="2"/>
        <v>1</v>
      </c>
      <c r="H15" s="256"/>
      <c r="I15" s="256"/>
      <c r="J15" s="13">
        <f t="shared" si="3"/>
        <v>1.0396245367323611</v>
      </c>
      <c r="K15" s="13">
        <f t="shared" ref="K15" si="14">(I15-H15)/J15</f>
        <v>0</v>
      </c>
      <c r="L15" s="14">
        <f t="shared" ref="L15" si="15">K15/24</f>
        <v>0</v>
      </c>
      <c r="M15" s="272" t="s">
        <v>247</v>
      </c>
    </row>
    <row r="16" spans="1:13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f t="shared" si="7"/>
        <v>0</v>
      </c>
      <c r="E16" s="10">
        <f t="shared" si="1"/>
        <v>46306</v>
      </c>
      <c r="F16" s="11">
        <v>0</v>
      </c>
      <c r="G16" s="12">
        <f t="shared" si="2"/>
        <v>1</v>
      </c>
      <c r="H16" s="256"/>
      <c r="I16" s="256"/>
      <c r="J16" s="13">
        <f t="shared" si="3"/>
        <v>1.0396245367323611</v>
      </c>
      <c r="K16" s="13">
        <f t="shared" ref="K16" si="16">(I16-H16)/J16</f>
        <v>0</v>
      </c>
      <c r="L16" s="14">
        <f t="shared" ref="L16" si="17">K16/24</f>
        <v>0</v>
      </c>
      <c r="M16" s="272" t="s">
        <v>247</v>
      </c>
    </row>
    <row r="17" spans="1:15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f t="shared" si="7"/>
        <v>0</v>
      </c>
      <c r="E17" s="10">
        <f t="shared" si="1"/>
        <v>46307</v>
      </c>
      <c r="F17" s="11">
        <v>0</v>
      </c>
      <c r="G17" s="12">
        <f t="shared" si="2"/>
        <v>1</v>
      </c>
      <c r="H17" s="256"/>
      <c r="I17" s="256"/>
      <c r="J17" s="13">
        <f t="shared" si="3"/>
        <v>1.0396245367323611</v>
      </c>
      <c r="K17" s="13">
        <f t="shared" ref="K17" si="18">(I17-H17)/J17</f>
        <v>0</v>
      </c>
      <c r="L17" s="14">
        <f t="shared" ref="L17" si="19">K17/24</f>
        <v>0</v>
      </c>
      <c r="M17" s="272" t="s">
        <v>247</v>
      </c>
    </row>
    <row r="18" spans="1:15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f t="shared" si="7"/>
        <v>0</v>
      </c>
      <c r="E18" s="10">
        <f t="shared" si="1"/>
        <v>46308</v>
      </c>
      <c r="F18" s="11">
        <v>0</v>
      </c>
      <c r="G18" s="12">
        <f t="shared" si="2"/>
        <v>1</v>
      </c>
      <c r="H18" s="256"/>
      <c r="I18" s="256"/>
      <c r="J18" s="13">
        <f t="shared" si="3"/>
        <v>1.0396245367323611</v>
      </c>
      <c r="K18" s="13">
        <f t="shared" ref="K18" si="20">(I18-H18)/J18</f>
        <v>0</v>
      </c>
      <c r="L18" s="14">
        <f t="shared" ref="L18" si="21">K18/24</f>
        <v>0</v>
      </c>
      <c r="M18" s="272" t="s">
        <v>247</v>
      </c>
      <c r="O18" s="17"/>
    </row>
    <row r="19" spans="1:15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f t="shared" si="7"/>
        <v>0</v>
      </c>
      <c r="E19" s="10">
        <f t="shared" si="1"/>
        <v>46309</v>
      </c>
      <c r="F19" s="11">
        <v>0</v>
      </c>
      <c r="G19" s="12">
        <f t="shared" si="2"/>
        <v>1</v>
      </c>
      <c r="H19" s="256"/>
      <c r="I19" s="256"/>
      <c r="J19" s="13">
        <f t="shared" si="3"/>
        <v>1.0396245367323611</v>
      </c>
      <c r="K19" s="13">
        <f t="shared" ref="K19" si="22">(I19-H19)/J19</f>
        <v>0</v>
      </c>
      <c r="L19" s="14">
        <f t="shared" ref="L19" si="23">K19/24</f>
        <v>0</v>
      </c>
      <c r="M19" s="272" t="s">
        <v>247</v>
      </c>
    </row>
    <row r="20" spans="1:15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f t="shared" si="7"/>
        <v>0</v>
      </c>
      <c r="E20" s="10">
        <f t="shared" si="1"/>
        <v>46310</v>
      </c>
      <c r="F20" s="11">
        <v>0</v>
      </c>
      <c r="G20" s="12">
        <f t="shared" si="2"/>
        <v>1</v>
      </c>
      <c r="H20" s="256"/>
      <c r="I20" s="256"/>
      <c r="J20" s="13">
        <f t="shared" si="3"/>
        <v>1.0396245367323611</v>
      </c>
      <c r="K20" s="13">
        <f t="shared" ref="K20" si="24">(I20-H20)/J20</f>
        <v>0</v>
      </c>
      <c r="L20" s="14">
        <f t="shared" ref="L20" si="25">K20/24</f>
        <v>0</v>
      </c>
      <c r="M20" s="272" t="s">
        <v>247</v>
      </c>
    </row>
    <row r="21" spans="1:15">
      <c r="A21" s="16">
        <f t="shared" si="5"/>
        <v>15</v>
      </c>
      <c r="B21" s="10">
        <f t="shared" si="5"/>
        <v>46310</v>
      </c>
      <c r="C21" s="10">
        <f t="shared" si="6"/>
        <v>46310</v>
      </c>
      <c r="D21" s="11">
        <f t="shared" si="7"/>
        <v>0</v>
      </c>
      <c r="E21" s="10">
        <f t="shared" si="1"/>
        <v>46311</v>
      </c>
      <c r="F21" s="11">
        <v>0</v>
      </c>
      <c r="G21" s="12">
        <f t="shared" si="2"/>
        <v>1</v>
      </c>
      <c r="H21" s="256"/>
      <c r="I21" s="256"/>
      <c r="J21" s="13">
        <f t="shared" si="3"/>
        <v>1.0396245367323611</v>
      </c>
      <c r="K21" s="13">
        <f t="shared" ref="K21" si="26">(I21-H21)/J21</f>
        <v>0</v>
      </c>
      <c r="L21" s="14">
        <f t="shared" ref="L21" si="27">K21/24</f>
        <v>0</v>
      </c>
      <c r="M21" s="272" t="s">
        <v>247</v>
      </c>
    </row>
    <row r="22" spans="1:15">
      <c r="A22" s="16">
        <f t="shared" si="5"/>
        <v>16</v>
      </c>
      <c r="B22" s="10">
        <f t="shared" si="5"/>
        <v>46311</v>
      </c>
      <c r="C22" s="10">
        <f t="shared" si="6"/>
        <v>46311</v>
      </c>
      <c r="D22" s="11">
        <f t="shared" si="7"/>
        <v>0</v>
      </c>
      <c r="E22" s="10">
        <f t="shared" si="1"/>
        <v>46312</v>
      </c>
      <c r="F22" s="11">
        <v>0</v>
      </c>
      <c r="G22" s="12">
        <f t="shared" si="2"/>
        <v>1</v>
      </c>
      <c r="H22" s="256"/>
      <c r="I22" s="256"/>
      <c r="J22" s="13">
        <f t="shared" si="3"/>
        <v>1.0396245367323611</v>
      </c>
      <c r="K22" s="13">
        <f t="shared" ref="K22" si="28">(I22-H22)/J22</f>
        <v>0</v>
      </c>
      <c r="L22" s="14">
        <f t="shared" ref="L22" si="29">K22/24</f>
        <v>0</v>
      </c>
      <c r="M22" s="272" t="s">
        <v>247</v>
      </c>
    </row>
    <row r="23" spans="1:15">
      <c r="A23" s="16">
        <f t="shared" si="5"/>
        <v>17</v>
      </c>
      <c r="B23" s="10">
        <f t="shared" si="5"/>
        <v>46312</v>
      </c>
      <c r="C23" s="10">
        <f t="shared" si="6"/>
        <v>46312</v>
      </c>
      <c r="D23" s="11">
        <f t="shared" si="7"/>
        <v>0</v>
      </c>
      <c r="E23" s="10">
        <f t="shared" si="1"/>
        <v>46313</v>
      </c>
      <c r="F23" s="11">
        <v>0</v>
      </c>
      <c r="G23" s="12">
        <f t="shared" si="2"/>
        <v>1</v>
      </c>
      <c r="H23" s="256"/>
      <c r="I23" s="256"/>
      <c r="J23" s="13">
        <f t="shared" si="3"/>
        <v>1.0396245367323611</v>
      </c>
      <c r="K23" s="13">
        <f t="shared" ref="K23" si="30">(I23-H23)/J23</f>
        <v>0</v>
      </c>
      <c r="L23" s="14">
        <f t="shared" ref="L23" si="31">K23/24</f>
        <v>0</v>
      </c>
      <c r="M23" s="272" t="s">
        <v>247</v>
      </c>
    </row>
    <row r="24" spans="1:15">
      <c r="A24" s="16">
        <f t="shared" si="5"/>
        <v>18</v>
      </c>
      <c r="B24" s="10">
        <f t="shared" si="5"/>
        <v>46313</v>
      </c>
      <c r="C24" s="10">
        <f t="shared" si="6"/>
        <v>46313</v>
      </c>
      <c r="D24" s="11">
        <f t="shared" si="7"/>
        <v>0</v>
      </c>
      <c r="E24" s="10">
        <f t="shared" si="1"/>
        <v>46314</v>
      </c>
      <c r="F24" s="11">
        <v>0</v>
      </c>
      <c r="G24" s="12">
        <f t="shared" si="2"/>
        <v>1</v>
      </c>
      <c r="H24" s="256"/>
      <c r="I24" s="256"/>
      <c r="J24" s="13">
        <f t="shared" si="3"/>
        <v>1.0396245367323611</v>
      </c>
      <c r="K24" s="13">
        <f t="shared" ref="K24" si="32">(I24-H24)/J24</f>
        <v>0</v>
      </c>
      <c r="L24" s="14">
        <f t="shared" ref="L24" si="33">K24/24</f>
        <v>0</v>
      </c>
      <c r="M24" s="272" t="s">
        <v>247</v>
      </c>
    </row>
    <row r="25" spans="1:15">
      <c r="A25" s="16">
        <f t="shared" ref="A25:B34" si="34">A24+1</f>
        <v>19</v>
      </c>
      <c r="B25" s="10">
        <f>B24+1</f>
        <v>46314</v>
      </c>
      <c r="C25" s="10">
        <f t="shared" si="6"/>
        <v>46314</v>
      </c>
      <c r="D25" s="11">
        <f t="shared" si="7"/>
        <v>0</v>
      </c>
      <c r="E25" s="10">
        <f t="shared" si="1"/>
        <v>46315</v>
      </c>
      <c r="F25" s="11">
        <v>0</v>
      </c>
      <c r="G25" s="12">
        <f t="shared" si="2"/>
        <v>1</v>
      </c>
      <c r="H25" s="256"/>
      <c r="I25" s="256"/>
      <c r="J25" s="13">
        <f t="shared" si="3"/>
        <v>1.0396245367323611</v>
      </c>
      <c r="K25" s="13">
        <f t="shared" ref="K25" si="35">(I25-H25)/J25</f>
        <v>0</v>
      </c>
      <c r="L25" s="14">
        <f t="shared" ref="L25" si="36">K25/24</f>
        <v>0</v>
      </c>
      <c r="M25" s="272" t="s">
        <v>247</v>
      </c>
    </row>
    <row r="26" spans="1:15">
      <c r="A26" s="16">
        <f t="shared" si="34"/>
        <v>20</v>
      </c>
      <c r="B26" s="10">
        <f>B25+1</f>
        <v>46315</v>
      </c>
      <c r="C26" s="10">
        <f t="shared" si="6"/>
        <v>46315</v>
      </c>
      <c r="D26" s="11">
        <f t="shared" si="7"/>
        <v>0</v>
      </c>
      <c r="E26" s="10">
        <f t="shared" si="1"/>
        <v>46316</v>
      </c>
      <c r="F26" s="11">
        <v>0</v>
      </c>
      <c r="G26" s="12">
        <f t="shared" ref="G26:G29" si="37">IFERROR(((E26-C26)+(F26-D26)),"")</f>
        <v>1</v>
      </c>
      <c r="H26" s="256"/>
      <c r="I26" s="256"/>
      <c r="J26" s="13">
        <f t="shared" si="3"/>
        <v>1.0396245367323611</v>
      </c>
      <c r="K26" s="13">
        <f t="shared" ref="K26:K29" si="38">(I26-H26)/J26</f>
        <v>0</v>
      </c>
      <c r="L26" s="14">
        <f t="shared" ref="L26:L29" si="39">K26/24</f>
        <v>0</v>
      </c>
      <c r="M26" s="272" t="s">
        <v>247</v>
      </c>
    </row>
    <row r="27" spans="1:15">
      <c r="A27" s="16">
        <f t="shared" si="34"/>
        <v>21</v>
      </c>
      <c r="B27" s="10">
        <f>B26+1</f>
        <v>46316</v>
      </c>
      <c r="C27" s="10">
        <f t="shared" si="6"/>
        <v>46316</v>
      </c>
      <c r="D27" s="11">
        <f t="shared" si="7"/>
        <v>0</v>
      </c>
      <c r="E27" s="10">
        <f t="shared" si="1"/>
        <v>46317</v>
      </c>
      <c r="F27" s="11">
        <v>0</v>
      </c>
      <c r="G27" s="12">
        <f t="shared" si="37"/>
        <v>1</v>
      </c>
      <c r="H27" s="256"/>
      <c r="I27" s="256"/>
      <c r="J27" s="13">
        <f t="shared" si="3"/>
        <v>1.0396245367323611</v>
      </c>
      <c r="K27" s="13">
        <f t="shared" si="38"/>
        <v>0</v>
      </c>
      <c r="L27" s="14">
        <f t="shared" si="39"/>
        <v>0</v>
      </c>
      <c r="M27" s="272" t="s">
        <v>247</v>
      </c>
    </row>
    <row r="28" spans="1:15">
      <c r="A28" s="16">
        <f t="shared" si="34"/>
        <v>22</v>
      </c>
      <c r="B28" s="10">
        <f t="shared" si="34"/>
        <v>46317</v>
      </c>
      <c r="C28" s="10">
        <f t="shared" si="6"/>
        <v>46317</v>
      </c>
      <c r="D28" s="11">
        <f t="shared" si="7"/>
        <v>0</v>
      </c>
      <c r="E28" s="10">
        <f t="shared" si="1"/>
        <v>46318</v>
      </c>
      <c r="F28" s="11">
        <v>0</v>
      </c>
      <c r="G28" s="12">
        <f t="shared" si="37"/>
        <v>1</v>
      </c>
      <c r="H28" s="256"/>
      <c r="I28" s="256"/>
      <c r="J28" s="13">
        <f t="shared" si="3"/>
        <v>1.0396245367323611</v>
      </c>
      <c r="K28" s="13">
        <f t="shared" si="38"/>
        <v>0</v>
      </c>
      <c r="L28" s="14">
        <f t="shared" si="39"/>
        <v>0</v>
      </c>
      <c r="M28" s="272" t="s">
        <v>247</v>
      </c>
    </row>
    <row r="29" spans="1:15">
      <c r="A29" s="16">
        <f t="shared" si="34"/>
        <v>23</v>
      </c>
      <c r="B29" s="10">
        <f t="shared" si="34"/>
        <v>46318</v>
      </c>
      <c r="C29" s="10">
        <f t="shared" si="6"/>
        <v>46318</v>
      </c>
      <c r="D29" s="11">
        <f t="shared" si="7"/>
        <v>0</v>
      </c>
      <c r="E29" s="10">
        <f t="shared" si="1"/>
        <v>46319</v>
      </c>
      <c r="F29" s="11">
        <v>0</v>
      </c>
      <c r="G29" s="12">
        <f t="shared" si="37"/>
        <v>1</v>
      </c>
      <c r="H29" s="256"/>
      <c r="I29" s="256"/>
      <c r="J29" s="13">
        <f t="shared" si="3"/>
        <v>1.0396245367323611</v>
      </c>
      <c r="K29" s="13">
        <f t="shared" si="38"/>
        <v>0</v>
      </c>
      <c r="L29" s="14">
        <f t="shared" si="39"/>
        <v>0</v>
      </c>
      <c r="M29" s="272" t="s">
        <v>247</v>
      </c>
    </row>
    <row r="30" spans="1:15">
      <c r="A30" s="16">
        <f t="shared" si="34"/>
        <v>24</v>
      </c>
      <c r="B30" s="10">
        <f t="shared" si="34"/>
        <v>46319</v>
      </c>
      <c r="C30" s="10">
        <f t="shared" si="6"/>
        <v>46319</v>
      </c>
      <c r="D30" s="11">
        <f t="shared" si="7"/>
        <v>0</v>
      </c>
      <c r="E30" s="10">
        <f t="shared" si="1"/>
        <v>46320</v>
      </c>
      <c r="F30" s="11">
        <v>0</v>
      </c>
      <c r="G30" s="12">
        <f t="shared" si="2"/>
        <v>1</v>
      </c>
      <c r="H30" s="256"/>
      <c r="I30" s="256"/>
      <c r="J30" s="13">
        <f t="shared" si="3"/>
        <v>1.0396245367323611</v>
      </c>
      <c r="K30" s="13">
        <f t="shared" ref="K30" si="40">(I30-H30)/J30</f>
        <v>0</v>
      </c>
      <c r="L30" s="14">
        <f t="shared" ref="L30" si="41">K30/24</f>
        <v>0</v>
      </c>
      <c r="M30" s="272" t="s">
        <v>247</v>
      </c>
    </row>
    <row r="31" spans="1:15">
      <c r="A31" s="16">
        <f t="shared" si="34"/>
        <v>25</v>
      </c>
      <c r="B31" s="10">
        <f t="shared" si="34"/>
        <v>46320</v>
      </c>
      <c r="C31" s="10">
        <f t="shared" si="6"/>
        <v>46320</v>
      </c>
      <c r="D31" s="11">
        <f t="shared" si="7"/>
        <v>0</v>
      </c>
      <c r="E31" s="10">
        <f t="shared" si="1"/>
        <v>46321</v>
      </c>
      <c r="F31" s="11">
        <v>0</v>
      </c>
      <c r="G31" s="12">
        <f t="shared" si="2"/>
        <v>1</v>
      </c>
      <c r="H31" s="13"/>
      <c r="I31" s="256"/>
      <c r="J31" s="13">
        <f t="shared" si="3"/>
        <v>1.0396245367323611</v>
      </c>
      <c r="K31" s="13">
        <f t="shared" ref="K31:K34" si="42">(I31-H31)/J31</f>
        <v>0</v>
      </c>
      <c r="L31" s="14">
        <f t="shared" ref="L31:L34" si="43">K31/24</f>
        <v>0</v>
      </c>
      <c r="M31" s="272" t="s">
        <v>247</v>
      </c>
    </row>
    <row r="32" spans="1:15">
      <c r="A32" s="16">
        <f t="shared" si="34"/>
        <v>26</v>
      </c>
      <c r="B32" s="10">
        <f t="shared" si="34"/>
        <v>46321</v>
      </c>
      <c r="C32" s="10">
        <f t="shared" si="6"/>
        <v>46321</v>
      </c>
      <c r="D32" s="11">
        <f t="shared" si="7"/>
        <v>0</v>
      </c>
      <c r="E32" s="10">
        <f t="shared" si="1"/>
        <v>46322</v>
      </c>
      <c r="F32" s="11">
        <v>0</v>
      </c>
      <c r="G32" s="12">
        <f t="shared" si="2"/>
        <v>1</v>
      </c>
      <c r="H32" s="13"/>
      <c r="I32" s="256"/>
      <c r="J32" s="13">
        <f t="shared" si="3"/>
        <v>1.0396245367323611</v>
      </c>
      <c r="K32" s="13">
        <f t="shared" si="42"/>
        <v>0</v>
      </c>
      <c r="L32" s="14">
        <f t="shared" si="43"/>
        <v>0</v>
      </c>
      <c r="M32" s="272" t="s">
        <v>247</v>
      </c>
    </row>
    <row r="33" spans="1:13">
      <c r="A33" s="16">
        <f t="shared" si="34"/>
        <v>27</v>
      </c>
      <c r="B33" s="10">
        <f t="shared" si="34"/>
        <v>46322</v>
      </c>
      <c r="C33" s="10">
        <f t="shared" si="6"/>
        <v>46322</v>
      </c>
      <c r="D33" s="11">
        <f t="shared" si="7"/>
        <v>0</v>
      </c>
      <c r="E33" s="10">
        <f t="shared" si="1"/>
        <v>46323</v>
      </c>
      <c r="F33" s="11">
        <v>0</v>
      </c>
      <c r="G33" s="12">
        <f t="shared" si="2"/>
        <v>1</v>
      </c>
      <c r="H33" s="13"/>
      <c r="I33" s="256"/>
      <c r="J33" s="13">
        <f t="shared" si="3"/>
        <v>1.0396245367323611</v>
      </c>
      <c r="K33" s="13">
        <f t="shared" si="42"/>
        <v>0</v>
      </c>
      <c r="L33" s="14">
        <f t="shared" si="43"/>
        <v>0</v>
      </c>
      <c r="M33" s="272" t="s">
        <v>247</v>
      </c>
    </row>
    <row r="34" spans="1:13">
      <c r="A34" s="16">
        <f t="shared" si="34"/>
        <v>28</v>
      </c>
      <c r="B34" s="10">
        <f t="shared" si="34"/>
        <v>46323</v>
      </c>
      <c r="C34" s="10">
        <f t="shared" si="6"/>
        <v>46323</v>
      </c>
      <c r="D34" s="11">
        <f t="shared" si="7"/>
        <v>0</v>
      </c>
      <c r="E34" s="10">
        <f t="shared" si="1"/>
        <v>46324</v>
      </c>
      <c r="F34" s="11">
        <v>0</v>
      </c>
      <c r="G34" s="12">
        <f t="shared" si="2"/>
        <v>1</v>
      </c>
      <c r="H34" s="13"/>
      <c r="I34" s="256"/>
      <c r="J34" s="13">
        <f t="shared" si="3"/>
        <v>1.0396245367323611</v>
      </c>
      <c r="K34" s="13">
        <f t="shared" si="42"/>
        <v>0</v>
      </c>
      <c r="L34" s="14">
        <f t="shared" si="43"/>
        <v>0</v>
      </c>
      <c r="M34" s="272" t="s">
        <v>247</v>
      </c>
    </row>
    <row r="35" spans="1:13">
      <c r="A35" s="16">
        <f t="shared" ref="A35:B35" si="44">A34+1</f>
        <v>29</v>
      </c>
      <c r="B35" s="10">
        <f t="shared" si="44"/>
        <v>46324</v>
      </c>
      <c r="C35" s="10">
        <f t="shared" ref="C35:C36" si="45">B35</f>
        <v>46324</v>
      </c>
      <c r="D35" s="11">
        <f t="shared" ref="D35:D36" si="46">F34</f>
        <v>0</v>
      </c>
      <c r="E35" s="10">
        <f t="shared" ref="E35:E36" si="47">C35+1</f>
        <v>46325</v>
      </c>
      <c r="F35" s="11">
        <v>0</v>
      </c>
      <c r="G35" s="12">
        <f t="shared" ref="G35:G36" si="48">IFERROR(((E35-C35)+(F35-D35)),"")</f>
        <v>1</v>
      </c>
      <c r="H35" s="13"/>
      <c r="I35" s="256"/>
      <c r="J35" s="13">
        <f t="shared" si="3"/>
        <v>1.0396245367323611</v>
      </c>
      <c r="K35" s="13">
        <f t="shared" ref="K35:K36" si="49">(I35-H35)/J35</f>
        <v>0</v>
      </c>
      <c r="L35" s="14">
        <f t="shared" ref="L35:L36" si="50">K35/24</f>
        <v>0</v>
      </c>
      <c r="M35" s="272" t="s">
        <v>247</v>
      </c>
    </row>
    <row r="36" spans="1:13">
      <c r="A36" s="16">
        <f t="shared" ref="A36:B37" si="51">A35+1</f>
        <v>30</v>
      </c>
      <c r="B36" s="10">
        <f t="shared" si="51"/>
        <v>46325</v>
      </c>
      <c r="C36" s="10">
        <f t="shared" si="45"/>
        <v>46325</v>
      </c>
      <c r="D36" s="11">
        <f t="shared" si="46"/>
        <v>0</v>
      </c>
      <c r="E36" s="10">
        <f t="shared" si="47"/>
        <v>46326</v>
      </c>
      <c r="F36" s="11">
        <v>0</v>
      </c>
      <c r="G36" s="12">
        <f t="shared" si="48"/>
        <v>1</v>
      </c>
      <c r="H36" s="13"/>
      <c r="I36" s="256"/>
      <c r="J36" s="13">
        <f t="shared" si="3"/>
        <v>1.0396245367323611</v>
      </c>
      <c r="K36" s="13">
        <f t="shared" si="49"/>
        <v>0</v>
      </c>
      <c r="L36" s="14">
        <f t="shared" si="50"/>
        <v>0</v>
      </c>
      <c r="M36" s="272" t="s">
        <v>247</v>
      </c>
    </row>
    <row r="37" spans="1:13">
      <c r="A37" s="16">
        <f t="shared" si="51"/>
        <v>31</v>
      </c>
      <c r="B37" s="10">
        <f t="shared" si="51"/>
        <v>46326</v>
      </c>
      <c r="C37" s="10">
        <f t="shared" ref="C37" si="52">B37</f>
        <v>46326</v>
      </c>
      <c r="D37" s="11">
        <f t="shared" ref="D37" si="53">F36</f>
        <v>0</v>
      </c>
      <c r="E37" s="10">
        <f t="shared" ref="E37" si="54">C37+1</f>
        <v>46327</v>
      </c>
      <c r="F37" s="11">
        <v>0</v>
      </c>
      <c r="G37" s="12">
        <f t="shared" ref="G37" si="55">IFERROR(((E37-C37)+(F37-D37)),"")</f>
        <v>1</v>
      </c>
      <c r="H37" s="13"/>
      <c r="I37" s="256"/>
      <c r="J37" s="13">
        <f t="shared" si="3"/>
        <v>1.0396245367323611</v>
      </c>
      <c r="K37" s="13">
        <f t="shared" ref="K37" si="56">(I37-H37)/J37</f>
        <v>0</v>
      </c>
      <c r="L37" s="14">
        <f t="shared" ref="L37" si="57">K37/24</f>
        <v>0</v>
      </c>
      <c r="M37" s="272" t="s">
        <v>247</v>
      </c>
    </row>
    <row r="38" spans="1:13">
      <c r="A38" s="16"/>
      <c r="B38" s="10"/>
      <c r="C38" s="10"/>
      <c r="D38" s="11"/>
      <c r="E38" s="10"/>
      <c r="F38" s="11"/>
      <c r="G38" s="12"/>
      <c r="H38" s="13"/>
      <c r="I38" s="256"/>
      <c r="J38" s="13"/>
      <c r="K38" s="13"/>
      <c r="L38" s="14"/>
      <c r="M38" s="15"/>
    </row>
    <row r="39" spans="1:13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32.228360638703201</v>
      </c>
      <c r="K39" s="273">
        <f>SUM(K7:K38)</f>
        <v>0</v>
      </c>
      <c r="L39" s="28"/>
      <c r="M39" s="29"/>
    </row>
    <row r="40" spans="1:13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 t="e">
        <f>K39/SUMPRODUCT((K7:K38&gt;0)*1)</f>
        <v>#DIV/0!</v>
      </c>
      <c r="L40" s="33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2" ySplit="6" topLeftCell="C7" activePane="bottomRight" state="frozen"/>
      <selection pane="topRight"/>
      <selection pane="bottomLeft"/>
      <selection pane="bottomRight" activeCell="M8" sqref="M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7109375" style="1" customWidth="1"/>
    <col min="9" max="9" width="14.7109375" style="1" customWidth="1"/>
    <col min="10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156</v>
      </c>
      <c r="D1" s="2"/>
      <c r="E1" s="2"/>
      <c r="F1" s="2"/>
      <c r="G1" s="2"/>
      <c r="H1" s="2"/>
      <c r="I1" s="2"/>
      <c r="J1" s="2"/>
      <c r="K1" s="44"/>
      <c r="L1" s="2"/>
      <c r="M1" s="2"/>
    </row>
    <row r="2" spans="1:13">
      <c r="B2" s="2"/>
      <c r="C2" s="3" t="s">
        <v>262</v>
      </c>
      <c r="D2" s="2"/>
      <c r="E2" s="2"/>
      <c r="F2" s="2"/>
      <c r="G2" s="2"/>
      <c r="H2" s="2"/>
      <c r="I2" s="2"/>
      <c r="J2" s="2"/>
      <c r="K2" s="44"/>
      <c r="L2" s="2"/>
      <c r="M2" s="4" t="s">
        <v>158</v>
      </c>
    </row>
    <row r="3" spans="1:13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44"/>
      <c r="L3" s="2"/>
      <c r="M3" s="2"/>
    </row>
    <row r="4" spans="1:13">
      <c r="B4" s="5"/>
      <c r="C4" s="5">
        <f>SCI!C4</f>
        <v>46296</v>
      </c>
      <c r="D4" s="2"/>
      <c r="E4" s="2"/>
      <c r="F4" s="2"/>
      <c r="G4" s="2"/>
      <c r="H4" s="2"/>
      <c r="I4" s="2"/>
      <c r="J4" s="2"/>
      <c r="K4" s="44" t="s">
        <v>159</v>
      </c>
      <c r="L4" s="6">
        <f>MAX(L7:L38)</f>
        <v>0</v>
      </c>
      <c r="M4" s="2"/>
    </row>
    <row r="5" spans="1:13" ht="15.7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76" t="s">
        <v>261</v>
      </c>
      <c r="K5" s="961" t="s">
        <v>164</v>
      </c>
      <c r="L5" s="919" t="s">
        <v>165</v>
      </c>
      <c r="M5" s="913" t="s">
        <v>166</v>
      </c>
    </row>
    <row r="6" spans="1:13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77"/>
      <c r="K6" s="962"/>
      <c r="L6" s="920"/>
      <c r="M6" s="914"/>
    </row>
    <row r="7" spans="1:13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13"/>
      <c r="I7" s="13"/>
      <c r="J7" s="270">
        <f>300.15/288.71</f>
        <v>1.0396245367323611</v>
      </c>
      <c r="K7" s="13">
        <f>(I7-H7)/J7</f>
        <v>0</v>
      </c>
      <c r="L7" s="14">
        <f t="shared" ref="L7" si="0">K7/24</f>
        <v>0</v>
      </c>
      <c r="M7" s="101" t="s">
        <v>247</v>
      </c>
    </row>
    <row r="8" spans="1:13">
      <c r="A8" s="16">
        <f>A7+1</f>
        <v>2</v>
      </c>
      <c r="B8" s="10">
        <f>E7</f>
        <v>46297</v>
      </c>
      <c r="C8" s="10">
        <f>B8</f>
        <v>46297</v>
      </c>
      <c r="D8" s="11">
        <f>F7</f>
        <v>0</v>
      </c>
      <c r="E8" s="10">
        <f t="shared" ref="E8:E34" si="1">C8+1</f>
        <v>46298</v>
      </c>
      <c r="F8" s="11">
        <v>0</v>
      </c>
      <c r="G8" s="12">
        <f t="shared" ref="G8:G34" si="2">IFERROR(((E8-C8)+(F8-D8)),"")</f>
        <v>1</v>
      </c>
      <c r="H8" s="13"/>
      <c r="I8" s="13"/>
      <c r="J8" s="13">
        <f t="shared" ref="J8:J37" si="3">300.15/288.71</f>
        <v>1.0396245367323611</v>
      </c>
      <c r="K8" s="13">
        <f t="shared" ref="K8:K10" si="4">(I8-H8)/J8</f>
        <v>0</v>
      </c>
      <c r="L8" s="14">
        <f t="shared" ref="L8:L10" si="5">K8/24</f>
        <v>0</v>
      </c>
      <c r="M8" s="272" t="s">
        <v>247</v>
      </c>
    </row>
    <row r="9" spans="1:13">
      <c r="A9" s="16">
        <f t="shared" ref="A9:B24" si="6">A8+1</f>
        <v>3</v>
      </c>
      <c r="B9" s="10">
        <f t="shared" si="6"/>
        <v>46298</v>
      </c>
      <c r="C9" s="10">
        <f t="shared" ref="C9:C34" si="7">B9</f>
        <v>46298</v>
      </c>
      <c r="D9" s="11">
        <f t="shared" ref="D9:D34" si="8">F8</f>
        <v>0</v>
      </c>
      <c r="E9" s="10">
        <f t="shared" si="1"/>
        <v>46299</v>
      </c>
      <c r="F9" s="11">
        <v>0</v>
      </c>
      <c r="G9" s="12">
        <f t="shared" si="2"/>
        <v>1</v>
      </c>
      <c r="H9" s="13"/>
      <c r="I9" s="13"/>
      <c r="J9" s="13">
        <f t="shared" si="3"/>
        <v>1.0396245367323611</v>
      </c>
      <c r="K9" s="13">
        <f t="shared" si="4"/>
        <v>0</v>
      </c>
      <c r="L9" s="14">
        <f t="shared" si="5"/>
        <v>0</v>
      </c>
      <c r="M9" s="106" t="s">
        <v>247</v>
      </c>
    </row>
    <row r="10" spans="1:13">
      <c r="A10" s="16">
        <f t="shared" si="6"/>
        <v>4</v>
      </c>
      <c r="B10" s="10">
        <f t="shared" si="6"/>
        <v>46299</v>
      </c>
      <c r="C10" s="10">
        <f t="shared" si="7"/>
        <v>46299</v>
      </c>
      <c r="D10" s="11">
        <f t="shared" si="8"/>
        <v>0</v>
      </c>
      <c r="E10" s="10">
        <f t="shared" si="1"/>
        <v>46300</v>
      </c>
      <c r="F10" s="11">
        <v>0</v>
      </c>
      <c r="G10" s="12">
        <f t="shared" si="2"/>
        <v>1</v>
      </c>
      <c r="H10" s="13"/>
      <c r="I10" s="13"/>
      <c r="J10" s="13">
        <f t="shared" si="3"/>
        <v>1.0396245367323611</v>
      </c>
      <c r="K10" s="13">
        <f t="shared" si="4"/>
        <v>0</v>
      </c>
      <c r="L10" s="14">
        <f t="shared" si="5"/>
        <v>0</v>
      </c>
      <c r="M10" s="106" t="s">
        <v>247</v>
      </c>
    </row>
    <row r="11" spans="1:13">
      <c r="A11" s="16">
        <f t="shared" si="6"/>
        <v>5</v>
      </c>
      <c r="B11" s="10">
        <f t="shared" si="6"/>
        <v>46300</v>
      </c>
      <c r="C11" s="10">
        <f t="shared" si="7"/>
        <v>46300</v>
      </c>
      <c r="D11" s="11">
        <f t="shared" si="8"/>
        <v>0</v>
      </c>
      <c r="E11" s="10">
        <f t="shared" si="1"/>
        <v>46301</v>
      </c>
      <c r="F11" s="11">
        <v>0</v>
      </c>
      <c r="G11" s="12">
        <f t="shared" si="2"/>
        <v>1</v>
      </c>
      <c r="H11" s="13"/>
      <c r="I11" s="13"/>
      <c r="J11" s="13">
        <f t="shared" si="3"/>
        <v>1.0396245367323611</v>
      </c>
      <c r="K11" s="13">
        <f t="shared" ref="K11" si="9">(I11-H11)/J11</f>
        <v>0</v>
      </c>
      <c r="L11" s="14">
        <f t="shared" ref="L11" si="10">K11/24</f>
        <v>0</v>
      </c>
      <c r="M11" s="106" t="s">
        <v>247</v>
      </c>
    </row>
    <row r="12" spans="1:13">
      <c r="A12" s="16">
        <f t="shared" si="6"/>
        <v>6</v>
      </c>
      <c r="B12" s="10">
        <f t="shared" si="6"/>
        <v>46301</v>
      </c>
      <c r="C12" s="10">
        <f t="shared" si="7"/>
        <v>46301</v>
      </c>
      <c r="D12" s="11">
        <f t="shared" si="8"/>
        <v>0</v>
      </c>
      <c r="E12" s="10">
        <f t="shared" si="1"/>
        <v>46302</v>
      </c>
      <c r="F12" s="11">
        <v>0</v>
      </c>
      <c r="G12" s="12">
        <f t="shared" si="2"/>
        <v>1</v>
      </c>
      <c r="H12" s="13"/>
      <c r="I12" s="13"/>
      <c r="J12" s="13">
        <f t="shared" si="3"/>
        <v>1.0396245367323611</v>
      </c>
      <c r="K12" s="13">
        <f t="shared" ref="K12" si="11">(I12-H12)/J12</f>
        <v>0</v>
      </c>
      <c r="L12" s="14">
        <f t="shared" ref="L12" si="12">K12/24</f>
        <v>0</v>
      </c>
      <c r="M12" s="106" t="s">
        <v>247</v>
      </c>
    </row>
    <row r="13" spans="1:13">
      <c r="A13" s="16">
        <f t="shared" si="6"/>
        <v>7</v>
      </c>
      <c r="B13" s="10">
        <f t="shared" si="6"/>
        <v>46302</v>
      </c>
      <c r="C13" s="10">
        <f t="shared" si="7"/>
        <v>46302</v>
      </c>
      <c r="D13" s="11">
        <f t="shared" si="8"/>
        <v>0</v>
      </c>
      <c r="E13" s="10">
        <f t="shared" si="1"/>
        <v>46303</v>
      </c>
      <c r="F13" s="11">
        <v>0</v>
      </c>
      <c r="G13" s="12">
        <f t="shared" si="2"/>
        <v>1</v>
      </c>
      <c r="H13" s="13"/>
      <c r="I13" s="13"/>
      <c r="J13" s="13">
        <f t="shared" si="3"/>
        <v>1.0396245367323611</v>
      </c>
      <c r="K13" s="13">
        <f t="shared" ref="K13" si="13">(I13-H13)/J13</f>
        <v>0</v>
      </c>
      <c r="L13" s="14">
        <f t="shared" ref="L13" si="14">K13/24</f>
        <v>0</v>
      </c>
      <c r="M13" s="106" t="s">
        <v>247</v>
      </c>
    </row>
    <row r="14" spans="1:13">
      <c r="A14" s="16">
        <f t="shared" si="6"/>
        <v>8</v>
      </c>
      <c r="B14" s="10">
        <f t="shared" si="6"/>
        <v>46303</v>
      </c>
      <c r="C14" s="10">
        <f t="shared" si="7"/>
        <v>46303</v>
      </c>
      <c r="D14" s="11">
        <f t="shared" si="8"/>
        <v>0</v>
      </c>
      <c r="E14" s="10">
        <f t="shared" si="1"/>
        <v>46304</v>
      </c>
      <c r="F14" s="11">
        <v>0</v>
      </c>
      <c r="G14" s="12">
        <f t="shared" si="2"/>
        <v>1</v>
      </c>
      <c r="H14" s="13"/>
      <c r="I14" s="13"/>
      <c r="J14" s="13">
        <f t="shared" si="3"/>
        <v>1.0396245367323611</v>
      </c>
      <c r="K14" s="13">
        <f t="shared" ref="K14" si="15">(I14-H14)/J14</f>
        <v>0</v>
      </c>
      <c r="L14" s="14">
        <f t="shared" ref="L14" si="16">K14/24</f>
        <v>0</v>
      </c>
      <c r="M14" s="106" t="s">
        <v>247</v>
      </c>
    </row>
    <row r="15" spans="1:13">
      <c r="A15" s="16">
        <f t="shared" si="6"/>
        <v>9</v>
      </c>
      <c r="B15" s="10">
        <f t="shared" si="6"/>
        <v>46304</v>
      </c>
      <c r="C15" s="10">
        <f t="shared" si="7"/>
        <v>46304</v>
      </c>
      <c r="D15" s="11">
        <f t="shared" si="8"/>
        <v>0</v>
      </c>
      <c r="E15" s="10">
        <f t="shared" si="1"/>
        <v>46305</v>
      </c>
      <c r="F15" s="11">
        <v>0</v>
      </c>
      <c r="G15" s="12">
        <f t="shared" si="2"/>
        <v>1</v>
      </c>
      <c r="H15" s="13"/>
      <c r="I15" s="13"/>
      <c r="J15" s="13">
        <f t="shared" si="3"/>
        <v>1.0396245367323611</v>
      </c>
      <c r="K15" s="13">
        <f t="shared" ref="K15" si="17">(I15-H15)/J15</f>
        <v>0</v>
      </c>
      <c r="L15" s="14">
        <f t="shared" ref="L15" si="18">K15/24</f>
        <v>0</v>
      </c>
      <c r="M15" s="106" t="s">
        <v>247</v>
      </c>
    </row>
    <row r="16" spans="1:13">
      <c r="A16" s="16">
        <f t="shared" si="6"/>
        <v>10</v>
      </c>
      <c r="B16" s="10">
        <f t="shared" si="6"/>
        <v>46305</v>
      </c>
      <c r="C16" s="10">
        <f t="shared" si="7"/>
        <v>46305</v>
      </c>
      <c r="D16" s="11">
        <f t="shared" si="8"/>
        <v>0</v>
      </c>
      <c r="E16" s="10">
        <f t="shared" si="1"/>
        <v>46306</v>
      </c>
      <c r="F16" s="11">
        <v>0</v>
      </c>
      <c r="G16" s="12">
        <f t="shared" si="2"/>
        <v>1</v>
      </c>
      <c r="H16" s="13"/>
      <c r="I16" s="13"/>
      <c r="J16" s="13">
        <f t="shared" si="3"/>
        <v>1.0396245367323611</v>
      </c>
      <c r="K16" s="13">
        <f t="shared" ref="K16" si="19">(I16-H16)/J16</f>
        <v>0</v>
      </c>
      <c r="L16" s="14">
        <f t="shared" ref="L16" si="20">K16/24</f>
        <v>0</v>
      </c>
      <c r="M16" s="106" t="s">
        <v>247</v>
      </c>
    </row>
    <row r="17" spans="1:15">
      <c r="A17" s="16">
        <f t="shared" si="6"/>
        <v>11</v>
      </c>
      <c r="B17" s="10">
        <f t="shared" si="6"/>
        <v>46306</v>
      </c>
      <c r="C17" s="10">
        <f t="shared" si="7"/>
        <v>46306</v>
      </c>
      <c r="D17" s="11">
        <f t="shared" si="8"/>
        <v>0</v>
      </c>
      <c r="E17" s="10">
        <f t="shared" si="1"/>
        <v>46307</v>
      </c>
      <c r="F17" s="11">
        <v>0</v>
      </c>
      <c r="G17" s="12">
        <f t="shared" si="2"/>
        <v>1</v>
      </c>
      <c r="H17" s="13"/>
      <c r="I17" s="13"/>
      <c r="J17" s="13">
        <f t="shared" si="3"/>
        <v>1.0396245367323611</v>
      </c>
      <c r="K17" s="13">
        <f t="shared" ref="K17" si="21">(I17-H17)/J17</f>
        <v>0</v>
      </c>
      <c r="L17" s="14">
        <f t="shared" ref="L17" si="22">K17/24</f>
        <v>0</v>
      </c>
      <c r="M17" s="106" t="s">
        <v>247</v>
      </c>
    </row>
    <row r="18" spans="1:15">
      <c r="A18" s="16">
        <f t="shared" si="6"/>
        <v>12</v>
      </c>
      <c r="B18" s="10">
        <f t="shared" si="6"/>
        <v>46307</v>
      </c>
      <c r="C18" s="10">
        <f t="shared" si="7"/>
        <v>46307</v>
      </c>
      <c r="D18" s="11">
        <f t="shared" si="8"/>
        <v>0</v>
      </c>
      <c r="E18" s="10">
        <f t="shared" si="1"/>
        <v>46308</v>
      </c>
      <c r="F18" s="11">
        <v>0</v>
      </c>
      <c r="G18" s="12">
        <f t="shared" si="2"/>
        <v>1</v>
      </c>
      <c r="H18" s="13"/>
      <c r="I18" s="13"/>
      <c r="J18" s="13">
        <f t="shared" si="3"/>
        <v>1.0396245367323611</v>
      </c>
      <c r="K18" s="13">
        <f t="shared" ref="K18" si="23">(I18-H18)/J18</f>
        <v>0</v>
      </c>
      <c r="L18" s="14">
        <f t="shared" ref="L18" si="24">K18/24</f>
        <v>0</v>
      </c>
      <c r="M18" s="106" t="s">
        <v>247</v>
      </c>
      <c r="O18" s="17"/>
    </row>
    <row r="19" spans="1:15">
      <c r="A19" s="16">
        <f t="shared" si="6"/>
        <v>13</v>
      </c>
      <c r="B19" s="10">
        <f t="shared" si="6"/>
        <v>46308</v>
      </c>
      <c r="C19" s="10">
        <f t="shared" si="7"/>
        <v>46308</v>
      </c>
      <c r="D19" s="11">
        <f t="shared" si="8"/>
        <v>0</v>
      </c>
      <c r="E19" s="10">
        <f t="shared" si="1"/>
        <v>46309</v>
      </c>
      <c r="F19" s="11">
        <v>0</v>
      </c>
      <c r="G19" s="12">
        <f t="shared" si="2"/>
        <v>1</v>
      </c>
      <c r="H19" s="13"/>
      <c r="I19" s="13"/>
      <c r="J19" s="13">
        <f t="shared" si="3"/>
        <v>1.0396245367323611</v>
      </c>
      <c r="K19" s="13">
        <f t="shared" ref="K19" si="25">(I19-H19)/J19</f>
        <v>0</v>
      </c>
      <c r="L19" s="14">
        <f t="shared" ref="L19" si="26">K19/24</f>
        <v>0</v>
      </c>
      <c r="M19" s="106" t="s">
        <v>247</v>
      </c>
    </row>
    <row r="20" spans="1:15">
      <c r="A20" s="16">
        <f t="shared" si="6"/>
        <v>14</v>
      </c>
      <c r="B20" s="10">
        <f t="shared" si="6"/>
        <v>46309</v>
      </c>
      <c r="C20" s="10">
        <f t="shared" si="7"/>
        <v>46309</v>
      </c>
      <c r="D20" s="11">
        <v>0.63541666666666696</v>
      </c>
      <c r="E20" s="10">
        <f t="shared" si="1"/>
        <v>46310</v>
      </c>
      <c r="F20" s="11">
        <v>0</v>
      </c>
      <c r="G20" s="12">
        <f t="shared" si="2"/>
        <v>0.36458333333333304</v>
      </c>
      <c r="H20" s="13"/>
      <c r="I20" s="13"/>
      <c r="J20" s="13">
        <f t="shared" si="3"/>
        <v>1.0396245367323611</v>
      </c>
      <c r="K20" s="13">
        <f t="shared" ref="K20" si="27">(I20-H20)/J20</f>
        <v>0</v>
      </c>
      <c r="L20" s="14">
        <f t="shared" ref="L20" si="28">K20/24</f>
        <v>0</v>
      </c>
      <c r="M20" s="106" t="s">
        <v>247</v>
      </c>
    </row>
    <row r="21" spans="1:15">
      <c r="A21" s="16">
        <f t="shared" si="6"/>
        <v>15</v>
      </c>
      <c r="B21" s="10">
        <f t="shared" si="6"/>
        <v>46310</v>
      </c>
      <c r="C21" s="10">
        <f t="shared" si="7"/>
        <v>46310</v>
      </c>
      <c r="D21" s="11">
        <f t="shared" si="8"/>
        <v>0</v>
      </c>
      <c r="E21" s="10">
        <f t="shared" si="1"/>
        <v>46311</v>
      </c>
      <c r="F21" s="11">
        <v>0</v>
      </c>
      <c r="G21" s="12">
        <f t="shared" si="2"/>
        <v>1</v>
      </c>
      <c r="H21" s="13"/>
      <c r="I21" s="13"/>
      <c r="J21" s="13">
        <f t="shared" si="3"/>
        <v>1.0396245367323611</v>
      </c>
      <c r="K21" s="13">
        <f t="shared" ref="K21" si="29">(I21-H21)/J21</f>
        <v>0</v>
      </c>
      <c r="L21" s="14">
        <f t="shared" ref="L21" si="30">K21/24</f>
        <v>0</v>
      </c>
      <c r="M21" s="106" t="s">
        <v>247</v>
      </c>
    </row>
    <row r="22" spans="1:15">
      <c r="A22" s="16">
        <f t="shared" si="6"/>
        <v>16</v>
      </c>
      <c r="B22" s="10">
        <f t="shared" si="6"/>
        <v>46311</v>
      </c>
      <c r="C22" s="10">
        <f t="shared" si="7"/>
        <v>46311</v>
      </c>
      <c r="D22" s="11">
        <f t="shared" si="8"/>
        <v>0</v>
      </c>
      <c r="E22" s="10">
        <f t="shared" si="1"/>
        <v>46312</v>
      </c>
      <c r="F22" s="11">
        <v>0</v>
      </c>
      <c r="G22" s="12">
        <f t="shared" si="2"/>
        <v>1</v>
      </c>
      <c r="H22" s="13"/>
      <c r="I22" s="13"/>
      <c r="J22" s="13">
        <f t="shared" si="3"/>
        <v>1.0396245367323611</v>
      </c>
      <c r="K22" s="13">
        <f t="shared" ref="K22" si="31">(I22-H22)/J22</f>
        <v>0</v>
      </c>
      <c r="L22" s="14">
        <f t="shared" ref="L22" si="32">K22/24</f>
        <v>0</v>
      </c>
      <c r="M22" s="106" t="s">
        <v>247</v>
      </c>
    </row>
    <row r="23" spans="1:15">
      <c r="A23" s="16">
        <f t="shared" si="6"/>
        <v>17</v>
      </c>
      <c r="B23" s="10">
        <f t="shared" si="6"/>
        <v>46312</v>
      </c>
      <c r="C23" s="10">
        <f t="shared" si="7"/>
        <v>46312</v>
      </c>
      <c r="D23" s="11">
        <f t="shared" si="8"/>
        <v>0</v>
      </c>
      <c r="E23" s="10">
        <f t="shared" si="1"/>
        <v>46313</v>
      </c>
      <c r="F23" s="11">
        <v>0</v>
      </c>
      <c r="G23" s="12">
        <f t="shared" si="2"/>
        <v>1</v>
      </c>
      <c r="H23" s="13"/>
      <c r="I23" s="13"/>
      <c r="J23" s="13">
        <f t="shared" si="3"/>
        <v>1.0396245367323611</v>
      </c>
      <c r="K23" s="13">
        <f t="shared" ref="K23" si="33">(I23-H23)/J23</f>
        <v>0</v>
      </c>
      <c r="L23" s="14">
        <f t="shared" ref="L23" si="34">K23/24</f>
        <v>0</v>
      </c>
      <c r="M23" s="106" t="s">
        <v>247</v>
      </c>
    </row>
    <row r="24" spans="1:15">
      <c r="A24" s="16">
        <f t="shared" si="6"/>
        <v>18</v>
      </c>
      <c r="B24" s="10">
        <f t="shared" si="6"/>
        <v>46313</v>
      </c>
      <c r="C24" s="10">
        <f t="shared" si="7"/>
        <v>46313</v>
      </c>
      <c r="D24" s="11">
        <f t="shared" si="8"/>
        <v>0</v>
      </c>
      <c r="E24" s="10">
        <f t="shared" si="1"/>
        <v>46314</v>
      </c>
      <c r="F24" s="11">
        <v>0</v>
      </c>
      <c r="G24" s="12">
        <f t="shared" si="2"/>
        <v>1</v>
      </c>
      <c r="H24" s="13"/>
      <c r="I24" s="13"/>
      <c r="J24" s="13">
        <f t="shared" si="3"/>
        <v>1.0396245367323611</v>
      </c>
      <c r="K24" s="13">
        <f t="shared" ref="K24" si="35">(I24-H24)/J24</f>
        <v>0</v>
      </c>
      <c r="L24" s="14">
        <f t="shared" ref="L24" si="36">K24/24</f>
        <v>0</v>
      </c>
      <c r="M24" s="106" t="s">
        <v>247</v>
      </c>
    </row>
    <row r="25" spans="1:15">
      <c r="A25" s="16">
        <f t="shared" ref="A25:B34" si="37">A24+1</f>
        <v>19</v>
      </c>
      <c r="B25" s="10">
        <f>B24+1</f>
        <v>46314</v>
      </c>
      <c r="C25" s="10">
        <f t="shared" si="7"/>
        <v>46314</v>
      </c>
      <c r="D25" s="11">
        <f t="shared" si="8"/>
        <v>0</v>
      </c>
      <c r="E25" s="10">
        <f t="shared" si="1"/>
        <v>46315</v>
      </c>
      <c r="F25" s="11">
        <v>0</v>
      </c>
      <c r="G25" s="12">
        <f t="shared" si="2"/>
        <v>1</v>
      </c>
      <c r="H25" s="13"/>
      <c r="I25" s="13"/>
      <c r="J25" s="13">
        <f t="shared" si="3"/>
        <v>1.0396245367323611</v>
      </c>
      <c r="K25" s="13">
        <f t="shared" ref="K25" si="38">(I25-H25)/J25</f>
        <v>0</v>
      </c>
      <c r="L25" s="14">
        <f t="shared" ref="L25" si="39">K25/24</f>
        <v>0</v>
      </c>
      <c r="M25" s="106" t="s">
        <v>247</v>
      </c>
    </row>
    <row r="26" spans="1:15">
      <c r="A26" s="16">
        <f t="shared" si="37"/>
        <v>20</v>
      </c>
      <c r="B26" s="10">
        <f>B25+1</f>
        <v>46315</v>
      </c>
      <c r="C26" s="10">
        <f t="shared" si="7"/>
        <v>46315</v>
      </c>
      <c r="D26" s="11">
        <f t="shared" si="8"/>
        <v>0</v>
      </c>
      <c r="E26" s="10">
        <f t="shared" si="1"/>
        <v>46316</v>
      </c>
      <c r="F26" s="11">
        <v>0</v>
      </c>
      <c r="G26" s="12">
        <f t="shared" si="2"/>
        <v>1</v>
      </c>
      <c r="H26" s="13"/>
      <c r="I26" s="13"/>
      <c r="J26" s="13">
        <f t="shared" si="3"/>
        <v>1.0396245367323611</v>
      </c>
      <c r="K26" s="13">
        <f t="shared" ref="K26" si="40">(I26-H26)/J26</f>
        <v>0</v>
      </c>
      <c r="L26" s="14">
        <f t="shared" ref="L26" si="41">K26/24</f>
        <v>0</v>
      </c>
      <c r="M26" s="106" t="s">
        <v>247</v>
      </c>
    </row>
    <row r="27" spans="1:15">
      <c r="A27" s="16">
        <f t="shared" si="37"/>
        <v>21</v>
      </c>
      <c r="B27" s="10">
        <f>B26+1</f>
        <v>46316</v>
      </c>
      <c r="C27" s="10">
        <f t="shared" si="7"/>
        <v>46316</v>
      </c>
      <c r="D27" s="11">
        <f t="shared" si="8"/>
        <v>0</v>
      </c>
      <c r="E27" s="10">
        <f t="shared" si="1"/>
        <v>46317</v>
      </c>
      <c r="F27" s="11">
        <v>0</v>
      </c>
      <c r="G27" s="12">
        <f t="shared" si="2"/>
        <v>1</v>
      </c>
      <c r="H27" s="13"/>
      <c r="I27" s="13"/>
      <c r="J27" s="13">
        <f t="shared" si="3"/>
        <v>1.0396245367323611</v>
      </c>
      <c r="K27" s="13">
        <f t="shared" ref="K27" si="42">(I27-H27)/J27</f>
        <v>0</v>
      </c>
      <c r="L27" s="14">
        <f t="shared" ref="L27" si="43">K27/24</f>
        <v>0</v>
      </c>
      <c r="M27" s="106" t="s">
        <v>247</v>
      </c>
    </row>
    <row r="28" spans="1:15">
      <c r="A28" s="16">
        <f t="shared" si="37"/>
        <v>22</v>
      </c>
      <c r="B28" s="10">
        <f t="shared" si="37"/>
        <v>46317</v>
      </c>
      <c r="C28" s="10">
        <f t="shared" si="7"/>
        <v>46317</v>
      </c>
      <c r="D28" s="11">
        <f t="shared" si="8"/>
        <v>0</v>
      </c>
      <c r="E28" s="10">
        <f t="shared" si="1"/>
        <v>46318</v>
      </c>
      <c r="F28" s="11">
        <v>0</v>
      </c>
      <c r="G28" s="12">
        <f t="shared" si="2"/>
        <v>1</v>
      </c>
      <c r="H28" s="13"/>
      <c r="I28" s="13"/>
      <c r="J28" s="13">
        <f t="shared" si="3"/>
        <v>1.0396245367323611</v>
      </c>
      <c r="K28" s="13">
        <f t="shared" ref="K28" si="44">(I28-H28)/J28</f>
        <v>0</v>
      </c>
      <c r="L28" s="14">
        <f t="shared" ref="L28" si="45">K28/24</f>
        <v>0</v>
      </c>
      <c r="M28" s="106" t="s">
        <v>247</v>
      </c>
    </row>
    <row r="29" spans="1:15">
      <c r="A29" s="16">
        <f t="shared" si="37"/>
        <v>23</v>
      </c>
      <c r="B29" s="10">
        <f t="shared" si="37"/>
        <v>46318</v>
      </c>
      <c r="C29" s="10">
        <f t="shared" si="7"/>
        <v>46318</v>
      </c>
      <c r="D29" s="11">
        <f t="shared" si="8"/>
        <v>0</v>
      </c>
      <c r="E29" s="10">
        <f t="shared" si="1"/>
        <v>46319</v>
      </c>
      <c r="F29" s="11">
        <v>0</v>
      </c>
      <c r="G29" s="12">
        <f t="shared" si="2"/>
        <v>1</v>
      </c>
      <c r="H29" s="13"/>
      <c r="I29" s="13"/>
      <c r="J29" s="13">
        <f t="shared" si="3"/>
        <v>1.0396245367323611</v>
      </c>
      <c r="K29" s="13">
        <f t="shared" ref="K29" si="46">(I29-H29)/J29</f>
        <v>0</v>
      </c>
      <c r="L29" s="14">
        <f t="shared" ref="L29" si="47">K29/24</f>
        <v>0</v>
      </c>
      <c r="M29" s="106" t="s">
        <v>247</v>
      </c>
    </row>
    <row r="30" spans="1:15">
      <c r="A30" s="16">
        <f t="shared" si="37"/>
        <v>24</v>
      </c>
      <c r="B30" s="10">
        <f t="shared" si="37"/>
        <v>46319</v>
      </c>
      <c r="C30" s="10">
        <f t="shared" si="7"/>
        <v>46319</v>
      </c>
      <c r="D30" s="11">
        <f t="shared" si="8"/>
        <v>0</v>
      </c>
      <c r="E30" s="10">
        <f t="shared" si="1"/>
        <v>46320</v>
      </c>
      <c r="F30" s="11">
        <v>0</v>
      </c>
      <c r="G30" s="12">
        <f t="shared" si="2"/>
        <v>1</v>
      </c>
      <c r="H30" s="13"/>
      <c r="I30" s="13"/>
      <c r="J30" s="13">
        <f t="shared" si="3"/>
        <v>1.0396245367323611</v>
      </c>
      <c r="K30" s="13">
        <f t="shared" ref="K30" si="48">(I30-H30)/J30</f>
        <v>0</v>
      </c>
      <c r="L30" s="14">
        <f t="shared" ref="L30" si="49">K30/24</f>
        <v>0</v>
      </c>
      <c r="M30" s="106" t="s">
        <v>247</v>
      </c>
    </row>
    <row r="31" spans="1:15">
      <c r="A31" s="16">
        <f t="shared" si="37"/>
        <v>25</v>
      </c>
      <c r="B31" s="10">
        <f t="shared" si="37"/>
        <v>46320</v>
      </c>
      <c r="C31" s="10">
        <f t="shared" si="7"/>
        <v>46320</v>
      </c>
      <c r="D31" s="11">
        <f t="shared" si="8"/>
        <v>0</v>
      </c>
      <c r="E31" s="10">
        <f t="shared" si="1"/>
        <v>46321</v>
      </c>
      <c r="F31" s="11">
        <v>0</v>
      </c>
      <c r="G31" s="12">
        <f t="shared" si="2"/>
        <v>1</v>
      </c>
      <c r="H31" s="256"/>
      <c r="I31" s="13"/>
      <c r="J31" s="13">
        <f t="shared" si="3"/>
        <v>1.0396245367323611</v>
      </c>
      <c r="K31" s="13">
        <f t="shared" ref="K31" si="50">(I31-H31)/J31</f>
        <v>0</v>
      </c>
      <c r="L31" s="14">
        <f t="shared" ref="L31" si="51">K31/24</f>
        <v>0</v>
      </c>
      <c r="M31" s="106" t="s">
        <v>247</v>
      </c>
    </row>
    <row r="32" spans="1:15">
      <c r="A32" s="16">
        <f t="shared" si="37"/>
        <v>26</v>
      </c>
      <c r="B32" s="10">
        <f t="shared" si="37"/>
        <v>46321</v>
      </c>
      <c r="C32" s="10">
        <f t="shared" si="7"/>
        <v>46321</v>
      </c>
      <c r="D32" s="11">
        <f t="shared" si="8"/>
        <v>0</v>
      </c>
      <c r="E32" s="10">
        <f t="shared" si="1"/>
        <v>46322</v>
      </c>
      <c r="F32" s="11">
        <v>0</v>
      </c>
      <c r="G32" s="12">
        <f t="shared" si="2"/>
        <v>1</v>
      </c>
      <c r="H32" s="256"/>
      <c r="I32" s="13"/>
      <c r="J32" s="13">
        <f t="shared" si="3"/>
        <v>1.0396245367323611</v>
      </c>
      <c r="K32" s="13">
        <f t="shared" ref="K32" si="52">(I32-H32)/J32</f>
        <v>0</v>
      </c>
      <c r="L32" s="14">
        <f t="shared" ref="L32" si="53">K32/24</f>
        <v>0</v>
      </c>
      <c r="M32" s="106" t="s">
        <v>247</v>
      </c>
    </row>
    <row r="33" spans="1:13">
      <c r="A33" s="16">
        <f t="shared" si="37"/>
        <v>27</v>
      </c>
      <c r="B33" s="10">
        <f t="shared" si="37"/>
        <v>46322</v>
      </c>
      <c r="C33" s="10">
        <f t="shared" si="7"/>
        <v>46322</v>
      </c>
      <c r="D33" s="11">
        <f t="shared" si="8"/>
        <v>0</v>
      </c>
      <c r="E33" s="10">
        <f t="shared" si="1"/>
        <v>46323</v>
      </c>
      <c r="F33" s="11">
        <v>0</v>
      </c>
      <c r="G33" s="12">
        <f t="shared" si="2"/>
        <v>1</v>
      </c>
      <c r="H33" s="256"/>
      <c r="I33" s="13"/>
      <c r="J33" s="13">
        <f t="shared" si="3"/>
        <v>1.0396245367323611</v>
      </c>
      <c r="K33" s="13">
        <f t="shared" ref="K33" si="54">(I33-H33)/J33</f>
        <v>0</v>
      </c>
      <c r="L33" s="14">
        <f t="shared" ref="L33" si="55">K33/24</f>
        <v>0</v>
      </c>
      <c r="M33" s="106" t="s">
        <v>247</v>
      </c>
    </row>
    <row r="34" spans="1:13">
      <c r="A34" s="16">
        <f t="shared" si="37"/>
        <v>28</v>
      </c>
      <c r="B34" s="10">
        <f t="shared" si="37"/>
        <v>46323</v>
      </c>
      <c r="C34" s="10">
        <f t="shared" si="7"/>
        <v>46323</v>
      </c>
      <c r="D34" s="11">
        <f t="shared" si="8"/>
        <v>0</v>
      </c>
      <c r="E34" s="10">
        <f t="shared" si="1"/>
        <v>46324</v>
      </c>
      <c r="F34" s="11">
        <v>0</v>
      </c>
      <c r="G34" s="12">
        <f t="shared" si="2"/>
        <v>1</v>
      </c>
      <c r="H34" s="256"/>
      <c r="I34" s="13"/>
      <c r="J34" s="13">
        <f t="shared" si="3"/>
        <v>1.0396245367323611</v>
      </c>
      <c r="K34" s="13">
        <f t="shared" ref="K34" si="56">(I34-H34)/J34</f>
        <v>0</v>
      </c>
      <c r="L34" s="14">
        <f t="shared" ref="L34" si="57">K34/24</f>
        <v>0</v>
      </c>
      <c r="M34" s="106" t="s">
        <v>247</v>
      </c>
    </row>
    <row r="35" spans="1:13">
      <c r="A35" s="16">
        <f t="shared" ref="A35:B35" si="58">A34+1</f>
        <v>29</v>
      </c>
      <c r="B35" s="10">
        <f t="shared" si="58"/>
        <v>46324</v>
      </c>
      <c r="C35" s="10">
        <f t="shared" ref="C35:C36" si="59">B35</f>
        <v>46324</v>
      </c>
      <c r="D35" s="11">
        <f t="shared" ref="D35:D36" si="60">F34</f>
        <v>0</v>
      </c>
      <c r="E35" s="10">
        <f t="shared" ref="E35:E36" si="61">C35+1</f>
        <v>46325</v>
      </c>
      <c r="F35" s="11">
        <v>0</v>
      </c>
      <c r="G35" s="12">
        <f t="shared" ref="G35:G36" si="62">IFERROR(((E35-C35)+(F35-D35)),"")</f>
        <v>1</v>
      </c>
      <c r="H35" s="256"/>
      <c r="I35" s="13"/>
      <c r="J35" s="13">
        <f t="shared" si="3"/>
        <v>1.0396245367323611</v>
      </c>
      <c r="K35" s="13">
        <f t="shared" ref="K35" si="63">(I35-H35)/J35</f>
        <v>0</v>
      </c>
      <c r="L35" s="14">
        <f t="shared" ref="L35" si="64">K35/24</f>
        <v>0</v>
      </c>
      <c r="M35" s="106" t="s">
        <v>247</v>
      </c>
    </row>
    <row r="36" spans="1:13">
      <c r="A36" s="16">
        <f t="shared" ref="A36:B37" si="65">A35+1</f>
        <v>30</v>
      </c>
      <c r="B36" s="10">
        <f t="shared" si="65"/>
        <v>46325</v>
      </c>
      <c r="C36" s="10">
        <f t="shared" si="59"/>
        <v>46325</v>
      </c>
      <c r="D36" s="11">
        <f t="shared" si="60"/>
        <v>0</v>
      </c>
      <c r="E36" s="10">
        <f t="shared" si="61"/>
        <v>46326</v>
      </c>
      <c r="F36" s="11">
        <v>0</v>
      </c>
      <c r="G36" s="12">
        <f t="shared" si="62"/>
        <v>1</v>
      </c>
      <c r="H36" s="256"/>
      <c r="I36" s="13"/>
      <c r="J36" s="13">
        <f t="shared" si="3"/>
        <v>1.0396245367323611</v>
      </c>
      <c r="K36" s="13">
        <f t="shared" ref="K36" si="66">(I36-H36)/J36</f>
        <v>0</v>
      </c>
      <c r="L36" s="14">
        <f t="shared" ref="L36" si="67">K36/24</f>
        <v>0</v>
      </c>
      <c r="M36" s="106" t="s">
        <v>247</v>
      </c>
    </row>
    <row r="37" spans="1:13">
      <c r="A37" s="16">
        <f t="shared" si="65"/>
        <v>31</v>
      </c>
      <c r="B37" s="10">
        <f t="shared" si="65"/>
        <v>46326</v>
      </c>
      <c r="C37" s="10">
        <f t="shared" ref="C37" si="68">B37</f>
        <v>46326</v>
      </c>
      <c r="D37" s="11">
        <f t="shared" ref="D37" si="69">F36</f>
        <v>0</v>
      </c>
      <c r="E37" s="10">
        <f t="shared" ref="E37" si="70">C37+1</f>
        <v>46327</v>
      </c>
      <c r="F37" s="11">
        <v>0</v>
      </c>
      <c r="G37" s="12">
        <f t="shared" ref="G37" si="71">IFERROR(((E37-C37)+(F37-D37)),"")</f>
        <v>1</v>
      </c>
      <c r="H37" s="256"/>
      <c r="I37" s="13"/>
      <c r="J37" s="13">
        <f t="shared" si="3"/>
        <v>1.0396245367323611</v>
      </c>
      <c r="K37" s="13">
        <f t="shared" ref="K37" si="72">(I37-H37)/J37</f>
        <v>0</v>
      </c>
      <c r="L37" s="14">
        <f t="shared" ref="L37" si="73">K37/24</f>
        <v>0</v>
      </c>
      <c r="M37" s="106" t="s">
        <v>247</v>
      </c>
    </row>
    <row r="38" spans="1:13">
      <c r="A38" s="16"/>
      <c r="B38" s="10"/>
      <c r="C38" s="10"/>
      <c r="D38" s="11"/>
      <c r="E38" s="10"/>
      <c r="F38" s="11"/>
      <c r="G38" s="12"/>
      <c r="H38" s="13"/>
      <c r="I38" s="256"/>
      <c r="J38" s="13"/>
      <c r="K38" s="13"/>
      <c r="L38" s="14"/>
      <c r="M38" s="106"/>
    </row>
    <row r="39" spans="1:13">
      <c r="A39" s="24" t="s">
        <v>3</v>
      </c>
      <c r="B39" s="25"/>
      <c r="C39" s="25"/>
      <c r="D39" s="25"/>
      <c r="E39" s="25"/>
      <c r="F39" s="25"/>
      <c r="G39" s="26">
        <f>SUM(G7:G38)</f>
        <v>30.364583333333332</v>
      </c>
      <c r="H39" s="27"/>
      <c r="I39" s="27"/>
      <c r="J39" s="28">
        <f>SUM(J7:J38)</f>
        <v>32.228360638703201</v>
      </c>
      <c r="K39" s="273">
        <f>SUM(K7:K38)</f>
        <v>0</v>
      </c>
      <c r="L39" s="28"/>
      <c r="M39" s="29"/>
    </row>
    <row r="40" spans="1:13">
      <c r="A40" s="30" t="s">
        <v>130</v>
      </c>
      <c r="B40" s="31"/>
      <c r="C40" s="31"/>
      <c r="D40" s="31"/>
      <c r="E40" s="31"/>
      <c r="F40" s="31"/>
      <c r="G40" s="32">
        <f>G39/SUMPRODUCT((G7:G38&gt;0)*1)</f>
        <v>0.979502688172043</v>
      </c>
      <c r="H40" s="33"/>
      <c r="I40" s="33"/>
      <c r="J40" s="33"/>
      <c r="K40" s="33" t="e">
        <f>K39/SUMPRODUCT((K7:K38&gt;0)*1)</f>
        <v>#DIV/0!</v>
      </c>
      <c r="L40" s="33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I28" sqref="I2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7109375" style="1" customWidth="1"/>
    <col min="9" max="9" width="14.42578125" style="1" customWidth="1"/>
    <col min="10" max="10" width="13.85546875" style="1" customWidth="1"/>
    <col min="11" max="11" width="12.28515625" style="1" customWidth="1"/>
    <col min="12" max="12" width="43.1406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263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MAX(K7:K35)</f>
        <v>119.46833333333537</v>
      </c>
      <c r="L4" s="2"/>
    </row>
    <row r="5" spans="1:12" ht="1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0.25</v>
      </c>
      <c r="E7" s="10">
        <f>B7</f>
        <v>46296</v>
      </c>
      <c r="F7" s="11">
        <v>0.70833333333333304</v>
      </c>
      <c r="G7" s="12">
        <f>IFERROR(((E7-C7)+(F7-D7)),"")</f>
        <v>0.45833333333333304</v>
      </c>
      <c r="H7" s="267">
        <v>430256.99</v>
      </c>
      <c r="I7" s="267">
        <v>432445.56</v>
      </c>
      <c r="J7" s="13">
        <f t="shared" ref="J7:J30" si="0">I7-H7</f>
        <v>2188.570000000007</v>
      </c>
      <c r="K7" s="14">
        <f t="shared" ref="K7" si="1">J7/24</f>
        <v>91.190416666666962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0.25</v>
      </c>
      <c r="E8" s="10">
        <f>B8</f>
        <v>46297</v>
      </c>
      <c r="F8" s="11">
        <v>0.70833333333333304</v>
      </c>
      <c r="G8" s="12">
        <f>IFERROR(((E8-C8)+(F8-D8)),"")</f>
        <v>0.45833333333333304</v>
      </c>
      <c r="H8" s="13">
        <f t="shared" ref="H8:H15" si="2">I7</f>
        <v>432445.56</v>
      </c>
      <c r="I8" s="267">
        <v>434760.03</v>
      </c>
      <c r="J8" s="13">
        <f t="shared" si="0"/>
        <v>2314.4700000000303</v>
      </c>
      <c r="K8" s="14">
        <f t="shared" ref="K8" si="3">J8/24</f>
        <v>96.436250000001266</v>
      </c>
      <c r="L8" s="15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ref="C9:C34" si="5">B9</f>
        <v>46298</v>
      </c>
      <c r="D9" s="11">
        <v>0.25</v>
      </c>
      <c r="E9" s="10">
        <f t="shared" ref="E9:E34" si="6">B9</f>
        <v>46298</v>
      </c>
      <c r="F9" s="11">
        <v>0.72916666666666696</v>
      </c>
      <c r="G9" s="12">
        <f t="shared" ref="G9:G34" si="7">IFERROR(((E9-C9)+(F9-D9)),"")</f>
        <v>0.47916666666666696</v>
      </c>
      <c r="H9" s="13">
        <f t="shared" si="2"/>
        <v>434760.03</v>
      </c>
      <c r="I9" s="267">
        <v>434760.03</v>
      </c>
      <c r="J9" s="13">
        <f t="shared" ref="J9" si="8">I9-H9</f>
        <v>0</v>
      </c>
      <c r="K9" s="14">
        <f t="shared" ref="K9" si="9">J9/24</f>
        <v>0</v>
      </c>
      <c r="L9" s="15" t="s">
        <v>186</v>
      </c>
    </row>
    <row r="10" spans="1:12">
      <c r="A10" s="16">
        <f t="shared" si="4"/>
        <v>4</v>
      </c>
      <c r="B10" s="10">
        <f t="shared" si="4"/>
        <v>46299</v>
      </c>
      <c r="C10" s="10">
        <f t="shared" si="5"/>
        <v>46299</v>
      </c>
      <c r="D10" s="11">
        <v>0.25</v>
      </c>
      <c r="E10" s="10">
        <f t="shared" si="6"/>
        <v>46299</v>
      </c>
      <c r="F10" s="11">
        <v>0.72916666666666696</v>
      </c>
      <c r="G10" s="12">
        <f t="shared" si="7"/>
        <v>0.47916666666666696</v>
      </c>
      <c r="H10" s="13">
        <f t="shared" si="2"/>
        <v>434760.03</v>
      </c>
      <c r="I10" s="267">
        <v>434760.03</v>
      </c>
      <c r="J10" s="13">
        <f t="shared" ref="J10" si="10">I10-H10</f>
        <v>0</v>
      </c>
      <c r="K10" s="14">
        <f t="shared" ref="K10" si="11">J10/24</f>
        <v>0</v>
      </c>
      <c r="L10" s="15" t="s">
        <v>186</v>
      </c>
    </row>
    <row r="11" spans="1:12">
      <c r="A11" s="16">
        <f t="shared" si="4"/>
        <v>5</v>
      </c>
      <c r="B11" s="10">
        <f t="shared" si="4"/>
        <v>46300</v>
      </c>
      <c r="C11" s="10">
        <f t="shared" si="5"/>
        <v>46300</v>
      </c>
      <c r="D11" s="11">
        <v>0.25</v>
      </c>
      <c r="E11" s="10">
        <f t="shared" si="6"/>
        <v>46300</v>
      </c>
      <c r="F11" s="11">
        <v>0.70833333333333304</v>
      </c>
      <c r="G11" s="12">
        <f t="shared" si="7"/>
        <v>0.45833333333333304</v>
      </c>
      <c r="H11" s="13">
        <f t="shared" si="2"/>
        <v>434760.03</v>
      </c>
      <c r="I11" s="267">
        <v>436861.95</v>
      </c>
      <c r="J11" s="13">
        <f t="shared" si="0"/>
        <v>2101.9199999999837</v>
      </c>
      <c r="K11" s="14">
        <f t="shared" ref="K11" si="12">J11/24</f>
        <v>87.579999999999316</v>
      </c>
      <c r="L11" s="15"/>
    </row>
    <row r="12" spans="1:12">
      <c r="A12" s="16">
        <f t="shared" si="4"/>
        <v>6</v>
      </c>
      <c r="B12" s="10">
        <f t="shared" si="4"/>
        <v>46301</v>
      </c>
      <c r="C12" s="10">
        <f t="shared" si="5"/>
        <v>46301</v>
      </c>
      <c r="D12" s="11">
        <v>0.25</v>
      </c>
      <c r="E12" s="10">
        <f t="shared" si="6"/>
        <v>46301</v>
      </c>
      <c r="F12" s="11">
        <v>0.70833333333333304</v>
      </c>
      <c r="G12" s="12">
        <f t="shared" si="7"/>
        <v>0.45833333333333304</v>
      </c>
      <c r="H12" s="13">
        <f t="shared" si="2"/>
        <v>436861.95</v>
      </c>
      <c r="I12" s="267">
        <v>438801.09</v>
      </c>
      <c r="J12" s="13">
        <f t="shared" ref="J12" si="13">I12-H12</f>
        <v>1939.140000000014</v>
      </c>
      <c r="K12" s="14">
        <f t="shared" ref="K12" si="14">J12/24</f>
        <v>80.797500000000582</v>
      </c>
      <c r="L12" s="15"/>
    </row>
    <row r="13" spans="1:12">
      <c r="A13" s="16">
        <f t="shared" si="4"/>
        <v>7</v>
      </c>
      <c r="B13" s="10">
        <f t="shared" si="4"/>
        <v>46302</v>
      </c>
      <c r="C13" s="10">
        <f t="shared" si="5"/>
        <v>46302</v>
      </c>
      <c r="D13" s="11">
        <v>0.25</v>
      </c>
      <c r="E13" s="10">
        <f t="shared" si="6"/>
        <v>46302</v>
      </c>
      <c r="F13" s="11">
        <v>0.70833333333333304</v>
      </c>
      <c r="G13" s="12">
        <f t="shared" si="7"/>
        <v>0.45833333333333304</v>
      </c>
      <c r="H13" s="13">
        <f t="shared" si="2"/>
        <v>438801.09</v>
      </c>
      <c r="I13" s="267">
        <v>440874</v>
      </c>
      <c r="J13" s="13">
        <f t="shared" ref="J13" si="15">I13-H13</f>
        <v>2072.9099999999744</v>
      </c>
      <c r="K13" s="14">
        <f t="shared" ref="K13" si="16">J13/24</f>
        <v>86.371249999998938</v>
      </c>
      <c r="L13" s="15"/>
    </row>
    <row r="14" spans="1:12">
      <c r="A14" s="16">
        <f t="shared" si="4"/>
        <v>8</v>
      </c>
      <c r="B14" s="10">
        <f t="shared" si="4"/>
        <v>46303</v>
      </c>
      <c r="C14" s="10">
        <f t="shared" si="5"/>
        <v>46303</v>
      </c>
      <c r="D14" s="11">
        <v>0.25</v>
      </c>
      <c r="E14" s="10">
        <f t="shared" si="6"/>
        <v>46303</v>
      </c>
      <c r="F14" s="11">
        <v>0.70833333333333304</v>
      </c>
      <c r="G14" s="12">
        <f t="shared" si="7"/>
        <v>0.45833333333333304</v>
      </c>
      <c r="H14" s="13">
        <f t="shared" si="2"/>
        <v>440874</v>
      </c>
      <c r="I14" s="267">
        <v>442902.49</v>
      </c>
      <c r="J14" s="13">
        <f t="shared" si="0"/>
        <v>2028.4899999999907</v>
      </c>
      <c r="K14" s="14">
        <f t="shared" ref="K14" si="17">J14/24</f>
        <v>84.520416666666279</v>
      </c>
      <c r="L14" s="15"/>
    </row>
    <row r="15" spans="1:12">
      <c r="A15" s="16">
        <f t="shared" si="4"/>
        <v>9</v>
      </c>
      <c r="B15" s="10">
        <f t="shared" si="4"/>
        <v>46304</v>
      </c>
      <c r="C15" s="10">
        <f t="shared" si="5"/>
        <v>46304</v>
      </c>
      <c r="D15" s="11">
        <v>0.25</v>
      </c>
      <c r="E15" s="10">
        <f t="shared" si="6"/>
        <v>46304</v>
      </c>
      <c r="F15" s="11">
        <v>0.70833333333333304</v>
      </c>
      <c r="G15" s="12">
        <f t="shared" ref="G15" si="18">IFERROR(((E15-C15)+(F15-D15)),"")</f>
        <v>0.45833333333333304</v>
      </c>
      <c r="H15" s="13">
        <f t="shared" si="2"/>
        <v>442902.49</v>
      </c>
      <c r="I15" s="267">
        <v>444737.85</v>
      </c>
      <c r="J15" s="13">
        <f t="shared" ref="J15" si="19">I15-H15</f>
        <v>1835.359999999986</v>
      </c>
      <c r="K15" s="14">
        <f t="shared" ref="K15" si="20">J15/24</f>
        <v>76.473333333332747</v>
      </c>
      <c r="L15" s="15"/>
    </row>
    <row r="16" spans="1:12">
      <c r="A16" s="16">
        <f t="shared" si="4"/>
        <v>10</v>
      </c>
      <c r="B16" s="10">
        <f t="shared" si="4"/>
        <v>46305</v>
      </c>
      <c r="C16" s="10">
        <f t="shared" si="5"/>
        <v>46305</v>
      </c>
      <c r="D16" s="11">
        <v>0.25</v>
      </c>
      <c r="E16" s="10">
        <f t="shared" si="6"/>
        <v>46305</v>
      </c>
      <c r="F16" s="11">
        <v>0.70833333333333304</v>
      </c>
      <c r="G16" s="12">
        <f t="shared" si="7"/>
        <v>0.45833333333333304</v>
      </c>
      <c r="H16" s="13">
        <f t="shared" ref="H16" si="21">I15</f>
        <v>444737.85</v>
      </c>
      <c r="I16" s="267">
        <v>444737.85</v>
      </c>
      <c r="J16" s="13">
        <f t="shared" ref="J16" si="22">I16-H16</f>
        <v>0</v>
      </c>
      <c r="K16" s="14">
        <f t="shared" ref="K16" si="23">J16/24</f>
        <v>0</v>
      </c>
      <c r="L16" s="15" t="s">
        <v>186</v>
      </c>
    </row>
    <row r="17" spans="1:14">
      <c r="A17" s="16">
        <f t="shared" si="4"/>
        <v>11</v>
      </c>
      <c r="B17" s="10">
        <f t="shared" si="4"/>
        <v>46306</v>
      </c>
      <c r="C17" s="10">
        <f t="shared" si="5"/>
        <v>46306</v>
      </c>
      <c r="D17" s="11">
        <v>0.25</v>
      </c>
      <c r="E17" s="10">
        <f t="shared" si="6"/>
        <v>46306</v>
      </c>
      <c r="F17" s="11">
        <v>0.70833333333333304</v>
      </c>
      <c r="G17" s="12">
        <f t="shared" si="7"/>
        <v>0.45833333333333304</v>
      </c>
      <c r="H17" s="13">
        <f t="shared" ref="H17:H20" si="24">I16</f>
        <v>444737.85</v>
      </c>
      <c r="I17" s="267">
        <v>444737.85</v>
      </c>
      <c r="J17" s="13">
        <f t="shared" ref="J17" si="25">I17-H17</f>
        <v>0</v>
      </c>
      <c r="K17" s="14">
        <f t="shared" ref="K17" si="26">J17/24</f>
        <v>0</v>
      </c>
      <c r="L17" s="15" t="s">
        <v>186</v>
      </c>
    </row>
    <row r="18" spans="1:14">
      <c r="A18" s="16">
        <f t="shared" si="4"/>
        <v>12</v>
      </c>
      <c r="B18" s="10">
        <f t="shared" si="4"/>
        <v>46307</v>
      </c>
      <c r="C18" s="10">
        <f t="shared" si="5"/>
        <v>46307</v>
      </c>
      <c r="D18" s="11">
        <v>0.25</v>
      </c>
      <c r="E18" s="10">
        <f t="shared" si="6"/>
        <v>46307</v>
      </c>
      <c r="F18" s="11">
        <v>0.95833333333333337</v>
      </c>
      <c r="G18" s="12">
        <f t="shared" si="7"/>
        <v>0.70833333333333337</v>
      </c>
      <c r="H18" s="13">
        <f t="shared" si="24"/>
        <v>444737.85</v>
      </c>
      <c r="I18" s="267">
        <v>447605.09</v>
      </c>
      <c r="J18" s="13">
        <f t="shared" ref="J18" si="27">I18-H18</f>
        <v>2867.2400000000489</v>
      </c>
      <c r="K18" s="14">
        <f t="shared" ref="K18" si="28">J18/24</f>
        <v>119.46833333333537</v>
      </c>
      <c r="L18" s="15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5"/>
        <v>46308</v>
      </c>
      <c r="D19" s="11">
        <v>0.25</v>
      </c>
      <c r="E19" s="10">
        <f t="shared" si="6"/>
        <v>46308</v>
      </c>
      <c r="F19" s="11">
        <v>0.95833333333333337</v>
      </c>
      <c r="G19" s="12">
        <f t="shared" si="7"/>
        <v>0.70833333333333337</v>
      </c>
      <c r="H19" s="13">
        <f t="shared" si="24"/>
        <v>447605.09</v>
      </c>
      <c r="I19" s="267">
        <v>450422.48</v>
      </c>
      <c r="J19" s="13">
        <f t="shared" ref="J19" si="29">I19-H19</f>
        <v>2817.3899999999558</v>
      </c>
      <c r="K19" s="14">
        <f t="shared" ref="K19" si="30">J19/24</f>
        <v>117.39124999999815</v>
      </c>
      <c r="L19" s="15"/>
    </row>
    <row r="20" spans="1:14">
      <c r="A20" s="16">
        <f t="shared" si="4"/>
        <v>14</v>
      </c>
      <c r="B20" s="10">
        <f t="shared" si="4"/>
        <v>46309</v>
      </c>
      <c r="C20" s="10">
        <f t="shared" si="5"/>
        <v>46309</v>
      </c>
      <c r="D20" s="11">
        <v>0.25</v>
      </c>
      <c r="E20" s="10">
        <f t="shared" si="6"/>
        <v>46309</v>
      </c>
      <c r="F20" s="11">
        <v>0.95833333333333337</v>
      </c>
      <c r="G20" s="12">
        <f t="shared" si="7"/>
        <v>0.70833333333333337</v>
      </c>
      <c r="H20" s="13">
        <f t="shared" si="24"/>
        <v>450422.48</v>
      </c>
      <c r="I20" s="267">
        <v>452878.4</v>
      </c>
      <c r="J20" s="13">
        <f t="shared" si="0"/>
        <v>2455.9200000000419</v>
      </c>
      <c r="K20" s="14">
        <f t="shared" ref="K20:K27" si="31">J20/24</f>
        <v>102.33000000000175</v>
      </c>
      <c r="L20" s="15"/>
    </row>
    <row r="21" spans="1:14">
      <c r="A21" s="16">
        <f t="shared" si="4"/>
        <v>15</v>
      </c>
      <c r="B21" s="10">
        <f t="shared" si="4"/>
        <v>46310</v>
      </c>
      <c r="C21" s="10">
        <f t="shared" si="5"/>
        <v>46310</v>
      </c>
      <c r="D21" s="11">
        <v>0.25</v>
      </c>
      <c r="E21" s="10">
        <f t="shared" si="6"/>
        <v>46310</v>
      </c>
      <c r="F21" s="11">
        <v>0.70833333333333304</v>
      </c>
      <c r="G21" s="12">
        <f t="shared" si="7"/>
        <v>0.45833333333333304</v>
      </c>
      <c r="H21" s="13"/>
      <c r="I21" s="267"/>
      <c r="J21" s="13">
        <f t="shared" ref="J21" si="32">I21-H21</f>
        <v>0</v>
      </c>
      <c r="K21" s="14">
        <f t="shared" ref="K21" si="33">J21/24</f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5"/>
        <v>46311</v>
      </c>
      <c r="D22" s="11">
        <v>0.25</v>
      </c>
      <c r="E22" s="10">
        <f t="shared" si="6"/>
        <v>46311</v>
      </c>
      <c r="F22" s="11">
        <v>0.70833333333333304</v>
      </c>
      <c r="G22" s="12">
        <f t="shared" si="7"/>
        <v>0.45833333333333304</v>
      </c>
      <c r="H22" s="13"/>
      <c r="I22" s="267"/>
      <c r="J22" s="13">
        <f t="shared" ref="J22" si="34">I22-H22</f>
        <v>0</v>
      </c>
      <c r="K22" s="14">
        <f t="shared" ref="K22" si="35">J22/24</f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5"/>
        <v>46312</v>
      </c>
      <c r="D23" s="11">
        <v>0.25</v>
      </c>
      <c r="E23" s="10">
        <f t="shared" si="6"/>
        <v>46312</v>
      </c>
      <c r="F23" s="11">
        <v>0.70833333333333304</v>
      </c>
      <c r="G23" s="12">
        <f t="shared" si="7"/>
        <v>0.45833333333333304</v>
      </c>
      <c r="H23" s="13"/>
      <c r="I23" s="267"/>
      <c r="J23" s="13">
        <f t="shared" ref="J23" si="36">I23-H23</f>
        <v>0</v>
      </c>
      <c r="K23" s="14">
        <f t="shared" ref="K23" si="37">J23/24</f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5"/>
        <v>46313</v>
      </c>
      <c r="D24" s="11">
        <v>0.25</v>
      </c>
      <c r="E24" s="10">
        <f t="shared" si="6"/>
        <v>46313</v>
      </c>
      <c r="F24" s="11">
        <v>0.70833333333333304</v>
      </c>
      <c r="G24" s="12">
        <f t="shared" si="7"/>
        <v>0.45833333333333304</v>
      </c>
      <c r="H24" s="13"/>
      <c r="I24" s="267"/>
      <c r="J24" s="13">
        <f t="shared" ref="J24" si="38">I24-H24</f>
        <v>0</v>
      </c>
      <c r="K24" s="14">
        <f t="shared" ref="K24" si="39">J24/24</f>
        <v>0</v>
      </c>
      <c r="L24" s="15"/>
    </row>
    <row r="25" spans="1:14">
      <c r="A25" s="16">
        <f t="shared" ref="A25:B34" si="40">A24+1</f>
        <v>19</v>
      </c>
      <c r="B25" s="10">
        <f>B24+1</f>
        <v>46314</v>
      </c>
      <c r="C25" s="10">
        <f t="shared" si="5"/>
        <v>46314</v>
      </c>
      <c r="D25" s="11">
        <v>0.25</v>
      </c>
      <c r="E25" s="10">
        <f t="shared" si="6"/>
        <v>46314</v>
      </c>
      <c r="F25" s="11">
        <v>0.70833333333333304</v>
      </c>
      <c r="G25" s="12">
        <f t="shared" si="7"/>
        <v>0.45833333333333304</v>
      </c>
      <c r="H25" s="13"/>
      <c r="I25" s="267"/>
      <c r="J25" s="13">
        <f t="shared" ref="J25:J26" si="41">I25-H25</f>
        <v>0</v>
      </c>
      <c r="K25" s="14">
        <f t="shared" ref="K25:K26" si="42">J25/24</f>
        <v>0</v>
      </c>
      <c r="L25" s="15"/>
    </row>
    <row r="26" spans="1:14">
      <c r="A26" s="16">
        <f t="shared" si="40"/>
        <v>20</v>
      </c>
      <c r="B26" s="10">
        <f>B25+1</f>
        <v>46315</v>
      </c>
      <c r="C26" s="10">
        <f t="shared" si="5"/>
        <v>46315</v>
      </c>
      <c r="D26" s="11">
        <v>0.25</v>
      </c>
      <c r="E26" s="10">
        <f t="shared" si="6"/>
        <v>46315</v>
      </c>
      <c r="F26" s="11">
        <v>0.70833333333333304</v>
      </c>
      <c r="G26" s="12">
        <f t="shared" si="7"/>
        <v>0.45833333333333304</v>
      </c>
      <c r="H26" s="13"/>
      <c r="I26" s="267"/>
      <c r="J26" s="13">
        <f t="shared" si="41"/>
        <v>0</v>
      </c>
      <c r="K26" s="14">
        <f t="shared" si="42"/>
        <v>0</v>
      </c>
      <c r="L26" s="15"/>
    </row>
    <row r="27" spans="1:14">
      <c r="A27" s="16">
        <f t="shared" si="40"/>
        <v>21</v>
      </c>
      <c r="B27" s="10">
        <f>B26+1</f>
        <v>46316</v>
      </c>
      <c r="C27" s="10">
        <f t="shared" si="5"/>
        <v>46316</v>
      </c>
      <c r="D27" s="11">
        <v>0.25</v>
      </c>
      <c r="E27" s="10">
        <f t="shared" si="6"/>
        <v>46316</v>
      </c>
      <c r="F27" s="11">
        <v>0.70833333333333304</v>
      </c>
      <c r="G27" s="12">
        <f t="shared" si="7"/>
        <v>0.45833333333333304</v>
      </c>
      <c r="H27" s="13"/>
      <c r="I27" s="267"/>
      <c r="J27" s="13">
        <f t="shared" si="0"/>
        <v>0</v>
      </c>
      <c r="K27" s="14">
        <f t="shared" si="31"/>
        <v>0</v>
      </c>
      <c r="L27" s="15"/>
    </row>
    <row r="28" spans="1:14">
      <c r="A28" s="16">
        <f t="shared" si="40"/>
        <v>22</v>
      </c>
      <c r="B28" s="10">
        <f t="shared" si="40"/>
        <v>46317</v>
      </c>
      <c r="C28" s="10">
        <f t="shared" si="5"/>
        <v>46317</v>
      </c>
      <c r="D28" s="11">
        <v>0.25</v>
      </c>
      <c r="E28" s="10">
        <f t="shared" si="6"/>
        <v>46317</v>
      </c>
      <c r="F28" s="11">
        <v>0.70833333333333304</v>
      </c>
      <c r="G28" s="12">
        <f t="shared" si="7"/>
        <v>0.45833333333333304</v>
      </c>
      <c r="H28" s="13"/>
      <c r="I28" s="13"/>
      <c r="J28" s="13">
        <f t="shared" si="0"/>
        <v>0</v>
      </c>
      <c r="K28" s="14">
        <f t="shared" ref="K28" si="43">J28/24</f>
        <v>0</v>
      </c>
      <c r="L28" s="15"/>
    </row>
    <row r="29" spans="1:14">
      <c r="A29" s="16">
        <f t="shared" si="40"/>
        <v>23</v>
      </c>
      <c r="B29" s="10">
        <f t="shared" si="40"/>
        <v>46318</v>
      </c>
      <c r="C29" s="10">
        <f t="shared" si="5"/>
        <v>46318</v>
      </c>
      <c r="D29" s="11">
        <v>0.25</v>
      </c>
      <c r="E29" s="10">
        <f t="shared" si="6"/>
        <v>46318</v>
      </c>
      <c r="F29" s="11">
        <v>0.70833333333333304</v>
      </c>
      <c r="G29" s="12">
        <f t="shared" si="7"/>
        <v>0.45833333333333304</v>
      </c>
      <c r="H29" s="13"/>
      <c r="I29" s="13"/>
      <c r="J29" s="13">
        <f t="shared" ref="J29" si="44">I29-H29</f>
        <v>0</v>
      </c>
      <c r="K29" s="14">
        <f t="shared" ref="K29" si="45">J29/24</f>
        <v>0</v>
      </c>
      <c r="L29" s="15"/>
    </row>
    <row r="30" spans="1:14">
      <c r="A30" s="16">
        <f t="shared" si="40"/>
        <v>24</v>
      </c>
      <c r="B30" s="10">
        <f t="shared" si="40"/>
        <v>46319</v>
      </c>
      <c r="C30" s="10">
        <f t="shared" si="5"/>
        <v>46319</v>
      </c>
      <c r="D30" s="11">
        <v>0.25</v>
      </c>
      <c r="E30" s="10">
        <f t="shared" si="6"/>
        <v>46319</v>
      </c>
      <c r="F30" s="11">
        <v>0.70833333333333304</v>
      </c>
      <c r="G30" s="12">
        <f t="shared" si="7"/>
        <v>0.45833333333333304</v>
      </c>
      <c r="H30" s="13"/>
      <c r="I30" s="267"/>
      <c r="J30" s="13">
        <f t="shared" si="0"/>
        <v>0</v>
      </c>
      <c r="K30" s="14">
        <f t="shared" ref="K30" si="46">J30/24</f>
        <v>0</v>
      </c>
      <c r="L30" s="15"/>
    </row>
    <row r="31" spans="1:14">
      <c r="A31" s="16">
        <f t="shared" si="40"/>
        <v>25</v>
      </c>
      <c r="B31" s="10">
        <f t="shared" si="40"/>
        <v>46320</v>
      </c>
      <c r="C31" s="10">
        <f t="shared" si="5"/>
        <v>46320</v>
      </c>
      <c r="D31" s="11">
        <v>0.25</v>
      </c>
      <c r="E31" s="10">
        <f t="shared" si="6"/>
        <v>46320</v>
      </c>
      <c r="F31" s="11">
        <v>0.70833333333333304</v>
      </c>
      <c r="G31" s="12">
        <f t="shared" si="7"/>
        <v>0.45833333333333304</v>
      </c>
      <c r="H31" s="13"/>
      <c r="I31" s="267"/>
      <c r="J31" s="13">
        <f t="shared" ref="J31" si="47">I31-H31</f>
        <v>0</v>
      </c>
      <c r="K31" s="14">
        <f t="shared" ref="K31" si="48">J31/24</f>
        <v>0</v>
      </c>
      <c r="L31" s="15"/>
    </row>
    <row r="32" spans="1:14">
      <c r="A32" s="16">
        <f t="shared" si="40"/>
        <v>26</v>
      </c>
      <c r="B32" s="10">
        <f t="shared" si="40"/>
        <v>46321</v>
      </c>
      <c r="C32" s="10">
        <f t="shared" si="5"/>
        <v>46321</v>
      </c>
      <c r="D32" s="11">
        <v>0.25</v>
      </c>
      <c r="E32" s="10">
        <f t="shared" si="6"/>
        <v>46321</v>
      </c>
      <c r="F32" s="11">
        <v>0.70833333333333304</v>
      </c>
      <c r="G32" s="12">
        <f t="shared" si="7"/>
        <v>0.45833333333333304</v>
      </c>
      <c r="H32" s="13"/>
      <c r="I32" s="267"/>
      <c r="J32" s="13">
        <f t="shared" ref="J32" si="49">I32-H32</f>
        <v>0</v>
      </c>
      <c r="K32" s="14">
        <f t="shared" ref="K32" si="50">J32/24</f>
        <v>0</v>
      </c>
      <c r="L32" s="15"/>
    </row>
    <row r="33" spans="1:12">
      <c r="A33" s="16">
        <f t="shared" si="40"/>
        <v>27</v>
      </c>
      <c r="B33" s="10">
        <f t="shared" si="40"/>
        <v>46322</v>
      </c>
      <c r="C33" s="10">
        <f t="shared" si="5"/>
        <v>46322</v>
      </c>
      <c r="D33" s="11">
        <v>0.25</v>
      </c>
      <c r="E33" s="10">
        <f t="shared" si="6"/>
        <v>46322</v>
      </c>
      <c r="F33" s="11">
        <v>0.70833333333333304</v>
      </c>
      <c r="G33" s="12">
        <f t="shared" si="7"/>
        <v>0.45833333333333304</v>
      </c>
      <c r="H33" s="13"/>
      <c r="I33" s="267"/>
      <c r="J33" s="13">
        <f t="shared" ref="J33" si="51">I33-H33</f>
        <v>0</v>
      </c>
      <c r="K33" s="14">
        <f t="shared" ref="K33" si="52">J33/24</f>
        <v>0</v>
      </c>
      <c r="L33" s="15"/>
    </row>
    <row r="34" spans="1:12">
      <c r="A34" s="16">
        <f t="shared" si="40"/>
        <v>28</v>
      </c>
      <c r="B34" s="10">
        <f t="shared" si="40"/>
        <v>46323</v>
      </c>
      <c r="C34" s="10">
        <f t="shared" si="5"/>
        <v>46323</v>
      </c>
      <c r="D34" s="11">
        <v>0.25</v>
      </c>
      <c r="E34" s="10">
        <f t="shared" si="6"/>
        <v>46323</v>
      </c>
      <c r="F34" s="11">
        <v>0.70833333333333304</v>
      </c>
      <c r="G34" s="12">
        <f t="shared" si="7"/>
        <v>0.45833333333333304</v>
      </c>
      <c r="H34" s="13"/>
      <c r="I34" s="267"/>
      <c r="J34" s="13">
        <f t="shared" ref="J34" si="53">I34-H34</f>
        <v>0</v>
      </c>
      <c r="K34" s="14">
        <f t="shared" ref="K34" si="54">J34/24</f>
        <v>0</v>
      </c>
      <c r="L34" s="15"/>
    </row>
    <row r="35" spans="1:12" ht="15" customHeight="1">
      <c r="A35" s="16">
        <f t="shared" ref="A35:B35" si="55">A34+1</f>
        <v>29</v>
      </c>
      <c r="B35" s="10">
        <f t="shared" si="55"/>
        <v>46324</v>
      </c>
      <c r="C35" s="10">
        <f t="shared" ref="C35:C37" si="56">B35</f>
        <v>46324</v>
      </c>
      <c r="D35" s="11">
        <v>0.25</v>
      </c>
      <c r="E35" s="10">
        <f t="shared" ref="E35:E37" si="57">B35</f>
        <v>46324</v>
      </c>
      <c r="F35" s="11">
        <v>0.70833333333333304</v>
      </c>
      <c r="G35" s="12">
        <f t="shared" ref="G35:G37" si="58">IFERROR(((E35-C35)+(F35-D35)),"")</f>
        <v>0.45833333333333304</v>
      </c>
      <c r="H35" s="13"/>
      <c r="I35" s="267"/>
      <c r="J35" s="13">
        <f t="shared" ref="J35" si="59">I35-H35</f>
        <v>0</v>
      </c>
      <c r="K35" s="14">
        <f t="shared" ref="K35" si="60">J35/24</f>
        <v>0</v>
      </c>
      <c r="L35" s="15"/>
    </row>
    <row r="36" spans="1:12">
      <c r="A36" s="16">
        <f t="shared" ref="A36:B36" si="61">A35+1</f>
        <v>30</v>
      </c>
      <c r="B36" s="10">
        <f t="shared" si="61"/>
        <v>46325</v>
      </c>
      <c r="C36" s="10">
        <f t="shared" si="56"/>
        <v>46325</v>
      </c>
      <c r="D36" s="11">
        <v>0.25</v>
      </c>
      <c r="E36" s="10">
        <f t="shared" si="57"/>
        <v>46325</v>
      </c>
      <c r="F36" s="11">
        <v>0.70833333333333304</v>
      </c>
      <c r="G36" s="12">
        <f t="shared" si="58"/>
        <v>0.45833333333333304</v>
      </c>
      <c r="H36" s="13"/>
      <c r="I36" s="267"/>
      <c r="J36" s="13">
        <f t="shared" ref="J36" si="62">I36-H36</f>
        <v>0</v>
      </c>
      <c r="K36" s="14">
        <f t="shared" ref="K36" si="63">J36/24</f>
        <v>0</v>
      </c>
      <c r="L36" s="15"/>
    </row>
    <row r="37" spans="1:12">
      <c r="A37" s="16">
        <f t="shared" ref="A37:B37" si="64">A36+1</f>
        <v>31</v>
      </c>
      <c r="B37" s="10">
        <f t="shared" si="64"/>
        <v>46326</v>
      </c>
      <c r="C37" s="10">
        <f t="shared" si="56"/>
        <v>46326</v>
      </c>
      <c r="D37" s="11">
        <v>0.25</v>
      </c>
      <c r="E37" s="10">
        <f t="shared" si="57"/>
        <v>46326</v>
      </c>
      <c r="F37" s="11">
        <v>0.70833333333333304</v>
      </c>
      <c r="G37" s="12">
        <f t="shared" si="58"/>
        <v>0.45833333333333304</v>
      </c>
      <c r="H37" s="13"/>
      <c r="I37" s="267"/>
      <c r="J37" s="13">
        <f t="shared" ref="J37" si="65">I37-H37</f>
        <v>0</v>
      </c>
      <c r="K37" s="14">
        <f t="shared" ref="K37" si="66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267"/>
      <c r="J38" s="13"/>
      <c r="K38" s="14"/>
      <c r="L38" s="15"/>
    </row>
    <row r="39" spans="1:12">
      <c r="A39" s="268"/>
      <c r="B39" s="120"/>
      <c r="C39" s="120"/>
      <c r="D39" s="269"/>
      <c r="E39" s="120"/>
      <c r="F39" s="269"/>
      <c r="G39" s="207"/>
      <c r="H39" s="270"/>
      <c r="I39" s="271"/>
      <c r="J39" s="270"/>
      <c r="K39" s="208"/>
      <c r="L39" s="272"/>
    </row>
    <row r="40" spans="1:12">
      <c r="A40" s="24" t="s">
        <v>3</v>
      </c>
      <c r="B40" s="25"/>
      <c r="C40" s="25"/>
      <c r="D40" s="25"/>
      <c r="E40" s="25"/>
      <c r="F40" s="25"/>
      <c r="G40" s="26">
        <f>SUM(G7:G37)</f>
        <v>14.999999999999979</v>
      </c>
      <c r="H40" s="27"/>
      <c r="I40" s="27"/>
      <c r="J40" s="28">
        <f>SUM(J7:J37)</f>
        <v>22621.410000000033</v>
      </c>
      <c r="K40" s="28">
        <f>AVERAGE(K7:K37)</f>
        <v>30.405120967741983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G40/SUMPRODUCT((G7:G37&gt;0)*1)</f>
        <v>0.48387096774193478</v>
      </c>
      <c r="H41" s="33"/>
      <c r="I41" s="33"/>
      <c r="J41" s="33"/>
      <c r="K41" s="33">
        <f>K40/SUMPRODUCT((K7:K37&gt;0)*1)</f>
        <v>3.0405120967741981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5" zoomScaleNormal="85" workbookViewId="0">
      <pane xSplit="5" ySplit="7" topLeftCell="F8" activePane="bottomRight" state="frozen"/>
      <selection pane="topRight"/>
      <selection pane="bottomLeft"/>
      <selection pane="bottomRight" activeCell="H21" sqref="H2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5" width="9.140625" style="1"/>
    <col min="6" max="6" width="10.42578125" style="1" customWidth="1"/>
    <col min="7" max="7" width="11.85546875" style="1" customWidth="1"/>
    <col min="8" max="8" width="13.285156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264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MAX(K7:K34)</f>
        <v>164.64583333333334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</f>
        <v>46296</v>
      </c>
      <c r="F7" s="11">
        <v>0.97916666666666696</v>
      </c>
      <c r="G7" s="12">
        <f t="shared" ref="G7:G32" si="0">IFERROR(((E7-C7)+(F7-D7)),"")</f>
        <v>0.6875</v>
      </c>
      <c r="H7" s="13">
        <v>6157492.5</v>
      </c>
      <c r="I7" s="13">
        <v>6160113.5999999996</v>
      </c>
      <c r="J7" s="13">
        <f t="shared" ref="J7:J8" si="1">I7-H7</f>
        <v>2621.0999999996275</v>
      </c>
      <c r="K7" s="14">
        <f t="shared" ref="K7:K8" si="2">J7/24</f>
        <v>109.21249999998447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</f>
        <v>46297</v>
      </c>
      <c r="F8" s="11">
        <v>0.97222222222222199</v>
      </c>
      <c r="G8" s="12">
        <f t="shared" si="0"/>
        <v>0.68055555555555491</v>
      </c>
      <c r="H8" s="13">
        <f t="shared" ref="H8:H16" si="3">I7</f>
        <v>6160113.5999999996</v>
      </c>
      <c r="I8" s="13">
        <v>6164065.0999999996</v>
      </c>
      <c r="J8" s="13">
        <f t="shared" si="1"/>
        <v>3951.5</v>
      </c>
      <c r="K8" s="14">
        <f t="shared" si="2"/>
        <v>164.64583333333334</v>
      </c>
      <c r="L8" s="15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ref="C9:C34" si="5">B9</f>
        <v>46298</v>
      </c>
      <c r="D9" s="11">
        <v>0.29166666666666702</v>
      </c>
      <c r="E9" s="10">
        <f t="shared" ref="E9" si="6">C9</f>
        <v>46298</v>
      </c>
      <c r="F9" s="11">
        <v>0.79166666666666696</v>
      </c>
      <c r="G9" s="12">
        <f t="shared" si="0"/>
        <v>0.49999999999999994</v>
      </c>
      <c r="H9" s="13">
        <f t="shared" si="3"/>
        <v>6164065.0999999996</v>
      </c>
      <c r="I9" s="13">
        <v>6164065.0999999996</v>
      </c>
      <c r="J9" s="13">
        <f t="shared" ref="J9" si="7">I9-H9</f>
        <v>0</v>
      </c>
      <c r="K9" s="14">
        <f t="shared" ref="K9" si="8">J9/24</f>
        <v>0</v>
      </c>
      <c r="L9" s="15" t="s">
        <v>186</v>
      </c>
    </row>
    <row r="10" spans="1:12">
      <c r="A10" s="16">
        <f t="shared" si="4"/>
        <v>4</v>
      </c>
      <c r="B10" s="10">
        <f t="shared" si="4"/>
        <v>46299</v>
      </c>
      <c r="C10" s="10">
        <f t="shared" si="5"/>
        <v>46299</v>
      </c>
      <c r="D10" s="11">
        <v>0.29166666666666702</v>
      </c>
      <c r="E10" s="10">
        <f t="shared" ref="E10:E32" si="9">C10</f>
        <v>46299</v>
      </c>
      <c r="F10" s="11">
        <v>0.92708333333333304</v>
      </c>
      <c r="G10" s="12">
        <f t="shared" si="0"/>
        <v>0.63541666666666607</v>
      </c>
      <c r="H10" s="13">
        <f t="shared" si="3"/>
        <v>6164065.0999999996</v>
      </c>
      <c r="I10" s="13">
        <v>6164065.0999999996</v>
      </c>
      <c r="J10" s="13">
        <f t="shared" ref="J10" si="10">I10-H10</f>
        <v>0</v>
      </c>
      <c r="K10" s="14">
        <f t="shared" ref="K10" si="11">J10/24</f>
        <v>0</v>
      </c>
      <c r="L10" s="15" t="s">
        <v>186</v>
      </c>
    </row>
    <row r="11" spans="1:12">
      <c r="A11" s="16">
        <f t="shared" si="4"/>
        <v>5</v>
      </c>
      <c r="B11" s="10">
        <f t="shared" si="4"/>
        <v>46300</v>
      </c>
      <c r="C11" s="10">
        <f t="shared" si="5"/>
        <v>46300</v>
      </c>
      <c r="D11" s="11">
        <v>0.29166666666666702</v>
      </c>
      <c r="E11" s="10">
        <f t="shared" si="9"/>
        <v>46300</v>
      </c>
      <c r="F11" s="11">
        <v>0.97222222222222199</v>
      </c>
      <c r="G11" s="12">
        <f t="shared" si="0"/>
        <v>0.68055555555555491</v>
      </c>
      <c r="H11" s="13">
        <f t="shared" si="3"/>
        <v>6164065.0999999996</v>
      </c>
      <c r="I11" s="13">
        <v>6166901.5</v>
      </c>
      <c r="J11" s="13">
        <f t="shared" ref="J11" si="12">I11-H11</f>
        <v>2836.4000000003725</v>
      </c>
      <c r="K11" s="14">
        <f t="shared" ref="K11" si="13">J11/24</f>
        <v>118.18333333334886</v>
      </c>
      <c r="L11" s="15"/>
    </row>
    <row r="12" spans="1:12">
      <c r="A12" s="16">
        <f t="shared" si="4"/>
        <v>6</v>
      </c>
      <c r="B12" s="10">
        <f t="shared" si="4"/>
        <v>46301</v>
      </c>
      <c r="C12" s="10">
        <f t="shared" si="5"/>
        <v>46301</v>
      </c>
      <c r="D12" s="11">
        <v>0.29166666666666702</v>
      </c>
      <c r="E12" s="10">
        <f t="shared" si="9"/>
        <v>46301</v>
      </c>
      <c r="F12" s="11">
        <v>0.97916666666666696</v>
      </c>
      <c r="G12" s="12">
        <f t="shared" si="0"/>
        <v>0.6875</v>
      </c>
      <c r="H12" s="13">
        <f t="shared" si="3"/>
        <v>6166901.5</v>
      </c>
      <c r="I12" s="13">
        <v>6169544</v>
      </c>
      <c r="J12" s="13">
        <f t="shared" ref="J12" si="14">I12-H12</f>
        <v>2642.5</v>
      </c>
      <c r="K12" s="14">
        <f t="shared" ref="K12" si="15">J12/24</f>
        <v>110.10416666666667</v>
      </c>
      <c r="L12" s="15"/>
    </row>
    <row r="13" spans="1:12">
      <c r="A13" s="16">
        <f t="shared" si="4"/>
        <v>7</v>
      </c>
      <c r="B13" s="10">
        <f t="shared" si="4"/>
        <v>46302</v>
      </c>
      <c r="C13" s="10">
        <f t="shared" si="5"/>
        <v>46302</v>
      </c>
      <c r="D13" s="11">
        <v>0.29166666666666702</v>
      </c>
      <c r="E13" s="10">
        <f t="shared" si="9"/>
        <v>46302</v>
      </c>
      <c r="F13" s="11">
        <v>0.97222222222222199</v>
      </c>
      <c r="G13" s="12">
        <f t="shared" si="0"/>
        <v>0.68055555555555491</v>
      </c>
      <c r="H13" s="13">
        <f t="shared" si="3"/>
        <v>6169544</v>
      </c>
      <c r="I13" s="13">
        <v>6172461.0999999996</v>
      </c>
      <c r="J13" s="13">
        <f t="shared" ref="J13" si="16">I13-H13</f>
        <v>2917.0999999996275</v>
      </c>
      <c r="K13" s="14">
        <f t="shared" ref="K13" si="17">J13/24</f>
        <v>121.54583333331782</v>
      </c>
      <c r="L13" s="15"/>
    </row>
    <row r="14" spans="1:12">
      <c r="A14" s="16">
        <f t="shared" si="4"/>
        <v>8</v>
      </c>
      <c r="B14" s="10">
        <f t="shared" si="4"/>
        <v>46303</v>
      </c>
      <c r="C14" s="10">
        <f t="shared" si="5"/>
        <v>46303</v>
      </c>
      <c r="D14" s="11">
        <v>0.29166666666666702</v>
      </c>
      <c r="E14" s="10">
        <f t="shared" si="9"/>
        <v>46303</v>
      </c>
      <c r="F14" s="11">
        <v>0.97222222222222199</v>
      </c>
      <c r="G14" s="12">
        <f t="shared" si="0"/>
        <v>0.68055555555555491</v>
      </c>
      <c r="H14" s="13">
        <f t="shared" si="3"/>
        <v>6172461.0999999996</v>
      </c>
      <c r="I14" s="13">
        <v>6175247.7999999998</v>
      </c>
      <c r="J14" s="13">
        <f t="shared" ref="J14" si="18">I14-H14</f>
        <v>2786.7000000001863</v>
      </c>
      <c r="K14" s="14">
        <f t="shared" ref="K14" si="19">J14/24</f>
        <v>116.11250000000776</v>
      </c>
      <c r="L14" s="15"/>
    </row>
    <row r="15" spans="1:12">
      <c r="A15" s="16">
        <f t="shared" si="4"/>
        <v>9</v>
      </c>
      <c r="B15" s="10">
        <f t="shared" si="4"/>
        <v>46304</v>
      </c>
      <c r="C15" s="10">
        <f t="shared" si="5"/>
        <v>46304</v>
      </c>
      <c r="D15" s="11">
        <v>0.29166666666666702</v>
      </c>
      <c r="E15" s="10">
        <f t="shared" si="9"/>
        <v>46304</v>
      </c>
      <c r="F15" s="11">
        <v>0.97222222222222199</v>
      </c>
      <c r="G15" s="12">
        <f t="shared" si="0"/>
        <v>0.68055555555555491</v>
      </c>
      <c r="H15" s="13">
        <f t="shared" si="3"/>
        <v>6175247.7999999998</v>
      </c>
      <c r="I15" s="13">
        <v>6177388.7000000002</v>
      </c>
      <c r="J15" s="13">
        <f t="shared" ref="J15" si="20">I15-H15</f>
        <v>2140.9000000003725</v>
      </c>
      <c r="K15" s="14">
        <f t="shared" ref="K15" si="21">J15/24</f>
        <v>89.204166666682184</v>
      </c>
      <c r="L15" s="15"/>
    </row>
    <row r="16" spans="1:12">
      <c r="A16" s="16">
        <f t="shared" si="4"/>
        <v>10</v>
      </c>
      <c r="B16" s="10">
        <f t="shared" si="4"/>
        <v>46305</v>
      </c>
      <c r="C16" s="10">
        <f t="shared" si="5"/>
        <v>46305</v>
      </c>
      <c r="D16" s="11">
        <v>0.29166666666666702</v>
      </c>
      <c r="E16" s="10">
        <f t="shared" si="9"/>
        <v>46305</v>
      </c>
      <c r="F16" s="11">
        <v>0.97222222222222199</v>
      </c>
      <c r="G16" s="12">
        <f t="shared" si="0"/>
        <v>0.68055555555555491</v>
      </c>
      <c r="H16" s="13">
        <f t="shared" si="3"/>
        <v>6177388.7000000002</v>
      </c>
      <c r="I16" s="13">
        <v>6177388.7000000002</v>
      </c>
      <c r="J16" s="13">
        <f t="shared" ref="J16" si="22">I16-H16</f>
        <v>0</v>
      </c>
      <c r="K16" s="14">
        <f t="shared" ref="K16" si="23">J16/24</f>
        <v>0</v>
      </c>
      <c r="L16" s="15" t="s">
        <v>186</v>
      </c>
    </row>
    <row r="17" spans="1:14">
      <c r="A17" s="16">
        <f t="shared" si="4"/>
        <v>11</v>
      </c>
      <c r="B17" s="10">
        <f t="shared" si="4"/>
        <v>46306</v>
      </c>
      <c r="C17" s="10">
        <f t="shared" si="5"/>
        <v>46306</v>
      </c>
      <c r="D17" s="11">
        <v>0.29166666666666702</v>
      </c>
      <c r="E17" s="10">
        <f t="shared" si="9"/>
        <v>46306</v>
      </c>
      <c r="F17" s="11">
        <v>0.97222222222222199</v>
      </c>
      <c r="G17" s="12">
        <f t="shared" si="0"/>
        <v>0.68055555555555491</v>
      </c>
      <c r="H17" s="13">
        <f t="shared" ref="H17:H20" si="24">I16</f>
        <v>6177388.7000000002</v>
      </c>
      <c r="I17" s="13">
        <v>6177388.7000000002</v>
      </c>
      <c r="J17" s="13">
        <f t="shared" ref="J17" si="25">I17-H17</f>
        <v>0</v>
      </c>
      <c r="K17" s="14">
        <f t="shared" ref="K17" si="26">J17/24</f>
        <v>0</v>
      </c>
      <c r="L17" s="15" t="s">
        <v>186</v>
      </c>
    </row>
    <row r="18" spans="1:14">
      <c r="A18" s="16">
        <f t="shared" si="4"/>
        <v>12</v>
      </c>
      <c r="B18" s="10">
        <f t="shared" si="4"/>
        <v>46307</v>
      </c>
      <c r="C18" s="10">
        <f t="shared" si="5"/>
        <v>46307</v>
      </c>
      <c r="D18" s="11">
        <v>0.29166666666666702</v>
      </c>
      <c r="E18" s="10">
        <f t="shared" si="9"/>
        <v>46307</v>
      </c>
      <c r="F18" s="11">
        <v>0.97222222222222199</v>
      </c>
      <c r="G18" s="12">
        <f t="shared" si="0"/>
        <v>0.68055555555555491</v>
      </c>
      <c r="H18" s="13">
        <f t="shared" si="24"/>
        <v>6177388.7000000002</v>
      </c>
      <c r="I18" s="13">
        <v>6181263.2999999998</v>
      </c>
      <c r="J18" s="13">
        <f t="shared" ref="J18" si="27">I18-H18</f>
        <v>3874.5999999996275</v>
      </c>
      <c r="K18" s="14">
        <f t="shared" ref="K18" si="28">J18/24</f>
        <v>161.44166666665114</v>
      </c>
      <c r="L18" s="15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5"/>
        <v>46308</v>
      </c>
      <c r="D19" s="11">
        <v>0.29166666666666702</v>
      </c>
      <c r="E19" s="10">
        <f t="shared" si="9"/>
        <v>46308</v>
      </c>
      <c r="F19" s="11">
        <v>0.97222222222222199</v>
      </c>
      <c r="G19" s="12">
        <f t="shared" si="0"/>
        <v>0.68055555555555491</v>
      </c>
      <c r="H19" s="13">
        <f t="shared" si="24"/>
        <v>6181263.2999999998</v>
      </c>
      <c r="I19" s="13">
        <v>6184416.5</v>
      </c>
      <c r="J19" s="13">
        <f t="shared" ref="J19" si="29">I19-H19</f>
        <v>3153.2000000001863</v>
      </c>
      <c r="K19" s="14">
        <f t="shared" ref="K19" si="30">J19/24</f>
        <v>131.38333333334108</v>
      </c>
      <c r="L19" s="15"/>
    </row>
    <row r="20" spans="1:14">
      <c r="A20" s="16">
        <f t="shared" si="4"/>
        <v>14</v>
      </c>
      <c r="B20" s="10">
        <f t="shared" si="4"/>
        <v>46309</v>
      </c>
      <c r="C20" s="10">
        <f t="shared" si="5"/>
        <v>46309</v>
      </c>
      <c r="D20" s="11">
        <v>0.29166666666666702</v>
      </c>
      <c r="E20" s="10">
        <f t="shared" si="9"/>
        <v>46309</v>
      </c>
      <c r="F20" s="11">
        <v>0.97222222222222199</v>
      </c>
      <c r="G20" s="12">
        <f t="shared" si="0"/>
        <v>0.68055555555555491</v>
      </c>
      <c r="H20" s="13">
        <f t="shared" si="24"/>
        <v>6184416.5</v>
      </c>
      <c r="I20" s="13">
        <v>6186519.0999999996</v>
      </c>
      <c r="J20" s="13">
        <f t="shared" ref="J20" si="31">I20-H20</f>
        <v>2102.5999999996275</v>
      </c>
      <c r="K20" s="14">
        <f t="shared" ref="K20" si="32">J20/24</f>
        <v>87.608333333317816</v>
      </c>
      <c r="L20" s="15"/>
    </row>
    <row r="21" spans="1:14">
      <c r="A21" s="16">
        <f t="shared" si="4"/>
        <v>15</v>
      </c>
      <c r="B21" s="10">
        <f t="shared" si="4"/>
        <v>46310</v>
      </c>
      <c r="C21" s="10">
        <f t="shared" si="5"/>
        <v>46310</v>
      </c>
      <c r="D21" s="11">
        <v>0.29166666666666702</v>
      </c>
      <c r="E21" s="10">
        <f t="shared" si="9"/>
        <v>46310</v>
      </c>
      <c r="F21" s="11">
        <v>0.97222222222222199</v>
      </c>
      <c r="G21" s="12">
        <f t="shared" si="0"/>
        <v>0.68055555555555491</v>
      </c>
      <c r="H21" s="13"/>
      <c r="I21" s="13"/>
      <c r="J21" s="13">
        <f t="shared" ref="J21:J34" si="33">I21-H21</f>
        <v>0</v>
      </c>
      <c r="K21" s="14">
        <f t="shared" ref="K21:K34" si="34">J21/24</f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5"/>
        <v>46311</v>
      </c>
      <c r="D22" s="11">
        <v>0.29166666666666702</v>
      </c>
      <c r="E22" s="10">
        <f t="shared" si="9"/>
        <v>46311</v>
      </c>
      <c r="F22" s="11">
        <v>0.97222222222222199</v>
      </c>
      <c r="G22" s="12">
        <f t="shared" si="0"/>
        <v>0.68055555555555491</v>
      </c>
      <c r="H22" s="13"/>
      <c r="I22" s="13"/>
      <c r="J22" s="13">
        <f t="shared" ref="J22" si="35">I22-H22</f>
        <v>0</v>
      </c>
      <c r="K22" s="14">
        <f t="shared" ref="K22" si="36">J22/24</f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5"/>
        <v>46312</v>
      </c>
      <c r="D23" s="11">
        <v>0.29166666666666702</v>
      </c>
      <c r="E23" s="10">
        <f t="shared" si="9"/>
        <v>46312</v>
      </c>
      <c r="F23" s="11">
        <v>0.97222222222222199</v>
      </c>
      <c r="G23" s="12">
        <f t="shared" si="0"/>
        <v>0.68055555555555491</v>
      </c>
      <c r="H23" s="13"/>
      <c r="I23" s="13"/>
      <c r="J23" s="13">
        <f t="shared" si="33"/>
        <v>0</v>
      </c>
      <c r="K23" s="14">
        <f t="shared" si="34"/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5"/>
        <v>46313</v>
      </c>
      <c r="D24" s="11">
        <v>0.29166666666666702</v>
      </c>
      <c r="E24" s="10">
        <f t="shared" si="9"/>
        <v>46313</v>
      </c>
      <c r="F24" s="11">
        <v>0.70833333333333304</v>
      </c>
      <c r="G24" s="12">
        <f t="shared" si="0"/>
        <v>0.41666666666666602</v>
      </c>
      <c r="H24" s="13"/>
      <c r="I24" s="13"/>
      <c r="J24" s="13">
        <f t="shared" si="33"/>
        <v>0</v>
      </c>
      <c r="K24" s="14">
        <f t="shared" si="34"/>
        <v>0</v>
      </c>
      <c r="L24" s="15"/>
    </row>
    <row r="25" spans="1:14">
      <c r="A25" s="16">
        <f t="shared" ref="A25:B34" si="37">A24+1</f>
        <v>19</v>
      </c>
      <c r="B25" s="10">
        <f>B24+1</f>
        <v>46314</v>
      </c>
      <c r="C25" s="10">
        <f t="shared" si="5"/>
        <v>46314</v>
      </c>
      <c r="D25" s="11">
        <v>0.29166666666666702</v>
      </c>
      <c r="E25" s="10">
        <f t="shared" si="9"/>
        <v>46314</v>
      </c>
      <c r="F25" s="11">
        <v>0.97222222222222199</v>
      </c>
      <c r="G25" s="12">
        <f t="shared" si="0"/>
        <v>0.68055555555555491</v>
      </c>
      <c r="H25" s="13"/>
      <c r="I25" s="13"/>
      <c r="J25" s="13">
        <f t="shared" ref="J25" si="38">I25-H25</f>
        <v>0</v>
      </c>
      <c r="K25" s="14">
        <f t="shared" ref="K25" si="39">J25/24</f>
        <v>0</v>
      </c>
      <c r="L25" s="15"/>
    </row>
    <row r="26" spans="1:14">
      <c r="A26" s="16">
        <f t="shared" si="37"/>
        <v>20</v>
      </c>
      <c r="B26" s="10">
        <f>B25+1</f>
        <v>46315</v>
      </c>
      <c r="C26" s="10">
        <f t="shared" si="5"/>
        <v>46315</v>
      </c>
      <c r="D26" s="11">
        <v>0.29166666666666702</v>
      </c>
      <c r="E26" s="10">
        <f t="shared" si="9"/>
        <v>46315</v>
      </c>
      <c r="F26" s="11">
        <v>0.98611111111111105</v>
      </c>
      <c r="G26" s="12">
        <f t="shared" si="0"/>
        <v>0.69444444444444398</v>
      </c>
      <c r="H26" s="13"/>
      <c r="I26" s="13"/>
      <c r="J26" s="13">
        <f t="shared" si="33"/>
        <v>0</v>
      </c>
      <c r="K26" s="14">
        <f t="shared" si="34"/>
        <v>0</v>
      </c>
      <c r="L26" s="15"/>
    </row>
    <row r="27" spans="1:14">
      <c r="A27" s="16">
        <f t="shared" si="37"/>
        <v>21</v>
      </c>
      <c r="B27" s="10">
        <f>B26+1</f>
        <v>46316</v>
      </c>
      <c r="C27" s="10">
        <f t="shared" si="5"/>
        <v>46316</v>
      </c>
      <c r="D27" s="11">
        <v>0.29166666666666702</v>
      </c>
      <c r="E27" s="10">
        <f t="shared" si="9"/>
        <v>46316</v>
      </c>
      <c r="F27" s="11">
        <v>0.97222222222222199</v>
      </c>
      <c r="G27" s="12">
        <f t="shared" si="0"/>
        <v>0.68055555555555491</v>
      </c>
      <c r="H27" s="13"/>
      <c r="I27" s="13"/>
      <c r="J27" s="13">
        <f t="shared" si="33"/>
        <v>0</v>
      </c>
      <c r="K27" s="14">
        <f t="shared" si="34"/>
        <v>0</v>
      </c>
      <c r="L27" s="15"/>
    </row>
    <row r="28" spans="1:14">
      <c r="A28" s="16">
        <f t="shared" si="37"/>
        <v>22</v>
      </c>
      <c r="B28" s="10">
        <f t="shared" si="37"/>
        <v>46317</v>
      </c>
      <c r="C28" s="10">
        <f t="shared" si="5"/>
        <v>46317</v>
      </c>
      <c r="D28" s="11">
        <v>0.29166666666666702</v>
      </c>
      <c r="E28" s="10">
        <f t="shared" si="9"/>
        <v>46317</v>
      </c>
      <c r="F28" s="11">
        <v>0.97222222222222199</v>
      </c>
      <c r="G28" s="12">
        <f t="shared" si="0"/>
        <v>0.68055555555555491</v>
      </c>
      <c r="H28" s="13"/>
      <c r="I28" s="13"/>
      <c r="J28" s="13">
        <f t="shared" si="33"/>
        <v>0</v>
      </c>
      <c r="K28" s="14">
        <f t="shared" si="34"/>
        <v>0</v>
      </c>
      <c r="L28" s="15"/>
    </row>
    <row r="29" spans="1:14">
      <c r="A29" s="16">
        <f t="shared" si="37"/>
        <v>23</v>
      </c>
      <c r="B29" s="10">
        <f t="shared" si="37"/>
        <v>46318</v>
      </c>
      <c r="C29" s="10">
        <f t="shared" si="5"/>
        <v>46318</v>
      </c>
      <c r="D29" s="11">
        <v>0.29166666666666702</v>
      </c>
      <c r="E29" s="10">
        <f t="shared" si="9"/>
        <v>46318</v>
      </c>
      <c r="F29" s="11">
        <v>0.97222222222222199</v>
      </c>
      <c r="G29" s="12">
        <f t="shared" si="0"/>
        <v>0.68055555555555491</v>
      </c>
      <c r="H29" s="13"/>
      <c r="I29" s="13"/>
      <c r="J29" s="13">
        <f t="shared" si="33"/>
        <v>0</v>
      </c>
      <c r="K29" s="14">
        <f t="shared" si="34"/>
        <v>0</v>
      </c>
      <c r="L29" s="15"/>
    </row>
    <row r="30" spans="1:14">
      <c r="A30" s="16">
        <f t="shared" si="37"/>
        <v>24</v>
      </c>
      <c r="B30" s="10">
        <f t="shared" si="37"/>
        <v>46319</v>
      </c>
      <c r="C30" s="10">
        <f t="shared" si="5"/>
        <v>46319</v>
      </c>
      <c r="D30" s="11">
        <v>0.29166666666666702</v>
      </c>
      <c r="E30" s="10">
        <f t="shared" si="9"/>
        <v>46319</v>
      </c>
      <c r="F30" s="11">
        <v>0.97222222222222199</v>
      </c>
      <c r="G30" s="12">
        <f t="shared" si="0"/>
        <v>0.68055555555555491</v>
      </c>
      <c r="H30" s="13"/>
      <c r="I30" s="13"/>
      <c r="J30" s="13">
        <f t="shared" si="33"/>
        <v>0</v>
      </c>
      <c r="K30" s="14">
        <f t="shared" si="34"/>
        <v>0</v>
      </c>
      <c r="L30" s="15"/>
    </row>
    <row r="31" spans="1:14">
      <c r="A31" s="16">
        <f t="shared" si="37"/>
        <v>25</v>
      </c>
      <c r="B31" s="10">
        <f t="shared" si="37"/>
        <v>46320</v>
      </c>
      <c r="C31" s="10">
        <f t="shared" si="5"/>
        <v>46320</v>
      </c>
      <c r="D31" s="11">
        <v>0.29166666666666702</v>
      </c>
      <c r="E31" s="10">
        <f t="shared" si="9"/>
        <v>46320</v>
      </c>
      <c r="F31" s="11">
        <v>0.97222222222222199</v>
      </c>
      <c r="G31" s="12">
        <f t="shared" si="0"/>
        <v>0.68055555555555491</v>
      </c>
      <c r="H31" s="13"/>
      <c r="I31" s="13"/>
      <c r="J31" s="13">
        <f t="shared" si="33"/>
        <v>0</v>
      </c>
      <c r="K31" s="14">
        <f t="shared" si="34"/>
        <v>0</v>
      </c>
      <c r="L31" s="15"/>
    </row>
    <row r="32" spans="1:14">
      <c r="A32" s="16">
        <f t="shared" si="37"/>
        <v>26</v>
      </c>
      <c r="B32" s="10">
        <f t="shared" si="37"/>
        <v>46321</v>
      </c>
      <c r="C32" s="10">
        <f t="shared" si="5"/>
        <v>46321</v>
      </c>
      <c r="D32" s="11">
        <v>0.29166666666666702</v>
      </c>
      <c r="E32" s="10">
        <f t="shared" si="9"/>
        <v>46321</v>
      </c>
      <c r="F32" s="11">
        <v>0.97222222222222199</v>
      </c>
      <c r="G32" s="12">
        <f t="shared" si="0"/>
        <v>0.68055555555555491</v>
      </c>
      <c r="H32" s="13"/>
      <c r="I32" s="13"/>
      <c r="J32" s="13">
        <f t="shared" ref="J32" si="40">I32-H32</f>
        <v>0</v>
      </c>
      <c r="K32" s="14">
        <f t="shared" ref="K32" si="41">J32/24</f>
        <v>0</v>
      </c>
      <c r="L32" s="15"/>
    </row>
    <row r="33" spans="1:12">
      <c r="A33" s="16">
        <f t="shared" si="37"/>
        <v>27</v>
      </c>
      <c r="B33" s="10">
        <f t="shared" si="37"/>
        <v>46322</v>
      </c>
      <c r="C33" s="10">
        <f t="shared" si="5"/>
        <v>46322</v>
      </c>
      <c r="D33" s="11">
        <v>0.29166666666666702</v>
      </c>
      <c r="E33" s="10">
        <f t="shared" ref="E33:E37" si="42">C33</f>
        <v>46322</v>
      </c>
      <c r="F33" s="11">
        <v>0.97222222222222199</v>
      </c>
      <c r="G33" s="12">
        <f t="shared" ref="G33:G37" si="43">IFERROR(((E33-C33)+(F33-D33)),"")</f>
        <v>0.68055555555555491</v>
      </c>
      <c r="H33" s="13"/>
      <c r="I33" s="13"/>
      <c r="J33" s="13">
        <f t="shared" si="33"/>
        <v>0</v>
      </c>
      <c r="K33" s="14">
        <f t="shared" si="34"/>
        <v>0</v>
      </c>
      <c r="L33" s="15"/>
    </row>
    <row r="34" spans="1:12">
      <c r="A34" s="16">
        <f t="shared" si="37"/>
        <v>28</v>
      </c>
      <c r="B34" s="10">
        <f t="shared" si="37"/>
        <v>46323</v>
      </c>
      <c r="C34" s="10">
        <f t="shared" si="5"/>
        <v>46323</v>
      </c>
      <c r="D34" s="11">
        <v>0.29166666666666702</v>
      </c>
      <c r="E34" s="10">
        <f t="shared" si="42"/>
        <v>46323</v>
      </c>
      <c r="F34" s="11">
        <v>0.999305555555556</v>
      </c>
      <c r="G34" s="12">
        <f t="shared" si="43"/>
        <v>0.70763888888888893</v>
      </c>
      <c r="H34" s="13"/>
      <c r="I34" s="13"/>
      <c r="J34" s="13">
        <f t="shared" si="33"/>
        <v>0</v>
      </c>
      <c r="K34" s="14">
        <f t="shared" si="34"/>
        <v>0</v>
      </c>
      <c r="L34" s="15"/>
    </row>
    <row r="35" spans="1:12">
      <c r="A35" s="16">
        <f t="shared" ref="A35:B35" si="44">A34+1</f>
        <v>29</v>
      </c>
      <c r="B35" s="10">
        <f t="shared" si="44"/>
        <v>46324</v>
      </c>
      <c r="C35" s="10">
        <f t="shared" ref="C35:C37" si="45">B35</f>
        <v>46324</v>
      </c>
      <c r="D35" s="11">
        <v>0</v>
      </c>
      <c r="E35" s="10">
        <f t="shared" si="42"/>
        <v>46324</v>
      </c>
      <c r="F35" s="11">
        <v>0.999305555555556</v>
      </c>
      <c r="G35" s="12">
        <f t="shared" si="43"/>
        <v>0.999305555555556</v>
      </c>
      <c r="H35" s="13"/>
      <c r="I35" s="13"/>
      <c r="J35" s="13">
        <f t="shared" ref="J35:J37" si="46">I35-H35</f>
        <v>0</v>
      </c>
      <c r="K35" s="14">
        <f t="shared" ref="K35:K37" si="47">J35/24</f>
        <v>0</v>
      </c>
      <c r="L35" s="15"/>
    </row>
    <row r="36" spans="1:12">
      <c r="A36" s="16">
        <f t="shared" ref="A36:B36" si="48">A35+1</f>
        <v>30</v>
      </c>
      <c r="B36" s="10">
        <f t="shared" si="48"/>
        <v>46325</v>
      </c>
      <c r="C36" s="10">
        <f t="shared" si="45"/>
        <v>46325</v>
      </c>
      <c r="D36" s="11">
        <v>0</v>
      </c>
      <c r="E36" s="10">
        <f t="shared" si="42"/>
        <v>46325</v>
      </c>
      <c r="F36" s="11">
        <v>0.999305555555556</v>
      </c>
      <c r="G36" s="12">
        <f t="shared" si="43"/>
        <v>0.999305555555556</v>
      </c>
      <c r="H36" s="13"/>
      <c r="I36" s="13"/>
      <c r="J36" s="13">
        <f t="shared" si="46"/>
        <v>0</v>
      </c>
      <c r="K36" s="14">
        <f t="shared" si="47"/>
        <v>0</v>
      </c>
      <c r="L36" s="15"/>
    </row>
    <row r="37" spans="1:12">
      <c r="A37" s="16">
        <f t="shared" ref="A37:B37" si="49">A36+1</f>
        <v>31</v>
      </c>
      <c r="B37" s="10">
        <f t="shared" si="49"/>
        <v>46326</v>
      </c>
      <c r="C37" s="10">
        <f t="shared" si="45"/>
        <v>46326</v>
      </c>
      <c r="D37" s="11">
        <v>0</v>
      </c>
      <c r="E37" s="10">
        <f t="shared" si="42"/>
        <v>46326</v>
      </c>
      <c r="F37" s="11">
        <v>0.97916666666666696</v>
      </c>
      <c r="G37" s="12">
        <f t="shared" si="43"/>
        <v>0.97916666666666696</v>
      </c>
      <c r="H37" s="13"/>
      <c r="I37" s="13"/>
      <c r="J37" s="13">
        <f t="shared" si="46"/>
        <v>0</v>
      </c>
      <c r="K37" s="14">
        <f t="shared" si="47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13"/>
      <c r="I40" s="13"/>
      <c r="J40" s="13"/>
      <c r="K40" s="14"/>
      <c r="L40" s="15"/>
    </row>
    <row r="41" spans="1:12">
      <c r="A41" s="16"/>
      <c r="B41" s="10"/>
      <c r="C41" s="10"/>
      <c r="D41" s="11"/>
      <c r="E41" s="10"/>
      <c r="F41" s="11"/>
      <c r="G41" s="12"/>
      <c r="H41" s="13"/>
      <c r="I41" s="13"/>
      <c r="J41" s="13"/>
      <c r="K41" s="14"/>
      <c r="L41" s="15"/>
    </row>
    <row r="42" spans="1:12">
      <c r="A42" s="24" t="s">
        <v>3</v>
      </c>
      <c r="B42" s="25"/>
      <c r="C42" s="25"/>
      <c r="D42" s="25"/>
      <c r="E42" s="25"/>
      <c r="F42" s="25"/>
      <c r="G42" s="26">
        <f>SUM(G7:G41)</f>
        <v>21.598611111111101</v>
      </c>
      <c r="H42" s="27"/>
      <c r="I42" s="27"/>
      <c r="J42" s="28">
        <f>SUM(J7:J41)</f>
        <v>29026.599999999627</v>
      </c>
      <c r="K42" s="28">
        <f>AVERAGE(K7:K41)</f>
        <v>39.014247311827461</v>
      </c>
      <c r="L42" s="29"/>
    </row>
    <row r="43" spans="1:12">
      <c r="A43" s="30" t="s">
        <v>130</v>
      </c>
      <c r="B43" s="31"/>
      <c r="C43" s="31"/>
      <c r="D43" s="31"/>
      <c r="E43" s="31"/>
      <c r="F43" s="31"/>
      <c r="G43" s="32">
        <f>G42/SUMPRODUCT((G7:G41&gt;0)*1)</f>
        <v>0.69672939068100326</v>
      </c>
      <c r="H43" s="33"/>
      <c r="I43" s="33"/>
      <c r="J43" s="33"/>
      <c r="K43" s="33">
        <f>K42/SUMPRODUCT((K7:K41&gt;0)*1)</f>
        <v>3.9014247311827459</v>
      </c>
      <c r="L43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H21" sqref="H2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2.42578125" style="1" customWidth="1"/>
    <col min="8" max="8" width="13.28515625" style="1" customWidth="1"/>
    <col min="9" max="9" width="13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265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41.390833333333525</v>
      </c>
      <c r="L4" s="2"/>
    </row>
    <row r="5" spans="1:12" ht="15.7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</f>
        <v>46296</v>
      </c>
      <c r="F7" s="11">
        <v>0.47499999999999998</v>
      </c>
      <c r="G7" s="12">
        <f t="shared" ref="G7:G33" si="0">IFERROR(((E7-C7)+(F7-D7)),"")</f>
        <v>0.18333333333333296</v>
      </c>
      <c r="H7" s="13">
        <v>893355.04</v>
      </c>
      <c r="I7" s="13">
        <v>893400.03</v>
      </c>
      <c r="J7" s="13">
        <f t="shared" ref="J7:J11" si="1">I7-H7</f>
        <v>44.989999999990687</v>
      </c>
      <c r="K7" s="14">
        <f t="shared" ref="K7:K11" si="2">J7/24</f>
        <v>1.8745833333329454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</f>
        <v>46297</v>
      </c>
      <c r="F8" s="11">
        <v>0.58333333333333304</v>
      </c>
      <c r="G8" s="12">
        <f t="shared" si="0"/>
        <v>0.29166666666666602</v>
      </c>
      <c r="H8" s="13">
        <f t="shared" ref="H8:H20" si="3">I7</f>
        <v>893400.03</v>
      </c>
      <c r="I8" s="13">
        <v>894372.31</v>
      </c>
      <c r="J8" s="13">
        <f t="shared" si="1"/>
        <v>972.28000000002794</v>
      </c>
      <c r="K8" s="14">
        <f t="shared" si="2"/>
        <v>40.511666666667828</v>
      </c>
      <c r="L8" s="15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ref="C9:C33" si="5">B9</f>
        <v>46298</v>
      </c>
      <c r="D9" s="11">
        <v>0.29166666666666702</v>
      </c>
      <c r="E9" s="10">
        <f t="shared" ref="E9:E32" si="6">C9</f>
        <v>46298</v>
      </c>
      <c r="F9" s="11">
        <v>0.58333333333333304</v>
      </c>
      <c r="G9" s="12">
        <f t="shared" si="0"/>
        <v>0.29166666666666602</v>
      </c>
      <c r="H9" s="13">
        <f t="shared" si="3"/>
        <v>894372.31</v>
      </c>
      <c r="I9" s="13">
        <v>894372.31</v>
      </c>
      <c r="J9" s="13">
        <f t="shared" ref="J9" si="7">I9-H9</f>
        <v>0</v>
      </c>
      <c r="K9" s="14">
        <f t="shared" ref="K9" si="8">J9/24</f>
        <v>0</v>
      </c>
      <c r="L9" s="15" t="s">
        <v>186</v>
      </c>
    </row>
    <row r="10" spans="1:12">
      <c r="A10" s="16">
        <f t="shared" si="4"/>
        <v>4</v>
      </c>
      <c r="B10" s="10">
        <f t="shared" si="4"/>
        <v>46299</v>
      </c>
      <c r="C10" s="10">
        <f t="shared" si="5"/>
        <v>46299</v>
      </c>
      <c r="D10" s="11">
        <v>0.29166666666666702</v>
      </c>
      <c r="E10" s="10">
        <f t="shared" si="6"/>
        <v>46299</v>
      </c>
      <c r="F10" s="11">
        <v>0.58333333333333304</v>
      </c>
      <c r="G10" s="12">
        <f t="shared" si="0"/>
        <v>0.29166666666666602</v>
      </c>
      <c r="H10" s="13">
        <f t="shared" si="3"/>
        <v>894372.31</v>
      </c>
      <c r="I10" s="13">
        <v>894372.31</v>
      </c>
      <c r="J10" s="13">
        <f t="shared" ref="J10" si="9">I10-H10</f>
        <v>0</v>
      </c>
      <c r="K10" s="14">
        <f t="shared" ref="K10" si="10">J10/24</f>
        <v>0</v>
      </c>
      <c r="L10" s="15" t="s">
        <v>186</v>
      </c>
    </row>
    <row r="11" spans="1:12">
      <c r="A11" s="16">
        <f t="shared" si="4"/>
        <v>5</v>
      </c>
      <c r="B11" s="10">
        <f t="shared" si="4"/>
        <v>46300</v>
      </c>
      <c r="C11" s="10">
        <f t="shared" si="5"/>
        <v>46300</v>
      </c>
      <c r="D11" s="11">
        <v>0.29166666666666702</v>
      </c>
      <c r="E11" s="10">
        <f t="shared" si="6"/>
        <v>46300</v>
      </c>
      <c r="F11" s="11">
        <v>0.58333333333333304</v>
      </c>
      <c r="G11" s="12">
        <f t="shared" si="0"/>
        <v>0.29166666666666602</v>
      </c>
      <c r="H11" s="13">
        <f t="shared" si="3"/>
        <v>894372.31</v>
      </c>
      <c r="I11" s="153">
        <v>894372.31</v>
      </c>
      <c r="J11" s="13">
        <f t="shared" si="1"/>
        <v>0</v>
      </c>
      <c r="K11" s="14">
        <f t="shared" si="2"/>
        <v>0</v>
      </c>
      <c r="L11" s="15" t="s">
        <v>186</v>
      </c>
    </row>
    <row r="12" spans="1:12">
      <c r="A12" s="16">
        <f t="shared" si="4"/>
        <v>6</v>
      </c>
      <c r="B12" s="10">
        <f t="shared" si="4"/>
        <v>46301</v>
      </c>
      <c r="C12" s="10">
        <f t="shared" si="5"/>
        <v>46301</v>
      </c>
      <c r="D12" s="11">
        <v>0.29166666666666702</v>
      </c>
      <c r="E12" s="10">
        <f t="shared" si="6"/>
        <v>46301</v>
      </c>
      <c r="F12" s="11">
        <v>0.39861111111111103</v>
      </c>
      <c r="G12" s="12">
        <f t="shared" si="0"/>
        <v>0.10694444444444401</v>
      </c>
      <c r="H12" s="13">
        <f t="shared" si="3"/>
        <v>894372.31</v>
      </c>
      <c r="I12" s="153">
        <v>894399.18</v>
      </c>
      <c r="J12" s="13">
        <f t="shared" ref="J12" si="11">I12-H12</f>
        <v>26.869999999995343</v>
      </c>
      <c r="K12" s="14">
        <f t="shared" ref="K12" si="12">J12/24</f>
        <v>1.1195833333331393</v>
      </c>
      <c r="L12" s="15"/>
    </row>
    <row r="13" spans="1:12">
      <c r="A13" s="16">
        <f t="shared" si="4"/>
        <v>7</v>
      </c>
      <c r="B13" s="10">
        <f t="shared" si="4"/>
        <v>46302</v>
      </c>
      <c r="C13" s="10">
        <f t="shared" si="5"/>
        <v>46302</v>
      </c>
      <c r="D13" s="11">
        <v>0.29166666666666702</v>
      </c>
      <c r="E13" s="10">
        <f t="shared" si="6"/>
        <v>46302</v>
      </c>
      <c r="F13" s="11">
        <v>0.58333333333333304</v>
      </c>
      <c r="G13" s="12">
        <f t="shared" si="0"/>
        <v>0.29166666666666602</v>
      </c>
      <c r="H13" s="13">
        <f t="shared" si="3"/>
        <v>894399.18</v>
      </c>
      <c r="I13" s="153">
        <v>894534.03</v>
      </c>
      <c r="J13" s="13">
        <f t="shared" ref="J13" si="13">I13-H13</f>
        <v>134.84999999997672</v>
      </c>
      <c r="K13" s="14">
        <f t="shared" ref="K13" si="14">J13/24</f>
        <v>5.6187499999990296</v>
      </c>
      <c r="L13" s="15"/>
    </row>
    <row r="14" spans="1:12">
      <c r="A14" s="16">
        <f t="shared" si="4"/>
        <v>8</v>
      </c>
      <c r="B14" s="10">
        <f t="shared" si="4"/>
        <v>46303</v>
      </c>
      <c r="C14" s="10">
        <f t="shared" si="5"/>
        <v>46303</v>
      </c>
      <c r="D14" s="11">
        <v>0.29166666666666702</v>
      </c>
      <c r="E14" s="10">
        <f t="shared" si="6"/>
        <v>46303</v>
      </c>
      <c r="F14" s="11">
        <v>0.58333333333333304</v>
      </c>
      <c r="G14" s="12">
        <f t="shared" si="0"/>
        <v>0.29166666666666602</v>
      </c>
      <c r="H14" s="13">
        <f t="shared" si="3"/>
        <v>894534.03</v>
      </c>
      <c r="I14" s="13">
        <v>895115.46</v>
      </c>
      <c r="J14" s="13">
        <f t="shared" ref="J14" si="15">I14-H14</f>
        <v>581.42999999993481</v>
      </c>
      <c r="K14" s="14">
        <f t="shared" ref="K14" si="16">J14/24</f>
        <v>24.226249999997282</v>
      </c>
      <c r="L14" s="15"/>
    </row>
    <row r="15" spans="1:12">
      <c r="A15" s="16">
        <f t="shared" si="4"/>
        <v>9</v>
      </c>
      <c r="B15" s="10">
        <f t="shared" si="4"/>
        <v>46304</v>
      </c>
      <c r="C15" s="10">
        <f t="shared" si="5"/>
        <v>46304</v>
      </c>
      <c r="D15" s="11">
        <v>0.29166666666666702</v>
      </c>
      <c r="E15" s="10">
        <f t="shared" si="6"/>
        <v>46304</v>
      </c>
      <c r="F15" s="11">
        <v>0.58125000000000004</v>
      </c>
      <c r="G15" s="12">
        <f t="shared" si="0"/>
        <v>0.28958333333333303</v>
      </c>
      <c r="H15" s="13">
        <f t="shared" si="3"/>
        <v>895115.46</v>
      </c>
      <c r="I15" s="13">
        <v>895791.99</v>
      </c>
      <c r="J15" s="13">
        <f t="shared" ref="J15" si="17">I15-H15</f>
        <v>676.53000000002794</v>
      </c>
      <c r="K15" s="14">
        <f t="shared" ref="K15" si="18">J15/24</f>
        <v>28.188750000001164</v>
      </c>
      <c r="L15" s="15"/>
    </row>
    <row r="16" spans="1:12">
      <c r="A16" s="16">
        <f t="shared" si="4"/>
        <v>10</v>
      </c>
      <c r="B16" s="10">
        <f t="shared" si="4"/>
        <v>46305</v>
      </c>
      <c r="C16" s="10">
        <f t="shared" si="5"/>
        <v>46305</v>
      </c>
      <c r="D16" s="11">
        <v>0.29166666666666702</v>
      </c>
      <c r="E16" s="10">
        <f t="shared" si="6"/>
        <v>46305</v>
      </c>
      <c r="F16" s="11">
        <v>0.58125000000000004</v>
      </c>
      <c r="G16" s="12">
        <f t="shared" si="0"/>
        <v>0.28958333333333303</v>
      </c>
      <c r="H16" s="13">
        <f t="shared" si="3"/>
        <v>895791.99</v>
      </c>
      <c r="I16" s="13">
        <v>896745.45</v>
      </c>
      <c r="J16" s="13">
        <f t="shared" ref="J16" si="19">I16-H16</f>
        <v>953.45999999996275</v>
      </c>
      <c r="K16" s="14">
        <f t="shared" ref="K16" si="20">J16/24</f>
        <v>39.72749999999845</v>
      </c>
      <c r="L16" s="15"/>
    </row>
    <row r="17" spans="1:14">
      <c r="A17" s="16">
        <f t="shared" si="4"/>
        <v>11</v>
      </c>
      <c r="B17" s="10">
        <f t="shared" si="4"/>
        <v>46306</v>
      </c>
      <c r="C17" s="10">
        <f t="shared" si="5"/>
        <v>46306</v>
      </c>
      <c r="D17" s="11">
        <v>0.29166666666666702</v>
      </c>
      <c r="E17" s="10">
        <f t="shared" si="6"/>
        <v>46306</v>
      </c>
      <c r="F17" s="11">
        <v>0.57986111111111105</v>
      </c>
      <c r="G17" s="12">
        <f t="shared" si="0"/>
        <v>0.28819444444444403</v>
      </c>
      <c r="H17" s="13">
        <f t="shared" si="3"/>
        <v>896745.45</v>
      </c>
      <c r="I17" s="13">
        <v>896745.45</v>
      </c>
      <c r="J17" s="13">
        <f t="shared" ref="J17:J18" si="21">I17-H17</f>
        <v>0</v>
      </c>
      <c r="K17" s="14">
        <f t="shared" ref="K17" si="22">J17/24</f>
        <v>0</v>
      </c>
      <c r="L17" s="15" t="s">
        <v>186</v>
      </c>
    </row>
    <row r="18" spans="1:14">
      <c r="A18" s="16">
        <f t="shared" si="4"/>
        <v>12</v>
      </c>
      <c r="B18" s="10">
        <f t="shared" si="4"/>
        <v>46307</v>
      </c>
      <c r="C18" s="10">
        <f t="shared" si="5"/>
        <v>46307</v>
      </c>
      <c r="D18" s="11">
        <v>0.29166666666666702</v>
      </c>
      <c r="E18" s="10">
        <f t="shared" si="6"/>
        <v>46307</v>
      </c>
      <c r="F18" s="11">
        <v>0.45833333333333298</v>
      </c>
      <c r="G18" s="12">
        <f t="shared" si="0"/>
        <v>0.16666666666666596</v>
      </c>
      <c r="H18" s="13">
        <f t="shared" si="3"/>
        <v>896745.45</v>
      </c>
      <c r="I18" s="13">
        <v>896777.42</v>
      </c>
      <c r="J18" s="13">
        <f t="shared" si="21"/>
        <v>31.970000000088476</v>
      </c>
      <c r="K18" s="14">
        <f t="shared" ref="K18" si="23">J18/24</f>
        <v>1.3320833333370199</v>
      </c>
      <c r="L18" s="15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5"/>
        <v>46308</v>
      </c>
      <c r="D19" s="11">
        <v>0.29166666666666702</v>
      </c>
      <c r="E19" s="10">
        <f t="shared" si="6"/>
        <v>46308</v>
      </c>
      <c r="F19" s="11">
        <v>0.57916666666666705</v>
      </c>
      <c r="G19" s="12">
        <f t="shared" si="0"/>
        <v>0.28750000000000003</v>
      </c>
      <c r="H19" s="13">
        <f t="shared" si="3"/>
        <v>896777.42</v>
      </c>
      <c r="I19" s="13">
        <v>897527.77</v>
      </c>
      <c r="J19" s="13">
        <f t="shared" ref="J19" si="24">I19-H19</f>
        <v>750.34999999997672</v>
      </c>
      <c r="K19" s="14">
        <f t="shared" ref="K19" si="25">J19/24</f>
        <v>31.264583333332364</v>
      </c>
      <c r="L19" s="15"/>
    </row>
    <row r="20" spans="1:14">
      <c r="A20" s="16">
        <f t="shared" si="4"/>
        <v>14</v>
      </c>
      <c r="B20" s="10">
        <f t="shared" si="4"/>
        <v>46309</v>
      </c>
      <c r="C20" s="10">
        <f t="shared" si="5"/>
        <v>46309</v>
      </c>
      <c r="D20" s="11">
        <v>0.29166666666666702</v>
      </c>
      <c r="E20" s="10">
        <f t="shared" si="6"/>
        <v>46309</v>
      </c>
      <c r="F20" s="11">
        <v>0.64722222222222203</v>
      </c>
      <c r="G20" s="12">
        <f t="shared" si="0"/>
        <v>0.35555555555555501</v>
      </c>
      <c r="H20" s="13">
        <f t="shared" si="3"/>
        <v>897527.77</v>
      </c>
      <c r="I20" s="13">
        <v>898521.15</v>
      </c>
      <c r="J20" s="13">
        <f t="shared" ref="J20:J21" si="26">I20-H20</f>
        <v>993.38000000000466</v>
      </c>
      <c r="K20" s="14">
        <f t="shared" ref="K20:K21" si="27">J20/24</f>
        <v>41.390833333333525</v>
      </c>
      <c r="L20" s="15"/>
    </row>
    <row r="21" spans="1:14">
      <c r="A21" s="16">
        <f t="shared" si="4"/>
        <v>15</v>
      </c>
      <c r="B21" s="10">
        <f t="shared" si="4"/>
        <v>46310</v>
      </c>
      <c r="C21" s="10">
        <f t="shared" si="5"/>
        <v>46310</v>
      </c>
      <c r="D21" s="11">
        <v>0.29166666666666702</v>
      </c>
      <c r="E21" s="10">
        <f t="shared" si="6"/>
        <v>46310</v>
      </c>
      <c r="F21" s="11">
        <v>0.58333333333333304</v>
      </c>
      <c r="G21" s="12">
        <f t="shared" si="0"/>
        <v>0.29166666666666602</v>
      </c>
      <c r="H21" s="13"/>
      <c r="I21" s="13"/>
      <c r="J21" s="13">
        <f t="shared" si="26"/>
        <v>0</v>
      </c>
      <c r="K21" s="14">
        <f t="shared" si="27"/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5"/>
        <v>46311</v>
      </c>
      <c r="D22" s="11">
        <v>0.29166666666666702</v>
      </c>
      <c r="E22" s="10">
        <f t="shared" ref="E22" si="28">C22</f>
        <v>46311</v>
      </c>
      <c r="F22" s="11">
        <v>0.58333333333333304</v>
      </c>
      <c r="G22" s="12">
        <f t="shared" si="0"/>
        <v>0.29166666666666602</v>
      </c>
      <c r="H22" s="13"/>
      <c r="I22" s="13"/>
      <c r="J22" s="13">
        <f t="shared" ref="J22" si="29">I22-H22</f>
        <v>0</v>
      </c>
      <c r="K22" s="14">
        <f t="shared" ref="K22" si="30">J22/24</f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5"/>
        <v>46312</v>
      </c>
      <c r="D23" s="11">
        <v>0.29166666666666702</v>
      </c>
      <c r="E23" s="10">
        <f t="shared" si="6"/>
        <v>46312</v>
      </c>
      <c r="F23" s="11">
        <v>0.58333333333333304</v>
      </c>
      <c r="G23" s="12">
        <f t="shared" si="0"/>
        <v>0.29166666666666602</v>
      </c>
      <c r="H23" s="13"/>
      <c r="I23" s="13"/>
      <c r="J23" s="13">
        <f t="shared" ref="J23" si="31">I23-H23</f>
        <v>0</v>
      </c>
      <c r="K23" s="14">
        <f t="shared" ref="K23" si="32">J23/24</f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5"/>
        <v>46313</v>
      </c>
      <c r="D24" s="11">
        <v>0.29166666666666702</v>
      </c>
      <c r="E24" s="10">
        <f t="shared" si="6"/>
        <v>46313</v>
      </c>
      <c r="F24" s="11">
        <v>0.58055555555555605</v>
      </c>
      <c r="G24" s="12">
        <f t="shared" si="0"/>
        <v>0.28888888888888903</v>
      </c>
      <c r="H24" s="13"/>
      <c r="I24" s="13"/>
      <c r="J24" s="13">
        <f t="shared" ref="J24" si="33">I24-H24</f>
        <v>0</v>
      </c>
      <c r="K24" s="14">
        <f t="shared" ref="K24" si="34">J24/24</f>
        <v>0</v>
      </c>
      <c r="L24" s="15"/>
    </row>
    <row r="25" spans="1:14">
      <c r="A25" s="16">
        <f t="shared" ref="A25:B33" si="35">A24+1</f>
        <v>19</v>
      </c>
      <c r="B25" s="10">
        <f>B24+1</f>
        <v>46314</v>
      </c>
      <c r="C25" s="10">
        <f t="shared" si="5"/>
        <v>46314</v>
      </c>
      <c r="D25" s="11">
        <v>0.29166666666666702</v>
      </c>
      <c r="E25" s="10">
        <f t="shared" si="6"/>
        <v>46314</v>
      </c>
      <c r="F25" s="11">
        <v>0.55972222222222201</v>
      </c>
      <c r="G25" s="12">
        <f t="shared" si="0"/>
        <v>0.26805555555555499</v>
      </c>
      <c r="H25" s="13"/>
      <c r="I25" s="13"/>
      <c r="J25" s="13">
        <f t="shared" ref="J25" si="36">I25-H25</f>
        <v>0</v>
      </c>
      <c r="K25" s="14">
        <f t="shared" ref="K25" si="37">J25/24</f>
        <v>0</v>
      </c>
      <c r="L25" s="15"/>
    </row>
    <row r="26" spans="1:14">
      <c r="A26" s="16">
        <f t="shared" si="35"/>
        <v>20</v>
      </c>
      <c r="B26" s="10">
        <f>B25+1</f>
        <v>46315</v>
      </c>
      <c r="C26" s="10">
        <f t="shared" si="5"/>
        <v>46315</v>
      </c>
      <c r="D26" s="11">
        <v>0.29166666666666702</v>
      </c>
      <c r="E26" s="10">
        <f t="shared" si="6"/>
        <v>46315</v>
      </c>
      <c r="F26" s="266">
        <v>0.57083333333333297</v>
      </c>
      <c r="G26" s="12">
        <f t="shared" si="0"/>
        <v>0.27916666666666595</v>
      </c>
      <c r="H26" s="13"/>
      <c r="I26" s="13"/>
      <c r="J26" s="13">
        <f t="shared" ref="J26:J28" si="38">I26-H26</f>
        <v>0</v>
      </c>
      <c r="K26" s="14">
        <f t="shared" ref="K26:K28" si="39">J26/24</f>
        <v>0</v>
      </c>
      <c r="L26" s="15"/>
    </row>
    <row r="27" spans="1:14">
      <c r="A27" s="16">
        <f t="shared" si="35"/>
        <v>21</v>
      </c>
      <c r="B27" s="10">
        <f>B26+1</f>
        <v>46316</v>
      </c>
      <c r="C27" s="10">
        <f t="shared" si="5"/>
        <v>46316</v>
      </c>
      <c r="D27" s="11">
        <v>0.29166666666666702</v>
      </c>
      <c r="E27" s="10">
        <f t="shared" si="6"/>
        <v>46316</v>
      </c>
      <c r="F27" s="11">
        <v>0.57777777777777795</v>
      </c>
      <c r="G27" s="12">
        <f t="shared" si="0"/>
        <v>0.28611111111111093</v>
      </c>
      <c r="H27" s="13"/>
      <c r="I27" s="256"/>
      <c r="J27" s="13">
        <f t="shared" ref="J27" si="40">I27-H27</f>
        <v>0</v>
      </c>
      <c r="K27" s="14">
        <f t="shared" ref="K27" si="41">J27/24</f>
        <v>0</v>
      </c>
      <c r="L27" s="15"/>
    </row>
    <row r="28" spans="1:14">
      <c r="A28" s="16">
        <f t="shared" si="35"/>
        <v>22</v>
      </c>
      <c r="B28" s="10">
        <f t="shared" si="35"/>
        <v>46317</v>
      </c>
      <c r="C28" s="10">
        <f t="shared" si="5"/>
        <v>46317</v>
      </c>
      <c r="D28" s="11">
        <v>0.29166666666666702</v>
      </c>
      <c r="E28" s="10">
        <f t="shared" si="6"/>
        <v>46317</v>
      </c>
      <c r="F28" s="11">
        <v>0.57291666666666696</v>
      </c>
      <c r="G28" s="12">
        <f t="shared" si="0"/>
        <v>0.28124999999999994</v>
      </c>
      <c r="H28" s="13"/>
      <c r="I28" s="13"/>
      <c r="J28" s="13">
        <f t="shared" si="38"/>
        <v>0</v>
      </c>
      <c r="K28" s="14">
        <f t="shared" si="39"/>
        <v>0</v>
      </c>
      <c r="L28" s="15"/>
    </row>
    <row r="29" spans="1:14">
      <c r="A29" s="16">
        <f t="shared" si="35"/>
        <v>23</v>
      </c>
      <c r="B29" s="10">
        <f t="shared" si="35"/>
        <v>46318</v>
      </c>
      <c r="C29" s="10">
        <f t="shared" si="5"/>
        <v>46318</v>
      </c>
      <c r="D29" s="11">
        <v>0.29166666666666702</v>
      </c>
      <c r="E29" s="10">
        <f t="shared" ref="E29" si="42">C29</f>
        <v>46318</v>
      </c>
      <c r="F29" s="11">
        <v>0.54166666666666696</v>
      </c>
      <c r="G29" s="12">
        <f t="shared" si="0"/>
        <v>0.24999999999999994</v>
      </c>
      <c r="H29" s="13"/>
      <c r="I29" s="13"/>
      <c r="J29" s="13">
        <f t="shared" ref="J29:J30" si="43">I29-H29</f>
        <v>0</v>
      </c>
      <c r="K29" s="14">
        <f t="shared" ref="K29" si="44">J29/24</f>
        <v>0</v>
      </c>
      <c r="L29" s="15"/>
    </row>
    <row r="30" spans="1:14">
      <c r="A30" s="16">
        <f t="shared" si="35"/>
        <v>24</v>
      </c>
      <c r="B30" s="10">
        <f t="shared" si="35"/>
        <v>46319</v>
      </c>
      <c r="C30" s="10">
        <f t="shared" si="5"/>
        <v>46319</v>
      </c>
      <c r="D30" s="11">
        <v>0.29166666666666702</v>
      </c>
      <c r="E30" s="10">
        <f t="shared" si="6"/>
        <v>46319</v>
      </c>
      <c r="F30" s="11">
        <v>0.58333333333333304</v>
      </c>
      <c r="G30" s="12">
        <f t="shared" si="0"/>
        <v>0.29166666666666602</v>
      </c>
      <c r="H30" s="13"/>
      <c r="I30" s="13"/>
      <c r="J30" s="13">
        <f t="shared" si="43"/>
        <v>0</v>
      </c>
      <c r="K30" s="14">
        <f t="shared" ref="K30" si="45">J30/24</f>
        <v>0</v>
      </c>
      <c r="L30" s="15"/>
    </row>
    <row r="31" spans="1:14">
      <c r="A31" s="16">
        <f t="shared" si="35"/>
        <v>25</v>
      </c>
      <c r="B31" s="10">
        <f t="shared" si="35"/>
        <v>46320</v>
      </c>
      <c r="C31" s="10">
        <f t="shared" si="5"/>
        <v>46320</v>
      </c>
      <c r="D31" s="11">
        <v>0.29166666666666702</v>
      </c>
      <c r="E31" s="10">
        <f t="shared" si="6"/>
        <v>46320</v>
      </c>
      <c r="F31" s="11">
        <v>0.58333333333333304</v>
      </c>
      <c r="G31" s="12">
        <f t="shared" si="0"/>
        <v>0.29166666666666602</v>
      </c>
      <c r="H31" s="13"/>
      <c r="I31" s="13"/>
      <c r="J31" s="13">
        <f t="shared" ref="J31" si="46">I31-H31</f>
        <v>0</v>
      </c>
      <c r="K31" s="14">
        <f t="shared" ref="K31" si="47">J31/24</f>
        <v>0</v>
      </c>
      <c r="L31" s="15"/>
    </row>
    <row r="32" spans="1:14">
      <c r="A32" s="16">
        <f t="shared" si="35"/>
        <v>26</v>
      </c>
      <c r="B32" s="10">
        <f t="shared" si="35"/>
        <v>46321</v>
      </c>
      <c r="C32" s="10">
        <f t="shared" si="5"/>
        <v>46321</v>
      </c>
      <c r="D32" s="11">
        <v>0.29166666666666702</v>
      </c>
      <c r="E32" s="10">
        <f t="shared" si="6"/>
        <v>46321</v>
      </c>
      <c r="F32" s="11">
        <v>0.58333333333333304</v>
      </c>
      <c r="G32" s="12">
        <f t="shared" si="0"/>
        <v>0.29166666666666602</v>
      </c>
      <c r="H32" s="13"/>
      <c r="I32" s="13"/>
      <c r="J32" s="13">
        <f t="shared" ref="J32" si="48">I32-H32</f>
        <v>0</v>
      </c>
      <c r="K32" s="14">
        <f t="shared" ref="K32" si="49">J32/24</f>
        <v>0</v>
      </c>
      <c r="L32" s="15"/>
    </row>
    <row r="33" spans="1:12">
      <c r="A33" s="16">
        <f t="shared" si="35"/>
        <v>27</v>
      </c>
      <c r="B33" s="10">
        <f t="shared" si="35"/>
        <v>46322</v>
      </c>
      <c r="C33" s="10">
        <f t="shared" si="5"/>
        <v>46322</v>
      </c>
      <c r="D33" s="11">
        <v>0.29166666666666702</v>
      </c>
      <c r="E33" s="10">
        <f t="shared" ref="E33" si="50">C33</f>
        <v>46322</v>
      </c>
      <c r="F33" s="11">
        <v>0.58333333333333304</v>
      </c>
      <c r="G33" s="12">
        <f t="shared" si="0"/>
        <v>0.29166666666666602</v>
      </c>
      <c r="H33" s="13"/>
      <c r="I33" s="256"/>
      <c r="J33" s="13">
        <f t="shared" ref="J33" si="51">I33-H33</f>
        <v>0</v>
      </c>
      <c r="K33" s="14">
        <f t="shared" ref="K33" si="52">J33/24</f>
        <v>0</v>
      </c>
      <c r="L33" s="15"/>
    </row>
    <row r="34" spans="1:12">
      <c r="A34" s="16">
        <f t="shared" ref="A34:B34" si="53">A33+1</f>
        <v>28</v>
      </c>
      <c r="B34" s="10">
        <f t="shared" si="53"/>
        <v>46323</v>
      </c>
      <c r="C34" s="10">
        <f t="shared" ref="C34:C36" si="54">B34</f>
        <v>46323</v>
      </c>
      <c r="D34" s="11">
        <v>0.29166666666666702</v>
      </c>
      <c r="E34" s="10">
        <f t="shared" ref="E34:E36" si="55">C34</f>
        <v>46323</v>
      </c>
      <c r="F34" s="11">
        <v>0.58333333333333304</v>
      </c>
      <c r="G34" s="12">
        <f t="shared" ref="G34:G36" si="56">IFERROR(((E34-C34)+(F34-D34)),"")</f>
        <v>0.29166666666666602</v>
      </c>
      <c r="H34" s="13"/>
      <c r="I34" s="256"/>
      <c r="J34" s="13">
        <f t="shared" ref="J34:J36" si="57">I34-H34</f>
        <v>0</v>
      </c>
      <c r="K34" s="14">
        <f t="shared" ref="K34:K36" si="58">J34/24</f>
        <v>0</v>
      </c>
      <c r="L34" s="15"/>
    </row>
    <row r="35" spans="1:12">
      <c r="A35" s="16">
        <f t="shared" ref="A35:B35" si="59">A34+1</f>
        <v>29</v>
      </c>
      <c r="B35" s="10">
        <f t="shared" si="59"/>
        <v>46324</v>
      </c>
      <c r="C35" s="10">
        <f t="shared" si="54"/>
        <v>46324</v>
      </c>
      <c r="D35" s="11">
        <v>0.29166666666666702</v>
      </c>
      <c r="E35" s="10">
        <f t="shared" si="55"/>
        <v>46324</v>
      </c>
      <c r="F35" s="11">
        <v>0.58333333333333304</v>
      </c>
      <c r="G35" s="12">
        <f t="shared" si="56"/>
        <v>0.29166666666666602</v>
      </c>
      <c r="H35" s="13"/>
      <c r="I35" s="13"/>
      <c r="J35" s="13">
        <f t="shared" si="57"/>
        <v>0</v>
      </c>
      <c r="K35" s="14">
        <f t="shared" si="58"/>
        <v>0</v>
      </c>
      <c r="L35" s="15"/>
    </row>
    <row r="36" spans="1:12">
      <c r="A36" s="16">
        <f t="shared" ref="A36:B37" si="60">A35+1</f>
        <v>30</v>
      </c>
      <c r="B36" s="10">
        <f t="shared" si="60"/>
        <v>46325</v>
      </c>
      <c r="C36" s="10">
        <f t="shared" si="54"/>
        <v>46325</v>
      </c>
      <c r="D36" s="11">
        <v>0.29166666666666702</v>
      </c>
      <c r="E36" s="10">
        <f t="shared" si="55"/>
        <v>46325</v>
      </c>
      <c r="F36" s="11">
        <v>0.58333333333333304</v>
      </c>
      <c r="G36" s="12">
        <f t="shared" si="56"/>
        <v>0.29166666666666602</v>
      </c>
      <c r="H36" s="13"/>
      <c r="I36" s="13"/>
      <c r="J36" s="13">
        <f t="shared" si="57"/>
        <v>0</v>
      </c>
      <c r="K36" s="14">
        <f t="shared" si="58"/>
        <v>0</v>
      </c>
      <c r="L36" s="15"/>
    </row>
    <row r="37" spans="1:12">
      <c r="A37" s="16">
        <f t="shared" si="60"/>
        <v>31</v>
      </c>
      <c r="B37" s="10">
        <f t="shared" si="60"/>
        <v>46326</v>
      </c>
      <c r="C37" s="10">
        <f t="shared" ref="C37" si="61">B37</f>
        <v>46326</v>
      </c>
      <c r="D37" s="11">
        <v>0.29166666666666702</v>
      </c>
      <c r="E37" s="10">
        <f t="shared" ref="E37" si="62">C37</f>
        <v>46326</v>
      </c>
      <c r="F37" s="11">
        <v>0.58333333333333304</v>
      </c>
      <c r="G37" s="12">
        <f t="shared" ref="G37" si="63">IFERROR(((E37-C37)+(F37-D37)),"")</f>
        <v>0.29166666666666602</v>
      </c>
      <c r="H37" s="13"/>
      <c r="I37" s="13"/>
      <c r="J37" s="13">
        <f t="shared" ref="J37" si="64">I37-H37</f>
        <v>0</v>
      </c>
      <c r="K37" s="14">
        <f t="shared" ref="K37" si="65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24" t="s">
        <v>3</v>
      </c>
      <c r="B40" s="25"/>
      <c r="C40" s="25"/>
      <c r="D40" s="25"/>
      <c r="E40" s="25"/>
      <c r="F40" s="25"/>
      <c r="G40" s="26">
        <f>SUM(G7:G39)</f>
        <v>8.5791666666666515</v>
      </c>
      <c r="H40" s="27"/>
      <c r="I40" s="27"/>
      <c r="J40" s="28">
        <f>SUM(J7:J39)</f>
        <v>5166.109999999986</v>
      </c>
      <c r="K40" s="28">
        <f>AVERAGE(K7:K39)</f>
        <v>6.9436962365591208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G40/SUMPRODUCT((G7:G39&gt;0)*1)</f>
        <v>0.27674731182795648</v>
      </c>
      <c r="H41" s="33"/>
      <c r="I41" s="33"/>
      <c r="J41" s="33"/>
      <c r="K41" s="33">
        <f>K40/SUMPRODUCT((K7:K39&gt;0)*1)</f>
        <v>0.69436962365591204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0"/>
  <sheetViews>
    <sheetView workbookViewId="0">
      <pane ySplit="6" topLeftCell="A7" activePane="bottomLeft" state="frozen"/>
      <selection pane="bottomLeft" activeCell="H21" sqref="H2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85546875" style="1" customWidth="1"/>
    <col min="8" max="8" width="13.28515625" style="1" customWidth="1"/>
    <col min="9" max="9" width="14.28515625" style="1" customWidth="1"/>
    <col min="10" max="10" width="11.5703125" style="1" customWidth="1"/>
    <col min="11" max="11" width="9.140625" style="1"/>
    <col min="12" max="12" width="44.28515625" style="1" customWidth="1"/>
    <col min="13" max="16384" width="9.140625" style="1"/>
  </cols>
  <sheetData>
    <row r="1" spans="1:12 16384:16384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 16384:16384">
      <c r="B2" s="2"/>
      <c r="C2" s="3" t="s">
        <v>266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 16384:16384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 16384:16384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MAX(K7:K34)</f>
        <v>47.582499999999222</v>
      </c>
      <c r="L4" s="2"/>
    </row>
    <row r="5" spans="1:12 16384:16384" ht="1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 16384:16384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 16384:16384">
      <c r="A7" s="8">
        <v>1</v>
      </c>
      <c r="B7" s="9">
        <f>C4</f>
        <v>46296</v>
      </c>
      <c r="C7" s="10">
        <f>C4</f>
        <v>46296</v>
      </c>
      <c r="D7" s="11">
        <v>0.29166666666666702</v>
      </c>
      <c r="E7" s="10">
        <f>C7</f>
        <v>46296</v>
      </c>
      <c r="F7" s="11">
        <v>0.91666666666666696</v>
      </c>
      <c r="G7" s="12">
        <f>IFERROR(((E7-C7)+(F7-D7)),"")</f>
        <v>0.625</v>
      </c>
      <c r="H7" s="13">
        <v>3489553.41</v>
      </c>
      <c r="I7" s="13">
        <v>3490646.71</v>
      </c>
      <c r="J7" s="13">
        <f t="shared" ref="J7" si="0">I7-H7</f>
        <v>1093.2999999998137</v>
      </c>
      <c r="K7" s="14">
        <f t="shared" ref="K7" si="1">J7/24</f>
        <v>45.554166666658908</v>
      </c>
      <c r="L7" s="101"/>
    </row>
    <row r="8" spans="1:12 16384:16384">
      <c r="A8" s="16">
        <f>A7+1</f>
        <v>2</v>
      </c>
      <c r="B8" s="10">
        <f>B7+1</f>
        <v>46297</v>
      </c>
      <c r="C8" s="10">
        <f>C7+1</f>
        <v>46297</v>
      </c>
      <c r="D8" s="11">
        <v>0.29166666666666702</v>
      </c>
      <c r="E8" s="10">
        <f>C8</f>
        <v>46297</v>
      </c>
      <c r="F8" s="11">
        <v>0.875</v>
      </c>
      <c r="G8" s="12">
        <f t="shared" ref="G8:G28" si="2">IFERROR(((E8-C8)+(F8-D8)),"")</f>
        <v>0.58333333333333304</v>
      </c>
      <c r="H8" s="13">
        <f t="shared" ref="H8:H16" si="3">I7</f>
        <v>3490646.71</v>
      </c>
      <c r="I8" s="13">
        <v>3491453.25</v>
      </c>
      <c r="J8" s="13">
        <f t="shared" ref="J8" si="4">I8-H8</f>
        <v>806.54000000003725</v>
      </c>
      <c r="K8" s="14">
        <f t="shared" ref="K8" si="5">J8/24</f>
        <v>33.605833333334886</v>
      </c>
      <c r="L8" s="15"/>
    </row>
    <row r="9" spans="1:12 16384:16384">
      <c r="A9" s="16">
        <f t="shared" ref="A9:C24" si="6">A8+1</f>
        <v>3</v>
      </c>
      <c r="B9" s="10">
        <f t="shared" si="6"/>
        <v>46298</v>
      </c>
      <c r="C9" s="10">
        <f t="shared" si="6"/>
        <v>46298</v>
      </c>
      <c r="D9" s="11">
        <v>0.29166666666666702</v>
      </c>
      <c r="E9" s="10">
        <f t="shared" ref="E9:E31" si="7">C9</f>
        <v>46298</v>
      </c>
      <c r="F9" s="11">
        <v>0.85416666666666696</v>
      </c>
      <c r="G9" s="12">
        <f t="shared" si="2"/>
        <v>0.5625</v>
      </c>
      <c r="H9" s="13">
        <f t="shared" si="3"/>
        <v>3491453.25</v>
      </c>
      <c r="I9" s="13">
        <v>3491453.25</v>
      </c>
      <c r="J9" s="13">
        <f t="shared" ref="J9" si="8">I9-H9</f>
        <v>0</v>
      </c>
      <c r="K9" s="14">
        <f t="shared" ref="K9" si="9">J9/24</f>
        <v>0</v>
      </c>
      <c r="L9" s="15" t="s">
        <v>186</v>
      </c>
    </row>
    <row r="10" spans="1:12 16384:16384">
      <c r="A10" s="16">
        <f t="shared" si="6"/>
        <v>4</v>
      </c>
      <c r="B10" s="10">
        <f t="shared" si="6"/>
        <v>46299</v>
      </c>
      <c r="C10" s="10">
        <f t="shared" si="6"/>
        <v>46299</v>
      </c>
      <c r="D10" s="11">
        <v>0.29166666666666702</v>
      </c>
      <c r="E10" s="10">
        <f t="shared" si="7"/>
        <v>46299</v>
      </c>
      <c r="F10" s="11">
        <v>0.89583333333333304</v>
      </c>
      <c r="G10" s="12">
        <f t="shared" si="2"/>
        <v>0.60416666666666607</v>
      </c>
      <c r="H10" s="13">
        <f t="shared" si="3"/>
        <v>3491453.25</v>
      </c>
      <c r="I10" s="13">
        <v>3491453.25</v>
      </c>
      <c r="J10" s="13">
        <f t="shared" ref="J10" si="10">I10-H10</f>
        <v>0</v>
      </c>
      <c r="K10" s="14">
        <f t="shared" ref="K10" si="11">J10/24</f>
        <v>0</v>
      </c>
      <c r="L10" s="15" t="s">
        <v>186</v>
      </c>
    </row>
    <row r="11" spans="1:12 16384:16384">
      <c r="A11" s="16">
        <f t="shared" si="6"/>
        <v>5</v>
      </c>
      <c r="B11" s="10">
        <f t="shared" si="6"/>
        <v>46300</v>
      </c>
      <c r="C11" s="10">
        <f t="shared" si="6"/>
        <v>46300</v>
      </c>
      <c r="D11" s="11">
        <v>0.29166666666666702</v>
      </c>
      <c r="E11" s="10">
        <f t="shared" si="7"/>
        <v>46300</v>
      </c>
      <c r="F11" s="11">
        <v>0.6875</v>
      </c>
      <c r="G11" s="12">
        <f t="shared" si="2"/>
        <v>0.39583333333333298</v>
      </c>
      <c r="H11" s="13">
        <f t="shared" si="3"/>
        <v>3491453.25</v>
      </c>
      <c r="I11" s="13">
        <v>3492235.55</v>
      </c>
      <c r="J11" s="13">
        <f t="shared" ref="J11" si="12">I11-H11</f>
        <v>782.29999999981374</v>
      </c>
      <c r="K11" s="14">
        <f t="shared" ref="K11" si="13">J11/24</f>
        <v>32.595833333325572</v>
      </c>
      <c r="L11" s="15"/>
    </row>
    <row r="12" spans="1:12 16384:16384">
      <c r="A12" s="16">
        <f t="shared" si="6"/>
        <v>6</v>
      </c>
      <c r="B12" s="10">
        <f t="shared" si="6"/>
        <v>46301</v>
      </c>
      <c r="C12" s="10">
        <f t="shared" si="6"/>
        <v>46301</v>
      </c>
      <c r="D12" s="11">
        <v>0.29166666666666702</v>
      </c>
      <c r="E12" s="10">
        <f t="shared" si="7"/>
        <v>46301</v>
      </c>
      <c r="F12" s="11">
        <v>0.91666666666666696</v>
      </c>
      <c r="G12" s="12">
        <f t="shared" si="2"/>
        <v>0.625</v>
      </c>
      <c r="H12" s="13">
        <f t="shared" si="3"/>
        <v>3492235.55</v>
      </c>
      <c r="I12" s="13">
        <v>3492832.45</v>
      </c>
      <c r="J12" s="13">
        <f t="shared" ref="J12" si="14">I12-H12</f>
        <v>596.90000000037253</v>
      </c>
      <c r="K12" s="14">
        <f t="shared" ref="K12" si="15">J12/24</f>
        <v>24.870833333348855</v>
      </c>
      <c r="L12" s="15"/>
      <c r="XFD12" s="105" t="s">
        <v>267</v>
      </c>
    </row>
    <row r="13" spans="1:12 16384:16384">
      <c r="A13" s="16">
        <f t="shared" si="6"/>
        <v>7</v>
      </c>
      <c r="B13" s="10">
        <f t="shared" si="6"/>
        <v>46302</v>
      </c>
      <c r="C13" s="10">
        <f t="shared" si="6"/>
        <v>46302</v>
      </c>
      <c r="D13" s="11">
        <v>0.29166666666666702</v>
      </c>
      <c r="E13" s="10">
        <f t="shared" si="7"/>
        <v>46302</v>
      </c>
      <c r="F13" s="11">
        <v>0.83333333333333304</v>
      </c>
      <c r="G13" s="12">
        <f t="shared" si="2"/>
        <v>0.54166666666666607</v>
      </c>
      <c r="H13" s="13">
        <f t="shared" si="3"/>
        <v>3492832.45</v>
      </c>
      <c r="I13" s="13">
        <v>3493553.73</v>
      </c>
      <c r="J13" s="13">
        <f t="shared" ref="J13:J16" si="16">I13-H13</f>
        <v>721.27999999979511</v>
      </c>
      <c r="K13" s="14">
        <f t="shared" ref="K13:K16" si="17">J13/24</f>
        <v>30.053333333324797</v>
      </c>
      <c r="L13" s="15"/>
    </row>
    <row r="14" spans="1:12 16384:16384">
      <c r="A14" s="16">
        <f t="shared" si="6"/>
        <v>8</v>
      </c>
      <c r="B14" s="10">
        <f t="shared" si="6"/>
        <v>46303</v>
      </c>
      <c r="C14" s="10">
        <f t="shared" si="6"/>
        <v>46303</v>
      </c>
      <c r="D14" s="11">
        <v>0</v>
      </c>
      <c r="E14" s="10">
        <f t="shared" si="7"/>
        <v>46303</v>
      </c>
      <c r="F14" s="11">
        <v>0.875</v>
      </c>
      <c r="G14" s="12">
        <f t="shared" si="2"/>
        <v>0.875</v>
      </c>
      <c r="H14" s="13">
        <f t="shared" si="3"/>
        <v>3493553.73</v>
      </c>
      <c r="I14" s="13">
        <v>3494398.66</v>
      </c>
      <c r="J14" s="13">
        <f t="shared" si="16"/>
        <v>844.93000000016764</v>
      </c>
      <c r="K14" s="14">
        <f t="shared" si="17"/>
        <v>35.205416666673649</v>
      </c>
      <c r="L14" s="15"/>
    </row>
    <row r="15" spans="1:12 16384:16384">
      <c r="A15" s="16">
        <f t="shared" si="6"/>
        <v>9</v>
      </c>
      <c r="B15" s="10">
        <f t="shared" si="6"/>
        <v>46304</v>
      </c>
      <c r="C15" s="10">
        <f t="shared" si="6"/>
        <v>46304</v>
      </c>
      <c r="D15" s="11">
        <v>0.29166666666666702</v>
      </c>
      <c r="E15" s="10">
        <f t="shared" si="7"/>
        <v>46304</v>
      </c>
      <c r="F15" s="11">
        <v>0.94791666666666696</v>
      </c>
      <c r="G15" s="12">
        <f t="shared" ref="G15" si="18">IFERROR(((E15-C15)+(F15-D15)),"")</f>
        <v>0.65625</v>
      </c>
      <c r="H15" s="13">
        <f t="shared" si="3"/>
        <v>3494398.66</v>
      </c>
      <c r="I15" s="13">
        <v>3495531.98</v>
      </c>
      <c r="J15" s="13">
        <f t="shared" si="16"/>
        <v>1133.3199999998324</v>
      </c>
      <c r="K15" s="14">
        <f t="shared" si="17"/>
        <v>47.221666666659679</v>
      </c>
      <c r="L15" s="15"/>
    </row>
    <row r="16" spans="1:12 16384:16384">
      <c r="A16" s="16">
        <f t="shared" si="6"/>
        <v>10</v>
      </c>
      <c r="B16" s="10">
        <f t="shared" si="6"/>
        <v>46305</v>
      </c>
      <c r="C16" s="10">
        <f t="shared" si="6"/>
        <v>46305</v>
      </c>
      <c r="D16" s="11">
        <v>0.29166666666666702</v>
      </c>
      <c r="E16" s="10">
        <f t="shared" si="7"/>
        <v>46305</v>
      </c>
      <c r="F16" s="11">
        <v>0.86458333333333304</v>
      </c>
      <c r="G16" s="12">
        <f t="shared" si="2"/>
        <v>0.57291666666666607</v>
      </c>
      <c r="H16" s="13">
        <f t="shared" si="3"/>
        <v>3495531.98</v>
      </c>
      <c r="I16" s="13">
        <v>3495531.98</v>
      </c>
      <c r="J16" s="13">
        <f t="shared" si="16"/>
        <v>0</v>
      </c>
      <c r="K16" s="14">
        <f t="shared" si="17"/>
        <v>0</v>
      </c>
      <c r="L16" s="15" t="s">
        <v>186</v>
      </c>
    </row>
    <row r="17" spans="1:14">
      <c r="A17" s="16">
        <f t="shared" si="6"/>
        <v>11</v>
      </c>
      <c r="B17" s="10">
        <f t="shared" si="6"/>
        <v>46306</v>
      </c>
      <c r="C17" s="10">
        <f t="shared" si="6"/>
        <v>46306</v>
      </c>
      <c r="D17" s="11">
        <v>0.29166666666666702</v>
      </c>
      <c r="E17" s="10">
        <f t="shared" si="7"/>
        <v>46306</v>
      </c>
      <c r="F17" s="11">
        <v>0.9375</v>
      </c>
      <c r="G17" s="12">
        <f t="shared" si="2"/>
        <v>0.64583333333333304</v>
      </c>
      <c r="H17" s="13">
        <f t="shared" ref="H17:H20" si="19">I16</f>
        <v>3495531.98</v>
      </c>
      <c r="I17" s="13">
        <v>3495531.98</v>
      </c>
      <c r="J17" s="13">
        <f t="shared" ref="J17" si="20">I17-H17</f>
        <v>0</v>
      </c>
      <c r="K17" s="14">
        <f t="shared" ref="K17" si="21">J17/24</f>
        <v>0</v>
      </c>
      <c r="L17" s="15" t="s">
        <v>186</v>
      </c>
      <c r="N17" s="17"/>
    </row>
    <row r="18" spans="1:14">
      <c r="A18" s="16">
        <f t="shared" si="6"/>
        <v>12</v>
      </c>
      <c r="B18" s="10">
        <f t="shared" si="6"/>
        <v>46307</v>
      </c>
      <c r="C18" s="10">
        <f t="shared" si="6"/>
        <v>46307</v>
      </c>
      <c r="D18" s="11">
        <v>0.29166666666666702</v>
      </c>
      <c r="E18" s="10">
        <f t="shared" si="7"/>
        <v>46307</v>
      </c>
      <c r="F18" s="11">
        <v>0.85416666666666696</v>
      </c>
      <c r="G18" s="12">
        <f t="shared" si="2"/>
        <v>0.5625</v>
      </c>
      <c r="H18" s="13">
        <f t="shared" si="19"/>
        <v>3495531.98</v>
      </c>
      <c r="I18" s="13">
        <v>3496429.42</v>
      </c>
      <c r="J18" s="13">
        <f t="shared" ref="J18" si="22">I18-H18</f>
        <v>897.43999999994412</v>
      </c>
      <c r="K18" s="14">
        <f t="shared" ref="K18" si="23">J18/24</f>
        <v>37.393333333331007</v>
      </c>
      <c r="L18" s="15"/>
    </row>
    <row r="19" spans="1:14">
      <c r="A19" s="16">
        <f t="shared" si="6"/>
        <v>13</v>
      </c>
      <c r="B19" s="10">
        <f t="shared" si="6"/>
        <v>46308</v>
      </c>
      <c r="C19" s="10">
        <f t="shared" si="6"/>
        <v>46308</v>
      </c>
      <c r="D19" s="11">
        <v>0</v>
      </c>
      <c r="E19" s="10">
        <f t="shared" si="7"/>
        <v>46308</v>
      </c>
      <c r="F19" s="11">
        <v>0.875</v>
      </c>
      <c r="G19" s="12">
        <f t="shared" si="2"/>
        <v>0.875</v>
      </c>
      <c r="H19" s="13">
        <f t="shared" si="19"/>
        <v>3496429.42</v>
      </c>
      <c r="I19" s="13">
        <v>3497227.05</v>
      </c>
      <c r="J19" s="13">
        <f t="shared" ref="J19" si="24">I19-H19</f>
        <v>797.62999999988824</v>
      </c>
      <c r="K19" s="14">
        <f t="shared" ref="K19" si="25">J19/24</f>
        <v>33.234583333328679</v>
      </c>
      <c r="L19" s="15"/>
    </row>
    <row r="20" spans="1:14">
      <c r="A20" s="16">
        <f t="shared" si="6"/>
        <v>14</v>
      </c>
      <c r="B20" s="10">
        <f t="shared" si="6"/>
        <v>46309</v>
      </c>
      <c r="C20" s="10">
        <f t="shared" si="6"/>
        <v>46309</v>
      </c>
      <c r="D20" s="11">
        <v>0</v>
      </c>
      <c r="E20" s="10">
        <f t="shared" si="7"/>
        <v>46309</v>
      </c>
      <c r="F20" s="11">
        <v>0.875</v>
      </c>
      <c r="G20" s="12">
        <f t="shared" si="2"/>
        <v>0.875</v>
      </c>
      <c r="H20" s="13">
        <f t="shared" si="19"/>
        <v>3497227.05</v>
      </c>
      <c r="I20" s="13">
        <v>3498369.03</v>
      </c>
      <c r="J20" s="13">
        <f t="shared" ref="J20:J21" si="26">I20-H20</f>
        <v>1141.9799999999814</v>
      </c>
      <c r="K20" s="14">
        <f t="shared" ref="K20:K21" si="27">J20/24</f>
        <v>47.582499999999222</v>
      </c>
      <c r="L20" s="15"/>
    </row>
    <row r="21" spans="1:14">
      <c r="A21" s="16">
        <f t="shared" si="6"/>
        <v>15</v>
      </c>
      <c r="B21" s="10">
        <f t="shared" si="6"/>
        <v>46310</v>
      </c>
      <c r="C21" s="10">
        <f t="shared" si="6"/>
        <v>46310</v>
      </c>
      <c r="D21" s="11">
        <v>0</v>
      </c>
      <c r="E21" s="10">
        <f t="shared" si="7"/>
        <v>46310</v>
      </c>
      <c r="F21" s="11">
        <v>0.875</v>
      </c>
      <c r="G21" s="12">
        <f t="shared" si="2"/>
        <v>0.875</v>
      </c>
      <c r="H21" s="13"/>
      <c r="I21" s="13"/>
      <c r="J21" s="13">
        <f t="shared" si="26"/>
        <v>0</v>
      </c>
      <c r="K21" s="14">
        <f t="shared" si="27"/>
        <v>0</v>
      </c>
      <c r="L21" s="15"/>
    </row>
    <row r="22" spans="1:14">
      <c r="A22" s="16">
        <f t="shared" si="6"/>
        <v>16</v>
      </c>
      <c r="B22" s="10">
        <f t="shared" si="6"/>
        <v>46311</v>
      </c>
      <c r="C22" s="10">
        <f t="shared" si="6"/>
        <v>46311</v>
      </c>
      <c r="D22" s="11">
        <v>0.29166666666666702</v>
      </c>
      <c r="E22" s="10">
        <f t="shared" si="7"/>
        <v>46311</v>
      </c>
      <c r="F22" s="11">
        <v>0.95138888888888895</v>
      </c>
      <c r="G22" s="12">
        <f t="shared" ref="G22" si="28">IFERROR(((E22-C22)+(F22-D22)),"")</f>
        <v>0.65972222222222188</v>
      </c>
      <c r="H22" s="13"/>
      <c r="I22" s="13"/>
      <c r="J22" s="13">
        <f t="shared" ref="J22" si="29">I22-H22</f>
        <v>0</v>
      </c>
      <c r="K22" s="14">
        <f t="shared" ref="K22" si="30">J22/24</f>
        <v>0</v>
      </c>
      <c r="L22" s="15"/>
    </row>
    <row r="23" spans="1:14">
      <c r="A23" s="16">
        <f t="shared" si="6"/>
        <v>17</v>
      </c>
      <c r="B23" s="10">
        <f t="shared" si="6"/>
        <v>46312</v>
      </c>
      <c r="C23" s="10">
        <f t="shared" si="6"/>
        <v>46312</v>
      </c>
      <c r="D23" s="11">
        <v>0.29166666666666702</v>
      </c>
      <c r="E23" s="10">
        <f t="shared" si="7"/>
        <v>46312</v>
      </c>
      <c r="F23" s="11">
        <v>0.88541666666666696</v>
      </c>
      <c r="G23" s="12">
        <f t="shared" ref="G23" si="31">IFERROR(((E23-C23)+(F23-D23)),"")</f>
        <v>0.59375</v>
      </c>
      <c r="H23" s="13"/>
      <c r="I23" s="13"/>
      <c r="J23" s="13">
        <f t="shared" ref="J23" si="32">I23-H23</f>
        <v>0</v>
      </c>
      <c r="K23" s="14">
        <f t="shared" ref="K23" si="33">J23/24</f>
        <v>0</v>
      </c>
      <c r="L23" s="15"/>
    </row>
    <row r="24" spans="1:14">
      <c r="A24" s="16">
        <f t="shared" si="6"/>
        <v>18</v>
      </c>
      <c r="B24" s="10">
        <f t="shared" si="6"/>
        <v>46313</v>
      </c>
      <c r="C24" s="10">
        <f t="shared" si="6"/>
        <v>46313</v>
      </c>
      <c r="D24" s="11">
        <v>0.29166666666666702</v>
      </c>
      <c r="E24" s="10">
        <f t="shared" si="7"/>
        <v>46313</v>
      </c>
      <c r="F24" s="11">
        <v>0.9375</v>
      </c>
      <c r="G24" s="12">
        <f t="shared" si="2"/>
        <v>0.64583333333333304</v>
      </c>
      <c r="H24" s="13"/>
      <c r="I24" s="13"/>
      <c r="J24" s="13">
        <f t="shared" ref="J24" si="34">I24-H24</f>
        <v>0</v>
      </c>
      <c r="K24" s="14">
        <f t="shared" ref="K24" si="35">J24/24</f>
        <v>0</v>
      </c>
      <c r="L24" s="15"/>
    </row>
    <row r="25" spans="1:14">
      <c r="A25" s="16">
        <f t="shared" ref="A25:B31" si="36">A24+1</f>
        <v>19</v>
      </c>
      <c r="B25" s="10">
        <f>B24+1</f>
        <v>46314</v>
      </c>
      <c r="C25" s="10">
        <f t="shared" ref="C25:C37" si="37">C24+1</f>
        <v>46314</v>
      </c>
      <c r="D25" s="11">
        <v>0</v>
      </c>
      <c r="E25" s="10">
        <f t="shared" si="7"/>
        <v>46314</v>
      </c>
      <c r="F25" s="11">
        <v>0.875</v>
      </c>
      <c r="G25" s="12">
        <f t="shared" si="2"/>
        <v>0.875</v>
      </c>
      <c r="H25" s="13"/>
      <c r="I25" s="13"/>
      <c r="J25" s="13">
        <f t="shared" ref="J25" si="38">I25-H25</f>
        <v>0</v>
      </c>
      <c r="K25" s="14">
        <f t="shared" ref="K25" si="39">J25/24</f>
        <v>0</v>
      </c>
      <c r="L25" s="15"/>
    </row>
    <row r="26" spans="1:14">
      <c r="A26" s="16">
        <f t="shared" si="36"/>
        <v>20</v>
      </c>
      <c r="B26" s="10">
        <f>B25+1</f>
        <v>46315</v>
      </c>
      <c r="C26" s="10">
        <f t="shared" si="37"/>
        <v>46315</v>
      </c>
      <c r="D26" s="11">
        <v>0.29166666666666702</v>
      </c>
      <c r="E26" s="10">
        <f t="shared" si="7"/>
        <v>46315</v>
      </c>
      <c r="F26" s="11">
        <v>0.95833333333333304</v>
      </c>
      <c r="G26" s="12">
        <f t="shared" si="2"/>
        <v>0.66666666666666607</v>
      </c>
      <c r="H26" s="13"/>
      <c r="I26" s="13"/>
      <c r="J26" s="13">
        <f t="shared" ref="J26" si="40">I26-H26</f>
        <v>0</v>
      </c>
      <c r="K26" s="14">
        <f t="shared" ref="K26" si="41">J26/24</f>
        <v>0</v>
      </c>
      <c r="L26" s="15"/>
    </row>
    <row r="27" spans="1:14">
      <c r="A27" s="16">
        <f t="shared" si="36"/>
        <v>21</v>
      </c>
      <c r="B27" s="10">
        <f>B26+1</f>
        <v>46316</v>
      </c>
      <c r="C27" s="10">
        <f t="shared" si="37"/>
        <v>46316</v>
      </c>
      <c r="D27" s="11">
        <v>0.29166666666666702</v>
      </c>
      <c r="E27" s="10">
        <f t="shared" si="7"/>
        <v>46316</v>
      </c>
      <c r="F27" s="11">
        <v>1</v>
      </c>
      <c r="G27" s="12">
        <f t="shared" si="2"/>
        <v>0.70833333333333304</v>
      </c>
      <c r="H27" s="13"/>
      <c r="I27" s="13"/>
      <c r="J27" s="13">
        <f t="shared" ref="J27" si="42">I27-H27</f>
        <v>0</v>
      </c>
      <c r="K27" s="14">
        <f t="shared" ref="K27" si="43">J27/24</f>
        <v>0</v>
      </c>
      <c r="L27" s="15"/>
    </row>
    <row r="28" spans="1:14">
      <c r="A28" s="16">
        <f t="shared" si="36"/>
        <v>22</v>
      </c>
      <c r="B28" s="10">
        <f t="shared" si="36"/>
        <v>46317</v>
      </c>
      <c r="C28" s="10">
        <f t="shared" si="37"/>
        <v>46317</v>
      </c>
      <c r="D28" s="11">
        <v>0.29166666666666702</v>
      </c>
      <c r="E28" s="10">
        <f t="shared" si="7"/>
        <v>46317</v>
      </c>
      <c r="F28" s="11">
        <v>0.83333333333333304</v>
      </c>
      <c r="G28" s="12">
        <f t="shared" si="2"/>
        <v>0.54166666666666607</v>
      </c>
      <c r="H28" s="13"/>
      <c r="I28" s="13"/>
      <c r="J28" s="13">
        <f t="shared" ref="J28" si="44">I28-H28</f>
        <v>0</v>
      </c>
      <c r="K28" s="14">
        <f t="shared" ref="K28" si="45">J28/24</f>
        <v>0</v>
      </c>
      <c r="L28" s="15"/>
    </row>
    <row r="29" spans="1:14">
      <c r="A29" s="16">
        <f t="shared" si="36"/>
        <v>23</v>
      </c>
      <c r="B29" s="10">
        <f t="shared" si="36"/>
        <v>46318</v>
      </c>
      <c r="C29" s="10">
        <f t="shared" si="37"/>
        <v>46318</v>
      </c>
      <c r="D29" s="11">
        <v>0.29166666666666702</v>
      </c>
      <c r="E29" s="10">
        <f t="shared" si="7"/>
        <v>46318</v>
      </c>
      <c r="F29" s="11">
        <v>0.875</v>
      </c>
      <c r="G29" s="12">
        <f t="shared" ref="G29:G30" si="46">IFERROR(((E29-C29)+(F29-D29)),"")</f>
        <v>0.58333333333333304</v>
      </c>
      <c r="H29" s="13"/>
      <c r="I29" s="13"/>
      <c r="J29" s="13">
        <f t="shared" ref="J29" si="47">I29-H29</f>
        <v>0</v>
      </c>
      <c r="K29" s="14">
        <f t="shared" ref="K29" si="48">J29/24</f>
        <v>0</v>
      </c>
      <c r="L29" s="15"/>
    </row>
    <row r="30" spans="1:14">
      <c r="A30" s="16">
        <f t="shared" si="36"/>
        <v>24</v>
      </c>
      <c r="B30" s="10">
        <f t="shared" si="36"/>
        <v>46319</v>
      </c>
      <c r="C30" s="10">
        <f t="shared" si="37"/>
        <v>46319</v>
      </c>
      <c r="D30" s="11">
        <v>0.29166666666666702</v>
      </c>
      <c r="E30" s="10">
        <f t="shared" si="7"/>
        <v>46319</v>
      </c>
      <c r="F30" s="11">
        <v>0.9375</v>
      </c>
      <c r="G30" s="12">
        <f t="shared" si="46"/>
        <v>0.64583333333333304</v>
      </c>
      <c r="H30" s="13"/>
      <c r="I30" s="13"/>
      <c r="J30" s="13">
        <f t="shared" ref="J30" si="49">I30-H30</f>
        <v>0</v>
      </c>
      <c r="K30" s="14">
        <f t="shared" ref="K30" si="50">J30/24</f>
        <v>0</v>
      </c>
      <c r="L30" s="15"/>
    </row>
    <row r="31" spans="1:14">
      <c r="A31" s="16">
        <f t="shared" si="36"/>
        <v>25</v>
      </c>
      <c r="B31" s="10">
        <f t="shared" si="36"/>
        <v>46320</v>
      </c>
      <c r="C31" s="10">
        <f t="shared" si="37"/>
        <v>46320</v>
      </c>
      <c r="D31" s="11">
        <v>0.29166666666666702</v>
      </c>
      <c r="E31" s="10">
        <f t="shared" si="7"/>
        <v>46320</v>
      </c>
      <c r="F31" s="11">
        <v>0.875</v>
      </c>
      <c r="G31" s="12">
        <v>0.83333333333333304</v>
      </c>
      <c r="H31" s="13"/>
      <c r="I31" s="13"/>
      <c r="J31" s="13">
        <f t="shared" ref="J31" si="51">I31-H31</f>
        <v>0</v>
      </c>
      <c r="K31" s="14">
        <f t="shared" ref="K31" si="52">J31/24</f>
        <v>0</v>
      </c>
      <c r="L31" s="15"/>
    </row>
    <row r="32" spans="1:14">
      <c r="A32" s="16">
        <f t="shared" ref="A32:B32" si="53">A31+1</f>
        <v>26</v>
      </c>
      <c r="B32" s="10">
        <f t="shared" si="53"/>
        <v>46321</v>
      </c>
      <c r="C32" s="10">
        <f t="shared" si="37"/>
        <v>46321</v>
      </c>
      <c r="D32" s="11">
        <v>0.29166666666666702</v>
      </c>
      <c r="E32" s="10">
        <f t="shared" ref="E32:E37" si="54">C32</f>
        <v>46321</v>
      </c>
      <c r="F32" s="11">
        <v>0.875</v>
      </c>
      <c r="G32" s="12">
        <v>0.83333333333333304</v>
      </c>
      <c r="H32" s="13"/>
      <c r="I32" s="13"/>
      <c r="J32" s="13">
        <f t="shared" ref="J32" si="55">I32-H32</f>
        <v>0</v>
      </c>
      <c r="K32" s="14">
        <f t="shared" ref="K32" si="56">J32/24</f>
        <v>0</v>
      </c>
      <c r="L32" s="15"/>
    </row>
    <row r="33" spans="1:12">
      <c r="A33" s="16">
        <f t="shared" ref="A33:B33" si="57">A32+1</f>
        <v>27</v>
      </c>
      <c r="B33" s="10">
        <f t="shared" si="57"/>
        <v>46322</v>
      </c>
      <c r="C33" s="10">
        <f t="shared" si="37"/>
        <v>46322</v>
      </c>
      <c r="D33" s="11">
        <v>0.29166666666666702</v>
      </c>
      <c r="E33" s="10">
        <f t="shared" si="54"/>
        <v>46322</v>
      </c>
      <c r="F33" s="11">
        <v>0.875</v>
      </c>
      <c r="G33" s="12">
        <v>0.83333333333333304</v>
      </c>
      <c r="H33" s="13"/>
      <c r="I33" s="13"/>
      <c r="J33" s="13">
        <f t="shared" ref="J33:J37" si="58">I33-H33</f>
        <v>0</v>
      </c>
      <c r="K33" s="14">
        <f t="shared" ref="K33:K37" si="59">J33/24</f>
        <v>0</v>
      </c>
      <c r="L33" s="15"/>
    </row>
    <row r="34" spans="1:12">
      <c r="A34" s="16">
        <f t="shared" ref="A34:B34" si="60">A33+1</f>
        <v>28</v>
      </c>
      <c r="B34" s="10">
        <f t="shared" si="60"/>
        <v>46323</v>
      </c>
      <c r="C34" s="10">
        <f t="shared" si="37"/>
        <v>46323</v>
      </c>
      <c r="D34" s="11">
        <v>0.29166666666666702</v>
      </c>
      <c r="E34" s="10">
        <f t="shared" si="54"/>
        <v>46323</v>
      </c>
      <c r="F34" s="11">
        <v>0.875</v>
      </c>
      <c r="G34" s="12">
        <v>0.83333333333333304</v>
      </c>
      <c r="H34" s="13"/>
      <c r="I34" s="13"/>
      <c r="J34" s="13">
        <f t="shared" si="58"/>
        <v>0</v>
      </c>
      <c r="K34" s="14">
        <f t="shared" si="59"/>
        <v>0</v>
      </c>
      <c r="L34" s="15"/>
    </row>
    <row r="35" spans="1:12">
      <c r="A35" s="16">
        <f t="shared" ref="A35:B35" si="61">A34+1</f>
        <v>29</v>
      </c>
      <c r="B35" s="10">
        <f t="shared" si="61"/>
        <v>46324</v>
      </c>
      <c r="C35" s="10">
        <f t="shared" si="37"/>
        <v>46324</v>
      </c>
      <c r="D35" s="11">
        <v>0.29166666666666702</v>
      </c>
      <c r="E35" s="10">
        <f t="shared" si="54"/>
        <v>46324</v>
      </c>
      <c r="F35" s="11">
        <v>0.875</v>
      </c>
      <c r="G35" s="12">
        <v>0.83333333333333304</v>
      </c>
      <c r="H35" s="13"/>
      <c r="I35" s="13"/>
      <c r="J35" s="13">
        <f t="shared" si="58"/>
        <v>0</v>
      </c>
      <c r="K35" s="14">
        <f t="shared" si="59"/>
        <v>0</v>
      </c>
      <c r="L35" s="15"/>
    </row>
    <row r="36" spans="1:12">
      <c r="A36" s="16">
        <f t="shared" ref="A36:B36" si="62">A35+1</f>
        <v>30</v>
      </c>
      <c r="B36" s="10">
        <f t="shared" si="62"/>
        <v>46325</v>
      </c>
      <c r="C36" s="10">
        <f t="shared" si="37"/>
        <v>46325</v>
      </c>
      <c r="D36" s="11">
        <v>0.29166666666666702</v>
      </c>
      <c r="E36" s="10">
        <f t="shared" si="54"/>
        <v>46325</v>
      </c>
      <c r="F36" s="11">
        <v>0.875</v>
      </c>
      <c r="G36" s="12">
        <v>0.83333333333333304</v>
      </c>
      <c r="H36" s="13"/>
      <c r="I36" s="13"/>
      <c r="J36" s="13">
        <f t="shared" si="58"/>
        <v>0</v>
      </c>
      <c r="K36" s="14">
        <f t="shared" si="59"/>
        <v>0</v>
      </c>
      <c r="L36" s="15"/>
    </row>
    <row r="37" spans="1:12">
      <c r="A37" s="16">
        <f t="shared" ref="A37:B37" si="63">A36+1</f>
        <v>31</v>
      </c>
      <c r="B37" s="10">
        <f t="shared" si="63"/>
        <v>46326</v>
      </c>
      <c r="C37" s="10">
        <f t="shared" si="37"/>
        <v>46326</v>
      </c>
      <c r="D37" s="11">
        <v>0.29166666666666702</v>
      </c>
      <c r="E37" s="10">
        <f t="shared" si="54"/>
        <v>46326</v>
      </c>
      <c r="F37" s="11">
        <v>0.875</v>
      </c>
      <c r="G37" s="12">
        <v>0.83333333333333304</v>
      </c>
      <c r="H37" s="13"/>
      <c r="I37" s="13"/>
      <c r="J37" s="13">
        <f t="shared" si="58"/>
        <v>0</v>
      </c>
      <c r="K37" s="14">
        <f t="shared" si="59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21.628472222222207</v>
      </c>
      <c r="H39" s="27"/>
      <c r="I39" s="27"/>
      <c r="J39" s="28">
        <f>SUM(J7:J38)</f>
        <v>8815.6199999996461</v>
      </c>
      <c r="K39" s="28">
        <f>AVERAGE(K7:K38)</f>
        <v>11.848951612902749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0.69769265232974864</v>
      </c>
      <c r="H40" s="33"/>
      <c r="I40" s="33"/>
      <c r="J40" s="33"/>
      <c r="K40" s="33">
        <f>K39/SUMPRODUCT((K7:K38&gt;0)*1)</f>
        <v>1.1848951612902749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zoomScale="78" zoomScaleNormal="78" workbookViewId="0">
      <pane xSplit="6" ySplit="7" topLeftCell="G20" activePane="bottomRight" state="frozen"/>
      <selection pane="topRight"/>
      <selection pane="bottomLeft"/>
      <selection pane="bottomRight" activeCell="C6" sqref="C6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2.28515625" style="1" customWidth="1"/>
    <col min="5" max="6" width="10.7109375" style="1" customWidth="1"/>
    <col min="7" max="7" width="9.140625" style="1"/>
    <col min="8" max="8" width="13.5703125" style="1" customWidth="1"/>
    <col min="9" max="9" width="12.85546875" style="1" customWidth="1"/>
    <col min="10" max="10" width="14.28515625" style="1" customWidth="1"/>
    <col min="11" max="11" width="12.28515625" style="1" customWidth="1"/>
    <col min="12" max="12" width="39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268</v>
      </c>
      <c r="D2" s="2"/>
      <c r="E2" s="2"/>
      <c r="F2" s="2"/>
      <c r="G2" s="2"/>
      <c r="H2" s="2"/>
      <c r="I2" s="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46"/>
      <c r="E4" s="169"/>
      <c r="F4" s="169"/>
      <c r="G4" s="2"/>
      <c r="H4" s="2"/>
      <c r="I4" s="2"/>
      <c r="J4" s="2"/>
      <c r="K4" s="2"/>
      <c r="L4" s="2"/>
    </row>
    <row r="5" spans="1:12" ht="15.7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15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 ht="15.75" customHeight="1">
      <c r="A7" s="8">
        <v>1</v>
      </c>
      <c r="B7" s="9">
        <f>C4</f>
        <v>46296</v>
      </c>
      <c r="C7" s="10">
        <f>B7</f>
        <v>46296</v>
      </c>
      <c r="D7" s="11">
        <v>0.3125</v>
      </c>
      <c r="E7" s="10">
        <f>C7</f>
        <v>46296</v>
      </c>
      <c r="F7" s="11">
        <v>0.53263888888888899</v>
      </c>
      <c r="G7" s="12">
        <f>IFERROR(((E7-C7)+(F7-D7)),"")</f>
        <v>0.22013888888888899</v>
      </c>
      <c r="H7" s="256"/>
      <c r="I7" s="256"/>
      <c r="J7" s="13">
        <f t="shared" ref="J7" si="0">I7-H7</f>
        <v>0</v>
      </c>
      <c r="K7" s="14">
        <f>J7/24</f>
        <v>0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0.3125</v>
      </c>
      <c r="E8" s="10">
        <f>C8</f>
        <v>46297</v>
      </c>
      <c r="F8" s="11">
        <v>0.53263888888888899</v>
      </c>
      <c r="G8" s="12">
        <f>IFERROR(((E8-C8)+(F8-D8)),"")</f>
        <v>0.22013888888888899</v>
      </c>
      <c r="H8" s="13"/>
      <c r="I8" s="256"/>
      <c r="J8" s="13">
        <f t="shared" ref="J8:J13" si="1">I8-H8</f>
        <v>0</v>
      </c>
      <c r="K8" s="14">
        <f>J8/24</f>
        <v>0</v>
      </c>
      <c r="L8" s="15"/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6" si="3">B9</f>
        <v>46298</v>
      </c>
      <c r="D9" s="11">
        <v>0.3125</v>
      </c>
      <c r="E9" s="10">
        <f t="shared" ref="E9:E36" si="4">C9</f>
        <v>46298</v>
      </c>
      <c r="F9" s="11">
        <v>0.53263888888888899</v>
      </c>
      <c r="G9" s="12">
        <f t="shared" ref="G9:G35" si="5">IFERROR(((E9-C9)+(F9-D9)),"")</f>
        <v>0.22013888888888899</v>
      </c>
      <c r="H9" s="13"/>
      <c r="I9" s="13"/>
      <c r="J9" s="13">
        <f t="shared" ref="J9" si="6">I9-H9</f>
        <v>0</v>
      </c>
      <c r="K9" s="14">
        <f>J9/24</f>
        <v>0</v>
      </c>
      <c r="L9" s="15"/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v>0.42916666666666697</v>
      </c>
      <c r="E10" s="10">
        <f t="shared" ref="E10" si="7">C10</f>
        <v>46299</v>
      </c>
      <c r="F10" s="11">
        <v>0.45972222222222198</v>
      </c>
      <c r="G10" s="12">
        <f t="shared" si="5"/>
        <v>3.0555555555555003E-2</v>
      </c>
      <c r="H10" s="13"/>
      <c r="I10" s="13"/>
      <c r="J10" s="13">
        <f t="shared" si="1"/>
        <v>0</v>
      </c>
      <c r="K10" s="14">
        <f t="shared" ref="K10:K13" si="8">J10/24</f>
        <v>0</v>
      </c>
      <c r="L10" s="15"/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v>0.42916666666666697</v>
      </c>
      <c r="E11" s="10">
        <f t="shared" ref="E11" si="9">C11</f>
        <v>46300</v>
      </c>
      <c r="F11" s="11">
        <v>0.45972222222222198</v>
      </c>
      <c r="G11" s="12">
        <f t="shared" si="5"/>
        <v>3.0555555555555003E-2</v>
      </c>
      <c r="H11" s="13"/>
      <c r="I11" s="13"/>
      <c r="J11" s="13">
        <f t="shared" ref="J11" si="10">I11-H11</f>
        <v>0</v>
      </c>
      <c r="K11" s="14">
        <f t="shared" ref="K11" si="11">J11/24</f>
        <v>0</v>
      </c>
      <c r="L11" s="15"/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v>0.59722222222222199</v>
      </c>
      <c r="E12" s="10">
        <f t="shared" si="4"/>
        <v>46301</v>
      </c>
      <c r="F12" s="11">
        <v>0.70347222222222205</v>
      </c>
      <c r="G12" s="12">
        <f t="shared" si="5"/>
        <v>0.10625000000000007</v>
      </c>
      <c r="H12" s="13"/>
      <c r="I12" s="13"/>
      <c r="J12" s="13">
        <f t="shared" ref="J12" si="12">I12-H12</f>
        <v>0</v>
      </c>
      <c r="K12" s="14">
        <f t="shared" ref="K12" si="13">J12/24</f>
        <v>0</v>
      </c>
      <c r="L12" s="15"/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v>0.37916666666666698</v>
      </c>
      <c r="E13" s="10">
        <f t="shared" si="4"/>
        <v>46302</v>
      </c>
      <c r="F13" s="11">
        <v>0.688194444444444</v>
      </c>
      <c r="G13" s="12">
        <f t="shared" si="5"/>
        <v>0.30902777777777701</v>
      </c>
      <c r="H13" s="13"/>
      <c r="I13" s="13"/>
      <c r="J13" s="13">
        <f t="shared" si="1"/>
        <v>0</v>
      </c>
      <c r="K13" s="14">
        <f t="shared" si="8"/>
        <v>0</v>
      </c>
      <c r="L13" s="15"/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v>0.55555555555555602</v>
      </c>
      <c r="E14" s="10">
        <f t="shared" si="4"/>
        <v>46303</v>
      </c>
      <c r="F14" s="11">
        <v>0.70625000000000004</v>
      </c>
      <c r="G14" s="12">
        <f t="shared" si="5"/>
        <v>0.15069444444444402</v>
      </c>
      <c r="H14" s="13"/>
      <c r="I14" s="13"/>
      <c r="J14" s="13">
        <f t="shared" ref="J14" si="14">I14-H14</f>
        <v>0</v>
      </c>
      <c r="K14" s="14">
        <f t="shared" ref="K14" si="15">J14/24</f>
        <v>0</v>
      </c>
      <c r="L14" s="15"/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v>0.33680555555555602</v>
      </c>
      <c r="E15" s="10">
        <f t="shared" ref="E15" si="16">C15</f>
        <v>46304</v>
      </c>
      <c r="F15" s="11">
        <v>0.56597222222222199</v>
      </c>
      <c r="G15" s="12">
        <f t="shared" ref="G15" si="17">IFERROR(((E15-C15)+(F15-D15)),"")</f>
        <v>0.22916666666666596</v>
      </c>
      <c r="H15" s="13"/>
      <c r="I15" s="13"/>
      <c r="J15" s="13">
        <f t="shared" ref="J15" si="18">I15-H15</f>
        <v>0</v>
      </c>
      <c r="K15" s="14">
        <f t="shared" ref="K15" si="19">J15/24</f>
        <v>0</v>
      </c>
      <c r="L15" s="15"/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v>0.38541666666666702</v>
      </c>
      <c r="E16" s="10">
        <f t="shared" ref="E16" si="20">C16</f>
        <v>46305</v>
      </c>
      <c r="F16" s="11">
        <v>0.41944444444444401</v>
      </c>
      <c r="G16" s="12">
        <f t="shared" ref="G16" si="21">IFERROR(((E16-C16)+(F16-D16)),"")</f>
        <v>3.4027777777776991E-2</v>
      </c>
      <c r="H16" s="13"/>
      <c r="I16" s="13"/>
      <c r="J16" s="13">
        <f t="shared" ref="J16" si="22">I16-H16</f>
        <v>0</v>
      </c>
      <c r="K16" s="14">
        <f t="shared" ref="K16" si="23">J16/24</f>
        <v>0</v>
      </c>
      <c r="L16" s="15"/>
    </row>
    <row r="17" spans="1:16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v>0.39930555555555602</v>
      </c>
      <c r="E17" s="10">
        <f t="shared" ref="E17" si="24">C17</f>
        <v>46306</v>
      </c>
      <c r="F17" s="11">
        <v>0.48611111111111099</v>
      </c>
      <c r="G17" s="12">
        <f t="shared" ref="G17" si="25">IFERROR(((E17-C17)+(F17-D17)),"")</f>
        <v>8.680555555555497E-2</v>
      </c>
      <c r="H17" s="13"/>
      <c r="I17" s="13"/>
      <c r="J17" s="13">
        <f t="shared" ref="J17" si="26">I17-H17</f>
        <v>0</v>
      </c>
      <c r="K17" s="14">
        <f t="shared" ref="K17" si="27">J17/24</f>
        <v>0</v>
      </c>
      <c r="L17" s="15"/>
    </row>
    <row r="18" spans="1:16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v>0.39930555555555602</v>
      </c>
      <c r="E18" s="10">
        <f t="shared" ref="E18" si="28">C18</f>
        <v>46307</v>
      </c>
      <c r="F18" s="11">
        <v>0.48611111111111099</v>
      </c>
      <c r="G18" s="12">
        <f t="shared" ref="G18" si="29">IFERROR(((E18-C18)+(F18-D18)),"")</f>
        <v>8.680555555555497E-2</v>
      </c>
      <c r="H18" s="13"/>
      <c r="I18" s="13"/>
      <c r="J18" s="13">
        <f t="shared" ref="J18" si="30">I18-H18</f>
        <v>0</v>
      </c>
      <c r="K18" s="14">
        <f t="shared" ref="K18" si="31">J18/24</f>
        <v>0</v>
      </c>
      <c r="L18" s="15"/>
    </row>
    <row r="19" spans="1:16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v>0.39930555555555602</v>
      </c>
      <c r="E19" s="10">
        <f t="shared" ref="E19" si="32">C19</f>
        <v>46308</v>
      </c>
      <c r="F19" s="11">
        <v>0.48611111111111099</v>
      </c>
      <c r="G19" s="12">
        <f t="shared" ref="G19" si="33">IFERROR(((E19-C19)+(F19-D19)),"")</f>
        <v>8.680555555555497E-2</v>
      </c>
      <c r="H19" s="13"/>
      <c r="I19" s="13"/>
      <c r="J19" s="13">
        <f t="shared" ref="J19" si="34">I19-H19</f>
        <v>0</v>
      </c>
      <c r="K19" s="14">
        <f t="shared" ref="K19" si="35">J19/24</f>
        <v>0</v>
      </c>
      <c r="L19" s="15"/>
      <c r="N19" s="17"/>
      <c r="O19" s="17"/>
      <c r="P19" s="17"/>
    </row>
    <row r="20" spans="1:16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v>0.39930555555555602</v>
      </c>
      <c r="E20" s="10">
        <f t="shared" ref="E20" si="36">C20</f>
        <v>46309</v>
      </c>
      <c r="F20" s="11">
        <v>0.48611111111111099</v>
      </c>
      <c r="G20" s="12">
        <f t="shared" ref="G20" si="37">IFERROR(((E20-C20)+(F20-D20)),"")</f>
        <v>8.680555555555497E-2</v>
      </c>
      <c r="H20" s="13"/>
      <c r="I20" s="13"/>
      <c r="J20" s="13">
        <f t="shared" ref="J20" si="38">I20-H20</f>
        <v>0</v>
      </c>
      <c r="K20" s="14">
        <f t="shared" ref="K20" si="39">J20/24</f>
        <v>0</v>
      </c>
      <c r="L20" s="15"/>
    </row>
    <row r="21" spans="1:16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v>0.39930555555555602</v>
      </c>
      <c r="E21" s="10">
        <f t="shared" ref="E21" si="40">C21</f>
        <v>46310</v>
      </c>
      <c r="F21" s="11">
        <v>0.48611111111111099</v>
      </c>
      <c r="G21" s="12">
        <f t="shared" ref="G21" si="41">IFERROR(((E21-C21)+(F21-D21)),"")</f>
        <v>8.680555555555497E-2</v>
      </c>
      <c r="H21" s="13"/>
      <c r="I21" s="13"/>
      <c r="J21" s="13">
        <f t="shared" ref="J21" si="42">I21-H21</f>
        <v>0</v>
      </c>
      <c r="K21" s="14">
        <f t="shared" ref="K21" si="43">J21/24</f>
        <v>0</v>
      </c>
      <c r="L21" s="15"/>
    </row>
    <row r="22" spans="1:16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v>0.39930555555555602</v>
      </c>
      <c r="E22" s="10">
        <f t="shared" ref="E22" si="44">C22</f>
        <v>46311</v>
      </c>
      <c r="F22" s="11">
        <v>0.48611111111111099</v>
      </c>
      <c r="G22" s="12">
        <f t="shared" ref="G22" si="45">IFERROR(((E22-C22)+(F22-D22)),"")</f>
        <v>8.680555555555497E-2</v>
      </c>
      <c r="H22" s="13"/>
      <c r="I22" s="13"/>
      <c r="J22" s="13">
        <f t="shared" ref="J22" si="46">I22-H22</f>
        <v>0</v>
      </c>
      <c r="K22" s="14">
        <f t="shared" ref="K22" si="47">J22/24</f>
        <v>0</v>
      </c>
      <c r="L22" s="15"/>
    </row>
    <row r="23" spans="1:16">
      <c r="A23" s="16">
        <f t="shared" si="2"/>
        <v>17</v>
      </c>
      <c r="B23" s="10">
        <f t="shared" si="2"/>
        <v>46312</v>
      </c>
      <c r="C23" s="10">
        <f t="shared" ref="C23" si="48">B23</f>
        <v>46312</v>
      </c>
      <c r="D23" s="11">
        <v>0.39930555555555602</v>
      </c>
      <c r="E23" s="10">
        <f t="shared" ref="E23" si="49">C23</f>
        <v>46312</v>
      </c>
      <c r="F23" s="11">
        <v>0.48611111111111099</v>
      </c>
      <c r="G23" s="12">
        <f t="shared" ref="G23" si="50">IFERROR(((E23-C23)+(F23-D23)),"")</f>
        <v>8.680555555555497E-2</v>
      </c>
      <c r="H23" s="13"/>
      <c r="I23" s="13"/>
      <c r="J23" s="13">
        <f t="shared" ref="J23" si="51">I23-H23</f>
        <v>0</v>
      </c>
      <c r="K23" s="14">
        <f t="shared" ref="K23" si="52">J23/24</f>
        <v>0</v>
      </c>
      <c r="L23" s="15"/>
    </row>
    <row r="24" spans="1:16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v>0.39930555555555602</v>
      </c>
      <c r="E24" s="10">
        <f t="shared" ref="E24" si="53">C24</f>
        <v>46313</v>
      </c>
      <c r="F24" s="11">
        <v>0.48611111111111099</v>
      </c>
      <c r="G24" s="12">
        <f t="shared" ref="G24" si="54">IFERROR(((E24-C24)+(F24-D24)),"")</f>
        <v>8.680555555555497E-2</v>
      </c>
      <c r="H24" s="13"/>
      <c r="I24" s="13"/>
      <c r="J24" s="13">
        <f t="shared" ref="J24" si="55">I24-H24</f>
        <v>0</v>
      </c>
      <c r="K24" s="14">
        <f t="shared" ref="K24:K35" si="56">J24/24</f>
        <v>0</v>
      </c>
      <c r="L24" s="15"/>
    </row>
    <row r="25" spans="1:16">
      <c r="A25" s="16">
        <f t="shared" ref="A25:B35" si="57">A24+1</f>
        <v>19</v>
      </c>
      <c r="B25" s="10">
        <f>B24+1</f>
        <v>46314</v>
      </c>
      <c r="C25" s="10">
        <f t="shared" si="3"/>
        <v>46314</v>
      </c>
      <c r="D25" s="11">
        <v>0.39930555555555602</v>
      </c>
      <c r="E25" s="10">
        <f t="shared" ref="E25:E27" si="58">C25</f>
        <v>46314</v>
      </c>
      <c r="F25" s="11">
        <v>0.48611111111111099</v>
      </c>
      <c r="G25" s="12">
        <f t="shared" ref="G25:G27" si="59">IFERROR(((E25-C25)+(F25-D25)),"")</f>
        <v>8.680555555555497E-2</v>
      </c>
      <c r="H25" s="13"/>
      <c r="I25" s="13"/>
      <c r="J25" s="13">
        <f t="shared" ref="J25:J30" si="60">(I25-H25)</f>
        <v>0</v>
      </c>
      <c r="K25" s="14">
        <f t="shared" ref="K25" si="61">J25/24</f>
        <v>0</v>
      </c>
      <c r="L25" s="15"/>
    </row>
    <row r="26" spans="1:16">
      <c r="A26" s="16">
        <f t="shared" si="57"/>
        <v>20</v>
      </c>
      <c r="B26" s="10">
        <f>B25+1</f>
        <v>46315</v>
      </c>
      <c r="C26" s="10">
        <f t="shared" si="3"/>
        <v>46315</v>
      </c>
      <c r="D26" s="11">
        <v>0.39930555555555602</v>
      </c>
      <c r="E26" s="10">
        <f t="shared" si="58"/>
        <v>46315</v>
      </c>
      <c r="F26" s="11">
        <v>0.48611111111111099</v>
      </c>
      <c r="G26" s="12">
        <f t="shared" si="59"/>
        <v>8.680555555555497E-2</v>
      </c>
      <c r="H26" s="13"/>
      <c r="I26" s="13"/>
      <c r="J26" s="13">
        <f t="shared" si="60"/>
        <v>0</v>
      </c>
      <c r="K26" s="14">
        <f t="shared" ref="K26" si="62">J26/24</f>
        <v>0</v>
      </c>
      <c r="L26" s="15"/>
    </row>
    <row r="27" spans="1:16">
      <c r="A27" s="16">
        <f>A26+1</f>
        <v>21</v>
      </c>
      <c r="B27" s="10">
        <f>B26+1</f>
        <v>46316</v>
      </c>
      <c r="C27" s="10">
        <f t="shared" si="3"/>
        <v>46316</v>
      </c>
      <c r="D27" s="11">
        <v>0.39930555555555602</v>
      </c>
      <c r="E27" s="10">
        <f t="shared" si="58"/>
        <v>46316</v>
      </c>
      <c r="F27" s="11">
        <v>0.48611111111111099</v>
      </c>
      <c r="G27" s="12">
        <f t="shared" si="59"/>
        <v>8.680555555555497E-2</v>
      </c>
      <c r="H27" s="13"/>
      <c r="I27" s="13"/>
      <c r="J27" s="13">
        <f t="shared" si="60"/>
        <v>0</v>
      </c>
      <c r="K27" s="14">
        <f t="shared" ref="K27" si="63">J27/24</f>
        <v>0</v>
      </c>
      <c r="L27" s="15"/>
    </row>
    <row r="28" spans="1:16">
      <c r="A28" s="16">
        <f>A27+1</f>
        <v>22</v>
      </c>
      <c r="B28" s="10">
        <f>B27+1</f>
        <v>46317</v>
      </c>
      <c r="C28" s="10">
        <f t="shared" si="3"/>
        <v>46317</v>
      </c>
      <c r="D28" s="11">
        <v>0.39930555555555602</v>
      </c>
      <c r="E28" s="10">
        <f t="shared" ref="E28" si="64">C28</f>
        <v>46317</v>
      </c>
      <c r="F28" s="11">
        <v>0.48611111111111099</v>
      </c>
      <c r="G28" s="12">
        <f t="shared" ref="G28" si="65">IFERROR(((E28-C28)+(F28-D28)),"")</f>
        <v>8.680555555555497E-2</v>
      </c>
      <c r="H28" s="13"/>
      <c r="I28" s="13"/>
      <c r="J28" s="13">
        <f t="shared" si="60"/>
        <v>0</v>
      </c>
      <c r="K28" s="14">
        <f t="shared" ref="K28" si="66">J28/24</f>
        <v>0</v>
      </c>
      <c r="L28" s="15"/>
    </row>
    <row r="29" spans="1:16">
      <c r="A29" s="16">
        <f t="shared" si="57"/>
        <v>23</v>
      </c>
      <c r="B29" s="10">
        <f t="shared" si="57"/>
        <v>46318</v>
      </c>
      <c r="C29" s="10">
        <f t="shared" si="3"/>
        <v>46318</v>
      </c>
      <c r="D29" s="11">
        <v>0.39930555555555602</v>
      </c>
      <c r="E29" s="10">
        <f t="shared" ref="E29" si="67">C29</f>
        <v>46318</v>
      </c>
      <c r="F29" s="11">
        <v>0.48611111111111099</v>
      </c>
      <c r="G29" s="12">
        <f t="shared" ref="G29" si="68">IFERROR(((E29-C29)+(F29-D29)),"")</f>
        <v>8.680555555555497E-2</v>
      </c>
      <c r="H29" s="13"/>
      <c r="I29" s="13"/>
      <c r="J29" s="13">
        <f t="shared" si="60"/>
        <v>0</v>
      </c>
      <c r="K29" s="14">
        <f t="shared" ref="K29" si="69">J29/24</f>
        <v>0</v>
      </c>
      <c r="L29" s="15"/>
    </row>
    <row r="30" spans="1:16">
      <c r="A30" s="16">
        <f t="shared" si="57"/>
        <v>24</v>
      </c>
      <c r="B30" s="10">
        <f t="shared" si="57"/>
        <v>46319</v>
      </c>
      <c r="C30" s="10">
        <f t="shared" si="3"/>
        <v>46319</v>
      </c>
      <c r="D30" s="11">
        <v>0.39930555555555602</v>
      </c>
      <c r="E30" s="10">
        <f t="shared" ref="E30" si="70">C30</f>
        <v>46319</v>
      </c>
      <c r="F30" s="11">
        <v>0.48611111111111099</v>
      </c>
      <c r="G30" s="12">
        <f t="shared" ref="G30" si="71">IFERROR(((E30-C30)+(F30-D30)),"")</f>
        <v>8.680555555555497E-2</v>
      </c>
      <c r="H30" s="13"/>
      <c r="I30" s="13"/>
      <c r="J30" s="13">
        <f t="shared" si="60"/>
        <v>0</v>
      </c>
      <c r="K30" s="14">
        <f t="shared" ref="K30" si="72">J30/24</f>
        <v>0</v>
      </c>
      <c r="L30" s="15"/>
    </row>
    <row r="31" spans="1:16">
      <c r="A31" s="16">
        <f t="shared" si="57"/>
        <v>25</v>
      </c>
      <c r="B31" s="10">
        <f t="shared" si="57"/>
        <v>46320</v>
      </c>
      <c r="C31" s="10">
        <f t="shared" si="3"/>
        <v>46320</v>
      </c>
      <c r="D31" s="11">
        <v>0.39930555555555602</v>
      </c>
      <c r="E31" s="10">
        <f t="shared" ref="E31" si="73">C31</f>
        <v>46320</v>
      </c>
      <c r="F31" s="11">
        <v>0.48611111111111099</v>
      </c>
      <c r="G31" s="12">
        <f t="shared" ref="G31" si="74">IFERROR(((E31-C31)+(F31-D31)),"")</f>
        <v>8.680555555555497E-2</v>
      </c>
      <c r="H31" s="13"/>
      <c r="I31" s="13"/>
      <c r="J31" s="13">
        <f t="shared" ref="J31" si="75">(I31-H31)</f>
        <v>0</v>
      </c>
      <c r="K31" s="14">
        <f t="shared" ref="K31" si="76">J31/24</f>
        <v>0</v>
      </c>
      <c r="L31" s="15"/>
    </row>
    <row r="32" spans="1:16">
      <c r="A32" s="16">
        <f t="shared" si="57"/>
        <v>26</v>
      </c>
      <c r="B32" s="10">
        <f t="shared" si="57"/>
        <v>46321</v>
      </c>
      <c r="C32" s="10">
        <f t="shared" si="3"/>
        <v>46321</v>
      </c>
      <c r="D32" s="11">
        <v>0.39930555555555602</v>
      </c>
      <c r="E32" s="10">
        <f t="shared" ref="E32" si="77">C32</f>
        <v>46321</v>
      </c>
      <c r="F32" s="11">
        <v>0.48611111111111099</v>
      </c>
      <c r="G32" s="12">
        <f t="shared" ref="G32" si="78">IFERROR(((E32-C32)+(F32-D32)),"")</f>
        <v>8.680555555555497E-2</v>
      </c>
      <c r="H32" s="13"/>
      <c r="I32" s="13"/>
      <c r="J32" s="13">
        <f t="shared" ref="J32" si="79">(I32-H32)</f>
        <v>0</v>
      </c>
      <c r="K32" s="14">
        <f t="shared" ref="K32" si="80">J32/24</f>
        <v>0</v>
      </c>
      <c r="L32" s="15"/>
    </row>
    <row r="33" spans="1:12">
      <c r="A33" s="16">
        <f t="shared" si="57"/>
        <v>27</v>
      </c>
      <c r="B33" s="10">
        <f t="shared" si="57"/>
        <v>46322</v>
      </c>
      <c r="C33" s="10">
        <f t="shared" si="3"/>
        <v>46322</v>
      </c>
      <c r="D33" s="11">
        <v>0.39930555555555602</v>
      </c>
      <c r="E33" s="10">
        <f t="shared" ref="E33" si="81">C33</f>
        <v>46322</v>
      </c>
      <c r="F33" s="11">
        <v>0.48611111111111099</v>
      </c>
      <c r="G33" s="12">
        <f t="shared" ref="G33" si="82">IFERROR(((E33-C33)+(F33-D33)),"")</f>
        <v>8.680555555555497E-2</v>
      </c>
      <c r="H33" s="13"/>
      <c r="I33" s="13"/>
      <c r="J33" s="13">
        <f t="shared" ref="J33" si="83">(I33-H33)</f>
        <v>0</v>
      </c>
      <c r="K33" s="14">
        <f t="shared" ref="K33" si="84">J33/24</f>
        <v>0</v>
      </c>
      <c r="L33" s="15"/>
    </row>
    <row r="34" spans="1:12">
      <c r="A34" s="16">
        <f t="shared" si="57"/>
        <v>28</v>
      </c>
      <c r="B34" s="10">
        <f t="shared" si="57"/>
        <v>46323</v>
      </c>
      <c r="C34" s="10">
        <f t="shared" si="3"/>
        <v>46323</v>
      </c>
      <c r="D34" s="11">
        <v>0.39930555555555602</v>
      </c>
      <c r="E34" s="10">
        <f t="shared" ref="E34" si="85">C34</f>
        <v>46323</v>
      </c>
      <c r="F34" s="11">
        <v>0.48611111111111099</v>
      </c>
      <c r="G34" s="12">
        <f t="shared" ref="G34" si="86">IFERROR(((E34-C34)+(F34-D34)),"")</f>
        <v>8.680555555555497E-2</v>
      </c>
      <c r="H34" s="13"/>
      <c r="I34" s="13"/>
      <c r="J34" s="13">
        <f t="shared" ref="J34" si="87">(I34-H34)</f>
        <v>0</v>
      </c>
      <c r="K34" s="14">
        <f t="shared" ref="K34" si="88">J34/24</f>
        <v>0</v>
      </c>
      <c r="L34" s="15"/>
    </row>
    <row r="35" spans="1:12">
      <c r="A35" s="16">
        <f t="shared" si="57"/>
        <v>29</v>
      </c>
      <c r="B35" s="10">
        <f t="shared" si="57"/>
        <v>46324</v>
      </c>
      <c r="C35" s="10">
        <f t="shared" si="3"/>
        <v>46324</v>
      </c>
      <c r="D35" s="11">
        <v>0.39930555555555602</v>
      </c>
      <c r="E35" s="10">
        <f t="shared" si="4"/>
        <v>46324</v>
      </c>
      <c r="F35" s="11">
        <v>0.48611111111111099</v>
      </c>
      <c r="G35" s="12">
        <f t="shared" si="5"/>
        <v>8.680555555555497E-2</v>
      </c>
      <c r="H35" s="13"/>
      <c r="I35" s="13"/>
      <c r="J35" s="13">
        <f t="shared" ref="J35" si="89">(I35-H35)</f>
        <v>0</v>
      </c>
      <c r="K35" s="14">
        <f t="shared" si="56"/>
        <v>0</v>
      </c>
      <c r="L35" s="15"/>
    </row>
    <row r="36" spans="1:12">
      <c r="A36" s="16">
        <f t="shared" ref="A36:B37" si="90">A35+1</f>
        <v>30</v>
      </c>
      <c r="B36" s="10">
        <f t="shared" si="90"/>
        <v>46325</v>
      </c>
      <c r="C36" s="10">
        <f t="shared" si="3"/>
        <v>46325</v>
      </c>
      <c r="D36" s="11">
        <v>0.39930555555555602</v>
      </c>
      <c r="E36" s="10">
        <f t="shared" si="4"/>
        <v>46325</v>
      </c>
      <c r="F36" s="11">
        <v>0.48611111111111099</v>
      </c>
      <c r="G36" s="12">
        <f t="shared" ref="G36" si="91">IFERROR(((E36-C36)+(F36-D36)),"")</f>
        <v>8.680555555555497E-2</v>
      </c>
      <c r="H36" s="13"/>
      <c r="I36" s="13"/>
      <c r="J36" s="13">
        <f t="shared" ref="J36" si="92">(I36-H36)</f>
        <v>0</v>
      </c>
      <c r="K36" s="14">
        <f t="shared" ref="K36" si="93">J36/24</f>
        <v>0</v>
      </c>
      <c r="L36" s="15"/>
    </row>
    <row r="37" spans="1:12">
      <c r="A37" s="16">
        <f t="shared" si="90"/>
        <v>31</v>
      </c>
      <c r="B37" s="10">
        <f t="shared" si="90"/>
        <v>46326</v>
      </c>
      <c r="C37" s="10">
        <f t="shared" ref="C37" si="94">B37</f>
        <v>46326</v>
      </c>
      <c r="D37" s="11">
        <v>0.39930555555555602</v>
      </c>
      <c r="E37" s="10">
        <f t="shared" ref="E37" si="95">C37</f>
        <v>46326</v>
      </c>
      <c r="F37" s="11">
        <v>0.48611111111111099</v>
      </c>
      <c r="G37" s="12">
        <f t="shared" ref="G37" si="96">IFERROR(((E37-C37)+(F37-D37)),"")</f>
        <v>8.680555555555497E-2</v>
      </c>
      <c r="H37" s="13"/>
      <c r="I37" s="13"/>
      <c r="J37" s="13">
        <f t="shared" ref="J37" si="97">(I37-H37)</f>
        <v>0</v>
      </c>
      <c r="K37" s="14">
        <f t="shared" ref="K37" si="98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3.373611111111094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0.10882616487455142</v>
      </c>
      <c r="H40" s="33"/>
      <c r="I40" s="33"/>
      <c r="J40" s="33"/>
      <c r="K40" s="33" t="e">
        <f>K39/SUMPRODUCT((K7:K37&gt;0)*1)</f>
        <v>#DIV/0!</v>
      </c>
      <c r="L40" s="34"/>
    </row>
    <row r="41" spans="1:12">
      <c r="A41" s="16"/>
      <c r="B41" s="10"/>
      <c r="C41" s="10"/>
      <c r="D41" s="173"/>
      <c r="E41" s="10"/>
      <c r="F41" s="10"/>
      <c r="G41" s="10"/>
      <c r="H41" s="175"/>
      <c r="I41" s="10"/>
      <c r="J41" s="175"/>
      <c r="K41" s="178"/>
      <c r="L41" s="178"/>
    </row>
    <row r="42" spans="1:12">
      <c r="A42" s="16"/>
      <c r="B42" s="10"/>
      <c r="C42" s="10"/>
      <c r="D42" s="173"/>
      <c r="E42" s="10"/>
      <c r="F42" s="10"/>
      <c r="G42" s="10"/>
      <c r="H42" s="175"/>
      <c r="I42" s="10"/>
      <c r="J42" s="175"/>
      <c r="K42" s="178"/>
      <c r="L42" s="178"/>
    </row>
    <row r="43" spans="1:12">
      <c r="A43" s="16"/>
      <c r="B43" s="10"/>
      <c r="C43" s="10"/>
      <c r="D43" s="173"/>
      <c r="E43" s="10"/>
      <c r="F43" s="10"/>
      <c r="G43" s="10"/>
      <c r="H43" s="175"/>
      <c r="I43" s="10"/>
      <c r="J43" s="175"/>
      <c r="K43" s="178"/>
      <c r="L43" s="178"/>
    </row>
    <row r="44" spans="1:12">
      <c r="A44" s="16"/>
      <c r="B44" s="10"/>
      <c r="C44" s="10"/>
      <c r="D44" s="173"/>
      <c r="E44" s="10"/>
      <c r="F44" s="10"/>
      <c r="G44" s="10"/>
      <c r="H44" s="175"/>
      <c r="I44" s="10"/>
      <c r="J44" s="175"/>
      <c r="K44" s="178"/>
      <c r="L44" s="178"/>
    </row>
    <row r="45" spans="1:12">
      <c r="A45" s="16"/>
      <c r="B45" s="10"/>
      <c r="C45" s="10"/>
      <c r="D45" s="173"/>
      <c r="E45" s="10"/>
      <c r="F45" s="10"/>
      <c r="G45" s="10"/>
      <c r="H45" s="175"/>
      <c r="I45" s="10"/>
      <c r="J45" s="175"/>
      <c r="K45" s="178"/>
      <c r="L45" s="178"/>
    </row>
    <row r="46" spans="1:12">
      <c r="A46" s="16"/>
      <c r="B46" s="10"/>
      <c r="C46" s="10"/>
      <c r="D46" s="173"/>
      <c r="E46" s="10"/>
      <c r="F46" s="10"/>
      <c r="G46" s="10"/>
      <c r="H46" s="175"/>
      <c r="I46" s="10"/>
      <c r="J46" s="175"/>
      <c r="K46" s="178"/>
      <c r="L46" s="178"/>
    </row>
    <row r="47" spans="1:12">
      <c r="A47" s="16"/>
      <c r="B47" s="10"/>
      <c r="C47" s="10"/>
      <c r="D47" s="173"/>
      <c r="E47" s="10"/>
      <c r="F47" s="10"/>
      <c r="G47" s="10"/>
      <c r="H47" s="175"/>
      <c r="I47" s="10"/>
      <c r="J47" s="175"/>
      <c r="K47" s="178"/>
      <c r="L47" s="178"/>
    </row>
    <row r="48" spans="1:12">
      <c r="A48" s="16"/>
      <c r="B48" s="10"/>
      <c r="C48" s="10"/>
      <c r="D48" s="173"/>
      <c r="E48" s="10"/>
      <c r="F48" s="10"/>
      <c r="G48" s="10"/>
      <c r="H48" s="175"/>
      <c r="I48" s="10"/>
      <c r="J48" s="175"/>
      <c r="K48" s="178"/>
      <c r="L48" s="178"/>
    </row>
    <row r="49" spans="1:12">
      <c r="A49" s="16"/>
      <c r="B49" s="10"/>
      <c r="C49" s="10"/>
      <c r="D49" s="173"/>
      <c r="E49" s="10"/>
      <c r="F49" s="10"/>
      <c r="G49" s="10"/>
      <c r="H49" s="175"/>
      <c r="I49" s="10"/>
      <c r="J49" s="175"/>
      <c r="K49" s="178"/>
      <c r="L49" s="178"/>
    </row>
    <row r="50" spans="1:12">
      <c r="A50" s="16"/>
      <c r="B50" s="10"/>
      <c r="C50" s="10"/>
      <c r="D50" s="173"/>
      <c r="E50" s="10"/>
      <c r="F50" s="10"/>
      <c r="G50" s="10"/>
      <c r="H50" s="175"/>
      <c r="I50" s="10"/>
      <c r="J50" s="175"/>
      <c r="K50" s="178"/>
      <c r="L50" s="178"/>
    </row>
    <row r="51" spans="1:12">
      <c r="A51" s="16"/>
      <c r="B51" s="10"/>
      <c r="C51" s="10"/>
      <c r="D51" s="173"/>
      <c r="E51" s="10"/>
      <c r="F51" s="10"/>
      <c r="G51" s="10"/>
      <c r="H51" s="175"/>
      <c r="I51" s="10"/>
      <c r="J51" s="175"/>
      <c r="K51" s="178"/>
      <c r="L51" s="178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5" zoomScaleNormal="85" workbookViewId="0">
      <pane ySplit="6" topLeftCell="A7" activePane="bottomLeft" state="frozen"/>
      <selection pane="bottomLeft" activeCell="C3" sqref="C3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13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2">
      <c r="B1" s="3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3"/>
      <c r="C2" s="3" t="s">
        <v>269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3"/>
      <c r="C3" s="3" t="str">
        <f>'Summary sales'!A3</f>
        <v>Bulan October 2026</v>
      </c>
      <c r="D3" s="3"/>
      <c r="E3" s="2"/>
      <c r="F3" s="2"/>
      <c r="G3" s="2"/>
      <c r="H3" s="2"/>
      <c r="I3" s="2"/>
      <c r="J3" s="2"/>
      <c r="K3" s="2"/>
      <c r="L3" s="2"/>
    </row>
    <row r="4" spans="1:12">
      <c r="B4" s="76"/>
      <c r="C4" s="76">
        <f>'Summary sales'!A4</f>
        <v>46296</v>
      </c>
      <c r="D4" s="2"/>
      <c r="E4" s="2"/>
      <c r="F4" s="2"/>
      <c r="G4" s="2"/>
      <c r="H4" s="2"/>
      <c r="I4" s="2"/>
      <c r="J4" s="2"/>
      <c r="K4" s="2" t="s">
        <v>159</v>
      </c>
      <c r="L4" s="6">
        <f>MAX(L7:L35)</f>
        <v>0</v>
      </c>
    </row>
    <row r="5" spans="1:12" ht="1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13"/>
      <c r="I7" s="13"/>
      <c r="J7" s="13">
        <f t="shared" ref="J7:J8" si="0">I7-H7</f>
        <v>0</v>
      </c>
      <c r="K7" s="14">
        <f t="shared" ref="K7:K8" si="1">J7/24</f>
        <v>0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</v>
      </c>
      <c r="E8" s="10">
        <f>C8+1</f>
        <v>46298</v>
      </c>
      <c r="F8" s="11">
        <v>0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5" si="3">B9</f>
        <v>46298</v>
      </c>
      <c r="D9" s="11">
        <v>0</v>
      </c>
      <c r="E9" s="10">
        <f t="shared" ref="E9:E35" si="4">C9+1</f>
        <v>46299</v>
      </c>
      <c r="F9" s="11">
        <v>0</v>
      </c>
      <c r="G9" s="12">
        <f>IFERROR(((E9-C9)+(F9-D9)),"")</f>
        <v>1</v>
      </c>
      <c r="H9" s="13"/>
      <c r="I9" s="13"/>
      <c r="J9" s="13">
        <f t="shared" ref="J9:J35" si="5">I9-H9</f>
        <v>0</v>
      </c>
      <c r="K9" s="14">
        <f t="shared" ref="K9:K35" si="6">J9/24</f>
        <v>0</v>
      </c>
      <c r="L9" s="15"/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v>0</v>
      </c>
      <c r="E10" s="10">
        <f t="shared" si="4"/>
        <v>46300</v>
      </c>
      <c r="F10" s="11">
        <v>0</v>
      </c>
      <c r="G10" s="12">
        <f t="shared" ref="G10:G35" si="7">IFERROR(((E10-C10)+(F10-D10)),"")</f>
        <v>1</v>
      </c>
      <c r="H10" s="13"/>
      <c r="I10" s="13"/>
      <c r="J10" s="13">
        <f t="shared" si="5"/>
        <v>0</v>
      </c>
      <c r="K10" s="14">
        <f t="shared" si="6"/>
        <v>0</v>
      </c>
      <c r="L10" s="15"/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v>0</v>
      </c>
      <c r="E11" s="10">
        <f t="shared" si="4"/>
        <v>46301</v>
      </c>
      <c r="F11" s="11">
        <v>0</v>
      </c>
      <c r="G11" s="12">
        <f t="shared" si="7"/>
        <v>1</v>
      </c>
      <c r="H11" s="13"/>
      <c r="I11" s="13"/>
      <c r="J11" s="13">
        <f t="shared" si="5"/>
        <v>0</v>
      </c>
      <c r="K11" s="14">
        <f t="shared" si="6"/>
        <v>0</v>
      </c>
      <c r="L11" s="106"/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v>0</v>
      </c>
      <c r="E12" s="10">
        <f t="shared" si="4"/>
        <v>46302</v>
      </c>
      <c r="F12" s="11">
        <v>0</v>
      </c>
      <c r="G12" s="12">
        <f t="shared" si="7"/>
        <v>1</v>
      </c>
      <c r="H12" s="13"/>
      <c r="I12" s="13"/>
      <c r="J12" s="13">
        <f t="shared" si="5"/>
        <v>0</v>
      </c>
      <c r="K12" s="14">
        <f t="shared" si="6"/>
        <v>0</v>
      </c>
      <c r="L12" s="106"/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v>0</v>
      </c>
      <c r="E13" s="10">
        <f t="shared" si="4"/>
        <v>46303</v>
      </c>
      <c r="F13" s="11">
        <v>0</v>
      </c>
      <c r="G13" s="12">
        <f t="shared" si="7"/>
        <v>1</v>
      </c>
      <c r="H13" s="13"/>
      <c r="I13" s="13"/>
      <c r="J13" s="13">
        <f t="shared" si="5"/>
        <v>0</v>
      </c>
      <c r="K13" s="14">
        <f t="shared" si="6"/>
        <v>0</v>
      </c>
      <c r="L13" s="106"/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v>0</v>
      </c>
      <c r="E14" s="10">
        <f t="shared" si="4"/>
        <v>46304</v>
      </c>
      <c r="F14" s="11">
        <v>0</v>
      </c>
      <c r="G14" s="12">
        <f t="shared" si="7"/>
        <v>1</v>
      </c>
      <c r="H14" s="13"/>
      <c r="I14" s="13"/>
      <c r="J14" s="13">
        <f t="shared" si="5"/>
        <v>0</v>
      </c>
      <c r="K14" s="14">
        <f t="shared" si="6"/>
        <v>0</v>
      </c>
      <c r="L14" s="15"/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v>0</v>
      </c>
      <c r="E15" s="10">
        <f t="shared" si="4"/>
        <v>46305</v>
      </c>
      <c r="F15" s="11">
        <v>0</v>
      </c>
      <c r="G15" s="12">
        <f t="shared" si="7"/>
        <v>1</v>
      </c>
      <c r="H15" s="13"/>
      <c r="I15" s="13"/>
      <c r="J15" s="13">
        <f t="shared" si="5"/>
        <v>0</v>
      </c>
      <c r="K15" s="14">
        <f t="shared" si="6"/>
        <v>0</v>
      </c>
      <c r="L15" s="15"/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v>0</v>
      </c>
      <c r="E16" s="10">
        <f t="shared" si="4"/>
        <v>46306</v>
      </c>
      <c r="F16" s="11">
        <v>0</v>
      </c>
      <c r="G16" s="12">
        <f t="shared" si="7"/>
        <v>1</v>
      </c>
      <c r="H16" s="13"/>
      <c r="I16" s="13"/>
      <c r="J16" s="13">
        <f t="shared" si="5"/>
        <v>0</v>
      </c>
      <c r="K16" s="14">
        <f t="shared" si="6"/>
        <v>0</v>
      </c>
      <c r="L16" s="15"/>
    </row>
    <row r="17" spans="1:12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v>0</v>
      </c>
      <c r="E17" s="10">
        <f t="shared" si="4"/>
        <v>46307</v>
      </c>
      <c r="F17" s="11">
        <v>0</v>
      </c>
      <c r="G17" s="12">
        <f t="shared" si="7"/>
        <v>1</v>
      </c>
      <c r="H17" s="13"/>
      <c r="I17" s="13"/>
      <c r="J17" s="13">
        <f t="shared" ref="J17:J18" si="8">I17-H17</f>
        <v>0</v>
      </c>
      <c r="K17" s="14">
        <f t="shared" ref="K17:K18" si="9">J17/24</f>
        <v>0</v>
      </c>
      <c r="L17" s="15"/>
    </row>
    <row r="18" spans="1:12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v>0</v>
      </c>
      <c r="E18" s="10">
        <f t="shared" si="4"/>
        <v>46308</v>
      </c>
      <c r="F18" s="11">
        <v>0</v>
      </c>
      <c r="G18" s="12">
        <f t="shared" si="7"/>
        <v>1</v>
      </c>
      <c r="H18" s="13"/>
      <c r="I18" s="13"/>
      <c r="J18" s="13">
        <f t="shared" si="8"/>
        <v>0</v>
      </c>
      <c r="K18" s="14">
        <f t="shared" si="9"/>
        <v>0</v>
      </c>
      <c r="L18" s="15"/>
    </row>
    <row r="19" spans="1:12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v>0</v>
      </c>
      <c r="E19" s="10">
        <f t="shared" si="4"/>
        <v>46309</v>
      </c>
      <c r="F19" s="11">
        <v>0</v>
      </c>
      <c r="G19" s="12">
        <f t="shared" si="7"/>
        <v>1</v>
      </c>
      <c r="H19" s="13"/>
      <c r="I19" s="13"/>
      <c r="J19" s="13">
        <f t="shared" si="5"/>
        <v>0</v>
      </c>
      <c r="K19" s="14">
        <f t="shared" si="6"/>
        <v>0</v>
      </c>
      <c r="L19" s="106"/>
    </row>
    <row r="20" spans="1:12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v>0</v>
      </c>
      <c r="E20" s="10">
        <f t="shared" si="4"/>
        <v>46310</v>
      </c>
      <c r="F20" s="11">
        <v>0</v>
      </c>
      <c r="G20" s="12">
        <f t="shared" si="7"/>
        <v>1</v>
      </c>
      <c r="H20" s="13"/>
      <c r="I20" s="13"/>
      <c r="J20" s="13">
        <f t="shared" si="5"/>
        <v>0</v>
      </c>
      <c r="K20" s="14">
        <f t="shared" si="6"/>
        <v>0</v>
      </c>
      <c r="L20" s="106"/>
    </row>
    <row r="21" spans="1:12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v>0</v>
      </c>
      <c r="E21" s="10">
        <f t="shared" si="4"/>
        <v>46311</v>
      </c>
      <c r="F21" s="11">
        <v>0</v>
      </c>
      <c r="G21" s="12">
        <f t="shared" si="7"/>
        <v>1</v>
      </c>
      <c r="H21" s="13"/>
      <c r="I21" s="13"/>
      <c r="J21" s="13">
        <f t="shared" ref="J21" si="10">I21-H21</f>
        <v>0</v>
      </c>
      <c r="K21" s="14">
        <f t="shared" ref="K21" si="11">J21/24</f>
        <v>0</v>
      </c>
      <c r="L21" s="106"/>
    </row>
    <row r="22" spans="1:12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v>0</v>
      </c>
      <c r="E22" s="10">
        <f t="shared" si="4"/>
        <v>46312</v>
      </c>
      <c r="F22" s="11">
        <v>0</v>
      </c>
      <c r="G22" s="12">
        <f t="shared" si="7"/>
        <v>1</v>
      </c>
      <c r="H22" s="13"/>
      <c r="I22" s="13"/>
      <c r="J22" s="13">
        <f t="shared" si="5"/>
        <v>0</v>
      </c>
      <c r="K22" s="14">
        <f t="shared" si="6"/>
        <v>0</v>
      </c>
      <c r="L22" s="106"/>
    </row>
    <row r="23" spans="1:12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v>0</v>
      </c>
      <c r="E23" s="10">
        <f t="shared" si="4"/>
        <v>46313</v>
      </c>
      <c r="F23" s="11">
        <v>0</v>
      </c>
      <c r="G23" s="12">
        <f t="shared" si="7"/>
        <v>1</v>
      </c>
      <c r="H23" s="13"/>
      <c r="I23" s="13"/>
      <c r="J23" s="13">
        <f t="shared" si="5"/>
        <v>0</v>
      </c>
      <c r="K23" s="14">
        <f t="shared" si="6"/>
        <v>0</v>
      </c>
      <c r="L23" s="15"/>
    </row>
    <row r="24" spans="1:12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v>0</v>
      </c>
      <c r="E24" s="10">
        <f t="shared" si="4"/>
        <v>46314</v>
      </c>
      <c r="F24" s="11">
        <v>0</v>
      </c>
      <c r="G24" s="12">
        <f t="shared" si="7"/>
        <v>1</v>
      </c>
      <c r="H24" s="13"/>
      <c r="I24" s="13"/>
      <c r="J24" s="13">
        <f t="shared" si="5"/>
        <v>0</v>
      </c>
      <c r="K24" s="14">
        <f t="shared" si="6"/>
        <v>0</v>
      </c>
      <c r="L24" s="15"/>
    </row>
    <row r="25" spans="1:12">
      <c r="A25" s="16">
        <f t="shared" ref="A25:B37" si="12">A24+1</f>
        <v>19</v>
      </c>
      <c r="B25" s="10">
        <f>B24+1</f>
        <v>46314</v>
      </c>
      <c r="C25" s="10">
        <f t="shared" si="3"/>
        <v>46314</v>
      </c>
      <c r="D25" s="11">
        <v>0</v>
      </c>
      <c r="E25" s="10">
        <f t="shared" si="4"/>
        <v>46315</v>
      </c>
      <c r="F25" s="11">
        <v>0</v>
      </c>
      <c r="G25" s="12">
        <f t="shared" si="7"/>
        <v>1</v>
      </c>
      <c r="H25" s="13"/>
      <c r="I25" s="13"/>
      <c r="J25" s="13">
        <f t="shared" si="5"/>
        <v>0</v>
      </c>
      <c r="K25" s="14">
        <f t="shared" si="6"/>
        <v>0</v>
      </c>
      <c r="L25" s="15"/>
    </row>
    <row r="26" spans="1:12">
      <c r="A26" s="16">
        <f t="shared" si="12"/>
        <v>20</v>
      </c>
      <c r="B26" s="10">
        <f>B25+1</f>
        <v>46315</v>
      </c>
      <c r="C26" s="10">
        <f t="shared" si="3"/>
        <v>46315</v>
      </c>
      <c r="D26" s="11">
        <v>0</v>
      </c>
      <c r="E26" s="10">
        <f t="shared" si="4"/>
        <v>46316</v>
      </c>
      <c r="F26" s="11">
        <v>0</v>
      </c>
      <c r="G26" s="12">
        <f t="shared" si="7"/>
        <v>1</v>
      </c>
      <c r="H26" s="13"/>
      <c r="I26" s="13"/>
      <c r="J26" s="13">
        <f t="shared" si="5"/>
        <v>0</v>
      </c>
      <c r="K26" s="14">
        <f t="shared" si="6"/>
        <v>0</v>
      </c>
      <c r="L26" s="15"/>
    </row>
    <row r="27" spans="1:12">
      <c r="A27" s="16">
        <f t="shared" si="12"/>
        <v>21</v>
      </c>
      <c r="B27" s="10">
        <f>B26+1</f>
        <v>46316</v>
      </c>
      <c r="C27" s="10">
        <f t="shared" si="3"/>
        <v>46316</v>
      </c>
      <c r="D27" s="11">
        <v>0</v>
      </c>
      <c r="E27" s="10">
        <f t="shared" si="4"/>
        <v>46317</v>
      </c>
      <c r="F27" s="11">
        <v>0</v>
      </c>
      <c r="G27" s="12">
        <f t="shared" si="7"/>
        <v>1</v>
      </c>
      <c r="H27" s="13"/>
      <c r="I27" s="13"/>
      <c r="J27" s="13">
        <f t="shared" ref="J27:J32" si="13">I27-H27</f>
        <v>0</v>
      </c>
      <c r="K27" s="14">
        <f t="shared" ref="K27:K32" si="14">J27/24</f>
        <v>0</v>
      </c>
      <c r="L27" s="15"/>
    </row>
    <row r="28" spans="1:12">
      <c r="A28" s="16">
        <f t="shared" si="12"/>
        <v>22</v>
      </c>
      <c r="B28" s="10">
        <f t="shared" si="12"/>
        <v>46317</v>
      </c>
      <c r="C28" s="10">
        <f t="shared" si="3"/>
        <v>46317</v>
      </c>
      <c r="D28" s="11">
        <v>0</v>
      </c>
      <c r="E28" s="10">
        <f t="shared" si="4"/>
        <v>46318</v>
      </c>
      <c r="F28" s="11">
        <v>0</v>
      </c>
      <c r="G28" s="12">
        <f t="shared" si="7"/>
        <v>1</v>
      </c>
      <c r="H28" s="13"/>
      <c r="I28" s="13"/>
      <c r="J28" s="13">
        <f t="shared" si="13"/>
        <v>0</v>
      </c>
      <c r="K28" s="14">
        <f t="shared" si="14"/>
        <v>0</v>
      </c>
      <c r="L28" s="15"/>
    </row>
    <row r="29" spans="1:12">
      <c r="A29" s="16">
        <f t="shared" si="12"/>
        <v>23</v>
      </c>
      <c r="B29" s="10">
        <f t="shared" si="12"/>
        <v>46318</v>
      </c>
      <c r="C29" s="10">
        <f t="shared" si="3"/>
        <v>46318</v>
      </c>
      <c r="D29" s="11">
        <v>0</v>
      </c>
      <c r="E29" s="10">
        <f t="shared" si="4"/>
        <v>46319</v>
      </c>
      <c r="F29" s="11">
        <v>0</v>
      </c>
      <c r="G29" s="12">
        <f t="shared" si="7"/>
        <v>1</v>
      </c>
      <c r="H29" s="13"/>
      <c r="I29" s="13"/>
      <c r="J29" s="13">
        <f t="shared" si="13"/>
        <v>0</v>
      </c>
      <c r="K29" s="14">
        <f t="shared" si="14"/>
        <v>0</v>
      </c>
      <c r="L29" s="15"/>
    </row>
    <row r="30" spans="1:12">
      <c r="A30" s="16">
        <f t="shared" si="12"/>
        <v>24</v>
      </c>
      <c r="B30" s="10">
        <f t="shared" si="12"/>
        <v>46319</v>
      </c>
      <c r="C30" s="10">
        <f t="shared" si="3"/>
        <v>46319</v>
      </c>
      <c r="D30" s="11">
        <v>0</v>
      </c>
      <c r="E30" s="10">
        <f t="shared" si="4"/>
        <v>46320</v>
      </c>
      <c r="F30" s="11">
        <v>0</v>
      </c>
      <c r="G30" s="12">
        <f t="shared" si="7"/>
        <v>1</v>
      </c>
      <c r="H30" s="13"/>
      <c r="I30" s="13"/>
      <c r="J30" s="13">
        <f t="shared" si="13"/>
        <v>0</v>
      </c>
      <c r="K30" s="14">
        <f t="shared" si="14"/>
        <v>0</v>
      </c>
      <c r="L30" s="15"/>
    </row>
    <row r="31" spans="1:12">
      <c r="A31" s="16">
        <f t="shared" si="12"/>
        <v>25</v>
      </c>
      <c r="B31" s="10">
        <f t="shared" si="12"/>
        <v>46320</v>
      </c>
      <c r="C31" s="10">
        <f t="shared" si="3"/>
        <v>46320</v>
      </c>
      <c r="D31" s="11">
        <v>0</v>
      </c>
      <c r="E31" s="10">
        <f t="shared" si="4"/>
        <v>46321</v>
      </c>
      <c r="F31" s="11">
        <v>0</v>
      </c>
      <c r="G31" s="12">
        <f t="shared" si="7"/>
        <v>1</v>
      </c>
      <c r="H31" s="13"/>
      <c r="I31" s="13"/>
      <c r="J31" s="13">
        <f t="shared" si="13"/>
        <v>0</v>
      </c>
      <c r="K31" s="14">
        <f t="shared" si="14"/>
        <v>0</v>
      </c>
      <c r="L31" s="15"/>
    </row>
    <row r="32" spans="1:12">
      <c r="A32" s="16">
        <f t="shared" si="12"/>
        <v>26</v>
      </c>
      <c r="B32" s="10">
        <f t="shared" si="12"/>
        <v>46321</v>
      </c>
      <c r="C32" s="10">
        <f t="shared" si="3"/>
        <v>46321</v>
      </c>
      <c r="D32" s="11">
        <v>0</v>
      </c>
      <c r="E32" s="10">
        <f t="shared" si="4"/>
        <v>46322</v>
      </c>
      <c r="F32" s="11">
        <v>0</v>
      </c>
      <c r="G32" s="12">
        <f t="shared" si="7"/>
        <v>1</v>
      </c>
      <c r="H32" s="13"/>
      <c r="I32" s="13"/>
      <c r="J32" s="13">
        <f t="shared" si="13"/>
        <v>0</v>
      </c>
      <c r="K32" s="14">
        <f t="shared" si="14"/>
        <v>0</v>
      </c>
      <c r="L32" s="15"/>
    </row>
    <row r="33" spans="1:12">
      <c r="A33" s="16">
        <f t="shared" si="12"/>
        <v>27</v>
      </c>
      <c r="B33" s="10">
        <f t="shared" si="12"/>
        <v>46322</v>
      </c>
      <c r="C33" s="10">
        <f t="shared" si="3"/>
        <v>46322</v>
      </c>
      <c r="D33" s="11">
        <v>0</v>
      </c>
      <c r="E33" s="10">
        <f t="shared" si="4"/>
        <v>46323</v>
      </c>
      <c r="F33" s="11">
        <v>0</v>
      </c>
      <c r="G33" s="12">
        <f t="shared" si="7"/>
        <v>1</v>
      </c>
      <c r="H33" s="13"/>
      <c r="I33" s="13"/>
      <c r="J33" s="13">
        <f t="shared" ref="J33" si="15">I33-H33</f>
        <v>0</v>
      </c>
      <c r="K33" s="14">
        <f t="shared" ref="K33" si="16">J33/24</f>
        <v>0</v>
      </c>
      <c r="L33" s="15"/>
    </row>
    <row r="34" spans="1:12">
      <c r="A34" s="16">
        <f t="shared" si="12"/>
        <v>28</v>
      </c>
      <c r="B34" s="10">
        <f t="shared" si="12"/>
        <v>46323</v>
      </c>
      <c r="C34" s="10">
        <f t="shared" si="3"/>
        <v>46323</v>
      </c>
      <c r="D34" s="11">
        <v>0</v>
      </c>
      <c r="E34" s="10">
        <f t="shared" si="4"/>
        <v>46324</v>
      </c>
      <c r="F34" s="11">
        <v>0</v>
      </c>
      <c r="G34" s="12">
        <f t="shared" si="7"/>
        <v>1</v>
      </c>
      <c r="H34" s="13"/>
      <c r="I34" s="13"/>
      <c r="J34" s="13">
        <f t="shared" ref="J34" si="17">I34-H34</f>
        <v>0</v>
      </c>
      <c r="K34" s="14">
        <f t="shared" ref="K34" si="18">J34/24</f>
        <v>0</v>
      </c>
      <c r="L34" s="15"/>
    </row>
    <row r="35" spans="1:12">
      <c r="A35" s="16">
        <f t="shared" si="12"/>
        <v>29</v>
      </c>
      <c r="B35" s="10">
        <f t="shared" si="12"/>
        <v>46324</v>
      </c>
      <c r="C35" s="10">
        <f t="shared" si="3"/>
        <v>46324</v>
      </c>
      <c r="D35" s="11">
        <v>0</v>
      </c>
      <c r="E35" s="10">
        <f t="shared" si="4"/>
        <v>46325</v>
      </c>
      <c r="F35" s="11">
        <v>0</v>
      </c>
      <c r="G35" s="12">
        <f t="shared" si="7"/>
        <v>1</v>
      </c>
      <c r="H35" s="13"/>
      <c r="I35" s="13"/>
      <c r="J35" s="13">
        <f t="shared" si="5"/>
        <v>0</v>
      </c>
      <c r="K35" s="14">
        <f t="shared" si="6"/>
        <v>0</v>
      </c>
      <c r="L35" s="106"/>
    </row>
    <row r="36" spans="1:12" ht="15.75" customHeight="1">
      <c r="A36" s="16">
        <f t="shared" si="12"/>
        <v>30</v>
      </c>
      <c r="B36" s="10">
        <f t="shared" si="12"/>
        <v>46325</v>
      </c>
      <c r="C36" s="10">
        <f t="shared" ref="C36" si="19">B36</f>
        <v>46325</v>
      </c>
      <c r="D36" s="11">
        <v>0</v>
      </c>
      <c r="E36" s="10">
        <f t="shared" ref="E36" si="20">C36+1</f>
        <v>46326</v>
      </c>
      <c r="F36" s="11">
        <v>0</v>
      </c>
      <c r="G36" s="12">
        <f t="shared" ref="G36" si="21">IFERROR(((E36-C36)+(F36-D36)),"")</f>
        <v>1</v>
      </c>
      <c r="H36" s="13"/>
      <c r="I36" s="13"/>
      <c r="J36" s="13">
        <f t="shared" ref="J36" si="22">I36-H36</f>
        <v>0</v>
      </c>
      <c r="K36" s="14">
        <f t="shared" ref="K36" si="23">J36/24</f>
        <v>0</v>
      </c>
      <c r="L36" s="106"/>
    </row>
    <row r="37" spans="1:12" ht="15.75" customHeight="1">
      <c r="A37" s="16">
        <f t="shared" si="12"/>
        <v>31</v>
      </c>
      <c r="B37" s="10">
        <f t="shared" si="12"/>
        <v>46326</v>
      </c>
      <c r="C37" s="10">
        <f t="shared" ref="C37" si="24">B37</f>
        <v>46326</v>
      </c>
      <c r="D37" s="11">
        <v>0</v>
      </c>
      <c r="E37" s="10">
        <f t="shared" ref="E37" si="25">C37+1</f>
        <v>46327</v>
      </c>
      <c r="F37" s="11">
        <v>0</v>
      </c>
      <c r="G37" s="12">
        <f t="shared" ref="G37" si="26">IFERROR(((E37-C37)+(F37-D37)),"")</f>
        <v>1</v>
      </c>
      <c r="H37" s="13"/>
      <c r="I37" s="13"/>
      <c r="J37" s="13">
        <f t="shared" ref="J37" si="27">I37-H37</f>
        <v>0</v>
      </c>
      <c r="K37" s="14">
        <f t="shared" ref="K37" si="28">J37/24</f>
        <v>0</v>
      </c>
      <c r="L37" s="106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2" ySplit="6" topLeftCell="C7" activePane="bottomRight" state="frozen"/>
      <selection pane="topRight"/>
      <selection pane="bottomLeft"/>
      <selection pane="bottomRight" activeCell="H21" sqref="H2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.140625" style="1" customWidth="1"/>
    <col min="9" max="9" width="11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270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MAX(K8:K39)</f>
        <v>121.18625000000127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 hidden="1">
      <c r="A7" s="77"/>
      <c r="B7" s="78"/>
      <c r="C7" s="78"/>
      <c r="D7" s="78"/>
      <c r="E7" s="78"/>
      <c r="F7" s="78"/>
      <c r="G7" s="265"/>
      <c r="H7" s="78"/>
      <c r="I7" s="78"/>
      <c r="J7" s="78"/>
      <c r="K7" s="265"/>
      <c r="L7" s="82"/>
    </row>
    <row r="8" spans="1:12">
      <c r="A8" s="8">
        <v>1</v>
      </c>
      <c r="B8" s="9">
        <f>C4</f>
        <v>46296</v>
      </c>
      <c r="C8" s="10">
        <f>B8</f>
        <v>46296</v>
      </c>
      <c r="D8" s="11">
        <v>0</v>
      </c>
      <c r="E8" s="10">
        <f>C8+1</f>
        <v>46297</v>
      </c>
      <c r="F8" s="11">
        <v>0</v>
      </c>
      <c r="G8" s="12">
        <f>IFERROR(((E8-C8)+(F8-D8)),"")</f>
        <v>1</v>
      </c>
      <c r="H8" s="13">
        <v>328614.48</v>
      </c>
      <c r="I8" s="13">
        <v>331522.95</v>
      </c>
      <c r="J8" s="153">
        <f t="shared" ref="J8:J33" si="0">I8-H8</f>
        <v>2908.4700000000303</v>
      </c>
      <c r="K8" s="14">
        <f t="shared" ref="K8:K10" si="1">J8/24</f>
        <v>121.18625000000127</v>
      </c>
      <c r="L8" s="15"/>
    </row>
    <row r="9" spans="1:12">
      <c r="A9" s="16">
        <f>A8+1</f>
        <v>2</v>
      </c>
      <c r="B9" s="10">
        <f>B8+1</f>
        <v>46297</v>
      </c>
      <c r="C9" s="10">
        <f>B9</f>
        <v>46297</v>
      </c>
      <c r="D9" s="11">
        <f>D8</f>
        <v>0</v>
      </c>
      <c r="E9" s="10">
        <f>C9+1</f>
        <v>46298</v>
      </c>
      <c r="F9" s="11">
        <f>F8</f>
        <v>0</v>
      </c>
      <c r="G9" s="12">
        <f>IFERROR(((E9-C9)+(F9-D9)),"")</f>
        <v>1</v>
      </c>
      <c r="H9" s="13">
        <f t="shared" ref="H9:H21" si="2">I8</f>
        <v>331522.95</v>
      </c>
      <c r="I9" s="13">
        <v>334201.15000000002</v>
      </c>
      <c r="J9" s="153">
        <f t="shared" si="0"/>
        <v>2678.2000000000116</v>
      </c>
      <c r="K9" s="14">
        <f t="shared" si="1"/>
        <v>111.59166666666715</v>
      </c>
      <c r="L9" s="15"/>
    </row>
    <row r="10" spans="1:12">
      <c r="A10" s="16">
        <f t="shared" ref="A10:B25" si="3">A9+1</f>
        <v>3</v>
      </c>
      <c r="B10" s="10">
        <f t="shared" si="3"/>
        <v>46298</v>
      </c>
      <c r="C10" s="10">
        <f t="shared" ref="C10:C33" si="4">B10</f>
        <v>46298</v>
      </c>
      <c r="D10" s="11">
        <f t="shared" ref="D10:D38" si="5">D9</f>
        <v>0</v>
      </c>
      <c r="E10" s="10">
        <f t="shared" ref="E10:E33" si="6">C10+1</f>
        <v>46299</v>
      </c>
      <c r="F10" s="11">
        <f t="shared" ref="F10:F38" si="7">F9</f>
        <v>0</v>
      </c>
      <c r="G10" s="12">
        <f t="shared" ref="G10:G33" si="8">IFERROR(((E10-C10)+(F10-D10)),"")</f>
        <v>1</v>
      </c>
      <c r="H10" s="13">
        <f t="shared" si="2"/>
        <v>334201.15000000002</v>
      </c>
      <c r="I10" s="13">
        <v>336862.74</v>
      </c>
      <c r="J10" s="153">
        <f t="shared" si="0"/>
        <v>2661.5899999999674</v>
      </c>
      <c r="K10" s="14">
        <f t="shared" si="1"/>
        <v>110.89958333333198</v>
      </c>
      <c r="L10" s="15"/>
    </row>
    <row r="11" spans="1:12">
      <c r="A11" s="16">
        <f t="shared" si="3"/>
        <v>4</v>
      </c>
      <c r="B11" s="10">
        <f t="shared" si="3"/>
        <v>46299</v>
      </c>
      <c r="C11" s="10">
        <f t="shared" si="4"/>
        <v>46299</v>
      </c>
      <c r="D11" s="11">
        <f t="shared" si="5"/>
        <v>0</v>
      </c>
      <c r="E11" s="10">
        <f t="shared" si="6"/>
        <v>46300</v>
      </c>
      <c r="F11" s="11">
        <f t="shared" si="7"/>
        <v>0</v>
      </c>
      <c r="G11" s="12">
        <f t="shared" si="8"/>
        <v>1</v>
      </c>
      <c r="H11" s="13">
        <f t="shared" si="2"/>
        <v>336862.74</v>
      </c>
      <c r="I11" s="13">
        <v>339304.47</v>
      </c>
      <c r="J11" s="153">
        <f t="shared" si="0"/>
        <v>2441.7299999999814</v>
      </c>
      <c r="K11" s="14">
        <f t="shared" ref="K11" si="9">J11/24</f>
        <v>101.73874999999923</v>
      </c>
      <c r="L11" s="15"/>
    </row>
    <row r="12" spans="1:12">
      <c r="A12" s="16">
        <f t="shared" si="3"/>
        <v>5</v>
      </c>
      <c r="B12" s="10">
        <f t="shared" si="3"/>
        <v>46300</v>
      </c>
      <c r="C12" s="10">
        <f t="shared" si="4"/>
        <v>46300</v>
      </c>
      <c r="D12" s="11">
        <f t="shared" si="5"/>
        <v>0</v>
      </c>
      <c r="E12" s="10">
        <f t="shared" si="6"/>
        <v>46301</v>
      </c>
      <c r="F12" s="11">
        <f t="shared" si="7"/>
        <v>0</v>
      </c>
      <c r="G12" s="12">
        <f t="shared" si="8"/>
        <v>1</v>
      </c>
      <c r="H12" s="13">
        <f t="shared" si="2"/>
        <v>339304.47</v>
      </c>
      <c r="I12" s="13">
        <v>341769.68</v>
      </c>
      <c r="J12" s="153">
        <f t="shared" si="0"/>
        <v>2465.210000000021</v>
      </c>
      <c r="K12" s="14">
        <f t="shared" ref="K12" si="10">J12/24</f>
        <v>102.7170833333342</v>
      </c>
      <c r="L12" s="15"/>
    </row>
    <row r="13" spans="1:12">
      <c r="A13" s="16">
        <f t="shared" si="3"/>
        <v>6</v>
      </c>
      <c r="B13" s="10">
        <f t="shared" si="3"/>
        <v>46301</v>
      </c>
      <c r="C13" s="10">
        <f t="shared" si="4"/>
        <v>46301</v>
      </c>
      <c r="D13" s="11">
        <f t="shared" si="5"/>
        <v>0</v>
      </c>
      <c r="E13" s="10">
        <f t="shared" si="6"/>
        <v>46302</v>
      </c>
      <c r="F13" s="11">
        <f t="shared" si="7"/>
        <v>0</v>
      </c>
      <c r="G13" s="12">
        <f t="shared" si="8"/>
        <v>1</v>
      </c>
      <c r="H13" s="13">
        <f t="shared" si="2"/>
        <v>341769.68</v>
      </c>
      <c r="I13" s="13">
        <v>344472.62</v>
      </c>
      <c r="J13" s="153">
        <f t="shared" si="0"/>
        <v>2702.9400000000023</v>
      </c>
      <c r="K13" s="14">
        <f t="shared" ref="K13:K14" si="11">J13/24</f>
        <v>112.6225000000001</v>
      </c>
      <c r="L13" s="15"/>
    </row>
    <row r="14" spans="1:12">
      <c r="A14" s="16">
        <f t="shared" si="3"/>
        <v>7</v>
      </c>
      <c r="B14" s="10">
        <f t="shared" si="3"/>
        <v>46302</v>
      </c>
      <c r="C14" s="10">
        <f t="shared" si="4"/>
        <v>46302</v>
      </c>
      <c r="D14" s="11">
        <f t="shared" si="5"/>
        <v>0</v>
      </c>
      <c r="E14" s="10">
        <f t="shared" si="6"/>
        <v>46303</v>
      </c>
      <c r="F14" s="11">
        <f t="shared" si="7"/>
        <v>0</v>
      </c>
      <c r="G14" s="12">
        <f t="shared" si="8"/>
        <v>1</v>
      </c>
      <c r="H14" s="13">
        <f t="shared" si="2"/>
        <v>344472.62</v>
      </c>
      <c r="I14" s="13">
        <v>347301.64</v>
      </c>
      <c r="J14" s="13">
        <f t="shared" ref="J14" si="12">I14-H14</f>
        <v>2829.0200000000186</v>
      </c>
      <c r="K14" s="14">
        <f t="shared" si="11"/>
        <v>117.87583333333411</v>
      </c>
      <c r="L14" s="15"/>
    </row>
    <row r="15" spans="1:12">
      <c r="A15" s="16">
        <f t="shared" si="3"/>
        <v>8</v>
      </c>
      <c r="B15" s="10">
        <f t="shared" si="3"/>
        <v>46303</v>
      </c>
      <c r="C15" s="10">
        <f t="shared" si="4"/>
        <v>46303</v>
      </c>
      <c r="D15" s="11">
        <f t="shared" si="5"/>
        <v>0</v>
      </c>
      <c r="E15" s="10">
        <f t="shared" si="6"/>
        <v>46304</v>
      </c>
      <c r="F15" s="11">
        <f t="shared" si="7"/>
        <v>0</v>
      </c>
      <c r="G15" s="12">
        <f t="shared" si="8"/>
        <v>1</v>
      </c>
      <c r="H15" s="13">
        <f t="shared" si="2"/>
        <v>347301.64</v>
      </c>
      <c r="I15" s="13">
        <v>350092.99</v>
      </c>
      <c r="J15" s="13">
        <f t="shared" si="0"/>
        <v>2791.3499999999767</v>
      </c>
      <c r="K15" s="14">
        <f t="shared" ref="K15:K33" si="13">J15/24</f>
        <v>116.30624999999903</v>
      </c>
      <c r="L15" s="15"/>
    </row>
    <row r="16" spans="1:12">
      <c r="A16" s="16">
        <f t="shared" si="3"/>
        <v>9</v>
      </c>
      <c r="B16" s="10">
        <f t="shared" si="3"/>
        <v>46304</v>
      </c>
      <c r="C16" s="10">
        <f t="shared" si="4"/>
        <v>46304</v>
      </c>
      <c r="D16" s="11">
        <f t="shared" si="5"/>
        <v>0</v>
      </c>
      <c r="E16" s="10">
        <f t="shared" si="6"/>
        <v>46305</v>
      </c>
      <c r="F16" s="11">
        <f t="shared" si="7"/>
        <v>0</v>
      </c>
      <c r="G16" s="12">
        <f t="shared" si="8"/>
        <v>1</v>
      </c>
      <c r="H16" s="13">
        <f t="shared" si="2"/>
        <v>350092.99</v>
      </c>
      <c r="I16" s="13">
        <v>352879.86</v>
      </c>
      <c r="J16" s="13">
        <f t="shared" ref="J16" si="14">I16-H16</f>
        <v>2786.8699999999953</v>
      </c>
      <c r="K16" s="14">
        <f t="shared" ref="K16" si="15">J16/24</f>
        <v>116.11958333333314</v>
      </c>
      <c r="L16" s="15"/>
    </row>
    <row r="17" spans="1:14">
      <c r="A17" s="16">
        <f t="shared" si="3"/>
        <v>10</v>
      </c>
      <c r="B17" s="10">
        <f t="shared" si="3"/>
        <v>46305</v>
      </c>
      <c r="C17" s="10">
        <f t="shared" si="4"/>
        <v>46305</v>
      </c>
      <c r="D17" s="11">
        <f t="shared" si="5"/>
        <v>0</v>
      </c>
      <c r="E17" s="10">
        <f t="shared" si="6"/>
        <v>46306</v>
      </c>
      <c r="F17" s="11">
        <f t="shared" si="7"/>
        <v>0</v>
      </c>
      <c r="G17" s="12">
        <f t="shared" si="8"/>
        <v>1</v>
      </c>
      <c r="H17" s="13">
        <f t="shared" si="2"/>
        <v>352879.86</v>
      </c>
      <c r="I17" s="13">
        <v>355527.96</v>
      </c>
      <c r="J17" s="13">
        <f t="shared" ref="J17" si="16">I17-H17</f>
        <v>2648.1000000000349</v>
      </c>
      <c r="K17" s="14">
        <f t="shared" ref="K17" si="17">J17/24</f>
        <v>110.33750000000146</v>
      </c>
      <c r="L17" s="15"/>
    </row>
    <row r="18" spans="1:14">
      <c r="A18" s="16">
        <f t="shared" si="3"/>
        <v>11</v>
      </c>
      <c r="B18" s="10">
        <f t="shared" si="3"/>
        <v>46306</v>
      </c>
      <c r="C18" s="10">
        <f t="shared" si="4"/>
        <v>46306</v>
      </c>
      <c r="D18" s="11">
        <f t="shared" si="5"/>
        <v>0</v>
      </c>
      <c r="E18" s="10">
        <f t="shared" si="6"/>
        <v>46307</v>
      </c>
      <c r="F18" s="11">
        <f t="shared" si="7"/>
        <v>0</v>
      </c>
      <c r="G18" s="12">
        <f t="shared" si="8"/>
        <v>1</v>
      </c>
      <c r="H18" s="13">
        <f t="shared" si="2"/>
        <v>355527.96</v>
      </c>
      <c r="I18" s="13">
        <v>358030</v>
      </c>
      <c r="J18" s="13">
        <f t="shared" si="0"/>
        <v>2502.039999999979</v>
      </c>
      <c r="K18" s="14">
        <f t="shared" si="13"/>
        <v>104.2516666666658</v>
      </c>
      <c r="L18" s="15"/>
    </row>
    <row r="19" spans="1:14">
      <c r="A19" s="16">
        <f t="shared" si="3"/>
        <v>12</v>
      </c>
      <c r="B19" s="10">
        <f t="shared" si="3"/>
        <v>46307</v>
      </c>
      <c r="C19" s="10">
        <f t="shared" si="4"/>
        <v>46307</v>
      </c>
      <c r="D19" s="11">
        <f t="shared" si="5"/>
        <v>0</v>
      </c>
      <c r="E19" s="10">
        <f t="shared" si="6"/>
        <v>46308</v>
      </c>
      <c r="F19" s="11">
        <f t="shared" si="7"/>
        <v>0</v>
      </c>
      <c r="G19" s="12">
        <f t="shared" si="8"/>
        <v>1</v>
      </c>
      <c r="H19" s="13">
        <f t="shared" si="2"/>
        <v>358030</v>
      </c>
      <c r="I19" s="13">
        <v>360626.28</v>
      </c>
      <c r="J19" s="13">
        <f t="shared" si="0"/>
        <v>2596.2800000000279</v>
      </c>
      <c r="K19" s="14">
        <f t="shared" si="13"/>
        <v>108.17833333333449</v>
      </c>
      <c r="L19" s="15"/>
      <c r="N19" s="17"/>
    </row>
    <row r="20" spans="1:14">
      <c r="A20" s="16">
        <f t="shared" si="3"/>
        <v>13</v>
      </c>
      <c r="B20" s="10">
        <f t="shared" si="3"/>
        <v>46308</v>
      </c>
      <c r="C20" s="10">
        <f t="shared" si="4"/>
        <v>46308</v>
      </c>
      <c r="D20" s="11">
        <f t="shared" si="5"/>
        <v>0</v>
      </c>
      <c r="E20" s="10">
        <f t="shared" si="6"/>
        <v>46309</v>
      </c>
      <c r="F20" s="11">
        <f t="shared" si="7"/>
        <v>0</v>
      </c>
      <c r="G20" s="12">
        <f t="shared" si="8"/>
        <v>1</v>
      </c>
      <c r="H20" s="13">
        <f t="shared" si="2"/>
        <v>360626.28</v>
      </c>
      <c r="I20" s="13">
        <v>363250.62</v>
      </c>
      <c r="J20" s="13">
        <f t="shared" si="0"/>
        <v>2624.3399999999674</v>
      </c>
      <c r="K20" s="14">
        <f t="shared" si="13"/>
        <v>109.34749999999865</v>
      </c>
      <c r="L20" s="15"/>
    </row>
    <row r="21" spans="1:14">
      <c r="A21" s="16">
        <f t="shared" si="3"/>
        <v>14</v>
      </c>
      <c r="B21" s="10">
        <f t="shared" si="3"/>
        <v>46309</v>
      </c>
      <c r="C21" s="10">
        <f t="shared" si="4"/>
        <v>46309</v>
      </c>
      <c r="D21" s="11">
        <f t="shared" si="5"/>
        <v>0</v>
      </c>
      <c r="E21" s="10">
        <f t="shared" si="6"/>
        <v>46310</v>
      </c>
      <c r="F21" s="11">
        <f t="shared" si="7"/>
        <v>0</v>
      </c>
      <c r="G21" s="12">
        <f t="shared" si="8"/>
        <v>1</v>
      </c>
      <c r="H21" s="13">
        <f t="shared" si="2"/>
        <v>363250.62</v>
      </c>
      <c r="I21" s="13">
        <v>365933.53</v>
      </c>
      <c r="J21" s="13">
        <f t="shared" si="0"/>
        <v>2682.9100000000326</v>
      </c>
      <c r="K21" s="14">
        <f t="shared" si="13"/>
        <v>111.78791666666802</v>
      </c>
      <c r="L21" s="15"/>
    </row>
    <row r="22" spans="1:14">
      <c r="A22" s="16">
        <f t="shared" si="3"/>
        <v>15</v>
      </c>
      <c r="B22" s="10">
        <f t="shared" si="3"/>
        <v>46310</v>
      </c>
      <c r="C22" s="10">
        <f t="shared" si="4"/>
        <v>46310</v>
      </c>
      <c r="D22" s="11">
        <f t="shared" si="5"/>
        <v>0</v>
      </c>
      <c r="E22" s="10">
        <f t="shared" si="6"/>
        <v>46311</v>
      </c>
      <c r="F22" s="11">
        <f t="shared" si="7"/>
        <v>0</v>
      </c>
      <c r="G22" s="12">
        <f t="shared" si="8"/>
        <v>1</v>
      </c>
      <c r="H22" s="13"/>
      <c r="I22" s="13"/>
      <c r="J22" s="13">
        <f t="shared" si="0"/>
        <v>0</v>
      </c>
      <c r="K22" s="14">
        <f t="shared" si="13"/>
        <v>0</v>
      </c>
      <c r="L22" s="15"/>
    </row>
    <row r="23" spans="1:14">
      <c r="A23" s="16">
        <f t="shared" si="3"/>
        <v>16</v>
      </c>
      <c r="B23" s="10">
        <f t="shared" si="3"/>
        <v>46311</v>
      </c>
      <c r="C23" s="10">
        <f t="shared" si="4"/>
        <v>46311</v>
      </c>
      <c r="D23" s="11">
        <f t="shared" si="5"/>
        <v>0</v>
      </c>
      <c r="E23" s="10">
        <f t="shared" si="6"/>
        <v>46312</v>
      </c>
      <c r="F23" s="11">
        <f t="shared" si="7"/>
        <v>0</v>
      </c>
      <c r="G23" s="12">
        <f t="shared" si="8"/>
        <v>1</v>
      </c>
      <c r="H23" s="13"/>
      <c r="I23" s="13"/>
      <c r="J23" s="13">
        <f t="shared" si="0"/>
        <v>0</v>
      </c>
      <c r="K23" s="14">
        <f t="shared" si="13"/>
        <v>0</v>
      </c>
      <c r="L23" s="15"/>
    </row>
    <row r="24" spans="1:14">
      <c r="A24" s="16">
        <f t="shared" si="3"/>
        <v>17</v>
      </c>
      <c r="B24" s="10">
        <f t="shared" si="3"/>
        <v>46312</v>
      </c>
      <c r="C24" s="10">
        <f t="shared" si="4"/>
        <v>46312</v>
      </c>
      <c r="D24" s="11">
        <f t="shared" si="5"/>
        <v>0</v>
      </c>
      <c r="E24" s="10">
        <f t="shared" si="6"/>
        <v>46313</v>
      </c>
      <c r="F24" s="11">
        <f t="shared" si="7"/>
        <v>0</v>
      </c>
      <c r="G24" s="12">
        <f t="shared" si="8"/>
        <v>1</v>
      </c>
      <c r="H24" s="13"/>
      <c r="I24" s="13"/>
      <c r="J24" s="13">
        <f t="shared" si="0"/>
        <v>0</v>
      </c>
      <c r="K24" s="14">
        <f t="shared" si="13"/>
        <v>0</v>
      </c>
      <c r="L24" s="15"/>
    </row>
    <row r="25" spans="1:14">
      <c r="A25" s="16">
        <f t="shared" si="3"/>
        <v>18</v>
      </c>
      <c r="B25" s="10">
        <f t="shared" si="3"/>
        <v>46313</v>
      </c>
      <c r="C25" s="10">
        <f t="shared" si="4"/>
        <v>46313</v>
      </c>
      <c r="D25" s="11">
        <f t="shared" si="5"/>
        <v>0</v>
      </c>
      <c r="E25" s="10">
        <f t="shared" si="6"/>
        <v>46314</v>
      </c>
      <c r="F25" s="11">
        <f t="shared" si="7"/>
        <v>0</v>
      </c>
      <c r="G25" s="12">
        <f t="shared" si="8"/>
        <v>1</v>
      </c>
      <c r="H25" s="13"/>
      <c r="I25" s="13"/>
      <c r="J25" s="13">
        <f t="shared" si="0"/>
        <v>0</v>
      </c>
      <c r="K25" s="14">
        <f t="shared" si="13"/>
        <v>0</v>
      </c>
      <c r="L25" s="15"/>
    </row>
    <row r="26" spans="1:14">
      <c r="A26" s="16">
        <f t="shared" ref="A26:B33" si="18">A25+1</f>
        <v>19</v>
      </c>
      <c r="B26" s="10">
        <f>B25+1</f>
        <v>46314</v>
      </c>
      <c r="C26" s="10">
        <f t="shared" si="4"/>
        <v>46314</v>
      </c>
      <c r="D26" s="11">
        <f t="shared" si="5"/>
        <v>0</v>
      </c>
      <c r="E26" s="10">
        <f t="shared" si="6"/>
        <v>46315</v>
      </c>
      <c r="F26" s="11">
        <f t="shared" si="7"/>
        <v>0</v>
      </c>
      <c r="G26" s="12">
        <f t="shared" si="8"/>
        <v>1</v>
      </c>
      <c r="H26" s="13"/>
      <c r="I26" s="13"/>
      <c r="J26" s="13">
        <f t="shared" si="0"/>
        <v>0</v>
      </c>
      <c r="K26" s="14">
        <f t="shared" si="13"/>
        <v>0</v>
      </c>
      <c r="L26" s="15"/>
    </row>
    <row r="27" spans="1:14">
      <c r="A27" s="16">
        <f t="shared" si="18"/>
        <v>20</v>
      </c>
      <c r="B27" s="10">
        <f>B26+1</f>
        <v>46315</v>
      </c>
      <c r="C27" s="10">
        <f t="shared" si="4"/>
        <v>46315</v>
      </c>
      <c r="D27" s="11">
        <f t="shared" si="5"/>
        <v>0</v>
      </c>
      <c r="E27" s="10">
        <f t="shared" si="6"/>
        <v>46316</v>
      </c>
      <c r="F27" s="11">
        <f t="shared" si="7"/>
        <v>0</v>
      </c>
      <c r="G27" s="12">
        <f t="shared" si="8"/>
        <v>1</v>
      </c>
      <c r="H27" s="13"/>
      <c r="I27" s="13"/>
      <c r="J27" s="13">
        <f t="shared" si="0"/>
        <v>0</v>
      </c>
      <c r="K27" s="14">
        <f t="shared" si="13"/>
        <v>0</v>
      </c>
      <c r="L27" s="15"/>
    </row>
    <row r="28" spans="1:14">
      <c r="A28" s="16">
        <f t="shared" si="18"/>
        <v>21</v>
      </c>
      <c r="B28" s="10">
        <f>B27+1</f>
        <v>46316</v>
      </c>
      <c r="C28" s="10">
        <f t="shared" si="4"/>
        <v>46316</v>
      </c>
      <c r="D28" s="11">
        <f t="shared" si="5"/>
        <v>0</v>
      </c>
      <c r="E28" s="10">
        <f t="shared" si="6"/>
        <v>46317</v>
      </c>
      <c r="F28" s="11">
        <f t="shared" si="7"/>
        <v>0</v>
      </c>
      <c r="G28" s="12">
        <f t="shared" si="8"/>
        <v>1</v>
      </c>
      <c r="H28" s="13"/>
      <c r="I28" s="13"/>
      <c r="J28" s="13">
        <f t="shared" si="0"/>
        <v>0</v>
      </c>
      <c r="K28" s="14">
        <f t="shared" si="13"/>
        <v>0</v>
      </c>
      <c r="L28" s="15"/>
    </row>
    <row r="29" spans="1:14">
      <c r="A29" s="16">
        <f t="shared" si="18"/>
        <v>22</v>
      </c>
      <c r="B29" s="10">
        <f t="shared" si="18"/>
        <v>46317</v>
      </c>
      <c r="C29" s="10">
        <f t="shared" si="4"/>
        <v>46317</v>
      </c>
      <c r="D29" s="11">
        <f t="shared" si="5"/>
        <v>0</v>
      </c>
      <c r="E29" s="10">
        <f t="shared" si="6"/>
        <v>46318</v>
      </c>
      <c r="F29" s="11">
        <f t="shared" si="7"/>
        <v>0</v>
      </c>
      <c r="G29" s="12">
        <f t="shared" si="8"/>
        <v>1</v>
      </c>
      <c r="H29" s="13"/>
      <c r="I29" s="13"/>
      <c r="J29" s="13">
        <f t="shared" si="0"/>
        <v>0</v>
      </c>
      <c r="K29" s="14">
        <f t="shared" si="13"/>
        <v>0</v>
      </c>
      <c r="L29" s="15"/>
    </row>
    <row r="30" spans="1:14">
      <c r="A30" s="16">
        <f t="shared" si="18"/>
        <v>23</v>
      </c>
      <c r="B30" s="10">
        <f t="shared" si="18"/>
        <v>46318</v>
      </c>
      <c r="C30" s="10">
        <f t="shared" si="4"/>
        <v>46318</v>
      </c>
      <c r="D30" s="11">
        <f t="shared" si="5"/>
        <v>0</v>
      </c>
      <c r="E30" s="10">
        <f t="shared" si="6"/>
        <v>46319</v>
      </c>
      <c r="F30" s="11">
        <f t="shared" si="7"/>
        <v>0</v>
      </c>
      <c r="G30" s="12">
        <f t="shared" si="8"/>
        <v>1</v>
      </c>
      <c r="H30" s="13"/>
      <c r="I30" s="13"/>
      <c r="J30" s="13">
        <f t="shared" si="0"/>
        <v>0</v>
      </c>
      <c r="K30" s="14">
        <f t="shared" si="13"/>
        <v>0</v>
      </c>
      <c r="L30" s="15"/>
    </row>
    <row r="31" spans="1:14">
      <c r="A31" s="16">
        <f t="shared" si="18"/>
        <v>24</v>
      </c>
      <c r="B31" s="10">
        <f t="shared" si="18"/>
        <v>46319</v>
      </c>
      <c r="C31" s="10">
        <f t="shared" si="4"/>
        <v>46319</v>
      </c>
      <c r="D31" s="11">
        <f t="shared" si="5"/>
        <v>0</v>
      </c>
      <c r="E31" s="10">
        <f t="shared" si="6"/>
        <v>46320</v>
      </c>
      <c r="F31" s="11">
        <f t="shared" si="7"/>
        <v>0</v>
      </c>
      <c r="G31" s="12">
        <f t="shared" si="8"/>
        <v>1</v>
      </c>
      <c r="H31" s="13"/>
      <c r="I31" s="13"/>
      <c r="J31" s="13">
        <f t="shared" si="0"/>
        <v>0</v>
      </c>
      <c r="K31" s="14">
        <f t="shared" si="13"/>
        <v>0</v>
      </c>
      <c r="L31" s="15"/>
    </row>
    <row r="32" spans="1:14">
      <c r="A32" s="16">
        <f t="shared" si="18"/>
        <v>25</v>
      </c>
      <c r="B32" s="10">
        <f t="shared" si="18"/>
        <v>46320</v>
      </c>
      <c r="C32" s="10">
        <f t="shared" si="4"/>
        <v>46320</v>
      </c>
      <c r="D32" s="11">
        <f t="shared" si="5"/>
        <v>0</v>
      </c>
      <c r="E32" s="10">
        <f t="shared" si="6"/>
        <v>46321</v>
      </c>
      <c r="F32" s="11">
        <f t="shared" si="7"/>
        <v>0</v>
      </c>
      <c r="G32" s="12">
        <f t="shared" si="8"/>
        <v>1</v>
      </c>
      <c r="H32" s="13"/>
      <c r="I32" s="13"/>
      <c r="J32" s="13">
        <f t="shared" si="0"/>
        <v>0</v>
      </c>
      <c r="K32" s="14">
        <f t="shared" si="13"/>
        <v>0</v>
      </c>
      <c r="L32" s="15"/>
    </row>
    <row r="33" spans="1:12">
      <c r="A33" s="16">
        <f t="shared" si="18"/>
        <v>26</v>
      </c>
      <c r="B33" s="10">
        <f t="shared" si="18"/>
        <v>46321</v>
      </c>
      <c r="C33" s="10">
        <f t="shared" si="4"/>
        <v>46321</v>
      </c>
      <c r="D33" s="11">
        <f t="shared" si="5"/>
        <v>0</v>
      </c>
      <c r="E33" s="10">
        <f t="shared" si="6"/>
        <v>46322</v>
      </c>
      <c r="F33" s="11">
        <f t="shared" si="7"/>
        <v>0</v>
      </c>
      <c r="G33" s="12">
        <f t="shared" si="8"/>
        <v>1</v>
      </c>
      <c r="H33" s="13"/>
      <c r="I33" s="13"/>
      <c r="J33" s="13">
        <f t="shared" si="0"/>
        <v>0</v>
      </c>
      <c r="K33" s="14">
        <f t="shared" si="13"/>
        <v>0</v>
      </c>
      <c r="L33" s="15"/>
    </row>
    <row r="34" spans="1:12">
      <c r="A34" s="16">
        <f t="shared" ref="A34:B34" si="19">A33+1</f>
        <v>27</v>
      </c>
      <c r="B34" s="10">
        <f t="shared" si="19"/>
        <v>46322</v>
      </c>
      <c r="C34" s="10">
        <f t="shared" ref="C34:C38" si="20">B34</f>
        <v>46322</v>
      </c>
      <c r="D34" s="11">
        <f t="shared" si="5"/>
        <v>0</v>
      </c>
      <c r="E34" s="10">
        <f t="shared" ref="E34:E38" si="21">C34+1</f>
        <v>46323</v>
      </c>
      <c r="F34" s="11">
        <f t="shared" si="7"/>
        <v>0</v>
      </c>
      <c r="G34" s="12">
        <f t="shared" ref="G34:G38" si="22">IFERROR(((E34-C34)+(F34-D34)),"")</f>
        <v>1</v>
      </c>
      <c r="H34" s="13"/>
      <c r="I34" s="13"/>
      <c r="J34" s="13">
        <f t="shared" ref="J34:J38" si="23">I34-H34</f>
        <v>0</v>
      </c>
      <c r="K34" s="14">
        <f t="shared" ref="K34:K38" si="24">J34/24</f>
        <v>0</v>
      </c>
      <c r="L34" s="15"/>
    </row>
    <row r="35" spans="1:12">
      <c r="A35" s="16">
        <f t="shared" ref="A35:B35" si="25">A34+1</f>
        <v>28</v>
      </c>
      <c r="B35" s="10">
        <f t="shared" si="25"/>
        <v>46323</v>
      </c>
      <c r="C35" s="10">
        <f t="shared" si="20"/>
        <v>46323</v>
      </c>
      <c r="D35" s="11">
        <f t="shared" si="5"/>
        <v>0</v>
      </c>
      <c r="E35" s="10">
        <f t="shared" si="21"/>
        <v>46324</v>
      </c>
      <c r="F35" s="11">
        <f t="shared" si="7"/>
        <v>0</v>
      </c>
      <c r="G35" s="12">
        <f t="shared" si="22"/>
        <v>1</v>
      </c>
      <c r="H35" s="13"/>
      <c r="I35" s="13"/>
      <c r="J35" s="13">
        <f t="shared" si="23"/>
        <v>0</v>
      </c>
      <c r="K35" s="14">
        <f t="shared" si="24"/>
        <v>0</v>
      </c>
      <c r="L35" s="15"/>
    </row>
    <row r="36" spans="1:12">
      <c r="A36" s="16">
        <f t="shared" ref="A36:B36" si="26">A35+1</f>
        <v>29</v>
      </c>
      <c r="B36" s="10">
        <f t="shared" si="26"/>
        <v>46324</v>
      </c>
      <c r="C36" s="10">
        <f t="shared" si="20"/>
        <v>46324</v>
      </c>
      <c r="D36" s="11">
        <f t="shared" si="5"/>
        <v>0</v>
      </c>
      <c r="E36" s="10">
        <f t="shared" si="21"/>
        <v>46325</v>
      </c>
      <c r="F36" s="11">
        <f t="shared" si="7"/>
        <v>0</v>
      </c>
      <c r="G36" s="12">
        <f t="shared" si="22"/>
        <v>1</v>
      </c>
      <c r="H36" s="13"/>
      <c r="I36" s="13"/>
      <c r="J36" s="13">
        <f t="shared" si="23"/>
        <v>0</v>
      </c>
      <c r="K36" s="14">
        <f t="shared" si="24"/>
        <v>0</v>
      </c>
      <c r="L36" s="15"/>
    </row>
    <row r="37" spans="1:12">
      <c r="A37" s="16">
        <f t="shared" ref="A37:B37" si="27">A36+1</f>
        <v>30</v>
      </c>
      <c r="B37" s="10">
        <f t="shared" si="27"/>
        <v>46325</v>
      </c>
      <c r="C37" s="10">
        <f t="shared" si="20"/>
        <v>46325</v>
      </c>
      <c r="D37" s="11">
        <f t="shared" si="5"/>
        <v>0</v>
      </c>
      <c r="E37" s="10">
        <f t="shared" si="21"/>
        <v>46326</v>
      </c>
      <c r="F37" s="11">
        <f t="shared" si="7"/>
        <v>0</v>
      </c>
      <c r="G37" s="12">
        <f t="shared" si="22"/>
        <v>1</v>
      </c>
      <c r="H37" s="13"/>
      <c r="I37" s="13"/>
      <c r="J37" s="13">
        <f t="shared" si="23"/>
        <v>0</v>
      </c>
      <c r="K37" s="14">
        <f t="shared" si="24"/>
        <v>0</v>
      </c>
      <c r="L37" s="15"/>
    </row>
    <row r="38" spans="1:12">
      <c r="A38" s="16">
        <f t="shared" ref="A38:B38" si="28">A37+1</f>
        <v>31</v>
      </c>
      <c r="B38" s="10">
        <f t="shared" si="28"/>
        <v>46326</v>
      </c>
      <c r="C38" s="10">
        <f t="shared" si="20"/>
        <v>46326</v>
      </c>
      <c r="D38" s="11">
        <f t="shared" si="5"/>
        <v>0</v>
      </c>
      <c r="E38" s="10">
        <f t="shared" si="21"/>
        <v>46327</v>
      </c>
      <c r="F38" s="11">
        <f t="shared" si="7"/>
        <v>0</v>
      </c>
      <c r="G38" s="12">
        <f t="shared" si="22"/>
        <v>1</v>
      </c>
      <c r="H38" s="13"/>
      <c r="I38" s="13"/>
      <c r="J38" s="13">
        <f t="shared" si="23"/>
        <v>0</v>
      </c>
      <c r="K38" s="14">
        <f t="shared" si="24"/>
        <v>0</v>
      </c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24" t="s">
        <v>3</v>
      </c>
      <c r="B40" s="25"/>
      <c r="C40" s="25"/>
      <c r="D40" s="25"/>
      <c r="E40" s="25"/>
      <c r="F40" s="25"/>
      <c r="G40" s="26">
        <f>SUM(G8:G39)</f>
        <v>31</v>
      </c>
      <c r="H40" s="27"/>
      <c r="I40" s="27"/>
      <c r="J40" s="28">
        <f>SUM(J8:J39)</f>
        <v>37319.050000000047</v>
      </c>
      <c r="K40" s="28">
        <f>AVERAGE(K8:K39)</f>
        <v>50.160013440860283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G40/SUMPRODUCT((G8:G39&gt;0)*1)</f>
        <v>1</v>
      </c>
      <c r="H41" s="33"/>
      <c r="I41" s="33"/>
      <c r="J41" s="33"/>
      <c r="K41" s="33">
        <f>K40/SUMPRODUCT((K8:K39&gt;0)*1)</f>
        <v>3.5828581029185917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I19" sqref="I1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1.85546875" style="1" customWidth="1"/>
    <col min="10" max="10" width="14.285156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271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225.97250000001318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25">
        <v>0</v>
      </c>
      <c r="E7" s="10">
        <f>C7+1</f>
        <v>46297</v>
      </c>
      <c r="F7" s="125">
        <v>0</v>
      </c>
      <c r="G7" s="12">
        <f>IFERROR(((E7-C7)+(F7-D7)),"")</f>
        <v>1</v>
      </c>
      <c r="H7" s="13">
        <v>3324550.15</v>
      </c>
      <c r="I7" s="13">
        <v>3328781.69</v>
      </c>
      <c r="J7" s="13">
        <f>I7-H7</f>
        <v>4231.5400000000373</v>
      </c>
      <c r="K7" s="14">
        <f>J7/24</f>
        <v>176.31416666666823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25">
        <f>D7</f>
        <v>0</v>
      </c>
      <c r="E8" s="10">
        <f>C8+1</f>
        <v>46298</v>
      </c>
      <c r="F8" s="125">
        <f>F7</f>
        <v>0</v>
      </c>
      <c r="G8" s="12">
        <f>IFERROR(((E8-C8)+(F8-D8)),"")</f>
        <v>1</v>
      </c>
      <c r="H8" s="13">
        <f t="shared" ref="H8:H20" si="0">I7</f>
        <v>3328781.69</v>
      </c>
      <c r="I8" s="13">
        <v>3329739.53</v>
      </c>
      <c r="J8" s="13">
        <f t="shared" ref="J8:J34" si="1">I8-H8</f>
        <v>957.83999999985099</v>
      </c>
      <c r="K8" s="14">
        <f t="shared" ref="K8:K34" si="2">J8/24</f>
        <v>39.909999999993794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25">
        <f t="shared" ref="D9:D37" si="5">D8</f>
        <v>0</v>
      </c>
      <c r="E9" s="10">
        <f t="shared" ref="E9:E34" si="6">C9+1</f>
        <v>46299</v>
      </c>
      <c r="F9" s="125">
        <f t="shared" ref="F9:F37" si="7">F8</f>
        <v>0</v>
      </c>
      <c r="G9" s="12">
        <f t="shared" ref="G9:G34" si="8">IFERROR(((E9-C9)+(F9-D9)),"")</f>
        <v>1</v>
      </c>
      <c r="H9" s="13">
        <f t="shared" si="0"/>
        <v>3329739.53</v>
      </c>
      <c r="I9" s="13">
        <v>3335162.87</v>
      </c>
      <c r="J9" s="13">
        <f t="shared" ref="J9" si="9">I9-H9</f>
        <v>5423.3400000003166</v>
      </c>
      <c r="K9" s="14">
        <f t="shared" ref="K9" si="10">J9/24</f>
        <v>225.97250000001318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25">
        <f t="shared" si="5"/>
        <v>0</v>
      </c>
      <c r="E10" s="10">
        <f t="shared" si="6"/>
        <v>46300</v>
      </c>
      <c r="F10" s="125">
        <f t="shared" si="7"/>
        <v>0</v>
      </c>
      <c r="G10" s="12">
        <f t="shared" si="8"/>
        <v>1</v>
      </c>
      <c r="H10" s="13">
        <f t="shared" si="0"/>
        <v>3335162.87</v>
      </c>
      <c r="I10" s="13">
        <v>3337163.26</v>
      </c>
      <c r="J10" s="13">
        <f t="shared" ref="J10" si="11">I10-H10</f>
        <v>2000.3899999996647</v>
      </c>
      <c r="K10" s="14">
        <f t="shared" ref="K10" si="12">J10/24</f>
        <v>83.349583333319359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25">
        <f t="shared" si="5"/>
        <v>0</v>
      </c>
      <c r="E11" s="10">
        <f t="shared" si="6"/>
        <v>46301</v>
      </c>
      <c r="F11" s="125">
        <f t="shared" si="7"/>
        <v>0</v>
      </c>
      <c r="G11" s="12">
        <f t="shared" si="8"/>
        <v>1</v>
      </c>
      <c r="H11" s="13">
        <f t="shared" si="0"/>
        <v>3337163.26</v>
      </c>
      <c r="I11" s="13">
        <v>3340361.68</v>
      </c>
      <c r="J11" s="13">
        <f t="shared" ref="J11" si="13">I11-H11</f>
        <v>3198.4200000003912</v>
      </c>
      <c r="K11" s="14">
        <f t="shared" ref="K11" si="14">J11/24</f>
        <v>133.2675000000163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25">
        <f t="shared" si="5"/>
        <v>0</v>
      </c>
      <c r="E12" s="10">
        <f t="shared" si="6"/>
        <v>46302</v>
      </c>
      <c r="F12" s="125">
        <f t="shared" si="7"/>
        <v>0</v>
      </c>
      <c r="G12" s="12">
        <f t="shared" si="8"/>
        <v>1</v>
      </c>
      <c r="H12" s="13">
        <f t="shared" si="0"/>
        <v>3340361.68</v>
      </c>
      <c r="I12" s="13">
        <v>3342747.98</v>
      </c>
      <c r="J12" s="13">
        <f t="shared" ref="J12" si="15">I12-H12</f>
        <v>2386.2999999998137</v>
      </c>
      <c r="K12" s="14">
        <f t="shared" ref="K12" si="16">J12/24</f>
        <v>99.429166666658901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25">
        <f t="shared" si="5"/>
        <v>0</v>
      </c>
      <c r="E13" s="10">
        <f t="shared" si="6"/>
        <v>46303</v>
      </c>
      <c r="F13" s="125">
        <f t="shared" si="7"/>
        <v>0</v>
      </c>
      <c r="G13" s="12">
        <f t="shared" si="8"/>
        <v>1</v>
      </c>
      <c r="H13" s="13">
        <f t="shared" si="0"/>
        <v>3342747.98</v>
      </c>
      <c r="I13" s="13">
        <v>3345325.94</v>
      </c>
      <c r="J13" s="13">
        <f t="shared" si="1"/>
        <v>2577.9599999999627</v>
      </c>
      <c r="K13" s="14">
        <f t="shared" si="2"/>
        <v>107.41499999999844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25">
        <f t="shared" si="5"/>
        <v>0</v>
      </c>
      <c r="E14" s="10">
        <f t="shared" si="6"/>
        <v>46304</v>
      </c>
      <c r="F14" s="125">
        <f t="shared" si="7"/>
        <v>0</v>
      </c>
      <c r="G14" s="12">
        <f t="shared" si="8"/>
        <v>1</v>
      </c>
      <c r="H14" s="13">
        <f t="shared" si="0"/>
        <v>3345325.94</v>
      </c>
      <c r="I14" s="13">
        <v>3349040.86</v>
      </c>
      <c r="J14" s="13">
        <f t="shared" si="1"/>
        <v>3714.9199999999255</v>
      </c>
      <c r="K14" s="14">
        <f t="shared" si="2"/>
        <v>154.78833333333023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25">
        <f t="shared" si="5"/>
        <v>0</v>
      </c>
      <c r="E15" s="10">
        <f t="shared" si="6"/>
        <v>46305</v>
      </c>
      <c r="F15" s="125">
        <f t="shared" si="7"/>
        <v>0</v>
      </c>
      <c r="G15" s="12">
        <f t="shared" si="8"/>
        <v>1</v>
      </c>
      <c r="H15" s="13">
        <f t="shared" si="0"/>
        <v>3349040.86</v>
      </c>
      <c r="I15" s="13">
        <v>3352414.09</v>
      </c>
      <c r="J15" s="13">
        <f t="shared" ref="J15" si="17">I15-H15</f>
        <v>3373.2299999999814</v>
      </c>
      <c r="K15" s="14">
        <f t="shared" ref="K15" si="18">J15/24</f>
        <v>140.55124999999921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25">
        <f t="shared" si="5"/>
        <v>0</v>
      </c>
      <c r="E16" s="10">
        <f t="shared" si="6"/>
        <v>46306</v>
      </c>
      <c r="F16" s="125">
        <f t="shared" si="7"/>
        <v>0</v>
      </c>
      <c r="G16" s="12">
        <f t="shared" si="8"/>
        <v>1</v>
      </c>
      <c r="H16" s="13">
        <f t="shared" si="0"/>
        <v>3352414.09</v>
      </c>
      <c r="I16" s="13">
        <v>3353879.1</v>
      </c>
      <c r="J16" s="13">
        <f t="shared" ref="J16" si="19">I16-H16</f>
        <v>1465.0100000002421</v>
      </c>
      <c r="K16" s="14">
        <f t="shared" ref="K16" si="20">J16/24</f>
        <v>61.04208333334342</v>
      </c>
      <c r="L16" s="15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25">
        <f t="shared" si="5"/>
        <v>0</v>
      </c>
      <c r="E17" s="10">
        <f t="shared" si="6"/>
        <v>46307</v>
      </c>
      <c r="F17" s="125">
        <f t="shared" si="7"/>
        <v>0</v>
      </c>
      <c r="G17" s="12">
        <f t="shared" si="8"/>
        <v>1</v>
      </c>
      <c r="H17" s="13">
        <f t="shared" si="0"/>
        <v>3353879.1</v>
      </c>
      <c r="I17" s="13">
        <v>3355154.8</v>
      </c>
      <c r="J17" s="13">
        <f t="shared" ref="J17" si="21">I17-H17</f>
        <v>1275.6999999997206</v>
      </c>
      <c r="K17" s="14">
        <f t="shared" ref="K17" si="22">J17/24</f>
        <v>53.154166666655023</v>
      </c>
      <c r="L17" s="15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25">
        <f t="shared" si="5"/>
        <v>0</v>
      </c>
      <c r="E18" s="10">
        <f t="shared" si="6"/>
        <v>46308</v>
      </c>
      <c r="F18" s="125">
        <f t="shared" si="7"/>
        <v>0</v>
      </c>
      <c r="G18" s="12">
        <f t="shared" si="8"/>
        <v>1</v>
      </c>
      <c r="H18" s="13">
        <f t="shared" si="0"/>
        <v>3355154.8</v>
      </c>
      <c r="I18" s="13">
        <v>3357589.29</v>
      </c>
      <c r="J18" s="13">
        <f t="shared" ref="J18" si="23">I18-H18</f>
        <v>2434.4900000002235</v>
      </c>
      <c r="K18" s="14">
        <f t="shared" ref="K18" si="24">J18/24</f>
        <v>101.43708333334264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25">
        <f t="shared" si="5"/>
        <v>0</v>
      </c>
      <c r="E19" s="10">
        <f t="shared" si="6"/>
        <v>46309</v>
      </c>
      <c r="F19" s="125">
        <f t="shared" si="7"/>
        <v>0</v>
      </c>
      <c r="G19" s="12">
        <f t="shared" si="8"/>
        <v>1</v>
      </c>
      <c r="H19" s="13">
        <f t="shared" si="0"/>
        <v>3357589.29</v>
      </c>
      <c r="I19" s="13">
        <v>3357589.29</v>
      </c>
      <c r="J19" s="13">
        <f t="shared" ref="J19" si="25">I19-H19</f>
        <v>0</v>
      </c>
      <c r="K19" s="14">
        <f t="shared" ref="K19" si="26">J19/24</f>
        <v>0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25">
        <f t="shared" si="5"/>
        <v>0</v>
      </c>
      <c r="E20" s="10">
        <f t="shared" si="6"/>
        <v>46310</v>
      </c>
      <c r="F20" s="125">
        <f t="shared" si="7"/>
        <v>0</v>
      </c>
      <c r="G20" s="12">
        <f t="shared" si="8"/>
        <v>1</v>
      </c>
      <c r="H20" s="13">
        <f t="shared" si="0"/>
        <v>3357589.29</v>
      </c>
      <c r="I20" s="13">
        <v>3358128.48</v>
      </c>
      <c r="J20" s="13">
        <f t="shared" ref="J20" si="27">I20-H20</f>
        <v>539.18999999994412</v>
      </c>
      <c r="K20" s="14">
        <f t="shared" ref="K20" si="28">J20/24</f>
        <v>22.466249999997672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25">
        <f t="shared" si="5"/>
        <v>0</v>
      </c>
      <c r="E21" s="10">
        <f t="shared" si="6"/>
        <v>46311</v>
      </c>
      <c r="F21" s="125">
        <f t="shared" si="7"/>
        <v>0</v>
      </c>
      <c r="G21" s="12">
        <f t="shared" si="8"/>
        <v>1</v>
      </c>
      <c r="H21" s="13"/>
      <c r="I21" s="13"/>
      <c r="J21" s="13">
        <f t="shared" si="1"/>
        <v>0</v>
      </c>
      <c r="K21" s="14">
        <f t="shared" si="2"/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25">
        <f t="shared" si="5"/>
        <v>0</v>
      </c>
      <c r="E22" s="10">
        <f t="shared" si="6"/>
        <v>46312</v>
      </c>
      <c r="F22" s="125">
        <f t="shared" si="7"/>
        <v>0</v>
      </c>
      <c r="G22" s="12">
        <f t="shared" si="8"/>
        <v>1</v>
      </c>
      <c r="H22" s="13"/>
      <c r="I22" s="13"/>
      <c r="J22" s="13">
        <f t="shared" si="1"/>
        <v>0</v>
      </c>
      <c r="K22" s="14">
        <f t="shared" si="2"/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25">
        <f t="shared" si="5"/>
        <v>0</v>
      </c>
      <c r="E23" s="10">
        <f t="shared" si="6"/>
        <v>46313</v>
      </c>
      <c r="F23" s="125">
        <f t="shared" si="7"/>
        <v>0</v>
      </c>
      <c r="G23" s="12">
        <f t="shared" si="8"/>
        <v>1</v>
      </c>
      <c r="H23" s="13"/>
      <c r="I23" s="13"/>
      <c r="J23" s="13">
        <f t="shared" si="1"/>
        <v>0</v>
      </c>
      <c r="K23" s="14">
        <f t="shared" si="2"/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25">
        <f t="shared" si="5"/>
        <v>0</v>
      </c>
      <c r="E24" s="10">
        <f t="shared" si="6"/>
        <v>46314</v>
      </c>
      <c r="F24" s="125">
        <f t="shared" si="7"/>
        <v>0</v>
      </c>
      <c r="G24" s="12">
        <f t="shared" si="8"/>
        <v>1</v>
      </c>
      <c r="H24" s="13"/>
      <c r="I24" s="13"/>
      <c r="J24" s="13">
        <f t="shared" si="1"/>
        <v>0</v>
      </c>
      <c r="K24" s="14">
        <f t="shared" si="2"/>
        <v>0</v>
      </c>
      <c r="L24" s="15"/>
    </row>
    <row r="25" spans="1:14">
      <c r="A25" s="16">
        <f t="shared" ref="A25:B34" si="29">A24+1</f>
        <v>19</v>
      </c>
      <c r="B25" s="10">
        <f>B24+1</f>
        <v>46314</v>
      </c>
      <c r="C25" s="10">
        <f t="shared" si="4"/>
        <v>46314</v>
      </c>
      <c r="D25" s="125">
        <f t="shared" si="5"/>
        <v>0</v>
      </c>
      <c r="E25" s="10">
        <f t="shared" si="6"/>
        <v>46315</v>
      </c>
      <c r="F25" s="125">
        <f t="shared" si="7"/>
        <v>0</v>
      </c>
      <c r="G25" s="12">
        <f t="shared" si="8"/>
        <v>1</v>
      </c>
      <c r="H25" s="13"/>
      <c r="I25" s="13"/>
      <c r="J25" s="13">
        <f t="shared" si="1"/>
        <v>0</v>
      </c>
      <c r="K25" s="14">
        <f t="shared" si="2"/>
        <v>0</v>
      </c>
      <c r="L25" s="15"/>
    </row>
    <row r="26" spans="1:14">
      <c r="A26" s="16">
        <f t="shared" si="29"/>
        <v>20</v>
      </c>
      <c r="B26" s="10">
        <f>B25+1</f>
        <v>46315</v>
      </c>
      <c r="C26" s="10">
        <f t="shared" si="4"/>
        <v>46315</v>
      </c>
      <c r="D26" s="125">
        <f t="shared" si="5"/>
        <v>0</v>
      </c>
      <c r="E26" s="10">
        <f t="shared" si="6"/>
        <v>46316</v>
      </c>
      <c r="F26" s="125">
        <f t="shared" si="7"/>
        <v>0</v>
      </c>
      <c r="G26" s="12">
        <f t="shared" si="8"/>
        <v>1</v>
      </c>
      <c r="H26" s="13"/>
      <c r="I26" s="13"/>
      <c r="J26" s="13">
        <f t="shared" si="1"/>
        <v>0</v>
      </c>
      <c r="K26" s="14">
        <f t="shared" si="2"/>
        <v>0</v>
      </c>
      <c r="L26" s="15"/>
    </row>
    <row r="27" spans="1:14">
      <c r="A27" s="16">
        <f t="shared" si="29"/>
        <v>21</v>
      </c>
      <c r="B27" s="10">
        <f>B26+1</f>
        <v>46316</v>
      </c>
      <c r="C27" s="10">
        <f t="shared" si="4"/>
        <v>46316</v>
      </c>
      <c r="D27" s="125">
        <f t="shared" si="5"/>
        <v>0</v>
      </c>
      <c r="E27" s="10">
        <f t="shared" si="6"/>
        <v>46317</v>
      </c>
      <c r="F27" s="125">
        <f t="shared" si="7"/>
        <v>0</v>
      </c>
      <c r="G27" s="12">
        <f t="shared" si="8"/>
        <v>1</v>
      </c>
      <c r="H27" s="13"/>
      <c r="I27" s="13"/>
      <c r="J27" s="13">
        <f t="shared" si="1"/>
        <v>0</v>
      </c>
      <c r="K27" s="14">
        <f t="shared" si="2"/>
        <v>0</v>
      </c>
      <c r="L27" s="15"/>
    </row>
    <row r="28" spans="1:14">
      <c r="A28" s="16">
        <f t="shared" si="29"/>
        <v>22</v>
      </c>
      <c r="B28" s="10">
        <f t="shared" si="29"/>
        <v>46317</v>
      </c>
      <c r="C28" s="10">
        <f t="shared" si="4"/>
        <v>46317</v>
      </c>
      <c r="D28" s="125">
        <f t="shared" si="5"/>
        <v>0</v>
      </c>
      <c r="E28" s="10">
        <f t="shared" si="6"/>
        <v>46318</v>
      </c>
      <c r="F28" s="125">
        <f t="shared" si="7"/>
        <v>0</v>
      </c>
      <c r="G28" s="12">
        <f t="shared" si="8"/>
        <v>1</v>
      </c>
      <c r="H28" s="13"/>
      <c r="I28" s="13"/>
      <c r="J28" s="13">
        <f t="shared" si="1"/>
        <v>0</v>
      </c>
      <c r="K28" s="14">
        <f t="shared" si="2"/>
        <v>0</v>
      </c>
      <c r="L28" s="15"/>
    </row>
    <row r="29" spans="1:14">
      <c r="A29" s="16">
        <f t="shared" si="29"/>
        <v>23</v>
      </c>
      <c r="B29" s="10">
        <f t="shared" si="29"/>
        <v>46318</v>
      </c>
      <c r="C29" s="10">
        <f t="shared" si="4"/>
        <v>46318</v>
      </c>
      <c r="D29" s="125">
        <f t="shared" si="5"/>
        <v>0</v>
      </c>
      <c r="E29" s="10">
        <f t="shared" si="6"/>
        <v>46319</v>
      </c>
      <c r="F29" s="125">
        <f t="shared" si="7"/>
        <v>0</v>
      </c>
      <c r="G29" s="12">
        <f t="shared" si="8"/>
        <v>1</v>
      </c>
      <c r="H29" s="13"/>
      <c r="I29" s="13"/>
      <c r="J29" s="13">
        <f t="shared" si="1"/>
        <v>0</v>
      </c>
      <c r="K29" s="14">
        <f t="shared" si="2"/>
        <v>0</v>
      </c>
      <c r="L29" s="15"/>
    </row>
    <row r="30" spans="1:14">
      <c r="A30" s="16">
        <f t="shared" si="29"/>
        <v>24</v>
      </c>
      <c r="B30" s="10">
        <f t="shared" si="29"/>
        <v>46319</v>
      </c>
      <c r="C30" s="10">
        <f t="shared" si="4"/>
        <v>46319</v>
      </c>
      <c r="D30" s="125">
        <f t="shared" si="5"/>
        <v>0</v>
      </c>
      <c r="E30" s="10">
        <f t="shared" si="6"/>
        <v>46320</v>
      </c>
      <c r="F30" s="125">
        <f t="shared" si="7"/>
        <v>0</v>
      </c>
      <c r="G30" s="12">
        <f t="shared" si="8"/>
        <v>1</v>
      </c>
      <c r="H30" s="13"/>
      <c r="I30" s="13"/>
      <c r="J30" s="13">
        <f t="shared" si="1"/>
        <v>0</v>
      </c>
      <c r="K30" s="14">
        <f t="shared" si="2"/>
        <v>0</v>
      </c>
      <c r="L30" s="15"/>
    </row>
    <row r="31" spans="1:14">
      <c r="A31" s="16">
        <f t="shared" si="29"/>
        <v>25</v>
      </c>
      <c r="B31" s="10">
        <f t="shared" si="29"/>
        <v>46320</v>
      </c>
      <c r="C31" s="10">
        <f t="shared" si="4"/>
        <v>46320</v>
      </c>
      <c r="D31" s="125">
        <f t="shared" si="5"/>
        <v>0</v>
      </c>
      <c r="E31" s="10">
        <f t="shared" si="6"/>
        <v>46321</v>
      </c>
      <c r="F31" s="125">
        <f t="shared" si="7"/>
        <v>0</v>
      </c>
      <c r="G31" s="12">
        <f t="shared" si="8"/>
        <v>1</v>
      </c>
      <c r="H31" s="13"/>
      <c r="I31" s="13"/>
      <c r="J31" s="13">
        <f t="shared" si="1"/>
        <v>0</v>
      </c>
      <c r="K31" s="14">
        <f t="shared" si="2"/>
        <v>0</v>
      </c>
      <c r="L31" s="15"/>
    </row>
    <row r="32" spans="1:14">
      <c r="A32" s="16">
        <f t="shared" si="29"/>
        <v>26</v>
      </c>
      <c r="B32" s="10">
        <f t="shared" si="29"/>
        <v>46321</v>
      </c>
      <c r="C32" s="10">
        <f t="shared" si="4"/>
        <v>46321</v>
      </c>
      <c r="D32" s="125">
        <f t="shared" si="5"/>
        <v>0</v>
      </c>
      <c r="E32" s="10">
        <f t="shared" si="6"/>
        <v>46322</v>
      </c>
      <c r="F32" s="125">
        <f t="shared" si="7"/>
        <v>0</v>
      </c>
      <c r="G32" s="12">
        <f t="shared" si="8"/>
        <v>1</v>
      </c>
      <c r="H32" s="13"/>
      <c r="I32" s="13"/>
      <c r="J32" s="13">
        <f t="shared" si="1"/>
        <v>0</v>
      </c>
      <c r="K32" s="14">
        <f t="shared" si="2"/>
        <v>0</v>
      </c>
      <c r="L32" s="15"/>
    </row>
    <row r="33" spans="1:12">
      <c r="A33" s="16">
        <f t="shared" si="29"/>
        <v>27</v>
      </c>
      <c r="B33" s="10">
        <f t="shared" si="29"/>
        <v>46322</v>
      </c>
      <c r="C33" s="10">
        <f t="shared" si="4"/>
        <v>46322</v>
      </c>
      <c r="D33" s="125">
        <f t="shared" si="5"/>
        <v>0</v>
      </c>
      <c r="E33" s="10">
        <f t="shared" si="6"/>
        <v>46323</v>
      </c>
      <c r="F33" s="125">
        <f t="shared" si="7"/>
        <v>0</v>
      </c>
      <c r="G33" s="12">
        <f t="shared" si="8"/>
        <v>1</v>
      </c>
      <c r="H33" s="13"/>
      <c r="I33" s="13"/>
      <c r="J33" s="13">
        <f t="shared" si="1"/>
        <v>0</v>
      </c>
      <c r="K33" s="14">
        <f t="shared" si="2"/>
        <v>0</v>
      </c>
      <c r="L33" s="15"/>
    </row>
    <row r="34" spans="1:12">
      <c r="A34" s="16">
        <f t="shared" si="29"/>
        <v>28</v>
      </c>
      <c r="B34" s="10">
        <f t="shared" si="29"/>
        <v>46323</v>
      </c>
      <c r="C34" s="10">
        <f t="shared" si="4"/>
        <v>46323</v>
      </c>
      <c r="D34" s="125">
        <f t="shared" si="5"/>
        <v>0</v>
      </c>
      <c r="E34" s="10">
        <f t="shared" si="6"/>
        <v>46324</v>
      </c>
      <c r="F34" s="125">
        <f t="shared" si="7"/>
        <v>0</v>
      </c>
      <c r="G34" s="12">
        <f t="shared" si="8"/>
        <v>1</v>
      </c>
      <c r="H34" s="13"/>
      <c r="I34" s="13"/>
      <c r="J34" s="13">
        <f t="shared" si="1"/>
        <v>0</v>
      </c>
      <c r="K34" s="14">
        <f t="shared" si="2"/>
        <v>0</v>
      </c>
      <c r="L34" s="15"/>
    </row>
    <row r="35" spans="1:12">
      <c r="A35" s="16">
        <f t="shared" ref="A35:B35" si="30">A34+1</f>
        <v>29</v>
      </c>
      <c r="B35" s="10">
        <f t="shared" si="30"/>
        <v>46324</v>
      </c>
      <c r="C35" s="10">
        <f t="shared" ref="C35:C36" si="31">B35</f>
        <v>46324</v>
      </c>
      <c r="D35" s="125">
        <f t="shared" si="5"/>
        <v>0</v>
      </c>
      <c r="E35" s="10">
        <f t="shared" ref="E35:E36" si="32">C35+1</f>
        <v>46325</v>
      </c>
      <c r="F35" s="125">
        <f t="shared" si="7"/>
        <v>0</v>
      </c>
      <c r="G35" s="12">
        <f t="shared" ref="G35:G36" si="33">IFERROR(((E35-C35)+(F35-D35)),"")</f>
        <v>1</v>
      </c>
      <c r="H35" s="13"/>
      <c r="I35" s="13"/>
      <c r="J35" s="13">
        <f t="shared" ref="J35:J36" si="34">I35-H35</f>
        <v>0</v>
      </c>
      <c r="K35" s="14">
        <f t="shared" ref="K35:K36" si="35">J35/24</f>
        <v>0</v>
      </c>
      <c r="L35" s="15"/>
    </row>
    <row r="36" spans="1:12">
      <c r="A36" s="16">
        <f t="shared" ref="A36:B37" si="36">A35+1</f>
        <v>30</v>
      </c>
      <c r="B36" s="10">
        <f t="shared" si="36"/>
        <v>46325</v>
      </c>
      <c r="C36" s="10">
        <f t="shared" si="31"/>
        <v>46325</v>
      </c>
      <c r="D36" s="125">
        <f t="shared" si="5"/>
        <v>0</v>
      </c>
      <c r="E36" s="10">
        <f t="shared" si="32"/>
        <v>46326</v>
      </c>
      <c r="F36" s="125">
        <f t="shared" si="7"/>
        <v>0</v>
      </c>
      <c r="G36" s="12">
        <f t="shared" si="33"/>
        <v>1</v>
      </c>
      <c r="H36" s="13"/>
      <c r="I36" s="13"/>
      <c r="J36" s="13">
        <f t="shared" si="34"/>
        <v>0</v>
      </c>
      <c r="K36" s="14">
        <f t="shared" si="35"/>
        <v>0</v>
      </c>
      <c r="L36" s="15"/>
    </row>
    <row r="37" spans="1:12">
      <c r="A37" s="16">
        <f t="shared" si="36"/>
        <v>31</v>
      </c>
      <c r="B37" s="10">
        <f t="shared" si="36"/>
        <v>46326</v>
      </c>
      <c r="C37" s="10">
        <f t="shared" ref="C37" si="37">B37</f>
        <v>46326</v>
      </c>
      <c r="D37" s="125">
        <f t="shared" si="5"/>
        <v>0</v>
      </c>
      <c r="E37" s="10">
        <f t="shared" ref="E37" si="38">C37+1</f>
        <v>46327</v>
      </c>
      <c r="F37" s="125">
        <f t="shared" si="7"/>
        <v>0</v>
      </c>
      <c r="G37" s="12">
        <f t="shared" ref="G37" si="39">IFERROR(((E37-C37)+(F37-D37)),"")</f>
        <v>1</v>
      </c>
      <c r="H37" s="13"/>
      <c r="I37" s="13"/>
      <c r="J37" s="13">
        <f t="shared" ref="J37" si="40">I37-H37</f>
        <v>0</v>
      </c>
      <c r="K37" s="14">
        <f t="shared" ref="K37" si="41">J37/24</f>
        <v>0</v>
      </c>
      <c r="L37" s="15"/>
    </row>
    <row r="38" spans="1:12">
      <c r="A38" s="16"/>
      <c r="B38" s="10"/>
      <c r="C38" s="10"/>
      <c r="D38" s="125"/>
      <c r="E38" s="10"/>
      <c r="F38" s="125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33578.330000000075</v>
      </c>
      <c r="K39" s="28">
        <f>AVERAGE(K7:K38)</f>
        <v>45.132163978494731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3.4717049214226714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X42" sqref="X42"/>
    </sheetView>
  </sheetViews>
  <sheetFormatPr defaultColWidth="9.140625" defaultRowHeight="15"/>
  <cols>
    <col min="1" max="1" width="8.28515625" style="1" customWidth="1"/>
    <col min="2" max="2" width="16.42578125" style="1" customWidth="1"/>
    <col min="3" max="3" width="10.7109375" style="1" customWidth="1"/>
    <col min="4" max="4" width="9.140625" style="1"/>
    <col min="5" max="5" width="10.5703125" style="1" customWidth="1"/>
    <col min="6" max="6" width="14" style="1" customWidth="1"/>
    <col min="7" max="7" width="16.140625" style="1" customWidth="1"/>
    <col min="8" max="8" width="14.7109375" style="35" customWidth="1"/>
    <col min="9" max="9" width="15" style="35" customWidth="1"/>
    <col min="10" max="10" width="13.28515625" style="1" customWidth="1"/>
    <col min="11" max="11" width="12.85546875" style="1" customWidth="1"/>
    <col min="12" max="12" width="28.140625" style="1" customWidth="1"/>
    <col min="13" max="16384" width="9.140625" style="1"/>
  </cols>
  <sheetData>
    <row r="1" spans="1:12">
      <c r="B1" s="3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3"/>
      <c r="C2" s="3" t="s">
        <v>272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3"/>
      <c r="C3" s="3" t="str">
        <f>'Summary sales'!A3</f>
        <v>Bulan October 2026</v>
      </c>
      <c r="D3" s="3"/>
      <c r="E3" s="2"/>
      <c r="F3" s="2"/>
      <c r="G3" s="2"/>
      <c r="H3" s="36"/>
      <c r="I3" s="36"/>
      <c r="J3" s="2"/>
      <c r="K3" s="2"/>
      <c r="L3" s="2"/>
    </row>
    <row r="4" spans="1:12">
      <c r="B4" s="76"/>
      <c r="C4" s="76">
        <f>'Summary sales'!A4</f>
        <v>46296</v>
      </c>
      <c r="D4" s="2"/>
      <c r="E4" s="2"/>
      <c r="F4" s="2"/>
      <c r="G4" s="2"/>
      <c r="H4" s="36"/>
      <c r="I4" s="36"/>
      <c r="J4" s="2"/>
      <c r="K4" s="2"/>
      <c r="L4" s="2"/>
    </row>
    <row r="5" spans="1:12" ht="1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80" t="s">
        <v>163</v>
      </c>
      <c r="I5" s="980"/>
      <c r="J5" s="981" t="s">
        <v>164</v>
      </c>
      <c r="K5" s="983" t="s">
        <v>165</v>
      </c>
      <c r="L5" s="978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259" t="s">
        <v>160</v>
      </c>
      <c r="I6" s="259" t="s">
        <v>161</v>
      </c>
      <c r="J6" s="982"/>
      <c r="K6" s="984"/>
      <c r="L6" s="979"/>
    </row>
    <row r="7" spans="1:12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38"/>
      <c r="I7" s="38"/>
      <c r="J7" s="13">
        <f t="shared" ref="J7" si="0">I7-H7</f>
        <v>0</v>
      </c>
      <c r="K7" s="14">
        <f t="shared" ref="K7" si="1">J7/24</f>
        <v>0</v>
      </c>
      <c r="L7" s="260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f>D7</f>
        <v>0</v>
      </c>
      <c r="E8" s="10">
        <f t="shared" ref="E8:E34" si="2">C8+1</f>
        <v>46298</v>
      </c>
      <c r="F8" s="11">
        <v>0</v>
      </c>
      <c r="G8" s="12">
        <f>IFERROR(((E8-C8)+(F8-D8)),"")</f>
        <v>1</v>
      </c>
      <c r="H8" s="261"/>
      <c r="I8" s="38"/>
      <c r="J8" s="13">
        <f t="shared" ref="J8:J33" si="3">I8-H8</f>
        <v>0</v>
      </c>
      <c r="K8" s="14">
        <f t="shared" ref="K8:K30" si="4">J8/24</f>
        <v>0</v>
      </c>
      <c r="L8" s="260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ref="C9:C34" si="6">B9</f>
        <v>46298</v>
      </c>
      <c r="D9" s="11">
        <f t="shared" ref="D9:D34" si="7">D8</f>
        <v>0</v>
      </c>
      <c r="E9" s="10">
        <f t="shared" si="2"/>
        <v>46299</v>
      </c>
      <c r="F9" s="11">
        <v>0</v>
      </c>
      <c r="G9" s="12">
        <f t="shared" ref="G9:G21" si="8">IFERROR(((E9-C9)+(F9-D9)),"")</f>
        <v>1</v>
      </c>
      <c r="H9" s="261"/>
      <c r="I9" s="38"/>
      <c r="J9" s="13">
        <f t="shared" ref="J9" si="9">I9-H9</f>
        <v>0</v>
      </c>
      <c r="K9" s="14">
        <f t="shared" ref="K9" si="10">J9/24</f>
        <v>0</v>
      </c>
      <c r="L9" s="260"/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f t="shared" si="7"/>
        <v>0</v>
      </c>
      <c r="E10" s="10">
        <f t="shared" si="2"/>
        <v>46300</v>
      </c>
      <c r="F10" s="11">
        <f t="shared" ref="F10:F34" si="11">F9</f>
        <v>0</v>
      </c>
      <c r="G10" s="12">
        <f t="shared" si="8"/>
        <v>1</v>
      </c>
      <c r="H10" s="261"/>
      <c r="I10" s="38"/>
      <c r="J10" s="13">
        <f t="shared" ref="J10" si="12">I10-H10</f>
        <v>0</v>
      </c>
      <c r="K10" s="14">
        <f t="shared" ref="K10" si="13">J10/24</f>
        <v>0</v>
      </c>
      <c r="L10" s="260"/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f t="shared" si="7"/>
        <v>0</v>
      </c>
      <c r="E11" s="10">
        <f t="shared" si="2"/>
        <v>46301</v>
      </c>
      <c r="F11" s="11">
        <f t="shared" si="11"/>
        <v>0</v>
      </c>
      <c r="G11" s="12">
        <f t="shared" si="8"/>
        <v>1</v>
      </c>
      <c r="H11" s="261"/>
      <c r="I11" s="38"/>
      <c r="J11" s="13">
        <f t="shared" ref="J11" si="14">I11-H11</f>
        <v>0</v>
      </c>
      <c r="K11" s="14">
        <f t="shared" ref="K11" si="15">J11/24</f>
        <v>0</v>
      </c>
      <c r="L11" s="260"/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f t="shared" si="7"/>
        <v>0</v>
      </c>
      <c r="E12" s="10">
        <f t="shared" si="2"/>
        <v>46302</v>
      </c>
      <c r="F12" s="11">
        <f t="shared" si="11"/>
        <v>0</v>
      </c>
      <c r="G12" s="12">
        <f t="shared" si="8"/>
        <v>1</v>
      </c>
      <c r="H12" s="261"/>
      <c r="I12" s="38"/>
      <c r="J12" s="13">
        <f t="shared" ref="J12" si="16">I12-H12</f>
        <v>0</v>
      </c>
      <c r="K12" s="14">
        <f t="shared" ref="K12" si="17">J12/24</f>
        <v>0</v>
      </c>
      <c r="L12" s="260"/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f t="shared" si="7"/>
        <v>0</v>
      </c>
      <c r="E13" s="10">
        <f t="shared" si="2"/>
        <v>46303</v>
      </c>
      <c r="F13" s="11">
        <f t="shared" si="11"/>
        <v>0</v>
      </c>
      <c r="G13" s="12">
        <f t="shared" si="8"/>
        <v>1</v>
      </c>
      <c r="H13" s="261"/>
      <c r="I13" s="38"/>
      <c r="J13" s="13">
        <f t="shared" ref="J13" si="18">I13-H13</f>
        <v>0</v>
      </c>
      <c r="K13" s="14">
        <f t="shared" ref="K13" si="19">J13/24</f>
        <v>0</v>
      </c>
      <c r="L13" s="260"/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f t="shared" si="7"/>
        <v>0</v>
      </c>
      <c r="E14" s="10">
        <f t="shared" si="2"/>
        <v>46304</v>
      </c>
      <c r="F14" s="11">
        <f t="shared" si="11"/>
        <v>0</v>
      </c>
      <c r="G14" s="12">
        <f t="shared" si="8"/>
        <v>1</v>
      </c>
      <c r="H14" s="261"/>
      <c r="I14" s="38"/>
      <c r="J14" s="13">
        <f t="shared" si="3"/>
        <v>0</v>
      </c>
      <c r="K14" s="14">
        <f t="shared" si="4"/>
        <v>0</v>
      </c>
      <c r="L14" s="260"/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f t="shared" si="7"/>
        <v>0</v>
      </c>
      <c r="E15" s="10">
        <f t="shared" si="2"/>
        <v>46305</v>
      </c>
      <c r="F15" s="11">
        <f t="shared" si="11"/>
        <v>0</v>
      </c>
      <c r="G15" s="12">
        <f t="shared" si="8"/>
        <v>1</v>
      </c>
      <c r="H15" s="261"/>
      <c r="I15" s="38"/>
      <c r="J15" s="13">
        <f t="shared" ref="J15" si="20">I15-H15</f>
        <v>0</v>
      </c>
      <c r="K15" s="14">
        <f t="shared" ref="K15" si="21">J15/24</f>
        <v>0</v>
      </c>
      <c r="L15" s="260"/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f t="shared" si="7"/>
        <v>0</v>
      </c>
      <c r="E16" s="10">
        <f t="shared" si="2"/>
        <v>46306</v>
      </c>
      <c r="F16" s="11">
        <f t="shared" si="11"/>
        <v>0</v>
      </c>
      <c r="G16" s="12">
        <f t="shared" si="8"/>
        <v>1</v>
      </c>
      <c r="H16" s="261"/>
      <c r="I16" s="38"/>
      <c r="J16" s="13">
        <f t="shared" ref="J16" si="22">I16-H16</f>
        <v>0</v>
      </c>
      <c r="K16" s="14">
        <f t="shared" ref="K16" si="23">J16/24</f>
        <v>0</v>
      </c>
      <c r="L16" s="260"/>
    </row>
    <row r="17" spans="1:12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f t="shared" si="7"/>
        <v>0</v>
      </c>
      <c r="E17" s="10">
        <f t="shared" si="2"/>
        <v>46307</v>
      </c>
      <c r="F17" s="11">
        <f t="shared" si="11"/>
        <v>0</v>
      </c>
      <c r="G17" s="12">
        <f t="shared" si="8"/>
        <v>1</v>
      </c>
      <c r="H17" s="261"/>
      <c r="I17" s="38"/>
      <c r="J17" s="13">
        <f t="shared" ref="J17" si="24">I17-H17</f>
        <v>0</v>
      </c>
      <c r="K17" s="14">
        <f t="shared" ref="K17" si="25">J17/24</f>
        <v>0</v>
      </c>
      <c r="L17" s="260"/>
    </row>
    <row r="18" spans="1:12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f t="shared" si="7"/>
        <v>0</v>
      </c>
      <c r="E18" s="10">
        <f t="shared" si="2"/>
        <v>46308</v>
      </c>
      <c r="F18" s="11">
        <f t="shared" si="11"/>
        <v>0</v>
      </c>
      <c r="G18" s="12">
        <f t="shared" si="8"/>
        <v>1</v>
      </c>
      <c r="H18" s="261"/>
      <c r="I18" s="38"/>
      <c r="J18" s="13">
        <f t="shared" ref="J18" si="26">I18-H18</f>
        <v>0</v>
      </c>
      <c r="K18" s="14">
        <f t="shared" ref="K18" si="27">J18/24</f>
        <v>0</v>
      </c>
      <c r="L18" s="260"/>
    </row>
    <row r="19" spans="1:12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f t="shared" si="7"/>
        <v>0</v>
      </c>
      <c r="E19" s="10">
        <f t="shared" si="2"/>
        <v>46309</v>
      </c>
      <c r="F19" s="11">
        <f t="shared" si="11"/>
        <v>0</v>
      </c>
      <c r="G19" s="12">
        <f t="shared" si="8"/>
        <v>1</v>
      </c>
      <c r="H19" s="261"/>
      <c r="I19" s="38"/>
      <c r="J19" s="13">
        <f t="shared" si="3"/>
        <v>0</v>
      </c>
      <c r="K19" s="14">
        <f t="shared" si="4"/>
        <v>0</v>
      </c>
      <c r="L19" s="260"/>
    </row>
    <row r="20" spans="1:12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f t="shared" si="7"/>
        <v>0</v>
      </c>
      <c r="E20" s="10">
        <f t="shared" si="2"/>
        <v>46310</v>
      </c>
      <c r="F20" s="11">
        <f t="shared" si="11"/>
        <v>0</v>
      </c>
      <c r="G20" s="12">
        <f t="shared" si="8"/>
        <v>1</v>
      </c>
      <c r="H20" s="261"/>
      <c r="I20" s="38"/>
      <c r="J20" s="13">
        <f t="shared" ref="J20" si="28">I20-H20</f>
        <v>0</v>
      </c>
      <c r="K20" s="14">
        <f t="shared" ref="K20" si="29">J20/24</f>
        <v>0</v>
      </c>
      <c r="L20" s="260"/>
    </row>
    <row r="21" spans="1:12">
      <c r="A21" s="16">
        <f t="shared" si="5"/>
        <v>15</v>
      </c>
      <c r="B21" s="10">
        <f t="shared" si="5"/>
        <v>46310</v>
      </c>
      <c r="C21" s="10">
        <f t="shared" si="6"/>
        <v>46310</v>
      </c>
      <c r="D21" s="11">
        <f t="shared" si="7"/>
        <v>0</v>
      </c>
      <c r="E21" s="10">
        <f t="shared" si="2"/>
        <v>46311</v>
      </c>
      <c r="F21" s="11">
        <f t="shared" si="11"/>
        <v>0</v>
      </c>
      <c r="G21" s="12">
        <f t="shared" si="8"/>
        <v>1</v>
      </c>
      <c r="H21" s="261"/>
      <c r="I21" s="38"/>
      <c r="J21" s="13">
        <f t="shared" si="3"/>
        <v>0</v>
      </c>
      <c r="K21" s="14">
        <f t="shared" si="4"/>
        <v>0</v>
      </c>
      <c r="L21" s="260"/>
    </row>
    <row r="22" spans="1:12">
      <c r="A22" s="16">
        <f t="shared" si="5"/>
        <v>16</v>
      </c>
      <c r="B22" s="10">
        <f t="shared" si="5"/>
        <v>46311</v>
      </c>
      <c r="C22" s="10">
        <f t="shared" si="6"/>
        <v>46311</v>
      </c>
      <c r="D22" s="11">
        <f t="shared" si="7"/>
        <v>0</v>
      </c>
      <c r="E22" s="10">
        <f t="shared" si="2"/>
        <v>46312</v>
      </c>
      <c r="F22" s="11">
        <f t="shared" si="11"/>
        <v>0</v>
      </c>
      <c r="G22" s="12">
        <f t="shared" ref="G22:G34" si="30">IFERROR(((E22-C22)+(F22-D22)),"")</f>
        <v>1</v>
      </c>
      <c r="H22" s="261"/>
      <c r="I22" s="38"/>
      <c r="J22" s="13">
        <f t="shared" si="3"/>
        <v>0</v>
      </c>
      <c r="K22" s="14">
        <f t="shared" si="4"/>
        <v>0</v>
      </c>
      <c r="L22" s="260"/>
    </row>
    <row r="23" spans="1:12">
      <c r="A23" s="16">
        <f t="shared" si="5"/>
        <v>17</v>
      </c>
      <c r="B23" s="10">
        <f t="shared" si="5"/>
        <v>46312</v>
      </c>
      <c r="C23" s="10">
        <f t="shared" si="6"/>
        <v>46312</v>
      </c>
      <c r="D23" s="11">
        <f t="shared" si="7"/>
        <v>0</v>
      </c>
      <c r="E23" s="10">
        <f t="shared" si="2"/>
        <v>46313</v>
      </c>
      <c r="F23" s="11">
        <f t="shared" si="11"/>
        <v>0</v>
      </c>
      <c r="G23" s="12">
        <f t="shared" si="30"/>
        <v>1</v>
      </c>
      <c r="H23" s="261"/>
      <c r="I23" s="38"/>
      <c r="J23" s="13">
        <f t="shared" ref="J23" si="31">I23-H23</f>
        <v>0</v>
      </c>
      <c r="K23" s="14">
        <f t="shared" ref="K23" si="32">J23/24</f>
        <v>0</v>
      </c>
      <c r="L23" s="260"/>
    </row>
    <row r="24" spans="1:12">
      <c r="A24" s="16">
        <f t="shared" si="5"/>
        <v>18</v>
      </c>
      <c r="B24" s="10">
        <f t="shared" si="5"/>
        <v>46313</v>
      </c>
      <c r="C24" s="10">
        <f t="shared" si="6"/>
        <v>46313</v>
      </c>
      <c r="D24" s="11">
        <f t="shared" si="7"/>
        <v>0</v>
      </c>
      <c r="E24" s="10">
        <f t="shared" si="2"/>
        <v>46314</v>
      </c>
      <c r="F24" s="11">
        <f t="shared" si="11"/>
        <v>0</v>
      </c>
      <c r="G24" s="12">
        <f t="shared" si="30"/>
        <v>1</v>
      </c>
      <c r="H24" s="261"/>
      <c r="I24" s="38"/>
      <c r="J24" s="13">
        <f t="shared" ref="J24" si="33">I24-H24</f>
        <v>0</v>
      </c>
      <c r="K24" s="14">
        <f t="shared" ref="K24" si="34">J24/24</f>
        <v>0</v>
      </c>
      <c r="L24" s="260"/>
    </row>
    <row r="25" spans="1:12">
      <c r="A25" s="16">
        <f t="shared" ref="A25:B34" si="35">A24+1</f>
        <v>19</v>
      </c>
      <c r="B25" s="10">
        <f>B24+1</f>
        <v>46314</v>
      </c>
      <c r="C25" s="10">
        <f t="shared" si="6"/>
        <v>46314</v>
      </c>
      <c r="D25" s="11">
        <f t="shared" si="7"/>
        <v>0</v>
      </c>
      <c r="E25" s="10">
        <f t="shared" si="2"/>
        <v>46315</v>
      </c>
      <c r="F25" s="11">
        <f t="shared" si="11"/>
        <v>0</v>
      </c>
      <c r="G25" s="12">
        <f t="shared" si="30"/>
        <v>1</v>
      </c>
      <c r="H25" s="261"/>
      <c r="I25" s="38"/>
      <c r="J25" s="13">
        <f t="shared" si="3"/>
        <v>0</v>
      </c>
      <c r="K25" s="14">
        <f t="shared" si="4"/>
        <v>0</v>
      </c>
      <c r="L25" s="262"/>
    </row>
    <row r="26" spans="1:12">
      <c r="A26" s="16">
        <f t="shared" si="35"/>
        <v>20</v>
      </c>
      <c r="B26" s="10">
        <f>B25+1</f>
        <v>46315</v>
      </c>
      <c r="C26" s="10">
        <f t="shared" si="6"/>
        <v>46315</v>
      </c>
      <c r="D26" s="11">
        <f t="shared" si="7"/>
        <v>0</v>
      </c>
      <c r="E26" s="10">
        <f t="shared" si="2"/>
        <v>46316</v>
      </c>
      <c r="F26" s="11">
        <f t="shared" si="11"/>
        <v>0</v>
      </c>
      <c r="G26" s="12">
        <f t="shared" si="30"/>
        <v>1</v>
      </c>
      <c r="H26" s="261"/>
      <c r="I26" s="38"/>
      <c r="J26" s="13">
        <f t="shared" si="3"/>
        <v>0</v>
      </c>
      <c r="K26" s="14">
        <f t="shared" si="4"/>
        <v>0</v>
      </c>
      <c r="L26" s="262"/>
    </row>
    <row r="27" spans="1:12">
      <c r="A27" s="16">
        <f t="shared" si="35"/>
        <v>21</v>
      </c>
      <c r="B27" s="10">
        <f>B26+1</f>
        <v>46316</v>
      </c>
      <c r="C27" s="10">
        <f t="shared" si="6"/>
        <v>46316</v>
      </c>
      <c r="D27" s="11">
        <f t="shared" si="7"/>
        <v>0</v>
      </c>
      <c r="E27" s="10">
        <f t="shared" si="2"/>
        <v>46317</v>
      </c>
      <c r="F27" s="11">
        <f t="shared" si="11"/>
        <v>0</v>
      </c>
      <c r="G27" s="12">
        <f t="shared" si="30"/>
        <v>1</v>
      </c>
      <c r="H27" s="261"/>
      <c r="I27" s="38"/>
      <c r="J27" s="13">
        <f t="shared" ref="J27" si="36">I27-H27</f>
        <v>0</v>
      </c>
      <c r="K27" s="14">
        <f t="shared" ref="K27" si="37">J27/24</f>
        <v>0</v>
      </c>
      <c r="L27" s="260"/>
    </row>
    <row r="28" spans="1:12">
      <c r="A28" s="16">
        <f t="shared" si="35"/>
        <v>22</v>
      </c>
      <c r="B28" s="10">
        <f t="shared" si="35"/>
        <v>46317</v>
      </c>
      <c r="C28" s="10">
        <f t="shared" si="6"/>
        <v>46317</v>
      </c>
      <c r="D28" s="11">
        <f t="shared" si="7"/>
        <v>0</v>
      </c>
      <c r="E28" s="10">
        <f t="shared" si="2"/>
        <v>46318</v>
      </c>
      <c r="F28" s="11">
        <f t="shared" si="11"/>
        <v>0</v>
      </c>
      <c r="G28" s="12">
        <f t="shared" si="30"/>
        <v>1</v>
      </c>
      <c r="H28" s="261"/>
      <c r="I28" s="38"/>
      <c r="J28" s="13">
        <f t="shared" si="3"/>
        <v>0</v>
      </c>
      <c r="K28" s="14">
        <f t="shared" si="4"/>
        <v>0</v>
      </c>
      <c r="L28" s="262"/>
    </row>
    <row r="29" spans="1:12">
      <c r="A29" s="16">
        <f t="shared" si="35"/>
        <v>23</v>
      </c>
      <c r="B29" s="10">
        <f t="shared" si="35"/>
        <v>46318</v>
      </c>
      <c r="C29" s="10">
        <f t="shared" si="6"/>
        <v>46318</v>
      </c>
      <c r="D29" s="11">
        <f t="shared" si="7"/>
        <v>0</v>
      </c>
      <c r="E29" s="10">
        <f t="shared" si="2"/>
        <v>46319</v>
      </c>
      <c r="F29" s="11">
        <f t="shared" si="11"/>
        <v>0</v>
      </c>
      <c r="G29" s="12">
        <f t="shared" si="30"/>
        <v>1</v>
      </c>
      <c r="H29" s="261"/>
      <c r="I29" s="38"/>
      <c r="J29" s="13">
        <f t="shared" si="3"/>
        <v>0</v>
      </c>
      <c r="K29" s="14">
        <f t="shared" si="4"/>
        <v>0</v>
      </c>
      <c r="L29" s="262"/>
    </row>
    <row r="30" spans="1:12">
      <c r="A30" s="16">
        <f t="shared" si="35"/>
        <v>24</v>
      </c>
      <c r="B30" s="10">
        <f t="shared" si="35"/>
        <v>46319</v>
      </c>
      <c r="C30" s="10">
        <f t="shared" si="6"/>
        <v>46319</v>
      </c>
      <c r="D30" s="11">
        <f t="shared" si="7"/>
        <v>0</v>
      </c>
      <c r="E30" s="10">
        <f t="shared" si="2"/>
        <v>46320</v>
      </c>
      <c r="F30" s="11">
        <f t="shared" si="11"/>
        <v>0</v>
      </c>
      <c r="G30" s="12">
        <f t="shared" si="30"/>
        <v>1</v>
      </c>
      <c r="H30" s="261"/>
      <c r="I30" s="108"/>
      <c r="J30" s="13">
        <f t="shared" si="3"/>
        <v>0</v>
      </c>
      <c r="K30" s="14">
        <f t="shared" si="4"/>
        <v>0</v>
      </c>
      <c r="L30" s="260"/>
    </row>
    <row r="31" spans="1:12">
      <c r="A31" s="16">
        <f t="shared" si="35"/>
        <v>25</v>
      </c>
      <c r="B31" s="10">
        <f t="shared" si="35"/>
        <v>46320</v>
      </c>
      <c r="C31" s="10">
        <f t="shared" si="6"/>
        <v>46320</v>
      </c>
      <c r="D31" s="11">
        <f t="shared" si="7"/>
        <v>0</v>
      </c>
      <c r="E31" s="10">
        <f t="shared" si="2"/>
        <v>46321</v>
      </c>
      <c r="F31" s="11">
        <f t="shared" si="11"/>
        <v>0</v>
      </c>
      <c r="G31" s="12">
        <f t="shared" si="30"/>
        <v>1</v>
      </c>
      <c r="H31" s="261"/>
      <c r="I31" s="38"/>
      <c r="J31" s="13">
        <f t="shared" si="3"/>
        <v>0</v>
      </c>
      <c r="K31" s="14">
        <f t="shared" ref="K31:K33" si="38">J31/24</f>
        <v>0</v>
      </c>
      <c r="L31" s="260"/>
    </row>
    <row r="32" spans="1:12">
      <c r="A32" s="16">
        <f t="shared" si="35"/>
        <v>26</v>
      </c>
      <c r="B32" s="10">
        <f t="shared" si="35"/>
        <v>46321</v>
      </c>
      <c r="C32" s="10">
        <f t="shared" si="6"/>
        <v>46321</v>
      </c>
      <c r="D32" s="11">
        <f t="shared" si="7"/>
        <v>0</v>
      </c>
      <c r="E32" s="10">
        <f t="shared" si="2"/>
        <v>46322</v>
      </c>
      <c r="F32" s="11">
        <f t="shared" si="11"/>
        <v>0</v>
      </c>
      <c r="G32" s="12">
        <f t="shared" si="30"/>
        <v>1</v>
      </c>
      <c r="H32" s="261"/>
      <c r="I32" s="38"/>
      <c r="J32" s="13">
        <f t="shared" si="3"/>
        <v>0</v>
      </c>
      <c r="K32" s="14">
        <f t="shared" si="38"/>
        <v>0</v>
      </c>
      <c r="L32" s="260"/>
    </row>
    <row r="33" spans="1:12">
      <c r="A33" s="16">
        <f t="shared" si="35"/>
        <v>27</v>
      </c>
      <c r="B33" s="10">
        <f t="shared" si="35"/>
        <v>46322</v>
      </c>
      <c r="C33" s="10">
        <f t="shared" si="6"/>
        <v>46322</v>
      </c>
      <c r="D33" s="11">
        <f t="shared" si="7"/>
        <v>0</v>
      </c>
      <c r="E33" s="10">
        <f t="shared" si="2"/>
        <v>46323</v>
      </c>
      <c r="F33" s="11">
        <f t="shared" si="11"/>
        <v>0</v>
      </c>
      <c r="G33" s="12">
        <f t="shared" si="30"/>
        <v>1</v>
      </c>
      <c r="H33" s="261"/>
      <c r="I33" s="38"/>
      <c r="J33" s="13">
        <f t="shared" si="3"/>
        <v>0</v>
      </c>
      <c r="K33" s="14">
        <f t="shared" si="38"/>
        <v>0</v>
      </c>
      <c r="L33" s="260"/>
    </row>
    <row r="34" spans="1:12">
      <c r="A34" s="16">
        <f t="shared" si="35"/>
        <v>28</v>
      </c>
      <c r="B34" s="10">
        <f t="shared" si="35"/>
        <v>46323</v>
      </c>
      <c r="C34" s="10">
        <f t="shared" si="6"/>
        <v>46323</v>
      </c>
      <c r="D34" s="11">
        <f t="shared" si="7"/>
        <v>0</v>
      </c>
      <c r="E34" s="10">
        <f t="shared" si="2"/>
        <v>46324</v>
      </c>
      <c r="F34" s="11">
        <f t="shared" si="11"/>
        <v>0</v>
      </c>
      <c r="G34" s="12">
        <f t="shared" si="30"/>
        <v>1</v>
      </c>
      <c r="H34" s="261"/>
      <c r="I34" s="38"/>
      <c r="J34" s="13">
        <f t="shared" ref="J34" si="39">I34-H34</f>
        <v>0</v>
      </c>
      <c r="K34" s="14">
        <f t="shared" ref="K34" si="40">J34/24</f>
        <v>0</v>
      </c>
      <c r="L34" s="260"/>
    </row>
    <row r="35" spans="1:12">
      <c r="A35" s="16"/>
      <c r="B35" s="10"/>
      <c r="C35" s="10"/>
      <c r="D35" s="11"/>
      <c r="E35" s="10"/>
      <c r="F35" s="11"/>
      <c r="G35" s="12"/>
      <c r="H35" s="261"/>
      <c r="I35" s="38"/>
      <c r="J35" s="13"/>
      <c r="K35" s="14"/>
      <c r="L35" s="260"/>
    </row>
    <row r="36" spans="1:12">
      <c r="A36" s="16"/>
      <c r="B36" s="10"/>
      <c r="C36" s="10"/>
      <c r="D36" s="11"/>
      <c r="E36" s="10"/>
      <c r="F36" s="11"/>
      <c r="G36" s="12"/>
      <c r="H36" s="261"/>
      <c r="I36" s="38"/>
      <c r="J36" s="13"/>
      <c r="K36" s="14"/>
      <c r="L36" s="260"/>
    </row>
    <row r="37" spans="1:12">
      <c r="A37" s="16"/>
      <c r="B37" s="10"/>
      <c r="C37" s="10"/>
      <c r="D37" s="11"/>
      <c r="E37" s="10"/>
      <c r="F37" s="11"/>
      <c r="G37" s="12"/>
      <c r="H37" s="261"/>
      <c r="I37" s="38"/>
      <c r="J37" s="13"/>
      <c r="K37" s="14"/>
      <c r="L37" s="260"/>
    </row>
    <row r="38" spans="1:12">
      <c r="A38" s="16"/>
      <c r="B38" s="10"/>
      <c r="C38" s="10"/>
      <c r="D38" s="11"/>
      <c r="E38" s="10"/>
      <c r="F38" s="11"/>
      <c r="G38" s="12"/>
      <c r="H38" s="261"/>
      <c r="I38" s="38"/>
      <c r="J38" s="13"/>
      <c r="K38" s="14"/>
      <c r="L38" s="260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28</v>
      </c>
      <c r="H39" s="27"/>
      <c r="I39" s="27"/>
      <c r="J39" s="28">
        <f>SUM(J7:J38)</f>
        <v>0</v>
      </c>
      <c r="K39" s="28">
        <f>AVERAGE(K7:K38)</f>
        <v>0</v>
      </c>
      <c r="L39" s="263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 t="e">
        <f>K39/SUMPRODUCT((K7:K38&gt;0)*1)</f>
        <v>#DIV/0!</v>
      </c>
      <c r="L40" s="26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L41" sqref="L4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8" width="10.140625" style="1" customWidth="1"/>
    <col min="9" max="9" width="10.425781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273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MAX(K7:K38)</f>
        <v>0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 t="shared" ref="C7:C12" si="0">B7</f>
        <v>46296</v>
      </c>
      <c r="D7" s="11">
        <v>0</v>
      </c>
      <c r="E7" s="10">
        <f t="shared" ref="E7:E12" si="1">C7+1</f>
        <v>46297</v>
      </c>
      <c r="F7" s="11">
        <v>0</v>
      </c>
      <c r="G7" s="12">
        <f t="shared" ref="G7:G12" si="2">IFERROR(((E7-C7)+(F7-D7)),"")</f>
        <v>1</v>
      </c>
      <c r="H7" s="13"/>
      <c r="I7" s="13"/>
      <c r="J7" s="13">
        <f t="shared" ref="J7" si="3">I7-H7</f>
        <v>0</v>
      </c>
      <c r="K7" s="14">
        <f t="shared" ref="K7" si="4">J7/24</f>
        <v>0</v>
      </c>
      <c r="L7" s="101" t="s">
        <v>247</v>
      </c>
    </row>
    <row r="8" spans="1:12">
      <c r="A8" s="16">
        <f>A7+1</f>
        <v>2</v>
      </c>
      <c r="B8" s="10">
        <f>B7+1</f>
        <v>46297</v>
      </c>
      <c r="C8" s="10">
        <f t="shared" si="0"/>
        <v>46297</v>
      </c>
      <c r="D8" s="11">
        <v>0</v>
      </c>
      <c r="E8" s="10">
        <f t="shared" si="1"/>
        <v>46298</v>
      </c>
      <c r="F8" s="11">
        <v>0</v>
      </c>
      <c r="G8" s="12">
        <f t="shared" si="2"/>
        <v>1</v>
      </c>
      <c r="H8" s="13"/>
      <c r="I8" s="13"/>
      <c r="J8" s="13">
        <v>0</v>
      </c>
      <c r="K8" s="14">
        <v>0</v>
      </c>
      <c r="L8" s="15" t="s">
        <v>247</v>
      </c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0"/>
        <v>46298</v>
      </c>
      <c r="D9" s="11">
        <v>0</v>
      </c>
      <c r="E9" s="10">
        <f t="shared" si="1"/>
        <v>46299</v>
      </c>
      <c r="F9" s="11">
        <v>0</v>
      </c>
      <c r="G9" s="12">
        <f t="shared" si="2"/>
        <v>1</v>
      </c>
      <c r="H9" s="13"/>
      <c r="I9" s="13"/>
      <c r="J9" s="13">
        <v>0</v>
      </c>
      <c r="K9" s="14">
        <v>0</v>
      </c>
      <c r="L9" s="15" t="s">
        <v>247</v>
      </c>
    </row>
    <row r="10" spans="1:12">
      <c r="A10" s="16">
        <f t="shared" si="5"/>
        <v>4</v>
      </c>
      <c r="B10" s="10">
        <f t="shared" si="5"/>
        <v>46299</v>
      </c>
      <c r="C10" s="10">
        <f t="shared" si="0"/>
        <v>46299</v>
      </c>
      <c r="D10" s="11">
        <v>0</v>
      </c>
      <c r="E10" s="10">
        <f t="shared" si="1"/>
        <v>46300</v>
      </c>
      <c r="F10" s="11">
        <v>0</v>
      </c>
      <c r="G10" s="12">
        <f t="shared" si="2"/>
        <v>1</v>
      </c>
      <c r="H10" s="13"/>
      <c r="I10" s="13"/>
      <c r="J10" s="13">
        <v>0</v>
      </c>
      <c r="K10" s="14">
        <v>0</v>
      </c>
      <c r="L10" s="15" t="s">
        <v>247</v>
      </c>
    </row>
    <row r="11" spans="1:12">
      <c r="A11" s="16">
        <f t="shared" si="5"/>
        <v>5</v>
      </c>
      <c r="B11" s="10">
        <f t="shared" si="5"/>
        <v>46300</v>
      </c>
      <c r="C11" s="10">
        <f t="shared" si="0"/>
        <v>46300</v>
      </c>
      <c r="D11" s="11">
        <v>0</v>
      </c>
      <c r="E11" s="10">
        <f t="shared" si="1"/>
        <v>46301</v>
      </c>
      <c r="F11" s="11">
        <v>0</v>
      </c>
      <c r="G11" s="12">
        <f t="shared" si="2"/>
        <v>1</v>
      </c>
      <c r="H11" s="13"/>
      <c r="I11" s="13"/>
      <c r="J11" s="13">
        <v>0</v>
      </c>
      <c r="K11" s="14">
        <v>0</v>
      </c>
      <c r="L11" s="15" t="s">
        <v>247</v>
      </c>
    </row>
    <row r="12" spans="1:12">
      <c r="A12" s="16">
        <f t="shared" si="5"/>
        <v>6</v>
      </c>
      <c r="B12" s="10">
        <f t="shared" si="5"/>
        <v>46301</v>
      </c>
      <c r="C12" s="10">
        <f t="shared" si="0"/>
        <v>46301</v>
      </c>
      <c r="D12" s="11">
        <v>0</v>
      </c>
      <c r="E12" s="10">
        <f t="shared" si="1"/>
        <v>46302</v>
      </c>
      <c r="F12" s="11">
        <v>0</v>
      </c>
      <c r="G12" s="12">
        <f t="shared" si="2"/>
        <v>1</v>
      </c>
      <c r="H12" s="13"/>
      <c r="I12" s="13"/>
      <c r="J12" s="13">
        <v>0</v>
      </c>
      <c r="K12" s="14">
        <v>0</v>
      </c>
      <c r="L12" s="15" t="s">
        <v>247</v>
      </c>
    </row>
    <row r="13" spans="1:12">
      <c r="A13" s="16">
        <f t="shared" si="5"/>
        <v>7</v>
      </c>
      <c r="B13" s="10">
        <f t="shared" si="5"/>
        <v>46302</v>
      </c>
      <c r="C13" s="10">
        <f t="shared" ref="C13" si="6">B13</f>
        <v>46302</v>
      </c>
      <c r="D13" s="11">
        <v>0</v>
      </c>
      <c r="E13" s="10">
        <f t="shared" ref="E13" si="7">C13+1</f>
        <v>46303</v>
      </c>
      <c r="F13" s="11">
        <v>0</v>
      </c>
      <c r="G13" s="12">
        <f t="shared" ref="G13:G14" si="8">IFERROR(((E13-C13)+(F13-D13)),"")</f>
        <v>1</v>
      </c>
      <c r="H13" s="13"/>
      <c r="I13" s="13"/>
      <c r="J13" s="13">
        <v>0</v>
      </c>
      <c r="K13" s="14">
        <v>0</v>
      </c>
      <c r="L13" s="15" t="s">
        <v>247</v>
      </c>
    </row>
    <row r="14" spans="1:12">
      <c r="A14" s="16">
        <f t="shared" si="5"/>
        <v>8</v>
      </c>
      <c r="B14" s="10">
        <f t="shared" si="5"/>
        <v>46303</v>
      </c>
      <c r="C14" s="10">
        <f t="shared" ref="C14:C35" si="9">B14</f>
        <v>46303</v>
      </c>
      <c r="D14" s="11">
        <v>0</v>
      </c>
      <c r="E14" s="10">
        <f t="shared" ref="E14:E35" si="10">C14+1</f>
        <v>46304</v>
      </c>
      <c r="F14" s="11">
        <v>0</v>
      </c>
      <c r="G14" s="12">
        <f t="shared" si="8"/>
        <v>1</v>
      </c>
      <c r="H14" s="13"/>
      <c r="I14" s="13"/>
      <c r="J14" s="13">
        <v>0</v>
      </c>
      <c r="K14" s="14">
        <v>0</v>
      </c>
      <c r="L14" s="15" t="s">
        <v>247</v>
      </c>
    </row>
    <row r="15" spans="1:12">
      <c r="A15" s="16">
        <f t="shared" si="5"/>
        <v>9</v>
      </c>
      <c r="B15" s="10">
        <f t="shared" si="5"/>
        <v>46304</v>
      </c>
      <c r="C15" s="10">
        <f t="shared" si="9"/>
        <v>46304</v>
      </c>
      <c r="D15" s="11">
        <v>0</v>
      </c>
      <c r="E15" s="10">
        <f t="shared" si="10"/>
        <v>46305</v>
      </c>
      <c r="F15" s="11">
        <v>0</v>
      </c>
      <c r="G15" s="12">
        <f t="shared" ref="G15:G34" si="11">IFERROR(((E15-C15)+(F15-D15)),"")</f>
        <v>1</v>
      </c>
      <c r="H15" s="13"/>
      <c r="I15" s="13"/>
      <c r="J15" s="13">
        <v>0</v>
      </c>
      <c r="K15" s="14">
        <v>0</v>
      </c>
      <c r="L15" s="15" t="s">
        <v>247</v>
      </c>
    </row>
    <row r="16" spans="1:12">
      <c r="A16" s="16">
        <f t="shared" si="5"/>
        <v>10</v>
      </c>
      <c r="B16" s="10">
        <f t="shared" si="5"/>
        <v>46305</v>
      </c>
      <c r="C16" s="10">
        <f t="shared" si="9"/>
        <v>46305</v>
      </c>
      <c r="D16" s="11">
        <v>0</v>
      </c>
      <c r="E16" s="10">
        <f t="shared" si="10"/>
        <v>46306</v>
      </c>
      <c r="F16" s="11">
        <v>0</v>
      </c>
      <c r="G16" s="12">
        <f t="shared" si="11"/>
        <v>1</v>
      </c>
      <c r="H16" s="13"/>
      <c r="I16" s="13"/>
      <c r="J16" s="13">
        <v>0</v>
      </c>
      <c r="K16" s="14">
        <v>0</v>
      </c>
      <c r="L16" s="15" t="s">
        <v>247</v>
      </c>
    </row>
    <row r="17" spans="1:14">
      <c r="A17" s="16">
        <f t="shared" si="5"/>
        <v>11</v>
      </c>
      <c r="B17" s="10">
        <f t="shared" si="5"/>
        <v>46306</v>
      </c>
      <c r="C17" s="10">
        <f t="shared" si="9"/>
        <v>46306</v>
      </c>
      <c r="D17" s="11">
        <v>0</v>
      </c>
      <c r="E17" s="10">
        <f t="shared" si="10"/>
        <v>46307</v>
      </c>
      <c r="F17" s="11">
        <v>0</v>
      </c>
      <c r="G17" s="12">
        <f t="shared" si="11"/>
        <v>1</v>
      </c>
      <c r="H17" s="13"/>
      <c r="I17" s="13"/>
      <c r="J17" s="13">
        <v>0</v>
      </c>
      <c r="K17" s="14">
        <v>0</v>
      </c>
      <c r="L17" s="15" t="s">
        <v>247</v>
      </c>
    </row>
    <row r="18" spans="1:14">
      <c r="A18" s="16">
        <f t="shared" si="5"/>
        <v>12</v>
      </c>
      <c r="B18" s="10">
        <f t="shared" si="5"/>
        <v>46307</v>
      </c>
      <c r="C18" s="10">
        <f t="shared" si="9"/>
        <v>46307</v>
      </c>
      <c r="D18" s="11">
        <v>0</v>
      </c>
      <c r="E18" s="10">
        <f t="shared" si="10"/>
        <v>46308</v>
      </c>
      <c r="F18" s="11">
        <v>0</v>
      </c>
      <c r="G18" s="12">
        <f t="shared" si="11"/>
        <v>1</v>
      </c>
      <c r="H18" s="13"/>
      <c r="I18" s="13"/>
      <c r="J18" s="13">
        <v>0</v>
      </c>
      <c r="K18" s="14">
        <v>0</v>
      </c>
      <c r="L18" s="15" t="s">
        <v>247</v>
      </c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9"/>
        <v>46308</v>
      </c>
      <c r="D19" s="11">
        <v>0</v>
      </c>
      <c r="E19" s="10">
        <f t="shared" si="10"/>
        <v>46309</v>
      </c>
      <c r="F19" s="11">
        <v>0</v>
      </c>
      <c r="G19" s="12">
        <f t="shared" si="11"/>
        <v>1</v>
      </c>
      <c r="H19" s="13"/>
      <c r="I19" s="13"/>
      <c r="J19" s="13">
        <v>0</v>
      </c>
      <c r="K19" s="14">
        <v>0</v>
      </c>
      <c r="L19" s="15" t="s">
        <v>247</v>
      </c>
    </row>
    <row r="20" spans="1:14">
      <c r="A20" s="16">
        <f t="shared" si="5"/>
        <v>14</v>
      </c>
      <c r="B20" s="10">
        <f t="shared" si="5"/>
        <v>46309</v>
      </c>
      <c r="C20" s="10">
        <f t="shared" si="9"/>
        <v>46309</v>
      </c>
      <c r="D20" s="11">
        <v>0</v>
      </c>
      <c r="E20" s="10">
        <f t="shared" si="10"/>
        <v>46310</v>
      </c>
      <c r="F20" s="11">
        <v>0</v>
      </c>
      <c r="G20" s="12">
        <f t="shared" si="11"/>
        <v>1</v>
      </c>
      <c r="H20" s="13"/>
      <c r="I20" s="13"/>
      <c r="J20" s="13">
        <v>0</v>
      </c>
      <c r="K20" s="14">
        <v>0</v>
      </c>
      <c r="L20" s="15" t="s">
        <v>247</v>
      </c>
    </row>
    <row r="21" spans="1:14">
      <c r="A21" s="16">
        <f t="shared" si="5"/>
        <v>15</v>
      </c>
      <c r="B21" s="10">
        <f t="shared" si="5"/>
        <v>46310</v>
      </c>
      <c r="C21" s="10">
        <f t="shared" si="9"/>
        <v>46310</v>
      </c>
      <c r="D21" s="11">
        <v>0</v>
      </c>
      <c r="E21" s="10">
        <f t="shared" si="10"/>
        <v>46311</v>
      </c>
      <c r="F21" s="11">
        <v>0</v>
      </c>
      <c r="G21" s="12">
        <f t="shared" si="11"/>
        <v>1</v>
      </c>
      <c r="H21" s="13"/>
      <c r="I21" s="13"/>
      <c r="J21" s="13">
        <v>0</v>
      </c>
      <c r="K21" s="14">
        <v>0</v>
      </c>
      <c r="L21" s="15" t="s">
        <v>247</v>
      </c>
    </row>
    <row r="22" spans="1:14">
      <c r="A22" s="16">
        <f t="shared" si="5"/>
        <v>16</v>
      </c>
      <c r="B22" s="10">
        <f t="shared" si="5"/>
        <v>46311</v>
      </c>
      <c r="C22" s="10">
        <f t="shared" si="9"/>
        <v>46311</v>
      </c>
      <c r="D22" s="11">
        <v>0</v>
      </c>
      <c r="E22" s="10">
        <f t="shared" si="10"/>
        <v>46312</v>
      </c>
      <c r="F22" s="11">
        <v>0</v>
      </c>
      <c r="G22" s="12">
        <f t="shared" si="11"/>
        <v>1</v>
      </c>
      <c r="H22" s="13"/>
      <c r="I22" s="13"/>
      <c r="J22" s="13">
        <v>0</v>
      </c>
      <c r="K22" s="14">
        <v>0</v>
      </c>
      <c r="L22" s="15" t="s">
        <v>247</v>
      </c>
    </row>
    <row r="23" spans="1:14">
      <c r="A23" s="16">
        <f t="shared" si="5"/>
        <v>17</v>
      </c>
      <c r="B23" s="10">
        <f t="shared" si="5"/>
        <v>46312</v>
      </c>
      <c r="C23" s="10">
        <f t="shared" si="9"/>
        <v>46312</v>
      </c>
      <c r="D23" s="11">
        <v>0</v>
      </c>
      <c r="E23" s="10">
        <f t="shared" si="10"/>
        <v>46313</v>
      </c>
      <c r="F23" s="11">
        <v>0</v>
      </c>
      <c r="G23" s="12">
        <f t="shared" si="11"/>
        <v>1</v>
      </c>
      <c r="H23" s="13"/>
      <c r="I23" s="13"/>
      <c r="J23" s="13">
        <v>0</v>
      </c>
      <c r="K23" s="14">
        <v>0</v>
      </c>
      <c r="L23" s="15" t="s">
        <v>247</v>
      </c>
    </row>
    <row r="24" spans="1:14">
      <c r="A24" s="16">
        <f t="shared" si="5"/>
        <v>18</v>
      </c>
      <c r="B24" s="10">
        <f t="shared" si="5"/>
        <v>46313</v>
      </c>
      <c r="C24" s="10">
        <f t="shared" si="9"/>
        <v>46313</v>
      </c>
      <c r="D24" s="11">
        <v>0</v>
      </c>
      <c r="E24" s="10">
        <f t="shared" si="10"/>
        <v>46314</v>
      </c>
      <c r="F24" s="11">
        <v>0</v>
      </c>
      <c r="G24" s="12">
        <f t="shared" si="11"/>
        <v>1</v>
      </c>
      <c r="H24" s="13"/>
      <c r="I24" s="13"/>
      <c r="J24" s="13">
        <v>0</v>
      </c>
      <c r="K24" s="14">
        <v>0</v>
      </c>
      <c r="L24" s="15" t="s">
        <v>247</v>
      </c>
    </row>
    <row r="25" spans="1:14">
      <c r="A25" s="16">
        <f t="shared" ref="A25:B34" si="12">A24+1</f>
        <v>19</v>
      </c>
      <c r="B25" s="10">
        <f>B24+1</f>
        <v>46314</v>
      </c>
      <c r="C25" s="10">
        <f t="shared" si="9"/>
        <v>46314</v>
      </c>
      <c r="D25" s="11">
        <v>0</v>
      </c>
      <c r="E25" s="10">
        <f t="shared" si="10"/>
        <v>46315</v>
      </c>
      <c r="F25" s="11">
        <v>0</v>
      </c>
      <c r="G25" s="12">
        <f t="shared" si="11"/>
        <v>1</v>
      </c>
      <c r="H25" s="13"/>
      <c r="I25" s="13"/>
      <c r="J25" s="13">
        <v>0</v>
      </c>
      <c r="K25" s="14">
        <v>0</v>
      </c>
      <c r="L25" s="15" t="s">
        <v>247</v>
      </c>
    </row>
    <row r="26" spans="1:14">
      <c r="A26" s="16">
        <f t="shared" si="12"/>
        <v>20</v>
      </c>
      <c r="B26" s="10">
        <f>B25+1</f>
        <v>46315</v>
      </c>
      <c r="C26" s="10">
        <f t="shared" si="9"/>
        <v>46315</v>
      </c>
      <c r="D26" s="11">
        <v>0</v>
      </c>
      <c r="E26" s="10">
        <f t="shared" si="10"/>
        <v>46316</v>
      </c>
      <c r="F26" s="11">
        <v>0</v>
      </c>
      <c r="G26" s="12">
        <f t="shared" si="11"/>
        <v>1</v>
      </c>
      <c r="H26" s="13"/>
      <c r="I26" s="13"/>
      <c r="J26" s="13">
        <v>0</v>
      </c>
      <c r="K26" s="14">
        <v>0</v>
      </c>
      <c r="L26" s="15" t="s">
        <v>247</v>
      </c>
    </row>
    <row r="27" spans="1:14">
      <c r="A27" s="16">
        <f t="shared" si="12"/>
        <v>21</v>
      </c>
      <c r="B27" s="10">
        <f>B26+1</f>
        <v>46316</v>
      </c>
      <c r="C27" s="10">
        <f t="shared" si="9"/>
        <v>46316</v>
      </c>
      <c r="D27" s="11">
        <v>0</v>
      </c>
      <c r="E27" s="10">
        <f t="shared" si="10"/>
        <v>46317</v>
      </c>
      <c r="F27" s="11">
        <v>0</v>
      </c>
      <c r="G27" s="12">
        <f t="shared" si="11"/>
        <v>1</v>
      </c>
      <c r="H27" s="13"/>
      <c r="I27" s="13"/>
      <c r="J27" s="13">
        <v>0</v>
      </c>
      <c r="K27" s="14">
        <v>0</v>
      </c>
      <c r="L27" s="15" t="s">
        <v>247</v>
      </c>
    </row>
    <row r="28" spans="1:14">
      <c r="A28" s="16">
        <f t="shared" si="12"/>
        <v>22</v>
      </c>
      <c r="B28" s="10">
        <f t="shared" si="12"/>
        <v>46317</v>
      </c>
      <c r="C28" s="10">
        <f t="shared" si="9"/>
        <v>46317</v>
      </c>
      <c r="D28" s="11">
        <v>0</v>
      </c>
      <c r="E28" s="10">
        <f t="shared" si="10"/>
        <v>46318</v>
      </c>
      <c r="F28" s="11">
        <v>0</v>
      </c>
      <c r="G28" s="12">
        <f t="shared" si="11"/>
        <v>1</v>
      </c>
      <c r="H28" s="13"/>
      <c r="I28" s="13"/>
      <c r="J28" s="13">
        <v>0</v>
      </c>
      <c r="K28" s="14">
        <v>0</v>
      </c>
      <c r="L28" s="15" t="s">
        <v>247</v>
      </c>
    </row>
    <row r="29" spans="1:14">
      <c r="A29" s="16">
        <f t="shared" si="12"/>
        <v>23</v>
      </c>
      <c r="B29" s="10">
        <f t="shared" ref="B29" si="13">B28+1</f>
        <v>46318</v>
      </c>
      <c r="C29" s="10">
        <f t="shared" ref="C29:C31" si="14">B29</f>
        <v>46318</v>
      </c>
      <c r="D29" s="11">
        <v>0</v>
      </c>
      <c r="E29" s="10">
        <f t="shared" ref="E29:E31" si="15">C29+1</f>
        <v>46319</v>
      </c>
      <c r="F29" s="11">
        <v>0</v>
      </c>
      <c r="G29" s="12">
        <f t="shared" ref="G29:G31" si="16">IFERROR(((E29-C29)+(F29-D29)),"")</f>
        <v>1</v>
      </c>
      <c r="H29" s="13"/>
      <c r="I29" s="13"/>
      <c r="J29" s="13">
        <v>0</v>
      </c>
      <c r="K29" s="14">
        <v>0</v>
      </c>
      <c r="L29" s="15" t="s">
        <v>247</v>
      </c>
    </row>
    <row r="30" spans="1:14">
      <c r="A30" s="16">
        <f t="shared" si="12"/>
        <v>24</v>
      </c>
      <c r="B30" s="10">
        <f t="shared" ref="B30" si="17">B29+1</f>
        <v>46319</v>
      </c>
      <c r="C30" s="10">
        <f t="shared" si="14"/>
        <v>46319</v>
      </c>
      <c r="D30" s="11">
        <v>0</v>
      </c>
      <c r="E30" s="10">
        <f t="shared" si="15"/>
        <v>46320</v>
      </c>
      <c r="F30" s="11">
        <v>0</v>
      </c>
      <c r="G30" s="12">
        <f t="shared" si="16"/>
        <v>1</v>
      </c>
      <c r="H30" s="13"/>
      <c r="I30" s="13"/>
      <c r="J30" s="13">
        <v>0</v>
      </c>
      <c r="K30" s="14">
        <v>0</v>
      </c>
      <c r="L30" s="15" t="s">
        <v>247</v>
      </c>
    </row>
    <row r="31" spans="1:14">
      <c r="A31" s="16">
        <f t="shared" si="12"/>
        <v>25</v>
      </c>
      <c r="B31" s="10">
        <f t="shared" ref="B31" si="18">B30+1</f>
        <v>46320</v>
      </c>
      <c r="C31" s="10">
        <f t="shared" si="14"/>
        <v>46320</v>
      </c>
      <c r="D31" s="11">
        <v>0</v>
      </c>
      <c r="E31" s="10">
        <f t="shared" si="15"/>
        <v>46321</v>
      </c>
      <c r="F31" s="11">
        <v>0</v>
      </c>
      <c r="G31" s="12">
        <f t="shared" si="16"/>
        <v>1</v>
      </c>
      <c r="H31" s="13"/>
      <c r="I31" s="13"/>
      <c r="J31" s="13">
        <v>0</v>
      </c>
      <c r="K31" s="14">
        <v>0</v>
      </c>
      <c r="L31" s="15" t="s">
        <v>247</v>
      </c>
    </row>
    <row r="32" spans="1:14">
      <c r="A32" s="16">
        <f t="shared" si="12"/>
        <v>26</v>
      </c>
      <c r="B32" s="10">
        <f t="shared" si="12"/>
        <v>46321</v>
      </c>
      <c r="C32" s="10">
        <f t="shared" si="9"/>
        <v>46321</v>
      </c>
      <c r="D32" s="11">
        <v>0</v>
      </c>
      <c r="E32" s="10">
        <f t="shared" si="10"/>
        <v>46322</v>
      </c>
      <c r="F32" s="11">
        <v>0</v>
      </c>
      <c r="G32" s="12">
        <f t="shared" si="11"/>
        <v>1</v>
      </c>
      <c r="H32" s="13"/>
      <c r="I32" s="13"/>
      <c r="J32" s="13">
        <v>0</v>
      </c>
      <c r="K32" s="14">
        <v>0</v>
      </c>
      <c r="L32" s="15" t="s">
        <v>247</v>
      </c>
    </row>
    <row r="33" spans="1:12">
      <c r="A33" s="16">
        <f t="shared" si="12"/>
        <v>27</v>
      </c>
      <c r="B33" s="10">
        <f t="shared" si="12"/>
        <v>46322</v>
      </c>
      <c r="C33" s="10">
        <f t="shared" si="9"/>
        <v>46322</v>
      </c>
      <c r="D33" s="11">
        <v>0</v>
      </c>
      <c r="E33" s="10">
        <f t="shared" si="10"/>
        <v>46323</v>
      </c>
      <c r="F33" s="11">
        <v>0</v>
      </c>
      <c r="G33" s="12">
        <f t="shared" si="11"/>
        <v>1</v>
      </c>
      <c r="H33" s="13"/>
      <c r="I33" s="13"/>
      <c r="J33" s="13">
        <v>0</v>
      </c>
      <c r="K33" s="14">
        <v>0</v>
      </c>
      <c r="L33" s="15" t="s">
        <v>247</v>
      </c>
    </row>
    <row r="34" spans="1:12">
      <c r="A34" s="16">
        <f t="shared" si="12"/>
        <v>28</v>
      </c>
      <c r="B34" s="10">
        <f t="shared" si="12"/>
        <v>46323</v>
      </c>
      <c r="C34" s="10">
        <f t="shared" si="9"/>
        <v>46323</v>
      </c>
      <c r="D34" s="11">
        <v>0</v>
      </c>
      <c r="E34" s="10">
        <f t="shared" si="10"/>
        <v>46324</v>
      </c>
      <c r="F34" s="11">
        <v>0</v>
      </c>
      <c r="G34" s="12">
        <f t="shared" si="11"/>
        <v>1</v>
      </c>
      <c r="H34" s="13"/>
      <c r="I34" s="13"/>
      <c r="J34" s="13">
        <v>0</v>
      </c>
      <c r="K34" s="14">
        <v>0</v>
      </c>
      <c r="L34" s="15" t="s">
        <v>247</v>
      </c>
    </row>
    <row r="35" spans="1:12">
      <c r="A35" s="16">
        <f t="shared" ref="A35:B35" si="19">A34+1</f>
        <v>29</v>
      </c>
      <c r="B35" s="10">
        <f t="shared" si="19"/>
        <v>46324</v>
      </c>
      <c r="C35" s="10">
        <f t="shared" si="9"/>
        <v>46324</v>
      </c>
      <c r="D35" s="11">
        <v>0</v>
      </c>
      <c r="E35" s="10">
        <f t="shared" si="10"/>
        <v>46325</v>
      </c>
      <c r="F35" s="11">
        <v>0</v>
      </c>
      <c r="G35" s="12">
        <f t="shared" ref="G35" si="20">IFERROR(((E35-C35)+(F35-D35)),"")</f>
        <v>1</v>
      </c>
      <c r="H35" s="13"/>
      <c r="I35" s="13"/>
      <c r="J35" s="13">
        <v>0</v>
      </c>
      <c r="K35" s="14">
        <v>0</v>
      </c>
      <c r="L35" s="15" t="s">
        <v>247</v>
      </c>
    </row>
    <row r="36" spans="1:12">
      <c r="A36" s="16">
        <f t="shared" ref="A36:B37" si="21">A35+1</f>
        <v>30</v>
      </c>
      <c r="B36" s="10">
        <f t="shared" si="21"/>
        <v>46325</v>
      </c>
      <c r="C36" s="10">
        <f t="shared" ref="C36" si="22">B36</f>
        <v>46325</v>
      </c>
      <c r="D36" s="11">
        <v>0</v>
      </c>
      <c r="E36" s="10">
        <f t="shared" ref="E36" si="23">C36+1</f>
        <v>46326</v>
      </c>
      <c r="F36" s="11">
        <v>0</v>
      </c>
      <c r="G36" s="12">
        <f t="shared" ref="G36" si="24">IFERROR(((E36-C36)+(F36-D36)),"")</f>
        <v>1</v>
      </c>
      <c r="H36" s="13"/>
      <c r="I36" s="13"/>
      <c r="J36" s="13">
        <v>0</v>
      </c>
      <c r="K36" s="14">
        <v>0</v>
      </c>
      <c r="L36" s="15" t="s">
        <v>247</v>
      </c>
    </row>
    <row r="37" spans="1:12">
      <c r="A37" s="16">
        <f t="shared" si="21"/>
        <v>31</v>
      </c>
      <c r="B37" s="10">
        <f t="shared" si="21"/>
        <v>46326</v>
      </c>
      <c r="C37" s="10">
        <f t="shared" ref="C37" si="25">B37</f>
        <v>46326</v>
      </c>
      <c r="D37" s="11">
        <v>0</v>
      </c>
      <c r="E37" s="10">
        <f t="shared" ref="E37" si="26">C37+1</f>
        <v>46327</v>
      </c>
      <c r="F37" s="11">
        <v>0</v>
      </c>
      <c r="G37" s="12">
        <f t="shared" ref="G37" si="27">IFERROR(((E37-C37)+(F37-D37)),"")</f>
        <v>1</v>
      </c>
      <c r="H37" s="13"/>
      <c r="I37" s="13"/>
      <c r="J37" s="13">
        <v>0</v>
      </c>
      <c r="K37" s="14">
        <v>0</v>
      </c>
      <c r="L37" s="15" t="s">
        <v>247</v>
      </c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0</v>
      </c>
      <c r="K39" s="28">
        <f>AVERAGE(K7:K38)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L26" sqref="L2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42578125" style="1" customWidth="1"/>
    <col min="8" max="8" width="13.85546875" style="64" customWidth="1"/>
    <col min="9" max="9" width="13.7109375" style="64" customWidth="1"/>
    <col min="10" max="10" width="13.5703125" style="64" customWidth="1"/>
    <col min="11" max="11" width="10.85546875" style="1" bestFit="1" customWidth="1"/>
    <col min="12" max="12" width="33.1406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57"/>
      <c r="I1" s="257"/>
      <c r="J1" s="257"/>
      <c r="K1" s="2"/>
      <c r="L1" s="2"/>
    </row>
    <row r="2" spans="1:12">
      <c r="B2" s="2"/>
      <c r="C2" s="3" t="s">
        <v>274</v>
      </c>
      <c r="D2" s="2"/>
      <c r="E2" s="2"/>
      <c r="F2" s="2"/>
      <c r="G2" s="2"/>
      <c r="H2" s="257"/>
      <c r="I2" s="257"/>
      <c r="J2" s="257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57"/>
      <c r="I3" s="257"/>
      <c r="J3" s="257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57"/>
      <c r="I4" s="257"/>
      <c r="J4" s="257" t="s">
        <v>159</v>
      </c>
      <c r="K4" s="6">
        <f>MAX(K7:K36)</f>
        <v>280.34041666668298</v>
      </c>
      <c r="L4" s="2"/>
    </row>
    <row r="5" spans="1:12" ht="1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3">
        <v>0</v>
      </c>
      <c r="I7" s="13">
        <v>0</v>
      </c>
      <c r="J7" s="13">
        <f t="shared" ref="J7:J8" si="0">I7-H7</f>
        <v>0</v>
      </c>
      <c r="K7" s="14">
        <f t="shared" ref="K7:K8" si="1">J7/24</f>
        <v>0</v>
      </c>
      <c r="L7" s="15" t="s">
        <v>186</v>
      </c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f>F7</f>
        <v>0.29166666666666702</v>
      </c>
      <c r="G8" s="12">
        <f>IFERROR(((E8-C8)+(F8-D8)),"")</f>
        <v>1</v>
      </c>
      <c r="H8" s="13">
        <f t="shared" ref="H8:H13" si="2">I7</f>
        <v>0</v>
      </c>
      <c r="I8" s="13">
        <v>0</v>
      </c>
      <c r="J8" s="13">
        <f t="shared" si="0"/>
        <v>0</v>
      </c>
      <c r="K8" s="14">
        <f t="shared" si="1"/>
        <v>0</v>
      </c>
      <c r="L8" s="15" t="s">
        <v>186</v>
      </c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0.29166666666666702</v>
      </c>
      <c r="E9" s="10">
        <f t="shared" ref="E9:E34" si="5">C9+1</f>
        <v>46299</v>
      </c>
      <c r="F9" s="11">
        <f t="shared" ref="F9:F37" si="6">F8</f>
        <v>0.29166666666666702</v>
      </c>
      <c r="G9" s="12">
        <f t="shared" ref="G9:G34" si="7">IFERROR(((E9-C9)+(F9-D9)),"")</f>
        <v>1</v>
      </c>
      <c r="H9" s="13">
        <f t="shared" si="2"/>
        <v>0</v>
      </c>
      <c r="I9" s="13">
        <v>0</v>
      </c>
      <c r="J9" s="13">
        <f t="shared" ref="J9" si="8">I9-H9</f>
        <v>0</v>
      </c>
      <c r="K9" s="14">
        <f t="shared" ref="K9" si="9">J9/24</f>
        <v>0</v>
      </c>
      <c r="L9" s="15" t="s">
        <v>186</v>
      </c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0.29166666666666702</v>
      </c>
      <c r="E10" s="10">
        <f t="shared" si="5"/>
        <v>46300</v>
      </c>
      <c r="F10" s="11">
        <f t="shared" si="6"/>
        <v>0.29166666666666702</v>
      </c>
      <c r="G10" s="12">
        <f t="shared" si="7"/>
        <v>1</v>
      </c>
      <c r="H10" s="13">
        <f t="shared" si="2"/>
        <v>0</v>
      </c>
      <c r="I10" s="13">
        <v>0</v>
      </c>
      <c r="J10" s="13">
        <f t="shared" ref="J10" si="10">I10-H10</f>
        <v>0</v>
      </c>
      <c r="K10" s="14">
        <f t="shared" ref="K10" si="11">J10/24</f>
        <v>0</v>
      </c>
      <c r="L10" s="15" t="s">
        <v>186</v>
      </c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0.29166666666666702</v>
      </c>
      <c r="E11" s="10">
        <f t="shared" si="5"/>
        <v>46301</v>
      </c>
      <c r="F11" s="11">
        <f t="shared" si="6"/>
        <v>0.29166666666666702</v>
      </c>
      <c r="G11" s="12">
        <f t="shared" si="7"/>
        <v>1</v>
      </c>
      <c r="H11" s="13">
        <f t="shared" si="2"/>
        <v>0</v>
      </c>
      <c r="I11" s="13">
        <v>0</v>
      </c>
      <c r="J11" s="13">
        <f t="shared" ref="J11" si="12">I11-H11</f>
        <v>0</v>
      </c>
      <c r="K11" s="14">
        <f t="shared" ref="K11" si="13">J11/24</f>
        <v>0</v>
      </c>
      <c r="L11" s="15" t="s">
        <v>186</v>
      </c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0.29166666666666702</v>
      </c>
      <c r="E12" s="10">
        <f t="shared" si="5"/>
        <v>46302</v>
      </c>
      <c r="F12" s="11">
        <f t="shared" si="6"/>
        <v>0.29166666666666702</v>
      </c>
      <c r="G12" s="12">
        <f t="shared" si="7"/>
        <v>1</v>
      </c>
      <c r="H12" s="13">
        <f t="shared" si="2"/>
        <v>0</v>
      </c>
      <c r="I12" s="13">
        <v>0</v>
      </c>
      <c r="J12" s="13">
        <f t="shared" ref="J12" si="14">I12-H12</f>
        <v>0</v>
      </c>
      <c r="K12" s="14">
        <f t="shared" ref="K12" si="15">J12/24</f>
        <v>0</v>
      </c>
      <c r="L12" s="15" t="s">
        <v>186</v>
      </c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0.29166666666666702</v>
      </c>
      <c r="E13" s="10">
        <f t="shared" si="5"/>
        <v>46303</v>
      </c>
      <c r="F13" s="11">
        <f t="shared" si="6"/>
        <v>0.29166666666666702</v>
      </c>
      <c r="G13" s="12">
        <f t="shared" si="7"/>
        <v>1</v>
      </c>
      <c r="H13" s="13">
        <f t="shared" si="2"/>
        <v>0</v>
      </c>
      <c r="I13" s="13">
        <v>0</v>
      </c>
      <c r="J13" s="13">
        <f t="shared" ref="J13" si="16">I13-H13</f>
        <v>0</v>
      </c>
      <c r="K13" s="14">
        <f t="shared" ref="K13" si="17">J13/24</f>
        <v>0</v>
      </c>
      <c r="L13" s="15" t="s">
        <v>186</v>
      </c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0.29166666666666702</v>
      </c>
      <c r="E14" s="10">
        <f t="shared" si="5"/>
        <v>46304</v>
      </c>
      <c r="F14" s="11">
        <f t="shared" si="6"/>
        <v>0.29166666666666702</v>
      </c>
      <c r="G14" s="12">
        <f t="shared" si="7"/>
        <v>1</v>
      </c>
      <c r="H14" s="13">
        <f t="shared" ref="H14" si="18">I13</f>
        <v>0</v>
      </c>
      <c r="I14" s="13">
        <v>0</v>
      </c>
      <c r="J14" s="13">
        <f t="shared" ref="J14" si="19">I14-H14</f>
        <v>0</v>
      </c>
      <c r="K14" s="14">
        <f t="shared" ref="K14" si="20">J14/24</f>
        <v>0</v>
      </c>
      <c r="L14" s="15" t="s">
        <v>186</v>
      </c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0.29166666666666702</v>
      </c>
      <c r="E15" s="10">
        <f t="shared" si="5"/>
        <v>46305</v>
      </c>
      <c r="F15" s="11">
        <f t="shared" si="6"/>
        <v>0.29166666666666702</v>
      </c>
      <c r="G15" s="12">
        <f t="shared" si="7"/>
        <v>1</v>
      </c>
      <c r="H15" s="13">
        <f t="shared" ref="H15" si="21">I14</f>
        <v>0</v>
      </c>
      <c r="I15" s="13">
        <v>0</v>
      </c>
      <c r="J15" s="13">
        <f t="shared" ref="J15" si="22">I15-H15</f>
        <v>0</v>
      </c>
      <c r="K15" s="14">
        <f t="shared" ref="K15" si="23">J15/24</f>
        <v>0</v>
      </c>
      <c r="L15" s="15" t="s">
        <v>186</v>
      </c>
    </row>
    <row r="16" spans="1:12" ht="15" customHeight="1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0.29166666666666702</v>
      </c>
      <c r="E16" s="10">
        <f t="shared" si="5"/>
        <v>46306</v>
      </c>
      <c r="F16" s="11">
        <f t="shared" si="6"/>
        <v>0.29166666666666702</v>
      </c>
      <c r="G16" s="12">
        <f t="shared" si="7"/>
        <v>1</v>
      </c>
      <c r="H16" s="13">
        <f t="shared" ref="H16" si="24">I15</f>
        <v>0</v>
      </c>
      <c r="I16" s="13">
        <v>0</v>
      </c>
      <c r="J16" s="13">
        <f t="shared" ref="J16" si="25">I16-H16</f>
        <v>0</v>
      </c>
      <c r="K16" s="14">
        <f t="shared" ref="K16" si="26">J16/24</f>
        <v>0</v>
      </c>
      <c r="L16" s="15" t="s">
        <v>186</v>
      </c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0.29166666666666702</v>
      </c>
      <c r="E17" s="10">
        <f t="shared" si="5"/>
        <v>46307</v>
      </c>
      <c r="F17" s="11">
        <f t="shared" si="6"/>
        <v>0.29166666666666702</v>
      </c>
      <c r="G17" s="12">
        <f t="shared" si="7"/>
        <v>1</v>
      </c>
      <c r="H17" s="13">
        <f t="shared" ref="H17" si="27">I16</f>
        <v>0</v>
      </c>
      <c r="I17" s="13">
        <v>0</v>
      </c>
      <c r="J17" s="13">
        <f t="shared" ref="J17" si="28">I17-H17</f>
        <v>0</v>
      </c>
      <c r="K17" s="14">
        <f t="shared" ref="K17" si="29">J17/24</f>
        <v>0</v>
      </c>
      <c r="L17" s="15" t="s">
        <v>186</v>
      </c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0.29166666666666702</v>
      </c>
      <c r="E18" s="10">
        <f t="shared" si="5"/>
        <v>46308</v>
      </c>
      <c r="F18" s="11">
        <f t="shared" si="6"/>
        <v>0.29166666666666702</v>
      </c>
      <c r="G18" s="12">
        <f t="shared" si="7"/>
        <v>1</v>
      </c>
      <c r="H18" s="13">
        <f t="shared" ref="H18" si="30">I17</f>
        <v>0</v>
      </c>
      <c r="I18" s="13">
        <v>0</v>
      </c>
      <c r="J18" s="13">
        <f t="shared" ref="J18" si="31">I18-H18</f>
        <v>0</v>
      </c>
      <c r="K18" s="14">
        <f t="shared" ref="K18" si="32">J18/24</f>
        <v>0</v>
      </c>
      <c r="L18" s="15" t="s">
        <v>186</v>
      </c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0.29166666666666702</v>
      </c>
      <c r="E19" s="10">
        <f t="shared" si="5"/>
        <v>46309</v>
      </c>
      <c r="F19" s="11">
        <f t="shared" si="6"/>
        <v>0.29166666666666702</v>
      </c>
      <c r="G19" s="12">
        <f t="shared" si="7"/>
        <v>1</v>
      </c>
      <c r="H19" s="13">
        <v>3507053.3</v>
      </c>
      <c r="I19" s="256">
        <v>3508904.4</v>
      </c>
      <c r="J19" s="13">
        <f t="shared" ref="J19" si="33">I19-H19</f>
        <v>1851.1000000000931</v>
      </c>
      <c r="K19" s="14">
        <v>160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0.29166666666666702</v>
      </c>
      <c r="E20" s="10">
        <f t="shared" si="5"/>
        <v>46310</v>
      </c>
      <c r="F20" s="11">
        <f t="shared" si="6"/>
        <v>0.29166666666666702</v>
      </c>
      <c r="G20" s="12">
        <f t="shared" si="7"/>
        <v>1</v>
      </c>
      <c r="H20" s="13">
        <v>3507053.3</v>
      </c>
      <c r="I20" s="256">
        <v>3513781.47</v>
      </c>
      <c r="J20" s="13">
        <f t="shared" ref="J20:J21" si="34">I20-H20</f>
        <v>6728.1700000003912</v>
      </c>
      <c r="K20" s="14">
        <f t="shared" ref="K20:K21" si="35">J20/24</f>
        <v>280.34041666668298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0.29166666666666702</v>
      </c>
      <c r="E21" s="10">
        <f t="shared" si="5"/>
        <v>46311</v>
      </c>
      <c r="F21" s="11">
        <f t="shared" si="6"/>
        <v>0.29166666666666702</v>
      </c>
      <c r="G21" s="12">
        <f t="shared" si="7"/>
        <v>1</v>
      </c>
      <c r="H21" s="13"/>
      <c r="I21" s="256"/>
      <c r="J21" s="13">
        <f t="shared" si="34"/>
        <v>0</v>
      </c>
      <c r="K21" s="14">
        <f t="shared" si="35"/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0.29166666666666702</v>
      </c>
      <c r="E22" s="10">
        <f t="shared" si="5"/>
        <v>46312</v>
      </c>
      <c r="F22" s="11">
        <f t="shared" si="6"/>
        <v>0.29166666666666702</v>
      </c>
      <c r="G22" s="12">
        <f t="shared" si="7"/>
        <v>1</v>
      </c>
      <c r="H22" s="13"/>
      <c r="I22" s="256"/>
      <c r="J22" s="13">
        <f t="shared" ref="J22" si="36">I22-H22</f>
        <v>0</v>
      </c>
      <c r="K22" s="14">
        <f t="shared" ref="K22" si="37">J22/24</f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0.29166666666666702</v>
      </c>
      <c r="E23" s="10">
        <f t="shared" si="5"/>
        <v>46313</v>
      </c>
      <c r="F23" s="11">
        <f t="shared" si="6"/>
        <v>0.29166666666666702</v>
      </c>
      <c r="G23" s="12">
        <f t="shared" si="7"/>
        <v>1</v>
      </c>
      <c r="H23" s="13"/>
      <c r="I23" s="256"/>
      <c r="J23" s="13">
        <f t="shared" ref="J23" si="38">I23-H23</f>
        <v>0</v>
      </c>
      <c r="K23" s="14">
        <f t="shared" ref="K23" si="39">J23/24</f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0.29166666666666702</v>
      </c>
      <c r="E24" s="10">
        <f t="shared" si="5"/>
        <v>46314</v>
      </c>
      <c r="F24" s="11">
        <f t="shared" si="6"/>
        <v>0.29166666666666702</v>
      </c>
      <c r="G24" s="12">
        <f t="shared" si="7"/>
        <v>1</v>
      </c>
      <c r="H24" s="13"/>
      <c r="I24" s="256"/>
      <c r="J24" s="13">
        <f t="shared" ref="J24" si="40">I24-H24</f>
        <v>0</v>
      </c>
      <c r="K24" s="14">
        <f t="shared" ref="K24" si="41">J24/24</f>
        <v>0</v>
      </c>
      <c r="L24" s="15"/>
    </row>
    <row r="25" spans="1:14">
      <c r="A25" s="16">
        <f t="shared" ref="A25:B34" si="42">A24+1</f>
        <v>19</v>
      </c>
      <c r="B25" s="10">
        <f>B24+1</f>
        <v>46314</v>
      </c>
      <c r="C25" s="10">
        <f t="shared" si="4"/>
        <v>46314</v>
      </c>
      <c r="D25" s="11">
        <v>0.29166666666666702</v>
      </c>
      <c r="E25" s="10">
        <f t="shared" si="5"/>
        <v>46315</v>
      </c>
      <c r="F25" s="258">
        <f t="shared" si="6"/>
        <v>0.29166666666666702</v>
      </c>
      <c r="G25" s="12">
        <f t="shared" si="7"/>
        <v>1</v>
      </c>
      <c r="H25" s="13"/>
      <c r="I25" s="256"/>
      <c r="J25" s="13">
        <f t="shared" ref="J25" si="43">I25-H25</f>
        <v>0</v>
      </c>
      <c r="K25" s="14">
        <f t="shared" ref="K25" si="44">J25/24</f>
        <v>0</v>
      </c>
      <c r="L25" s="15"/>
    </row>
    <row r="26" spans="1:14">
      <c r="A26" s="16">
        <f t="shared" si="42"/>
        <v>20</v>
      </c>
      <c r="B26" s="10">
        <f>B25+1</f>
        <v>46315</v>
      </c>
      <c r="C26" s="10">
        <f t="shared" si="4"/>
        <v>46315</v>
      </c>
      <c r="D26" s="11">
        <v>0.29166666666666702</v>
      </c>
      <c r="E26" s="10">
        <f t="shared" si="5"/>
        <v>46316</v>
      </c>
      <c r="F26" s="258">
        <f t="shared" si="6"/>
        <v>0.29166666666666702</v>
      </c>
      <c r="G26" s="12">
        <f t="shared" si="7"/>
        <v>1</v>
      </c>
      <c r="H26" s="13"/>
      <c r="I26" s="256"/>
      <c r="J26" s="13">
        <f t="shared" ref="J26" si="45">I26-H26</f>
        <v>0</v>
      </c>
      <c r="K26" s="14">
        <f t="shared" ref="K26" si="46">J26/24</f>
        <v>0</v>
      </c>
      <c r="L26" s="15"/>
    </row>
    <row r="27" spans="1:14">
      <c r="A27" s="16">
        <f t="shared" si="42"/>
        <v>21</v>
      </c>
      <c r="B27" s="10">
        <f>B26+1</f>
        <v>46316</v>
      </c>
      <c r="C27" s="10">
        <f t="shared" si="4"/>
        <v>46316</v>
      </c>
      <c r="D27" s="11">
        <v>0.29166666666666702</v>
      </c>
      <c r="E27" s="10">
        <f t="shared" si="5"/>
        <v>46317</v>
      </c>
      <c r="F27" s="258">
        <f t="shared" si="6"/>
        <v>0.29166666666666702</v>
      </c>
      <c r="G27" s="12">
        <f t="shared" si="7"/>
        <v>1</v>
      </c>
      <c r="H27" s="13"/>
      <c r="I27" s="256"/>
      <c r="J27" s="13">
        <f t="shared" ref="J27" si="47">I27-H27</f>
        <v>0</v>
      </c>
      <c r="K27" s="14">
        <f t="shared" ref="K27" si="48">J27/24</f>
        <v>0</v>
      </c>
      <c r="L27" s="15"/>
    </row>
    <row r="28" spans="1:14">
      <c r="A28" s="16">
        <f t="shared" si="42"/>
        <v>22</v>
      </c>
      <c r="B28" s="10">
        <f t="shared" si="42"/>
        <v>46317</v>
      </c>
      <c r="C28" s="10">
        <f t="shared" si="4"/>
        <v>46317</v>
      </c>
      <c r="D28" s="11">
        <v>0.29166666666666702</v>
      </c>
      <c r="E28" s="10">
        <f t="shared" si="5"/>
        <v>46318</v>
      </c>
      <c r="F28" s="258">
        <f t="shared" si="6"/>
        <v>0.29166666666666702</v>
      </c>
      <c r="G28" s="12">
        <f t="shared" si="7"/>
        <v>1</v>
      </c>
      <c r="H28" s="13"/>
      <c r="I28" s="256"/>
      <c r="J28" s="13">
        <f t="shared" ref="J28" si="49">I28-H28</f>
        <v>0</v>
      </c>
      <c r="K28" s="14">
        <f t="shared" ref="K28" si="50">J28/24</f>
        <v>0</v>
      </c>
      <c r="L28" s="15"/>
    </row>
    <row r="29" spans="1:14">
      <c r="A29" s="16">
        <f t="shared" si="42"/>
        <v>23</v>
      </c>
      <c r="B29" s="10">
        <f t="shared" si="42"/>
        <v>46318</v>
      </c>
      <c r="C29" s="10">
        <f t="shared" si="4"/>
        <v>46318</v>
      </c>
      <c r="D29" s="11">
        <v>0.29166666666666702</v>
      </c>
      <c r="E29" s="10">
        <f t="shared" si="5"/>
        <v>46319</v>
      </c>
      <c r="F29" s="258">
        <f t="shared" si="6"/>
        <v>0.29166666666666702</v>
      </c>
      <c r="G29" s="12">
        <f t="shared" si="7"/>
        <v>1</v>
      </c>
      <c r="H29" s="13"/>
      <c r="I29" s="256"/>
      <c r="J29" s="13">
        <f t="shared" ref="J29" si="51">I29-H29</f>
        <v>0</v>
      </c>
      <c r="K29" s="14">
        <f t="shared" ref="K29" si="52">J29/24</f>
        <v>0</v>
      </c>
      <c r="L29" s="15"/>
    </row>
    <row r="30" spans="1:14">
      <c r="A30" s="16">
        <f t="shared" si="42"/>
        <v>24</v>
      </c>
      <c r="B30" s="10">
        <f t="shared" si="42"/>
        <v>46319</v>
      </c>
      <c r="C30" s="10">
        <f t="shared" si="4"/>
        <v>46319</v>
      </c>
      <c r="D30" s="11">
        <v>0.29166666666666702</v>
      </c>
      <c r="E30" s="10">
        <f t="shared" si="5"/>
        <v>46320</v>
      </c>
      <c r="F30" s="258">
        <f t="shared" si="6"/>
        <v>0.29166666666666702</v>
      </c>
      <c r="G30" s="12">
        <f t="shared" si="7"/>
        <v>1</v>
      </c>
      <c r="H30" s="13"/>
      <c r="I30" s="256"/>
      <c r="J30" s="13">
        <f t="shared" ref="J30" si="53">I30-H30</f>
        <v>0</v>
      </c>
      <c r="K30" s="14">
        <f t="shared" ref="K30" si="54">J30/24</f>
        <v>0</v>
      </c>
      <c r="L30" s="15"/>
    </row>
    <row r="31" spans="1:14">
      <c r="A31" s="16">
        <f t="shared" si="42"/>
        <v>25</v>
      </c>
      <c r="B31" s="10">
        <f t="shared" si="42"/>
        <v>46320</v>
      </c>
      <c r="C31" s="10">
        <f t="shared" si="4"/>
        <v>46320</v>
      </c>
      <c r="D31" s="11">
        <v>0.29166666666666702</v>
      </c>
      <c r="E31" s="10">
        <f t="shared" si="5"/>
        <v>46321</v>
      </c>
      <c r="F31" s="258">
        <f t="shared" si="6"/>
        <v>0.29166666666666702</v>
      </c>
      <c r="G31" s="12">
        <f t="shared" si="7"/>
        <v>1</v>
      </c>
      <c r="H31" s="13"/>
      <c r="I31" s="256"/>
      <c r="J31" s="13">
        <f t="shared" ref="J31" si="55">I31-H31</f>
        <v>0</v>
      </c>
      <c r="K31" s="14">
        <f t="shared" ref="K31" si="56">J31/24</f>
        <v>0</v>
      </c>
      <c r="L31" s="15"/>
    </row>
    <row r="32" spans="1:14">
      <c r="A32" s="16">
        <f t="shared" si="42"/>
        <v>26</v>
      </c>
      <c r="B32" s="10">
        <f t="shared" si="42"/>
        <v>46321</v>
      </c>
      <c r="C32" s="10">
        <f t="shared" si="4"/>
        <v>46321</v>
      </c>
      <c r="D32" s="11">
        <v>0.29166666666666702</v>
      </c>
      <c r="E32" s="10">
        <f t="shared" si="5"/>
        <v>46322</v>
      </c>
      <c r="F32" s="258">
        <f t="shared" si="6"/>
        <v>0.29166666666666702</v>
      </c>
      <c r="G32" s="12">
        <f t="shared" si="7"/>
        <v>1</v>
      </c>
      <c r="H32" s="13"/>
      <c r="I32" s="256"/>
      <c r="J32" s="13">
        <f t="shared" ref="J32" si="57">I32-H32</f>
        <v>0</v>
      </c>
      <c r="K32" s="14">
        <f t="shared" ref="K32" si="58">J32/24</f>
        <v>0</v>
      </c>
      <c r="L32" s="15"/>
    </row>
    <row r="33" spans="1:12">
      <c r="A33" s="16">
        <f t="shared" si="42"/>
        <v>27</v>
      </c>
      <c r="B33" s="10">
        <f t="shared" si="42"/>
        <v>46322</v>
      </c>
      <c r="C33" s="10">
        <f t="shared" si="4"/>
        <v>46322</v>
      </c>
      <c r="D33" s="11">
        <v>0.29166666666666702</v>
      </c>
      <c r="E33" s="10">
        <f t="shared" si="5"/>
        <v>46323</v>
      </c>
      <c r="F33" s="258">
        <f t="shared" si="6"/>
        <v>0.29166666666666702</v>
      </c>
      <c r="G33" s="12">
        <f t="shared" si="7"/>
        <v>1</v>
      </c>
      <c r="H33" s="13"/>
      <c r="I33" s="256"/>
      <c r="J33" s="13">
        <f t="shared" ref="J33" si="59">I33-H33</f>
        <v>0</v>
      </c>
      <c r="K33" s="14">
        <f t="shared" ref="K33" si="60">J33/24</f>
        <v>0</v>
      </c>
      <c r="L33" s="15"/>
    </row>
    <row r="34" spans="1:12">
      <c r="A34" s="16">
        <f t="shared" si="42"/>
        <v>28</v>
      </c>
      <c r="B34" s="10">
        <f t="shared" si="42"/>
        <v>46323</v>
      </c>
      <c r="C34" s="10">
        <f t="shared" si="4"/>
        <v>46323</v>
      </c>
      <c r="D34" s="11">
        <v>0.29166666666666702</v>
      </c>
      <c r="E34" s="10">
        <f t="shared" si="5"/>
        <v>46324</v>
      </c>
      <c r="F34" s="258">
        <f t="shared" si="6"/>
        <v>0.29166666666666702</v>
      </c>
      <c r="G34" s="12">
        <f t="shared" si="7"/>
        <v>1</v>
      </c>
      <c r="H34" s="13"/>
      <c r="I34" s="256"/>
      <c r="J34" s="13">
        <f t="shared" ref="J34" si="61">I34-H34</f>
        <v>0</v>
      </c>
      <c r="K34" s="14">
        <f t="shared" ref="K34" si="62">J34/24</f>
        <v>0</v>
      </c>
      <c r="L34" s="15"/>
    </row>
    <row r="35" spans="1:12">
      <c r="A35" s="16">
        <f t="shared" ref="A35:B35" si="63">A34+1</f>
        <v>29</v>
      </c>
      <c r="B35" s="10">
        <f t="shared" si="63"/>
        <v>46324</v>
      </c>
      <c r="C35" s="10">
        <f t="shared" ref="C35:C36" si="64">B35</f>
        <v>46324</v>
      </c>
      <c r="D35" s="11">
        <v>0.29166666666666702</v>
      </c>
      <c r="E35" s="10">
        <f t="shared" ref="E35:E36" si="65">C35+1</f>
        <v>46325</v>
      </c>
      <c r="F35" s="258">
        <f t="shared" si="6"/>
        <v>0.29166666666666702</v>
      </c>
      <c r="G35" s="12">
        <f t="shared" ref="G35:G36" si="66">IFERROR(((E35-C35)+(F35-D35)),"")</f>
        <v>1</v>
      </c>
      <c r="H35" s="13"/>
      <c r="I35" s="13"/>
      <c r="J35" s="13">
        <f t="shared" ref="J35:J36" si="67">I35-H35</f>
        <v>0</v>
      </c>
      <c r="K35" s="14">
        <f t="shared" ref="K35:K36" si="68">J35/24</f>
        <v>0</v>
      </c>
      <c r="L35" s="15"/>
    </row>
    <row r="36" spans="1:12">
      <c r="A36" s="16">
        <f t="shared" ref="A36:B37" si="69">A35+1</f>
        <v>30</v>
      </c>
      <c r="B36" s="10">
        <f t="shared" si="69"/>
        <v>46325</v>
      </c>
      <c r="C36" s="10">
        <f t="shared" si="64"/>
        <v>46325</v>
      </c>
      <c r="D36" s="11">
        <v>0.29166666666666702</v>
      </c>
      <c r="E36" s="10">
        <f t="shared" si="65"/>
        <v>46326</v>
      </c>
      <c r="F36" s="258">
        <f t="shared" si="6"/>
        <v>0.29166666666666702</v>
      </c>
      <c r="G36" s="12">
        <f t="shared" si="66"/>
        <v>1</v>
      </c>
      <c r="H36" s="13"/>
      <c r="I36" s="13"/>
      <c r="J36" s="13">
        <f t="shared" si="67"/>
        <v>0</v>
      </c>
      <c r="K36" s="14">
        <f t="shared" si="68"/>
        <v>0</v>
      </c>
      <c r="L36" s="15"/>
    </row>
    <row r="37" spans="1:12">
      <c r="A37" s="16">
        <f t="shared" si="69"/>
        <v>31</v>
      </c>
      <c r="B37" s="10">
        <f t="shared" si="69"/>
        <v>46326</v>
      </c>
      <c r="C37" s="10">
        <f t="shared" ref="C37" si="70">B37</f>
        <v>46326</v>
      </c>
      <c r="D37" s="11">
        <v>0.29166666666666702</v>
      </c>
      <c r="E37" s="10">
        <f t="shared" ref="E37" si="71">C37+1</f>
        <v>46327</v>
      </c>
      <c r="F37" s="258">
        <f t="shared" si="6"/>
        <v>0.29166666666666702</v>
      </c>
      <c r="G37" s="12">
        <f t="shared" ref="G37" si="72">IFERROR(((E37-C37)+(F37-D37)),"")</f>
        <v>1</v>
      </c>
      <c r="H37" s="13"/>
      <c r="I37" s="13"/>
      <c r="J37" s="13">
        <f t="shared" ref="J37" si="73">I37-H37</f>
        <v>0</v>
      </c>
      <c r="K37" s="14">
        <f t="shared" ref="K37" si="74">J37/24</f>
        <v>0</v>
      </c>
      <c r="L37" s="15"/>
    </row>
    <row r="38" spans="1:12">
      <c r="A38" s="16"/>
      <c r="B38" s="10"/>
      <c r="C38" s="10"/>
      <c r="D38" s="11"/>
      <c r="E38" s="10"/>
      <c r="F38" s="258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8579.2700000004843</v>
      </c>
      <c r="K39" s="28">
        <f>AVERAGE(K7:K38)</f>
        <v>14.204529569892999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7.1022647849464997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8" activePane="bottomRight" state="frozen"/>
      <selection pane="topRight"/>
      <selection pane="bottomLeft"/>
      <selection pane="bottomRight" activeCell="L11" sqref="L11:L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153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0</v>
      </c>
      <c r="L4" s="2"/>
    </row>
    <row r="5" spans="1:12" ht="15.7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0.25</v>
      </c>
      <c r="E7" s="10">
        <f>C7+1</f>
        <v>46297</v>
      </c>
      <c r="F7" s="11">
        <v>0.25</v>
      </c>
      <c r="G7" s="12">
        <f>IFERROR(((E7-C7)+(F7-D7)),"")</f>
        <v>1</v>
      </c>
      <c r="H7" s="13"/>
      <c r="I7" s="13"/>
      <c r="J7" s="13">
        <f>I7-H7</f>
        <v>0</v>
      </c>
      <c r="K7" s="14">
        <f>J7/24</f>
        <v>0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f>D7</f>
        <v>0.25</v>
      </c>
      <c r="E8" s="10">
        <f>C8+1</f>
        <v>46298</v>
      </c>
      <c r="F8" s="11">
        <f>F7</f>
        <v>0.25</v>
      </c>
      <c r="G8" s="12">
        <f>IFERROR(((E8-C8)+(F8-D8)),"")</f>
        <v>1</v>
      </c>
      <c r="H8" s="13"/>
      <c r="I8" s="13"/>
      <c r="J8" s="13">
        <f t="shared" ref="J8" si="0">I8-H8</f>
        <v>0</v>
      </c>
      <c r="K8" s="14">
        <f t="shared" ref="K8" si="1">J8/24</f>
        <v>0</v>
      </c>
      <c r="L8" s="15"/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4" si="3">B9</f>
        <v>46298</v>
      </c>
      <c r="D9" s="11">
        <f t="shared" ref="D9:D37" si="4">D8</f>
        <v>0.25</v>
      </c>
      <c r="E9" s="10">
        <f t="shared" ref="E9:E34" si="5">C9+1</f>
        <v>46299</v>
      </c>
      <c r="F9" s="11">
        <f t="shared" ref="F9:F37" si="6">F8</f>
        <v>0.25</v>
      </c>
      <c r="G9" s="12">
        <f t="shared" ref="G9:G34" si="7">IFERROR(((E9-C9)+(F9-D9)),"")</f>
        <v>1</v>
      </c>
      <c r="H9" s="13"/>
      <c r="I9" s="13"/>
      <c r="J9" s="13">
        <f t="shared" ref="J9" si="8">I9-H9</f>
        <v>0</v>
      </c>
      <c r="K9" s="14">
        <f t="shared" ref="K9" si="9">J9/24</f>
        <v>0</v>
      </c>
      <c r="L9" s="15"/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f t="shared" si="4"/>
        <v>0.25</v>
      </c>
      <c r="E10" s="10">
        <f t="shared" si="5"/>
        <v>46300</v>
      </c>
      <c r="F10" s="11">
        <f t="shared" si="6"/>
        <v>0.25</v>
      </c>
      <c r="G10" s="12">
        <f t="shared" si="7"/>
        <v>1</v>
      </c>
      <c r="H10" s="13"/>
      <c r="I10" s="13"/>
      <c r="J10" s="13">
        <f t="shared" ref="J10" si="10">I10-H10</f>
        <v>0</v>
      </c>
      <c r="K10" s="14">
        <f t="shared" ref="K10" si="11">J10/24</f>
        <v>0</v>
      </c>
      <c r="L10" s="15"/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f t="shared" si="4"/>
        <v>0.25</v>
      </c>
      <c r="E11" s="10">
        <f t="shared" si="5"/>
        <v>46301</v>
      </c>
      <c r="F11" s="11">
        <f t="shared" si="6"/>
        <v>0.25</v>
      </c>
      <c r="G11" s="12">
        <f t="shared" si="7"/>
        <v>1</v>
      </c>
      <c r="H11" s="13"/>
      <c r="I11" s="13"/>
      <c r="J11" s="13">
        <f t="shared" ref="J11" si="12">I11-H11</f>
        <v>0</v>
      </c>
      <c r="K11" s="14">
        <f t="shared" ref="K11" si="13">J11/24</f>
        <v>0</v>
      </c>
      <c r="L11" s="15"/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f t="shared" si="4"/>
        <v>0.25</v>
      </c>
      <c r="E12" s="10">
        <f t="shared" si="5"/>
        <v>46302</v>
      </c>
      <c r="F12" s="11">
        <f t="shared" si="6"/>
        <v>0.25</v>
      </c>
      <c r="G12" s="12">
        <f t="shared" si="7"/>
        <v>1</v>
      </c>
      <c r="H12" s="13"/>
      <c r="I12" s="13"/>
      <c r="J12" s="13">
        <f t="shared" ref="J12" si="14">I12-H12</f>
        <v>0</v>
      </c>
      <c r="K12" s="14">
        <f t="shared" ref="K12" si="15">J12/24</f>
        <v>0</v>
      </c>
      <c r="L12" s="15"/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f t="shared" si="4"/>
        <v>0.25</v>
      </c>
      <c r="E13" s="10">
        <f t="shared" si="5"/>
        <v>46303</v>
      </c>
      <c r="F13" s="11">
        <f t="shared" si="6"/>
        <v>0.25</v>
      </c>
      <c r="G13" s="12">
        <f t="shared" si="7"/>
        <v>1</v>
      </c>
      <c r="H13" s="13"/>
      <c r="I13" s="13"/>
      <c r="J13" s="13">
        <f t="shared" ref="J13" si="16">I13-H13</f>
        <v>0</v>
      </c>
      <c r="K13" s="14">
        <f t="shared" ref="K13" si="17">J13/24</f>
        <v>0</v>
      </c>
      <c r="L13" s="15"/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f t="shared" si="4"/>
        <v>0.25</v>
      </c>
      <c r="E14" s="10">
        <f t="shared" si="5"/>
        <v>46304</v>
      </c>
      <c r="F14" s="11">
        <f t="shared" si="6"/>
        <v>0.25</v>
      </c>
      <c r="G14" s="12">
        <f t="shared" si="7"/>
        <v>1</v>
      </c>
      <c r="H14" s="13"/>
      <c r="I14" s="256"/>
      <c r="J14" s="13">
        <f t="shared" ref="J14:J17" si="18">I14-H14</f>
        <v>0</v>
      </c>
      <c r="K14" s="14">
        <f t="shared" ref="K14:K17" si="19">J14/24</f>
        <v>0</v>
      </c>
      <c r="L14" s="15"/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f t="shared" si="4"/>
        <v>0.25</v>
      </c>
      <c r="E15" s="10">
        <f t="shared" si="5"/>
        <v>46305</v>
      </c>
      <c r="F15" s="11">
        <f t="shared" si="6"/>
        <v>0.25</v>
      </c>
      <c r="G15" s="12">
        <f t="shared" si="7"/>
        <v>1</v>
      </c>
      <c r="H15" s="13"/>
      <c r="I15" s="256"/>
      <c r="J15" s="13">
        <f t="shared" ref="J15" si="20">I15-H15</f>
        <v>0</v>
      </c>
      <c r="K15" s="14">
        <f t="shared" ref="K15" si="21">J15/24</f>
        <v>0</v>
      </c>
      <c r="L15" s="15"/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f t="shared" si="4"/>
        <v>0.25</v>
      </c>
      <c r="E16" s="10">
        <f t="shared" si="5"/>
        <v>46306</v>
      </c>
      <c r="F16" s="11">
        <f t="shared" si="6"/>
        <v>0.25</v>
      </c>
      <c r="G16" s="12">
        <f t="shared" si="7"/>
        <v>1</v>
      </c>
      <c r="H16" s="13"/>
      <c r="I16" s="256"/>
      <c r="J16" s="13">
        <f t="shared" si="18"/>
        <v>0</v>
      </c>
      <c r="K16" s="14">
        <f t="shared" si="19"/>
        <v>0</v>
      </c>
      <c r="L16" s="15"/>
    </row>
    <row r="17" spans="1:14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f t="shared" si="4"/>
        <v>0.25</v>
      </c>
      <c r="E17" s="10">
        <f t="shared" si="5"/>
        <v>46307</v>
      </c>
      <c r="F17" s="11">
        <f t="shared" si="6"/>
        <v>0.25</v>
      </c>
      <c r="G17" s="12">
        <f t="shared" si="7"/>
        <v>1</v>
      </c>
      <c r="H17" s="13"/>
      <c r="I17" s="256"/>
      <c r="J17" s="13">
        <f t="shared" si="18"/>
        <v>0</v>
      </c>
      <c r="K17" s="14">
        <f t="shared" si="19"/>
        <v>0</v>
      </c>
      <c r="L17" s="15"/>
    </row>
    <row r="18" spans="1:14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f t="shared" si="4"/>
        <v>0.25</v>
      </c>
      <c r="E18" s="10">
        <f t="shared" si="5"/>
        <v>46308</v>
      </c>
      <c r="F18" s="11">
        <f t="shared" si="6"/>
        <v>0.25</v>
      </c>
      <c r="G18" s="12">
        <f t="shared" si="7"/>
        <v>1</v>
      </c>
      <c r="H18" s="13"/>
      <c r="I18" s="256"/>
      <c r="J18" s="13">
        <f t="shared" ref="J18" si="22">I18-H18</f>
        <v>0</v>
      </c>
      <c r="K18" s="14">
        <f t="shared" ref="K18" si="23">J18/24</f>
        <v>0</v>
      </c>
      <c r="L18" s="15"/>
      <c r="N18" s="17"/>
    </row>
    <row r="19" spans="1:14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f t="shared" si="4"/>
        <v>0.25</v>
      </c>
      <c r="E19" s="10">
        <f t="shared" si="5"/>
        <v>46309</v>
      </c>
      <c r="F19" s="11">
        <f t="shared" si="6"/>
        <v>0.25</v>
      </c>
      <c r="G19" s="12">
        <f t="shared" si="7"/>
        <v>1</v>
      </c>
      <c r="H19" s="13"/>
      <c r="I19" s="256"/>
      <c r="J19" s="13">
        <f t="shared" ref="J19" si="24">I19-H19</f>
        <v>0</v>
      </c>
      <c r="K19" s="14">
        <f t="shared" ref="K19" si="25">J19/24</f>
        <v>0</v>
      </c>
      <c r="L19" s="15"/>
    </row>
    <row r="20" spans="1:14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f t="shared" si="4"/>
        <v>0.25</v>
      </c>
      <c r="E20" s="10">
        <f t="shared" si="5"/>
        <v>46310</v>
      </c>
      <c r="F20" s="11">
        <f t="shared" si="6"/>
        <v>0.25</v>
      </c>
      <c r="G20" s="12">
        <f t="shared" si="7"/>
        <v>1</v>
      </c>
      <c r="H20" s="13"/>
      <c r="I20" s="256"/>
      <c r="J20" s="13">
        <f t="shared" ref="J20" si="26">I20-H20</f>
        <v>0</v>
      </c>
      <c r="K20" s="14">
        <f t="shared" ref="K20" si="27">J20/24</f>
        <v>0</v>
      </c>
      <c r="L20" s="15"/>
    </row>
    <row r="21" spans="1:14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f t="shared" si="4"/>
        <v>0.25</v>
      </c>
      <c r="E21" s="10">
        <f t="shared" si="5"/>
        <v>46311</v>
      </c>
      <c r="F21" s="11">
        <f t="shared" si="6"/>
        <v>0.25</v>
      </c>
      <c r="G21" s="12">
        <f t="shared" si="7"/>
        <v>1</v>
      </c>
      <c r="H21" s="13"/>
      <c r="I21" s="256"/>
      <c r="J21" s="13">
        <f t="shared" ref="J21" si="28">I21-H21</f>
        <v>0</v>
      </c>
      <c r="K21" s="14">
        <f t="shared" ref="K21" si="29">J21/24</f>
        <v>0</v>
      </c>
      <c r="L21" s="15"/>
    </row>
    <row r="22" spans="1:14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f t="shared" si="4"/>
        <v>0.25</v>
      </c>
      <c r="E22" s="10">
        <f t="shared" si="5"/>
        <v>46312</v>
      </c>
      <c r="F22" s="11">
        <f t="shared" si="6"/>
        <v>0.25</v>
      </c>
      <c r="G22" s="12">
        <f t="shared" si="7"/>
        <v>1</v>
      </c>
      <c r="H22" s="13"/>
      <c r="I22" s="256"/>
      <c r="J22" s="13">
        <f t="shared" ref="J22" si="30">I22-H22</f>
        <v>0</v>
      </c>
      <c r="K22" s="14">
        <f t="shared" ref="K22" si="31">J22/24</f>
        <v>0</v>
      </c>
      <c r="L22" s="15"/>
    </row>
    <row r="23" spans="1:14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f t="shared" si="4"/>
        <v>0.25</v>
      </c>
      <c r="E23" s="10">
        <f t="shared" si="5"/>
        <v>46313</v>
      </c>
      <c r="F23" s="11">
        <f t="shared" si="6"/>
        <v>0.25</v>
      </c>
      <c r="G23" s="12">
        <f t="shared" si="7"/>
        <v>1</v>
      </c>
      <c r="H23" s="13"/>
      <c r="I23" s="256"/>
      <c r="J23" s="13">
        <f t="shared" ref="J23" si="32">I23-H23</f>
        <v>0</v>
      </c>
      <c r="K23" s="14">
        <f t="shared" ref="K23" si="33">J23/24</f>
        <v>0</v>
      </c>
      <c r="L23" s="15"/>
    </row>
    <row r="24" spans="1:14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f t="shared" si="4"/>
        <v>0.25</v>
      </c>
      <c r="E24" s="10">
        <f t="shared" si="5"/>
        <v>46314</v>
      </c>
      <c r="F24" s="11">
        <f t="shared" si="6"/>
        <v>0.25</v>
      </c>
      <c r="G24" s="12">
        <f t="shared" si="7"/>
        <v>1</v>
      </c>
      <c r="H24" s="13"/>
      <c r="I24" s="256"/>
      <c r="J24" s="13">
        <f t="shared" ref="J24" si="34">I24-H24</f>
        <v>0</v>
      </c>
      <c r="K24" s="14">
        <f t="shared" ref="K24" si="35">J24/24</f>
        <v>0</v>
      </c>
      <c r="L24" s="15"/>
    </row>
    <row r="25" spans="1:14">
      <c r="A25" s="16">
        <f t="shared" ref="A25:B34" si="36">A24+1</f>
        <v>19</v>
      </c>
      <c r="B25" s="10">
        <f>B24+1</f>
        <v>46314</v>
      </c>
      <c r="C25" s="10">
        <f t="shared" si="3"/>
        <v>46314</v>
      </c>
      <c r="D25" s="11">
        <f t="shared" si="4"/>
        <v>0.25</v>
      </c>
      <c r="E25" s="10">
        <f t="shared" si="5"/>
        <v>46315</v>
      </c>
      <c r="F25" s="11">
        <f t="shared" si="6"/>
        <v>0.25</v>
      </c>
      <c r="G25" s="12">
        <f t="shared" si="7"/>
        <v>1</v>
      </c>
      <c r="H25" s="13"/>
      <c r="I25" s="256"/>
      <c r="J25" s="13">
        <f t="shared" ref="J25" si="37">I25-H25</f>
        <v>0</v>
      </c>
      <c r="K25" s="14">
        <f t="shared" ref="K25" si="38">J25/24</f>
        <v>0</v>
      </c>
      <c r="L25" s="15"/>
    </row>
    <row r="26" spans="1:14">
      <c r="A26" s="16">
        <f t="shared" si="36"/>
        <v>20</v>
      </c>
      <c r="B26" s="10">
        <f>B25+1</f>
        <v>46315</v>
      </c>
      <c r="C26" s="10">
        <f t="shared" si="3"/>
        <v>46315</v>
      </c>
      <c r="D26" s="11">
        <f t="shared" si="4"/>
        <v>0.25</v>
      </c>
      <c r="E26" s="10">
        <f t="shared" si="5"/>
        <v>46316</v>
      </c>
      <c r="F26" s="11">
        <f t="shared" si="6"/>
        <v>0.25</v>
      </c>
      <c r="G26" s="12">
        <f t="shared" si="7"/>
        <v>1</v>
      </c>
      <c r="H26" s="13"/>
      <c r="I26" s="256"/>
      <c r="J26" s="13">
        <f t="shared" ref="J26" si="39">I26-H26</f>
        <v>0</v>
      </c>
      <c r="K26" s="14">
        <f t="shared" ref="K26" si="40">J26/24</f>
        <v>0</v>
      </c>
      <c r="L26" s="15"/>
    </row>
    <row r="27" spans="1:14">
      <c r="A27" s="16">
        <f t="shared" si="36"/>
        <v>21</v>
      </c>
      <c r="B27" s="10">
        <f>B26+1</f>
        <v>46316</v>
      </c>
      <c r="C27" s="10">
        <f t="shared" si="3"/>
        <v>46316</v>
      </c>
      <c r="D27" s="11">
        <f t="shared" si="4"/>
        <v>0.25</v>
      </c>
      <c r="E27" s="10">
        <f t="shared" si="5"/>
        <v>46317</v>
      </c>
      <c r="F27" s="11">
        <f t="shared" si="6"/>
        <v>0.25</v>
      </c>
      <c r="G27" s="12">
        <f t="shared" si="7"/>
        <v>1</v>
      </c>
      <c r="H27" s="13"/>
      <c r="I27" s="256"/>
      <c r="J27" s="13">
        <f t="shared" ref="J27" si="41">I27-H27</f>
        <v>0</v>
      </c>
      <c r="K27" s="14">
        <f t="shared" ref="K27" si="42">J27/24</f>
        <v>0</v>
      </c>
      <c r="L27" s="15"/>
    </row>
    <row r="28" spans="1:14">
      <c r="A28" s="16">
        <f t="shared" si="36"/>
        <v>22</v>
      </c>
      <c r="B28" s="10">
        <f t="shared" si="36"/>
        <v>46317</v>
      </c>
      <c r="C28" s="10">
        <f t="shared" si="3"/>
        <v>46317</v>
      </c>
      <c r="D28" s="11">
        <f t="shared" si="4"/>
        <v>0.25</v>
      </c>
      <c r="E28" s="10">
        <f t="shared" si="5"/>
        <v>46318</v>
      </c>
      <c r="F28" s="11">
        <f t="shared" si="6"/>
        <v>0.25</v>
      </c>
      <c r="G28" s="12">
        <f t="shared" si="7"/>
        <v>1</v>
      </c>
      <c r="H28" s="13"/>
      <c r="I28" s="256"/>
      <c r="J28" s="13">
        <f t="shared" ref="J28" si="43">I28-H28</f>
        <v>0</v>
      </c>
      <c r="K28" s="14">
        <f t="shared" ref="K28" si="44">J28/24</f>
        <v>0</v>
      </c>
      <c r="L28" s="15"/>
    </row>
    <row r="29" spans="1:14">
      <c r="A29" s="16">
        <f t="shared" si="36"/>
        <v>23</v>
      </c>
      <c r="B29" s="10">
        <f t="shared" si="36"/>
        <v>46318</v>
      </c>
      <c r="C29" s="10">
        <f t="shared" si="3"/>
        <v>46318</v>
      </c>
      <c r="D29" s="11">
        <f t="shared" si="4"/>
        <v>0.25</v>
      </c>
      <c r="E29" s="10">
        <f t="shared" si="5"/>
        <v>46319</v>
      </c>
      <c r="F29" s="11">
        <f t="shared" si="6"/>
        <v>0.25</v>
      </c>
      <c r="G29" s="12">
        <f t="shared" si="7"/>
        <v>1</v>
      </c>
      <c r="H29" s="13"/>
      <c r="I29" s="256"/>
      <c r="J29" s="13">
        <f t="shared" ref="J29" si="45">I29-H29</f>
        <v>0</v>
      </c>
      <c r="K29" s="14">
        <f t="shared" ref="K29" si="46">J29/24</f>
        <v>0</v>
      </c>
      <c r="L29" s="15"/>
    </row>
    <row r="30" spans="1:14">
      <c r="A30" s="16">
        <f t="shared" si="36"/>
        <v>24</v>
      </c>
      <c r="B30" s="10">
        <f t="shared" si="36"/>
        <v>46319</v>
      </c>
      <c r="C30" s="10">
        <f t="shared" si="3"/>
        <v>46319</v>
      </c>
      <c r="D30" s="11">
        <f t="shared" si="4"/>
        <v>0.25</v>
      </c>
      <c r="E30" s="10">
        <f t="shared" si="5"/>
        <v>46320</v>
      </c>
      <c r="F30" s="11">
        <f t="shared" si="6"/>
        <v>0.25</v>
      </c>
      <c r="G30" s="12">
        <f t="shared" si="7"/>
        <v>1</v>
      </c>
      <c r="H30" s="13"/>
      <c r="I30" s="256"/>
      <c r="J30" s="13">
        <f t="shared" ref="J30" si="47">I30-H30</f>
        <v>0</v>
      </c>
      <c r="K30" s="14">
        <f t="shared" ref="K30" si="48">J30/24</f>
        <v>0</v>
      </c>
      <c r="L30" s="15"/>
    </row>
    <row r="31" spans="1:14">
      <c r="A31" s="16">
        <f t="shared" si="36"/>
        <v>25</v>
      </c>
      <c r="B31" s="10">
        <f t="shared" si="36"/>
        <v>46320</v>
      </c>
      <c r="C31" s="10">
        <f t="shared" si="3"/>
        <v>46320</v>
      </c>
      <c r="D31" s="11">
        <f t="shared" si="4"/>
        <v>0.25</v>
      </c>
      <c r="E31" s="10">
        <f t="shared" si="5"/>
        <v>46321</v>
      </c>
      <c r="F31" s="11">
        <f t="shared" si="6"/>
        <v>0.25</v>
      </c>
      <c r="G31" s="12">
        <f t="shared" si="7"/>
        <v>1</v>
      </c>
      <c r="H31" s="13"/>
      <c r="I31" s="256"/>
      <c r="J31" s="13">
        <f t="shared" ref="J31" si="49">I31-H31</f>
        <v>0</v>
      </c>
      <c r="K31" s="14">
        <f t="shared" ref="K31" si="50">J31/24</f>
        <v>0</v>
      </c>
      <c r="L31" s="15"/>
    </row>
    <row r="32" spans="1:14">
      <c r="A32" s="16">
        <f t="shared" si="36"/>
        <v>26</v>
      </c>
      <c r="B32" s="10">
        <f t="shared" si="36"/>
        <v>46321</v>
      </c>
      <c r="C32" s="10">
        <f t="shared" si="3"/>
        <v>46321</v>
      </c>
      <c r="D32" s="11">
        <f t="shared" si="4"/>
        <v>0.25</v>
      </c>
      <c r="E32" s="10">
        <f t="shared" si="5"/>
        <v>46322</v>
      </c>
      <c r="F32" s="11">
        <f t="shared" si="6"/>
        <v>0.25</v>
      </c>
      <c r="G32" s="12">
        <f t="shared" si="7"/>
        <v>1</v>
      </c>
      <c r="H32" s="13"/>
      <c r="I32" s="256"/>
      <c r="J32" s="13">
        <f t="shared" ref="J32" si="51">I32-H32</f>
        <v>0</v>
      </c>
      <c r="K32" s="14">
        <f t="shared" ref="K32" si="52">J32/24</f>
        <v>0</v>
      </c>
      <c r="L32" s="15"/>
    </row>
    <row r="33" spans="1:12">
      <c r="A33" s="16">
        <f t="shared" si="36"/>
        <v>27</v>
      </c>
      <c r="B33" s="10">
        <f t="shared" si="36"/>
        <v>46322</v>
      </c>
      <c r="C33" s="10">
        <f t="shared" si="3"/>
        <v>46322</v>
      </c>
      <c r="D33" s="11">
        <f t="shared" si="4"/>
        <v>0.25</v>
      </c>
      <c r="E33" s="10">
        <f t="shared" si="5"/>
        <v>46323</v>
      </c>
      <c r="F33" s="11">
        <f t="shared" si="6"/>
        <v>0.25</v>
      </c>
      <c r="G33" s="12">
        <f t="shared" si="7"/>
        <v>1</v>
      </c>
      <c r="H33" s="13"/>
      <c r="I33" s="256"/>
      <c r="J33" s="13">
        <f t="shared" ref="J33:J34" si="53">I33-H33</f>
        <v>0</v>
      </c>
      <c r="K33" s="14">
        <f t="shared" ref="K33:K34" si="54">J33/24</f>
        <v>0</v>
      </c>
      <c r="L33" s="15"/>
    </row>
    <row r="34" spans="1:12">
      <c r="A34" s="16">
        <f t="shared" si="36"/>
        <v>28</v>
      </c>
      <c r="B34" s="10">
        <f t="shared" si="36"/>
        <v>46323</v>
      </c>
      <c r="C34" s="10">
        <f t="shared" si="3"/>
        <v>46323</v>
      </c>
      <c r="D34" s="11">
        <f t="shared" si="4"/>
        <v>0.25</v>
      </c>
      <c r="E34" s="10">
        <f t="shared" si="5"/>
        <v>46324</v>
      </c>
      <c r="F34" s="11">
        <f t="shared" si="6"/>
        <v>0.25</v>
      </c>
      <c r="G34" s="12">
        <f t="shared" si="7"/>
        <v>1</v>
      </c>
      <c r="H34" s="13"/>
      <c r="I34" s="256"/>
      <c r="J34" s="13">
        <f t="shared" si="53"/>
        <v>0</v>
      </c>
      <c r="K34" s="14">
        <f t="shared" si="54"/>
        <v>0</v>
      </c>
      <c r="L34" s="15"/>
    </row>
    <row r="35" spans="1:12">
      <c r="A35" s="16">
        <f t="shared" ref="A35:B35" si="55">A34+1</f>
        <v>29</v>
      </c>
      <c r="B35" s="10">
        <f t="shared" si="55"/>
        <v>46324</v>
      </c>
      <c r="C35" s="10">
        <f t="shared" ref="C35:C36" si="56">B35</f>
        <v>46324</v>
      </c>
      <c r="D35" s="11">
        <f t="shared" si="4"/>
        <v>0.25</v>
      </c>
      <c r="E35" s="10">
        <f t="shared" ref="E35:E36" si="57">C35+1</f>
        <v>46325</v>
      </c>
      <c r="F35" s="11">
        <f t="shared" si="6"/>
        <v>0.25</v>
      </c>
      <c r="G35" s="12">
        <f t="shared" ref="G35:G36" si="58">IFERROR(((E35-C35)+(F35-D35)),"")</f>
        <v>1</v>
      </c>
      <c r="H35" s="13"/>
      <c r="I35" s="256"/>
      <c r="J35" s="13">
        <f t="shared" ref="J35" si="59">I35-H35</f>
        <v>0</v>
      </c>
      <c r="K35" s="14">
        <f t="shared" ref="K35" si="60">J35/24</f>
        <v>0</v>
      </c>
      <c r="L35" s="15"/>
    </row>
    <row r="36" spans="1:12">
      <c r="A36" s="16">
        <f t="shared" ref="A36:B37" si="61">A35+1</f>
        <v>30</v>
      </c>
      <c r="B36" s="10">
        <f t="shared" si="61"/>
        <v>46325</v>
      </c>
      <c r="C36" s="10">
        <f t="shared" si="56"/>
        <v>46325</v>
      </c>
      <c r="D36" s="11">
        <f t="shared" si="4"/>
        <v>0.25</v>
      </c>
      <c r="E36" s="10">
        <f t="shared" si="57"/>
        <v>46326</v>
      </c>
      <c r="F36" s="11">
        <f t="shared" si="6"/>
        <v>0.25</v>
      </c>
      <c r="G36" s="12">
        <f t="shared" si="58"/>
        <v>1</v>
      </c>
      <c r="H36" s="13"/>
      <c r="I36" s="256"/>
      <c r="J36" s="13">
        <f t="shared" ref="J36" si="62">I36-H36</f>
        <v>0</v>
      </c>
      <c r="K36" s="14">
        <f t="shared" ref="K36" si="63">J36/24</f>
        <v>0</v>
      </c>
      <c r="L36" s="15"/>
    </row>
    <row r="37" spans="1:12">
      <c r="A37" s="16">
        <f t="shared" si="61"/>
        <v>31</v>
      </c>
      <c r="B37" s="10">
        <f t="shared" si="61"/>
        <v>46326</v>
      </c>
      <c r="C37" s="10">
        <f t="shared" ref="C37" si="64">B37</f>
        <v>46326</v>
      </c>
      <c r="D37" s="11">
        <f t="shared" si="4"/>
        <v>0.25</v>
      </c>
      <c r="E37" s="10">
        <f t="shared" ref="E37" si="65">C37+1</f>
        <v>46327</v>
      </c>
      <c r="F37" s="11">
        <f t="shared" si="6"/>
        <v>0.25</v>
      </c>
      <c r="G37" s="12">
        <f t="shared" ref="G37" si="66">IFERROR(((E37-C37)+(F37-D37)),"")</f>
        <v>1</v>
      </c>
      <c r="H37" s="13"/>
      <c r="I37" s="256"/>
      <c r="J37" s="13">
        <f t="shared" ref="J37" si="67">I37-H37</f>
        <v>0</v>
      </c>
      <c r="K37" s="14">
        <f t="shared" ref="K37" si="68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0</v>
      </c>
      <c r="K39" s="28">
        <f>AVERAGE(K7:K38)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zoomScale="70" zoomScaleNormal="70" workbookViewId="0">
      <pane xSplit="2" ySplit="7" topLeftCell="C8" activePane="bottomRight" state="frozen"/>
      <selection pane="topRight"/>
      <selection pane="bottomLeft"/>
      <selection pane="bottomRight" activeCell="A11" sqref="A11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85546875" style="1" customWidth="1"/>
    <col min="5" max="5" width="13.5703125" style="1" customWidth="1"/>
    <col min="6" max="6" width="10.7109375" style="197" customWidth="1"/>
    <col min="7" max="10" width="9.140625" style="197"/>
    <col min="11" max="12" width="9.140625" style="242"/>
    <col min="13" max="13" width="20.5703125" style="243" customWidth="1"/>
    <col min="14" max="14" width="38.7109375" style="1" customWidth="1"/>
    <col min="15" max="16384" width="9.140625" style="1"/>
  </cols>
  <sheetData>
    <row r="1" spans="1:16">
      <c r="B1" s="2"/>
      <c r="C1" s="3" t="s">
        <v>156</v>
      </c>
      <c r="D1" s="2"/>
      <c r="E1" s="2"/>
      <c r="F1" s="2"/>
      <c r="G1" s="2"/>
      <c r="H1" s="2"/>
      <c r="I1" s="2"/>
      <c r="J1" s="2"/>
      <c r="K1" s="6"/>
      <c r="L1" s="6"/>
      <c r="M1" s="44"/>
    </row>
    <row r="2" spans="1:16">
      <c r="B2" s="2"/>
      <c r="C2" s="3" t="s">
        <v>275</v>
      </c>
      <c r="D2" s="2"/>
      <c r="E2" s="2"/>
      <c r="F2" s="2"/>
      <c r="G2" s="2"/>
      <c r="H2" s="2"/>
      <c r="I2" s="6"/>
      <c r="J2" s="2"/>
      <c r="K2" s="6"/>
      <c r="L2" s="6"/>
      <c r="M2" s="45" t="s">
        <v>158</v>
      </c>
    </row>
    <row r="3" spans="1:16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6"/>
      <c r="L3" s="6"/>
      <c r="M3" s="44"/>
    </row>
    <row r="4" spans="1:16">
      <c r="B4" s="5"/>
      <c r="C4" s="5">
        <f>SCI!C4</f>
        <v>46296</v>
      </c>
      <c r="D4" s="46"/>
      <c r="E4" s="169"/>
      <c r="F4" s="169"/>
      <c r="G4" s="2"/>
      <c r="H4" s="2"/>
      <c r="I4" s="2"/>
      <c r="J4" s="2"/>
      <c r="K4" s="6"/>
      <c r="L4" s="6"/>
      <c r="M4" s="44" t="s">
        <v>159</v>
      </c>
    </row>
    <row r="5" spans="1:16" ht="15.75" customHeight="1">
      <c r="A5" s="916" t="s">
        <v>124</v>
      </c>
      <c r="B5" s="915" t="s">
        <v>125</v>
      </c>
      <c r="C5" s="915" t="s">
        <v>170</v>
      </c>
      <c r="D5" s="915" t="s">
        <v>237</v>
      </c>
      <c r="E5" s="915" t="s">
        <v>172</v>
      </c>
      <c r="F5" s="915" t="s">
        <v>173</v>
      </c>
      <c r="G5" s="950" t="s">
        <v>174</v>
      </c>
      <c r="H5" s="951"/>
      <c r="I5" s="951"/>
      <c r="J5" s="951"/>
      <c r="K5" s="951"/>
      <c r="L5" s="951"/>
      <c r="M5" s="947" t="s">
        <v>164</v>
      </c>
      <c r="N5" s="913" t="s">
        <v>175</v>
      </c>
    </row>
    <row r="6" spans="1:16" ht="15.75" customHeight="1">
      <c r="A6" s="943"/>
      <c r="B6" s="945"/>
      <c r="C6" s="945"/>
      <c r="D6" s="945"/>
      <c r="E6" s="945"/>
      <c r="F6" s="945"/>
      <c r="G6" s="952" t="s">
        <v>160</v>
      </c>
      <c r="H6" s="953"/>
      <c r="I6" s="952" t="s">
        <v>161</v>
      </c>
      <c r="J6" s="954"/>
      <c r="K6" s="955" t="s">
        <v>238</v>
      </c>
      <c r="L6" s="957"/>
      <c r="M6" s="948"/>
      <c r="N6" s="941"/>
    </row>
    <row r="7" spans="1:16" ht="20.25" customHeight="1">
      <c r="A7" s="917"/>
      <c r="B7" s="918"/>
      <c r="C7" s="918"/>
      <c r="D7" s="918"/>
      <c r="E7" s="918"/>
      <c r="F7" s="918"/>
      <c r="G7" s="7" t="s">
        <v>125</v>
      </c>
      <c r="H7" s="7" t="s">
        <v>167</v>
      </c>
      <c r="I7" s="7" t="s">
        <v>125</v>
      </c>
      <c r="J7" s="7" t="s">
        <v>167</v>
      </c>
      <c r="K7" s="49" t="s">
        <v>160</v>
      </c>
      <c r="L7" s="49" t="s">
        <v>161</v>
      </c>
      <c r="M7" s="960"/>
      <c r="N7" s="914"/>
    </row>
    <row r="8" spans="1:16">
      <c r="A8" s="16">
        <v>1</v>
      </c>
      <c r="B8" s="10">
        <f t="shared" ref="B8:B11" si="0">I8</f>
        <v>0</v>
      </c>
      <c r="C8" s="172"/>
      <c r="D8" s="172"/>
      <c r="E8" s="10"/>
      <c r="F8" s="172"/>
      <c r="G8" s="174"/>
      <c r="H8" s="244"/>
      <c r="I8" s="174"/>
      <c r="J8" s="244"/>
      <c r="K8" s="245"/>
      <c r="L8" s="245"/>
      <c r="M8" s="246"/>
      <c r="N8" s="15"/>
      <c r="O8" s="64"/>
    </row>
    <row r="9" spans="1:16">
      <c r="A9" s="16">
        <f>A8+1</f>
        <v>2</v>
      </c>
      <c r="B9" s="10">
        <f t="shared" si="0"/>
        <v>0</v>
      </c>
      <c r="C9" s="172"/>
      <c r="D9" s="172"/>
      <c r="E9" s="10"/>
      <c r="F9" s="172"/>
      <c r="G9" s="174"/>
      <c r="H9" s="244"/>
      <c r="I9" s="174"/>
      <c r="J9" s="244"/>
      <c r="K9" s="245"/>
      <c r="L9" s="245"/>
      <c r="M9" s="246"/>
      <c r="N9" s="15"/>
      <c r="O9" s="64"/>
    </row>
    <row r="10" spans="1:16">
      <c r="A10" s="16">
        <f t="shared" ref="A10:A11" si="1">A9+1</f>
        <v>3</v>
      </c>
      <c r="B10" s="10">
        <f t="shared" si="0"/>
        <v>0</v>
      </c>
      <c r="C10" s="181"/>
      <c r="D10" s="181"/>
      <c r="E10" s="10"/>
      <c r="F10" s="172"/>
      <c r="G10" s="174"/>
      <c r="H10" s="244"/>
      <c r="I10" s="174"/>
      <c r="J10" s="244"/>
      <c r="K10" s="245"/>
      <c r="L10" s="245"/>
      <c r="M10" s="246"/>
      <c r="N10" s="106"/>
      <c r="O10" s="64"/>
    </row>
    <row r="11" spans="1:16">
      <c r="A11" s="16">
        <f t="shared" si="1"/>
        <v>4</v>
      </c>
      <c r="B11" s="10">
        <f t="shared" si="0"/>
        <v>0</v>
      </c>
      <c r="C11" s="172"/>
      <c r="D11" s="181"/>
      <c r="E11" s="10"/>
      <c r="F11" s="172"/>
      <c r="G11" s="174"/>
      <c r="H11" s="244"/>
      <c r="I11" s="174"/>
      <c r="J11" s="244"/>
      <c r="K11" s="245"/>
      <c r="L11" s="245"/>
      <c r="M11" s="246"/>
      <c r="N11" s="15"/>
      <c r="O11" s="64"/>
      <c r="P11" s="42"/>
    </row>
    <row r="12" spans="1:16">
      <c r="A12" s="18"/>
      <c r="B12" s="19"/>
      <c r="C12" s="247"/>
      <c r="D12" s="65"/>
      <c r="E12" s="19"/>
      <c r="F12" s="247"/>
      <c r="G12" s="19"/>
      <c r="H12" s="248"/>
      <c r="I12" s="19"/>
      <c r="J12" s="249"/>
      <c r="K12" s="250"/>
      <c r="L12" s="250"/>
      <c r="M12" s="236"/>
      <c r="N12" s="93"/>
      <c r="O12" s="64"/>
    </row>
    <row r="13" spans="1:16">
      <c r="A13" s="251" t="s">
        <v>3</v>
      </c>
      <c r="B13" s="252"/>
      <c r="C13" s="70"/>
      <c r="D13" s="70"/>
      <c r="E13" s="70"/>
      <c r="F13" s="253"/>
      <c r="G13" s="253"/>
      <c r="H13" s="254"/>
      <c r="I13" s="253"/>
      <c r="J13" s="254"/>
      <c r="K13" s="255"/>
      <c r="L13" s="255"/>
      <c r="M13" s="74">
        <f>SUM(M8:M11)</f>
        <v>0</v>
      </c>
      <c r="N13" s="75"/>
    </row>
  </sheetData>
  <mergeCells count="12">
    <mergeCell ref="M5:M7"/>
    <mergeCell ref="N5:N7"/>
    <mergeCell ref="G5:L5"/>
    <mergeCell ref="G6:H6"/>
    <mergeCell ref="I6:J6"/>
    <mergeCell ref="K6:L6"/>
    <mergeCell ref="F5:F7"/>
    <mergeCell ref="A5:A7"/>
    <mergeCell ref="B5:B7"/>
    <mergeCell ref="C5:C7"/>
    <mergeCell ref="D5:D7"/>
    <mergeCell ref="E5:E7"/>
  </mergeCells>
  <conditionalFormatting sqref="D12:D14">
    <cfRule type="cellIs" dxfId="0" priority="4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zoomScaleSheetLayoutView="90" workbookViewId="0">
      <pane xSplit="3" ySplit="7" topLeftCell="D23" activePane="bottomRight" state="frozenSplit"/>
      <selection pane="topRight"/>
      <selection pane="bottomLeft"/>
      <selection pane="bottomRight" activeCell="R42" sqref="R4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140625" style="1" customWidth="1"/>
    <col min="5" max="6" width="10.7109375" style="1" customWidth="1"/>
    <col min="7" max="12" width="9.140625" style="1"/>
    <col min="13" max="14" width="9.140625" style="17"/>
    <col min="15" max="15" width="19.140625" style="42" customWidth="1"/>
    <col min="16" max="16" width="36.140625" style="1" customWidth="1"/>
    <col min="17" max="17" width="11.85546875" style="1" customWidth="1"/>
    <col min="18" max="16384" width="9.140625" style="1"/>
  </cols>
  <sheetData>
    <row r="1" spans="1:18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  <c r="M1" s="6"/>
      <c r="N1" s="6"/>
      <c r="O1" s="44"/>
    </row>
    <row r="2" spans="1:18">
      <c r="B2" s="2"/>
      <c r="C2" s="3" t="s">
        <v>276</v>
      </c>
      <c r="D2" s="2"/>
      <c r="E2" s="2"/>
      <c r="F2" s="2"/>
      <c r="G2" s="2"/>
      <c r="H2" s="2"/>
      <c r="I2" s="6"/>
      <c r="J2" s="2"/>
      <c r="K2" s="2"/>
      <c r="L2" s="2"/>
      <c r="M2" s="6"/>
      <c r="N2" s="6"/>
      <c r="O2" s="45" t="s">
        <v>158</v>
      </c>
    </row>
    <row r="3" spans="1:18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  <c r="M3" s="6"/>
      <c r="N3" s="6"/>
      <c r="O3" s="44"/>
    </row>
    <row r="4" spans="1:18">
      <c r="B4" s="5"/>
      <c r="C4" s="5">
        <f>SCI!C4</f>
        <v>46296</v>
      </c>
      <c r="D4" s="46"/>
      <c r="E4" s="169"/>
      <c r="F4" s="169"/>
      <c r="G4" s="2"/>
      <c r="H4" s="2"/>
      <c r="I4" s="2"/>
      <c r="J4" s="2"/>
      <c r="K4" s="2"/>
      <c r="L4" s="2"/>
      <c r="M4" s="6"/>
      <c r="N4" s="6"/>
      <c r="O4" s="44" t="s">
        <v>159</v>
      </c>
    </row>
    <row r="5" spans="1:18" ht="15.75" customHeight="1">
      <c r="A5" s="916" t="s">
        <v>124</v>
      </c>
      <c r="B5" s="915" t="s">
        <v>125</v>
      </c>
      <c r="C5" s="915" t="s">
        <v>170</v>
      </c>
      <c r="D5" s="915" t="s">
        <v>171</v>
      </c>
      <c r="E5" s="915" t="s">
        <v>172</v>
      </c>
      <c r="F5" s="915" t="s">
        <v>173</v>
      </c>
      <c r="G5" s="950" t="s">
        <v>174</v>
      </c>
      <c r="H5" s="951"/>
      <c r="I5" s="951"/>
      <c r="J5" s="951"/>
      <c r="K5" s="951"/>
      <c r="L5" s="951"/>
      <c r="M5" s="951"/>
      <c r="N5" s="951"/>
      <c r="O5" s="985" t="s">
        <v>164</v>
      </c>
      <c r="P5" s="913" t="s">
        <v>175</v>
      </c>
    </row>
    <row r="6" spans="1:18" ht="19.5" customHeight="1">
      <c r="A6" s="943"/>
      <c r="B6" s="945"/>
      <c r="C6" s="945"/>
      <c r="D6" s="945"/>
      <c r="E6" s="945"/>
      <c r="F6" s="945"/>
      <c r="G6" s="952" t="s">
        <v>160</v>
      </c>
      <c r="H6" s="953"/>
      <c r="I6" s="952" t="s">
        <v>161</v>
      </c>
      <c r="J6" s="954"/>
      <c r="K6" s="952" t="s">
        <v>160</v>
      </c>
      <c r="L6" s="954"/>
      <c r="M6" s="952" t="s">
        <v>161</v>
      </c>
      <c r="N6" s="954"/>
      <c r="O6" s="986"/>
      <c r="P6" s="941"/>
    </row>
    <row r="7" spans="1:18" ht="33.75" customHeight="1">
      <c r="A7" s="917"/>
      <c r="B7" s="918"/>
      <c r="C7" s="918"/>
      <c r="D7" s="918"/>
      <c r="E7" s="918"/>
      <c r="F7" s="918"/>
      <c r="G7" s="7" t="s">
        <v>125</v>
      </c>
      <c r="H7" s="7" t="s">
        <v>167</v>
      </c>
      <c r="I7" s="7" t="s">
        <v>125</v>
      </c>
      <c r="J7" s="7" t="s">
        <v>167</v>
      </c>
      <c r="K7" s="49" t="s">
        <v>176</v>
      </c>
      <c r="L7" s="7" t="s">
        <v>177</v>
      </c>
      <c r="M7" s="49" t="s">
        <v>176</v>
      </c>
      <c r="N7" s="7" t="s">
        <v>177</v>
      </c>
      <c r="O7" s="987"/>
      <c r="P7" s="914"/>
    </row>
    <row r="8" spans="1:18" ht="7.5" customHeight="1">
      <c r="A8" s="221"/>
      <c r="B8" s="222"/>
      <c r="C8" s="223"/>
      <c r="D8" s="223"/>
      <c r="E8" s="224"/>
      <c r="F8" s="225"/>
      <c r="G8" s="226"/>
      <c r="H8" s="227"/>
      <c r="I8" s="226"/>
      <c r="J8" s="227"/>
      <c r="K8" s="227"/>
      <c r="L8" s="227"/>
      <c r="M8" s="228"/>
      <c r="N8" s="228"/>
      <c r="O8" s="229"/>
      <c r="P8" s="230"/>
    </row>
    <row r="9" spans="1:18">
      <c r="A9" s="16">
        <f t="shared" ref="A9:A67" si="0">A8+1</f>
        <v>1</v>
      </c>
      <c r="B9" s="52">
        <f t="shared" ref="B9:B19" si="1">I9</f>
        <v>46296</v>
      </c>
      <c r="C9" s="231" t="s">
        <v>277</v>
      </c>
      <c r="D9" s="231" t="s">
        <v>278</v>
      </c>
      <c r="E9" s="19">
        <v>46295</v>
      </c>
      <c r="F9" s="181" t="s">
        <v>279</v>
      </c>
      <c r="G9" s="66">
        <v>46295</v>
      </c>
      <c r="H9" s="67">
        <v>0.99305555555555503</v>
      </c>
      <c r="I9" s="66">
        <v>46296</v>
      </c>
      <c r="J9" s="67">
        <v>0.131944444444444</v>
      </c>
      <c r="K9" s="232">
        <v>75</v>
      </c>
      <c r="L9" s="232">
        <v>30</v>
      </c>
      <c r="M9" s="232">
        <v>10</v>
      </c>
      <c r="N9" s="232">
        <v>30</v>
      </c>
      <c r="O9" s="22">
        <v>1062.6114098360699</v>
      </c>
      <c r="P9" s="233"/>
      <c r="R9" s="42"/>
    </row>
    <row r="10" spans="1:18">
      <c r="A10" s="16">
        <f t="shared" si="0"/>
        <v>2</v>
      </c>
      <c r="B10" s="52">
        <f t="shared" si="1"/>
        <v>46296</v>
      </c>
      <c r="C10" s="231" t="s">
        <v>280</v>
      </c>
      <c r="D10" s="231" t="s">
        <v>281</v>
      </c>
      <c r="E10" s="66">
        <v>46296</v>
      </c>
      <c r="F10" s="181" t="s">
        <v>282</v>
      </c>
      <c r="G10" s="66">
        <v>46296</v>
      </c>
      <c r="H10" s="67">
        <v>0.131944444444444</v>
      </c>
      <c r="I10" s="66">
        <v>46296</v>
      </c>
      <c r="J10" s="67">
        <v>0.36319444444444399</v>
      </c>
      <c r="K10" s="232">
        <v>100</v>
      </c>
      <c r="L10" s="232">
        <v>30</v>
      </c>
      <c r="M10" s="232">
        <v>10</v>
      </c>
      <c r="N10" s="232">
        <v>30</v>
      </c>
      <c r="O10" s="22">
        <v>1485.58925598991</v>
      </c>
      <c r="P10" s="233"/>
      <c r="R10" s="42"/>
    </row>
    <row r="11" spans="1:18">
      <c r="A11" s="16">
        <f t="shared" si="0"/>
        <v>3</v>
      </c>
      <c r="B11" s="52">
        <f t="shared" si="1"/>
        <v>46296</v>
      </c>
      <c r="C11" s="231" t="s">
        <v>283</v>
      </c>
      <c r="D11" s="231" t="s">
        <v>284</v>
      </c>
      <c r="E11" s="66">
        <v>46296</v>
      </c>
      <c r="F11" s="181" t="s">
        <v>137</v>
      </c>
      <c r="G11" s="66">
        <v>46296</v>
      </c>
      <c r="H11" s="67">
        <v>0.36319444444444399</v>
      </c>
      <c r="I11" s="66">
        <v>46296</v>
      </c>
      <c r="J11" s="67">
        <v>0.84791666666666698</v>
      </c>
      <c r="K11" s="232">
        <v>185</v>
      </c>
      <c r="L11" s="232">
        <v>30</v>
      </c>
      <c r="M11" s="232">
        <v>10</v>
      </c>
      <c r="N11" s="232">
        <v>30</v>
      </c>
      <c r="O11" s="234">
        <v>2840.28</v>
      </c>
      <c r="P11" s="233"/>
      <c r="R11" s="42"/>
    </row>
    <row r="12" spans="1:18">
      <c r="A12" s="16">
        <f t="shared" si="0"/>
        <v>4</v>
      </c>
      <c r="B12" s="52">
        <f t="shared" si="1"/>
        <v>46297</v>
      </c>
      <c r="C12" s="231" t="s">
        <v>285</v>
      </c>
      <c r="D12" s="231" t="s">
        <v>286</v>
      </c>
      <c r="E12" s="66">
        <v>46296</v>
      </c>
      <c r="F12" s="181" t="s">
        <v>38</v>
      </c>
      <c r="G12" s="66">
        <v>46296</v>
      </c>
      <c r="H12" s="67">
        <v>0.84791666666666698</v>
      </c>
      <c r="I12" s="66">
        <v>46297</v>
      </c>
      <c r="J12" s="67">
        <v>6.9444444444444406E-2</v>
      </c>
      <c r="K12" s="232">
        <v>100</v>
      </c>
      <c r="L12" s="232">
        <v>30</v>
      </c>
      <c r="M12" s="232">
        <v>15</v>
      </c>
      <c r="N12" s="232">
        <v>30</v>
      </c>
      <c r="O12" s="22">
        <v>1342.1766917293201</v>
      </c>
      <c r="P12" s="233"/>
      <c r="R12" s="42"/>
    </row>
    <row r="13" spans="1:18">
      <c r="A13" s="16">
        <f t="shared" si="0"/>
        <v>5</v>
      </c>
      <c r="B13" s="52">
        <f t="shared" si="1"/>
        <v>46297</v>
      </c>
      <c r="C13" s="231" t="s">
        <v>277</v>
      </c>
      <c r="D13" s="231" t="s">
        <v>287</v>
      </c>
      <c r="E13" s="66">
        <v>46296</v>
      </c>
      <c r="F13" s="181" t="s">
        <v>137</v>
      </c>
      <c r="G13" s="66">
        <v>46297</v>
      </c>
      <c r="H13" s="67">
        <v>6.9444444444444406E-2</v>
      </c>
      <c r="I13" s="66">
        <v>46297</v>
      </c>
      <c r="J13" s="67">
        <v>0.54583333333333295</v>
      </c>
      <c r="K13" s="232">
        <v>180</v>
      </c>
      <c r="L13" s="232">
        <v>30</v>
      </c>
      <c r="M13" s="232">
        <v>15</v>
      </c>
      <c r="N13" s="232">
        <v>30</v>
      </c>
      <c r="O13" s="22">
        <v>2634.85</v>
      </c>
      <c r="P13" s="233"/>
      <c r="Q13" s="64"/>
      <c r="R13" s="42"/>
    </row>
    <row r="14" spans="1:18">
      <c r="A14" s="16">
        <f t="shared" si="0"/>
        <v>6</v>
      </c>
      <c r="B14" s="10">
        <f t="shared" si="1"/>
        <v>46298</v>
      </c>
      <c r="C14" s="231" t="s">
        <v>288</v>
      </c>
      <c r="D14" s="231" t="s">
        <v>289</v>
      </c>
      <c r="E14" s="66">
        <v>46297</v>
      </c>
      <c r="F14" s="181" t="s">
        <v>137</v>
      </c>
      <c r="G14" s="66">
        <v>46297</v>
      </c>
      <c r="H14" s="67">
        <v>0.54583333333333295</v>
      </c>
      <c r="I14" s="66">
        <v>46298</v>
      </c>
      <c r="J14" s="67">
        <v>0</v>
      </c>
      <c r="K14" s="232">
        <v>195</v>
      </c>
      <c r="L14" s="232">
        <v>30</v>
      </c>
      <c r="M14" s="232">
        <v>15</v>
      </c>
      <c r="N14" s="232">
        <v>30</v>
      </c>
      <c r="O14" s="22">
        <v>2891.23</v>
      </c>
      <c r="P14" s="233"/>
      <c r="Q14" s="64"/>
      <c r="R14" s="42"/>
    </row>
    <row r="15" spans="1:18">
      <c r="A15" s="16">
        <f t="shared" si="0"/>
        <v>7</v>
      </c>
      <c r="B15" s="10">
        <f t="shared" si="1"/>
        <v>46298</v>
      </c>
      <c r="C15" s="235" t="s">
        <v>290</v>
      </c>
      <c r="D15" s="231" t="s">
        <v>291</v>
      </c>
      <c r="E15" s="66">
        <v>46297</v>
      </c>
      <c r="F15" s="181" t="s">
        <v>137</v>
      </c>
      <c r="G15" s="66">
        <v>46298</v>
      </c>
      <c r="H15" s="67">
        <v>0</v>
      </c>
      <c r="I15" s="66">
        <v>46298</v>
      </c>
      <c r="J15" s="67">
        <v>0.47013888888888899</v>
      </c>
      <c r="K15" s="232">
        <v>190</v>
      </c>
      <c r="L15" s="232">
        <v>30</v>
      </c>
      <c r="M15" s="232">
        <v>15</v>
      </c>
      <c r="N15" s="232">
        <v>30</v>
      </c>
      <c r="O15" s="22">
        <v>2620.2800000000002</v>
      </c>
      <c r="P15" s="233"/>
      <c r="Q15" s="64"/>
      <c r="R15" s="42"/>
    </row>
    <row r="16" spans="1:18">
      <c r="A16" s="16">
        <f t="shared" si="0"/>
        <v>8</v>
      </c>
      <c r="B16" s="10">
        <f t="shared" si="1"/>
        <v>46299</v>
      </c>
      <c r="C16" s="231" t="s">
        <v>292</v>
      </c>
      <c r="D16" s="231" t="s">
        <v>293</v>
      </c>
      <c r="E16" s="66">
        <v>46297</v>
      </c>
      <c r="F16" s="181" t="s">
        <v>137</v>
      </c>
      <c r="G16" s="66">
        <v>46298</v>
      </c>
      <c r="H16" s="67">
        <v>0.47013888888888899</v>
      </c>
      <c r="I16" s="66">
        <v>46299</v>
      </c>
      <c r="J16" s="67">
        <v>0.95416666666666705</v>
      </c>
      <c r="K16" s="232">
        <v>190</v>
      </c>
      <c r="L16" s="232">
        <v>30</v>
      </c>
      <c r="M16" s="232">
        <v>15</v>
      </c>
      <c r="N16" s="232">
        <v>30</v>
      </c>
      <c r="O16" s="22">
        <v>2560.5500000000002</v>
      </c>
      <c r="P16" s="233"/>
      <c r="R16" s="42"/>
    </row>
    <row r="17" spans="1:18">
      <c r="A17" s="16">
        <f t="shared" si="0"/>
        <v>9</v>
      </c>
      <c r="B17" s="10">
        <f t="shared" si="1"/>
        <v>46300</v>
      </c>
      <c r="C17" s="231" t="s">
        <v>294</v>
      </c>
      <c r="D17" s="231" t="s">
        <v>295</v>
      </c>
      <c r="E17" s="66">
        <v>46298</v>
      </c>
      <c r="F17" s="181" t="s">
        <v>137</v>
      </c>
      <c r="G17" s="66">
        <v>46299</v>
      </c>
      <c r="H17" s="67">
        <v>0.95416666666666705</v>
      </c>
      <c r="I17" s="66">
        <v>46300</v>
      </c>
      <c r="J17" s="67">
        <v>0.33333333333333298</v>
      </c>
      <c r="K17" s="232">
        <v>160</v>
      </c>
      <c r="L17" s="232">
        <v>30</v>
      </c>
      <c r="M17" s="232">
        <v>15</v>
      </c>
      <c r="N17" s="232">
        <v>30</v>
      </c>
      <c r="O17" s="22">
        <v>2403.31</v>
      </c>
      <c r="P17" s="233"/>
      <c r="R17" s="42"/>
    </row>
    <row r="18" spans="1:18">
      <c r="A18" s="16">
        <f t="shared" si="0"/>
        <v>10</v>
      </c>
      <c r="B18" s="10">
        <f t="shared" si="1"/>
        <v>46300</v>
      </c>
      <c r="C18" s="231" t="s">
        <v>280</v>
      </c>
      <c r="D18" s="231" t="s">
        <v>296</v>
      </c>
      <c r="E18" s="66">
        <v>46299</v>
      </c>
      <c r="F18" s="181" t="s">
        <v>137</v>
      </c>
      <c r="G18" s="66">
        <v>46300</v>
      </c>
      <c r="H18" s="67">
        <v>0.33333333333333298</v>
      </c>
      <c r="I18" s="66">
        <v>46300</v>
      </c>
      <c r="J18" s="67">
        <v>0.72569444444444497</v>
      </c>
      <c r="K18" s="232">
        <v>165</v>
      </c>
      <c r="L18" s="232">
        <v>30</v>
      </c>
      <c r="M18" s="232">
        <v>15</v>
      </c>
      <c r="N18" s="232">
        <v>30</v>
      </c>
      <c r="O18" s="22">
        <v>2499.94</v>
      </c>
      <c r="P18" s="233"/>
      <c r="Q18" s="64"/>
      <c r="R18" s="42"/>
    </row>
    <row r="19" spans="1:18">
      <c r="A19" s="16">
        <f t="shared" si="0"/>
        <v>11</v>
      </c>
      <c r="B19" s="10">
        <f t="shared" si="1"/>
        <v>46301</v>
      </c>
      <c r="C19" s="231" t="s">
        <v>297</v>
      </c>
      <c r="D19" s="231" t="s">
        <v>298</v>
      </c>
      <c r="E19" s="66">
        <v>46300</v>
      </c>
      <c r="F19" s="181" t="s">
        <v>137</v>
      </c>
      <c r="G19" s="66">
        <v>46300</v>
      </c>
      <c r="H19" s="67">
        <v>0.72569444444444497</v>
      </c>
      <c r="I19" s="66">
        <v>46301</v>
      </c>
      <c r="J19" s="67">
        <v>0.243055555555556</v>
      </c>
      <c r="K19" s="232">
        <v>195</v>
      </c>
      <c r="L19" s="232">
        <v>30</v>
      </c>
      <c r="M19" s="232">
        <v>20</v>
      </c>
      <c r="N19" s="232">
        <v>30</v>
      </c>
      <c r="O19" s="22">
        <v>2193.4899999999998</v>
      </c>
      <c r="P19" s="233"/>
      <c r="R19" s="42"/>
    </row>
    <row r="20" spans="1:18">
      <c r="A20" s="16">
        <f t="shared" si="0"/>
        <v>12</v>
      </c>
      <c r="B20" s="10">
        <f t="shared" ref="B20:B31" si="2">I20</f>
        <v>46301</v>
      </c>
      <c r="C20" s="231" t="s">
        <v>299</v>
      </c>
      <c r="D20" s="231" t="s">
        <v>300</v>
      </c>
      <c r="E20" s="66">
        <v>46300</v>
      </c>
      <c r="F20" s="181" t="s">
        <v>137</v>
      </c>
      <c r="G20" s="66">
        <v>46301</v>
      </c>
      <c r="H20" s="67">
        <v>0.243055555555556</v>
      </c>
      <c r="I20" s="66">
        <v>46301</v>
      </c>
      <c r="J20" s="67">
        <v>0.65625</v>
      </c>
      <c r="K20" s="232">
        <v>165</v>
      </c>
      <c r="L20" s="232">
        <v>30</v>
      </c>
      <c r="M20" s="232">
        <v>20</v>
      </c>
      <c r="N20" s="232">
        <v>30</v>
      </c>
      <c r="O20" s="22">
        <v>2562.6799999999998</v>
      </c>
      <c r="P20" s="233"/>
      <c r="Q20" s="64"/>
      <c r="R20" s="42"/>
    </row>
    <row r="21" spans="1:18">
      <c r="A21" s="16">
        <f t="shared" si="0"/>
        <v>13</v>
      </c>
      <c r="B21" s="10">
        <f t="shared" si="2"/>
        <v>46302</v>
      </c>
      <c r="C21" s="231" t="s">
        <v>301</v>
      </c>
      <c r="D21" s="231" t="s">
        <v>302</v>
      </c>
      <c r="E21" s="66">
        <v>46301</v>
      </c>
      <c r="F21" s="181" t="s">
        <v>137</v>
      </c>
      <c r="G21" s="66">
        <v>46301</v>
      </c>
      <c r="H21" s="67">
        <v>0.65625</v>
      </c>
      <c r="I21" s="66">
        <v>46302</v>
      </c>
      <c r="J21" s="67">
        <v>2.2222222222222199E-2</v>
      </c>
      <c r="K21" s="232">
        <v>180</v>
      </c>
      <c r="L21" s="232">
        <v>30</v>
      </c>
      <c r="M21" s="232">
        <v>20</v>
      </c>
      <c r="N21" s="232">
        <v>30</v>
      </c>
      <c r="O21" s="22">
        <v>2479.38</v>
      </c>
      <c r="P21" s="233"/>
      <c r="R21" s="42"/>
    </row>
    <row r="22" spans="1:18">
      <c r="A22" s="16">
        <f t="shared" si="0"/>
        <v>14</v>
      </c>
      <c r="B22" s="10">
        <f t="shared" si="2"/>
        <v>46302</v>
      </c>
      <c r="C22" s="231" t="s">
        <v>303</v>
      </c>
      <c r="D22" s="231" t="s">
        <v>304</v>
      </c>
      <c r="E22" s="66">
        <v>46301</v>
      </c>
      <c r="F22" s="181" t="s">
        <v>137</v>
      </c>
      <c r="G22" s="66">
        <v>46302</v>
      </c>
      <c r="H22" s="67">
        <v>2.2222222222222199E-2</v>
      </c>
      <c r="I22" s="66">
        <v>46302</v>
      </c>
      <c r="J22" s="67">
        <v>0.375</v>
      </c>
      <c r="K22" s="232">
        <v>160</v>
      </c>
      <c r="L22" s="232">
        <v>30</v>
      </c>
      <c r="M22" s="232">
        <v>20</v>
      </c>
      <c r="N22" s="232">
        <v>30</v>
      </c>
      <c r="O22" s="22">
        <v>2388.31</v>
      </c>
      <c r="P22" s="233"/>
      <c r="R22" s="42"/>
    </row>
    <row r="23" spans="1:18">
      <c r="A23" s="16">
        <f t="shared" si="0"/>
        <v>15</v>
      </c>
      <c r="B23" s="10">
        <f t="shared" si="2"/>
        <v>46302</v>
      </c>
      <c r="C23" s="231" t="s">
        <v>292</v>
      </c>
      <c r="D23" s="231" t="s">
        <v>305</v>
      </c>
      <c r="E23" s="66">
        <v>46301</v>
      </c>
      <c r="F23" s="181" t="s">
        <v>137</v>
      </c>
      <c r="G23" s="66">
        <v>46302</v>
      </c>
      <c r="H23" s="67">
        <v>0.375</v>
      </c>
      <c r="I23" s="66">
        <v>46302</v>
      </c>
      <c r="J23" s="67">
        <v>0.73541666666666705</v>
      </c>
      <c r="K23" s="232">
        <v>160</v>
      </c>
      <c r="L23" s="232">
        <v>30</v>
      </c>
      <c r="M23" s="232">
        <v>20</v>
      </c>
      <c r="N23" s="232">
        <v>30</v>
      </c>
      <c r="O23" s="22">
        <v>2403.65</v>
      </c>
      <c r="P23" s="233"/>
      <c r="R23" s="42"/>
    </row>
    <row r="24" spans="1:18">
      <c r="A24" s="16">
        <f t="shared" si="0"/>
        <v>16</v>
      </c>
      <c r="B24" s="10">
        <f t="shared" si="2"/>
        <v>46303</v>
      </c>
      <c r="C24" s="231" t="s">
        <v>306</v>
      </c>
      <c r="D24" s="231" t="s">
        <v>307</v>
      </c>
      <c r="E24" s="19">
        <v>46302</v>
      </c>
      <c r="F24" s="181" t="s">
        <v>279</v>
      </c>
      <c r="G24" s="66">
        <v>46302</v>
      </c>
      <c r="H24" s="67">
        <v>0.73541666666666705</v>
      </c>
      <c r="I24" s="66">
        <v>46303</v>
      </c>
      <c r="J24" s="67">
        <v>1.38888888888889E-3</v>
      </c>
      <c r="K24" s="232">
        <v>125</v>
      </c>
      <c r="L24" s="232">
        <v>30</v>
      </c>
      <c r="M24" s="232">
        <v>20</v>
      </c>
      <c r="N24" s="232">
        <v>30</v>
      </c>
      <c r="O24" s="22">
        <v>1822.9166666666699</v>
      </c>
      <c r="P24" s="233"/>
      <c r="R24" s="42"/>
    </row>
    <row r="25" spans="1:18">
      <c r="A25" s="16">
        <f t="shared" si="0"/>
        <v>17</v>
      </c>
      <c r="B25" s="10">
        <f t="shared" si="2"/>
        <v>46303</v>
      </c>
      <c r="C25" s="231" t="s">
        <v>308</v>
      </c>
      <c r="D25" s="231" t="s">
        <v>309</v>
      </c>
      <c r="E25" s="19">
        <v>46302</v>
      </c>
      <c r="F25" s="181" t="s">
        <v>282</v>
      </c>
      <c r="G25" s="66">
        <v>46303</v>
      </c>
      <c r="H25" s="67">
        <v>1.38888888888889E-3</v>
      </c>
      <c r="I25" s="66">
        <v>46303</v>
      </c>
      <c r="J25" s="67">
        <v>0.15</v>
      </c>
      <c r="K25" s="232">
        <v>75</v>
      </c>
      <c r="L25" s="232">
        <v>30</v>
      </c>
      <c r="M25" s="232">
        <v>20</v>
      </c>
      <c r="N25" s="232">
        <v>30</v>
      </c>
      <c r="O25" s="22">
        <v>1093.75</v>
      </c>
      <c r="P25" s="233"/>
      <c r="R25" s="42"/>
    </row>
    <row r="26" spans="1:18">
      <c r="A26" s="16">
        <f t="shared" si="0"/>
        <v>18</v>
      </c>
      <c r="B26" s="10">
        <f t="shared" si="2"/>
        <v>46303</v>
      </c>
      <c r="C26" s="231" t="s">
        <v>288</v>
      </c>
      <c r="D26" s="231" t="s">
        <v>310</v>
      </c>
      <c r="E26" s="19">
        <v>46302</v>
      </c>
      <c r="F26" s="181" t="s">
        <v>137</v>
      </c>
      <c r="G26" s="66">
        <v>46303</v>
      </c>
      <c r="H26" s="67">
        <v>0.54166666666666696</v>
      </c>
      <c r="I26" s="66">
        <v>46303</v>
      </c>
      <c r="J26" s="67">
        <v>0.75</v>
      </c>
      <c r="K26" s="232">
        <v>125</v>
      </c>
      <c r="L26" s="232">
        <v>30</v>
      </c>
      <c r="M26" s="232">
        <v>15</v>
      </c>
      <c r="N26" s="232">
        <v>30</v>
      </c>
      <c r="O26" s="22">
        <v>2326.75</v>
      </c>
      <c r="P26" s="233"/>
      <c r="R26" s="42"/>
    </row>
    <row r="27" spans="1:18">
      <c r="A27" s="16">
        <f t="shared" si="0"/>
        <v>19</v>
      </c>
      <c r="B27" s="10">
        <f t="shared" si="2"/>
        <v>46304</v>
      </c>
      <c r="C27" s="231" t="s">
        <v>311</v>
      </c>
      <c r="D27" s="231" t="s">
        <v>312</v>
      </c>
      <c r="E27" s="19">
        <v>46303</v>
      </c>
      <c r="F27" s="181" t="s">
        <v>282</v>
      </c>
      <c r="G27" s="66">
        <v>46303</v>
      </c>
      <c r="H27" s="67">
        <v>0.75</v>
      </c>
      <c r="I27" s="66">
        <v>46304</v>
      </c>
      <c r="J27" s="67">
        <v>1.94444444444444E-2</v>
      </c>
      <c r="K27" s="232">
        <v>115</v>
      </c>
      <c r="L27" s="232">
        <v>30</v>
      </c>
      <c r="M27" s="232">
        <v>15</v>
      </c>
      <c r="N27" s="232">
        <v>30</v>
      </c>
      <c r="O27" s="22">
        <v>1711.52721804511</v>
      </c>
      <c r="P27" s="233"/>
      <c r="R27" s="42"/>
    </row>
    <row r="28" spans="1:18">
      <c r="A28" s="16">
        <f t="shared" si="0"/>
        <v>20</v>
      </c>
      <c r="B28" s="10">
        <f t="shared" si="2"/>
        <v>46304</v>
      </c>
      <c r="C28" s="231" t="s">
        <v>280</v>
      </c>
      <c r="D28" s="231" t="s">
        <v>313</v>
      </c>
      <c r="E28" s="19">
        <v>46303</v>
      </c>
      <c r="F28" s="181" t="s">
        <v>282</v>
      </c>
      <c r="G28" s="66">
        <v>46304</v>
      </c>
      <c r="H28" s="67">
        <v>1.94444444444444E-2</v>
      </c>
      <c r="I28" s="66">
        <v>46304</v>
      </c>
      <c r="J28" s="67">
        <v>0.34722222222222199</v>
      </c>
      <c r="K28" s="232">
        <v>100</v>
      </c>
      <c r="L28" s="232">
        <v>30</v>
      </c>
      <c r="M28" s="232">
        <v>10</v>
      </c>
      <c r="N28" s="232">
        <v>30</v>
      </c>
      <c r="O28" s="22">
        <v>1158.78947368421</v>
      </c>
      <c r="P28" s="233"/>
      <c r="R28" s="42"/>
    </row>
    <row r="29" spans="1:18">
      <c r="A29" s="16">
        <f t="shared" si="0"/>
        <v>21</v>
      </c>
      <c r="B29" s="10">
        <f t="shared" si="2"/>
        <v>46304</v>
      </c>
      <c r="C29" s="231" t="s">
        <v>314</v>
      </c>
      <c r="D29" s="231" t="s">
        <v>315</v>
      </c>
      <c r="E29" s="19">
        <v>46303</v>
      </c>
      <c r="F29" s="181" t="s">
        <v>282</v>
      </c>
      <c r="G29" s="66">
        <v>46304</v>
      </c>
      <c r="H29" s="67">
        <v>0.34722222222222199</v>
      </c>
      <c r="I29" s="66">
        <v>46304</v>
      </c>
      <c r="J29" s="67">
        <v>0.65277777777777801</v>
      </c>
      <c r="K29" s="232">
        <v>105</v>
      </c>
      <c r="L29" s="232">
        <v>30</v>
      </c>
      <c r="M29" s="232">
        <v>10</v>
      </c>
      <c r="N29" s="232">
        <v>30</v>
      </c>
      <c r="O29" s="22">
        <v>1410.1090225563901</v>
      </c>
      <c r="P29" s="233"/>
      <c r="R29" s="42"/>
    </row>
    <row r="30" spans="1:18">
      <c r="A30" s="16">
        <f t="shared" si="0"/>
        <v>22</v>
      </c>
      <c r="B30" s="10">
        <f t="shared" si="2"/>
        <v>46304</v>
      </c>
      <c r="C30" s="231" t="s">
        <v>316</v>
      </c>
      <c r="D30" s="231" t="s">
        <v>317</v>
      </c>
      <c r="E30" s="19">
        <v>46304</v>
      </c>
      <c r="F30" s="181" t="s">
        <v>282</v>
      </c>
      <c r="G30" s="66">
        <v>46304</v>
      </c>
      <c r="H30" s="67">
        <v>0.65277777777777801</v>
      </c>
      <c r="I30" s="66">
        <v>46304</v>
      </c>
      <c r="J30" s="67">
        <v>0.88749999999999996</v>
      </c>
      <c r="K30" s="232">
        <v>90</v>
      </c>
      <c r="L30" s="232">
        <v>30</v>
      </c>
      <c r="M30" s="232">
        <v>10</v>
      </c>
      <c r="N30" s="232">
        <v>30</v>
      </c>
      <c r="O30" s="22">
        <v>1438.2496240601499</v>
      </c>
      <c r="P30" s="233"/>
      <c r="R30" s="42"/>
    </row>
    <row r="31" spans="1:18">
      <c r="A31" s="16">
        <f t="shared" si="0"/>
        <v>23</v>
      </c>
      <c r="B31" s="10">
        <f t="shared" si="2"/>
        <v>46305</v>
      </c>
      <c r="C31" s="231" t="s">
        <v>308</v>
      </c>
      <c r="D31" s="231" t="s">
        <v>318</v>
      </c>
      <c r="E31" s="19">
        <v>46304</v>
      </c>
      <c r="F31" s="181" t="s">
        <v>282</v>
      </c>
      <c r="G31" s="66">
        <v>46305</v>
      </c>
      <c r="H31" s="67">
        <v>0</v>
      </c>
      <c r="I31" s="66">
        <v>46305</v>
      </c>
      <c r="J31" s="67">
        <v>0.41666666666666702</v>
      </c>
      <c r="K31" s="232">
        <v>175</v>
      </c>
      <c r="L31" s="232">
        <v>30</v>
      </c>
      <c r="M31" s="232">
        <v>10</v>
      </c>
      <c r="N31" s="232">
        <v>30</v>
      </c>
      <c r="O31" s="22">
        <v>1312.5</v>
      </c>
      <c r="P31" s="233"/>
      <c r="R31" s="42"/>
    </row>
    <row r="32" spans="1:18">
      <c r="A32" s="16">
        <f t="shared" si="0"/>
        <v>24</v>
      </c>
      <c r="B32" s="10">
        <f t="shared" ref="B32:B67" si="3">I32</f>
        <v>46305</v>
      </c>
      <c r="C32" s="231" t="s">
        <v>303</v>
      </c>
      <c r="D32" s="231" t="s">
        <v>319</v>
      </c>
      <c r="E32" s="19">
        <v>46304</v>
      </c>
      <c r="F32" s="181" t="s">
        <v>137</v>
      </c>
      <c r="G32" s="66">
        <v>46305</v>
      </c>
      <c r="H32" s="67">
        <v>0.41666666666666702</v>
      </c>
      <c r="I32" s="66">
        <v>46305</v>
      </c>
      <c r="J32" s="67">
        <v>0.66666666666666696</v>
      </c>
      <c r="K32" s="232">
        <v>75</v>
      </c>
      <c r="L32" s="232">
        <v>30</v>
      </c>
      <c r="M32" s="232">
        <v>15</v>
      </c>
      <c r="N32" s="232">
        <v>30</v>
      </c>
      <c r="O32" s="236">
        <v>2427.9200000000401</v>
      </c>
      <c r="P32" s="233"/>
      <c r="R32" s="42"/>
    </row>
    <row r="33" spans="1:22">
      <c r="A33" s="16">
        <f t="shared" si="0"/>
        <v>25</v>
      </c>
      <c r="B33" s="10">
        <f t="shared" si="3"/>
        <v>46305</v>
      </c>
      <c r="C33" s="231" t="s">
        <v>320</v>
      </c>
      <c r="D33" s="231" t="s">
        <v>321</v>
      </c>
      <c r="E33" s="19">
        <v>46305</v>
      </c>
      <c r="F33" s="181" t="s">
        <v>38</v>
      </c>
      <c r="G33" s="66">
        <v>46305</v>
      </c>
      <c r="H33" s="67">
        <v>0.41666666666666702</v>
      </c>
      <c r="I33" s="66">
        <v>46305</v>
      </c>
      <c r="J33" s="67">
        <v>0.66666666666666696</v>
      </c>
      <c r="K33" s="232">
        <v>75</v>
      </c>
      <c r="L33" s="232">
        <v>30</v>
      </c>
      <c r="M33" s="232">
        <v>15</v>
      </c>
      <c r="N33" s="232">
        <v>30</v>
      </c>
      <c r="O33" s="22">
        <v>911.25</v>
      </c>
      <c r="P33" s="233"/>
      <c r="R33" s="42"/>
    </row>
    <row r="34" spans="1:22">
      <c r="A34" s="16">
        <f t="shared" si="0"/>
        <v>26</v>
      </c>
      <c r="B34" s="10">
        <f t="shared" si="3"/>
        <v>46307</v>
      </c>
      <c r="C34" s="231" t="s">
        <v>316</v>
      </c>
      <c r="D34" s="231" t="s">
        <v>322</v>
      </c>
      <c r="E34" s="19">
        <v>46305</v>
      </c>
      <c r="F34" s="181" t="s">
        <v>137</v>
      </c>
      <c r="G34" s="66">
        <v>46306</v>
      </c>
      <c r="H34" s="67">
        <v>0.875</v>
      </c>
      <c r="I34" s="66">
        <v>46307</v>
      </c>
      <c r="J34" s="67">
        <v>0.29166666666666702</v>
      </c>
      <c r="K34" s="232">
        <v>180</v>
      </c>
      <c r="L34" s="232">
        <v>30</v>
      </c>
      <c r="M34" s="232">
        <v>15</v>
      </c>
      <c r="N34" s="232">
        <v>30</v>
      </c>
      <c r="O34" s="22">
        <v>2595.8499999999799</v>
      </c>
      <c r="P34" s="233"/>
      <c r="R34" s="42"/>
    </row>
    <row r="35" spans="1:22">
      <c r="A35" s="16">
        <f t="shared" si="0"/>
        <v>27</v>
      </c>
      <c r="B35" s="10">
        <f t="shared" si="3"/>
        <v>46307</v>
      </c>
      <c r="C35" s="231" t="s">
        <v>323</v>
      </c>
      <c r="D35" s="231" t="s">
        <v>324</v>
      </c>
      <c r="E35" s="19">
        <v>46306</v>
      </c>
      <c r="F35" s="181" t="s">
        <v>137</v>
      </c>
      <c r="G35" s="66">
        <v>46307</v>
      </c>
      <c r="H35" s="67">
        <v>0.29166666666666669</v>
      </c>
      <c r="I35" s="66">
        <v>46307</v>
      </c>
      <c r="J35" s="67">
        <v>0.7631944444444444</v>
      </c>
      <c r="K35" s="232">
        <v>175</v>
      </c>
      <c r="L35" s="232">
        <v>30</v>
      </c>
      <c r="M35" s="232">
        <v>15</v>
      </c>
      <c r="N35" s="232">
        <v>30</v>
      </c>
      <c r="O35" s="22">
        <v>2580.3100000000559</v>
      </c>
      <c r="P35" s="233"/>
      <c r="R35" s="42"/>
    </row>
    <row r="36" spans="1:22">
      <c r="A36" s="16">
        <f t="shared" si="0"/>
        <v>28</v>
      </c>
      <c r="B36" s="10">
        <f t="shared" si="3"/>
        <v>46308</v>
      </c>
      <c r="C36" s="231" t="s">
        <v>393</v>
      </c>
      <c r="D36" s="231" t="s">
        <v>391</v>
      </c>
      <c r="E36" s="19">
        <v>46307</v>
      </c>
      <c r="F36" s="181" t="s">
        <v>137</v>
      </c>
      <c r="G36" s="66">
        <v>46307</v>
      </c>
      <c r="H36" s="67">
        <v>0.7631944444444444</v>
      </c>
      <c r="I36" s="66">
        <v>46308</v>
      </c>
      <c r="J36" s="67">
        <v>0.20694444444444446</v>
      </c>
      <c r="K36" s="232">
        <v>185</v>
      </c>
      <c r="L36" s="232">
        <v>30</v>
      </c>
      <c r="M36" s="232">
        <v>10</v>
      </c>
      <c r="N36" s="232">
        <v>30</v>
      </c>
      <c r="O36" s="22">
        <v>2451.15</v>
      </c>
      <c r="P36" s="233"/>
      <c r="R36" s="42"/>
      <c r="U36" s="42"/>
    </row>
    <row r="37" spans="1:22">
      <c r="A37" s="16">
        <f t="shared" si="0"/>
        <v>29</v>
      </c>
      <c r="B37" s="10">
        <f t="shared" si="3"/>
        <v>46308</v>
      </c>
      <c r="C37" s="231" t="s">
        <v>394</v>
      </c>
      <c r="D37" s="231" t="s">
        <v>392</v>
      </c>
      <c r="E37" s="19">
        <v>46308</v>
      </c>
      <c r="F37" s="181" t="s">
        <v>137</v>
      </c>
      <c r="G37" s="66">
        <v>46308</v>
      </c>
      <c r="H37" s="67">
        <v>0.20694444444444446</v>
      </c>
      <c r="I37" s="66">
        <v>46308</v>
      </c>
      <c r="J37" s="67">
        <v>0.63263888888888886</v>
      </c>
      <c r="K37" s="232">
        <v>185</v>
      </c>
      <c r="L37" s="232">
        <v>30</v>
      </c>
      <c r="M37" s="232">
        <v>10</v>
      </c>
      <c r="N37" s="232">
        <v>30</v>
      </c>
      <c r="O37" s="22">
        <v>2721.28</v>
      </c>
      <c r="P37" s="233"/>
      <c r="R37" s="42"/>
      <c r="U37" s="42"/>
      <c r="V37" s="22"/>
    </row>
    <row r="38" spans="1:22">
      <c r="A38" s="16">
        <f t="shared" si="0"/>
        <v>30</v>
      </c>
      <c r="B38" s="10">
        <f t="shared" ref="B38:B43" si="4">I38</f>
        <v>46309</v>
      </c>
      <c r="C38" s="814" t="s">
        <v>398</v>
      </c>
      <c r="D38" s="231" t="s">
        <v>397</v>
      </c>
      <c r="E38" s="19">
        <v>46308</v>
      </c>
      <c r="F38" s="181" t="s">
        <v>137</v>
      </c>
      <c r="G38" s="66">
        <v>46308</v>
      </c>
      <c r="H38" s="67">
        <v>0.63263888888888886</v>
      </c>
      <c r="I38" s="66">
        <v>46309</v>
      </c>
      <c r="J38" s="67">
        <v>6.1111111111111116E-2</v>
      </c>
      <c r="K38" s="232">
        <v>195</v>
      </c>
      <c r="L38" s="232">
        <v>30</v>
      </c>
      <c r="M38" s="232">
        <v>15</v>
      </c>
      <c r="N38" s="232">
        <v>30</v>
      </c>
      <c r="O38" s="22">
        <v>2484.1499999999069</v>
      </c>
      <c r="P38" s="233"/>
      <c r="R38" s="22"/>
      <c r="U38" s="42"/>
    </row>
    <row r="39" spans="1:22">
      <c r="A39" s="16">
        <f t="shared" si="0"/>
        <v>31</v>
      </c>
      <c r="B39" s="10">
        <f t="shared" si="4"/>
        <v>46309</v>
      </c>
      <c r="C39" s="231" t="s">
        <v>292</v>
      </c>
      <c r="D39" s="231" t="s">
        <v>401</v>
      </c>
      <c r="E39" s="19">
        <v>46308</v>
      </c>
      <c r="F39" s="181" t="s">
        <v>137</v>
      </c>
      <c r="G39" s="66">
        <v>46309</v>
      </c>
      <c r="H39" s="67">
        <v>6.1111111111111116E-2</v>
      </c>
      <c r="I39" s="66">
        <v>46309</v>
      </c>
      <c r="J39" s="67">
        <v>0.4604166666666667</v>
      </c>
      <c r="K39" s="232">
        <v>170</v>
      </c>
      <c r="L39" s="232">
        <v>30</v>
      </c>
      <c r="M39" s="232">
        <v>20</v>
      </c>
      <c r="N39" s="232">
        <v>30</v>
      </c>
      <c r="O39" s="22">
        <v>2558.34</v>
      </c>
      <c r="P39" s="233"/>
      <c r="R39" s="42"/>
      <c r="U39" s="42"/>
    </row>
    <row r="40" spans="1:22">
      <c r="A40" s="16">
        <f t="shared" si="0"/>
        <v>32</v>
      </c>
      <c r="B40" s="10">
        <f t="shared" si="4"/>
        <v>46309</v>
      </c>
      <c r="C40" s="231" t="s">
        <v>403</v>
      </c>
      <c r="D40" s="231" t="s">
        <v>402</v>
      </c>
      <c r="E40" s="19">
        <v>46308</v>
      </c>
      <c r="F40" s="181" t="s">
        <v>137</v>
      </c>
      <c r="G40" s="66">
        <v>46309</v>
      </c>
      <c r="H40" s="67">
        <v>0.4604166666666667</v>
      </c>
      <c r="I40" s="66">
        <v>46309</v>
      </c>
      <c r="J40" s="67">
        <v>0.89236111111111116</v>
      </c>
      <c r="K40" s="232">
        <v>185</v>
      </c>
      <c r="L40" s="232">
        <v>30</v>
      </c>
      <c r="M40" s="232">
        <v>20</v>
      </c>
      <c r="N40" s="232">
        <v>30</v>
      </c>
      <c r="O40" s="22">
        <v>2629.98</v>
      </c>
      <c r="P40" s="233"/>
      <c r="R40" s="42"/>
      <c r="U40" s="42"/>
    </row>
    <row r="41" spans="1:22">
      <c r="A41" s="16">
        <f t="shared" si="0"/>
        <v>33</v>
      </c>
      <c r="B41" s="10">
        <f t="shared" si="4"/>
        <v>46310</v>
      </c>
      <c r="C41" s="231" t="s">
        <v>411</v>
      </c>
      <c r="D41" s="231" t="s">
        <v>409</v>
      </c>
      <c r="E41" s="19">
        <v>46309</v>
      </c>
      <c r="F41" s="181" t="s">
        <v>137</v>
      </c>
      <c r="G41" s="66">
        <v>46309</v>
      </c>
      <c r="H41" s="67">
        <v>0.89236111111111116</v>
      </c>
      <c r="I41" s="66">
        <v>46310</v>
      </c>
      <c r="J41" s="67">
        <v>0.14930555555555555</v>
      </c>
      <c r="K41" s="232">
        <v>125</v>
      </c>
      <c r="L41" s="232">
        <v>30</v>
      </c>
      <c r="M41" s="232">
        <v>20</v>
      </c>
      <c r="N41" s="232">
        <v>30</v>
      </c>
      <c r="P41" s="233"/>
      <c r="R41" s="42">
        <v>1545.0599999999395</v>
      </c>
      <c r="U41" s="42"/>
    </row>
    <row r="42" spans="1:22">
      <c r="A42" s="16">
        <f t="shared" si="0"/>
        <v>34</v>
      </c>
      <c r="B42" s="10">
        <f t="shared" si="4"/>
        <v>0</v>
      </c>
      <c r="C42" s="231" t="s">
        <v>398</v>
      </c>
      <c r="D42" s="231" t="s">
        <v>410</v>
      </c>
      <c r="E42" s="19">
        <v>46309</v>
      </c>
      <c r="F42" s="181" t="s">
        <v>137</v>
      </c>
      <c r="G42" s="66"/>
      <c r="H42" s="67"/>
      <c r="I42" s="66"/>
      <c r="J42" s="67"/>
      <c r="K42" s="232"/>
      <c r="L42" s="232"/>
      <c r="M42" s="232"/>
      <c r="N42" s="232"/>
      <c r="P42" s="233"/>
      <c r="R42" s="42"/>
      <c r="U42" s="42"/>
    </row>
    <row r="43" spans="1:22">
      <c r="A43" s="16">
        <f t="shared" si="0"/>
        <v>35</v>
      </c>
      <c r="B43" s="10">
        <f t="shared" si="4"/>
        <v>0</v>
      </c>
      <c r="C43" s="231" t="s">
        <v>285</v>
      </c>
      <c r="D43" s="238" t="s">
        <v>357</v>
      </c>
      <c r="E43" s="19">
        <v>46310</v>
      </c>
      <c r="F43" s="181" t="s">
        <v>137</v>
      </c>
      <c r="G43" s="66"/>
      <c r="H43" s="67"/>
      <c r="I43" s="66"/>
      <c r="J43" s="67"/>
      <c r="K43" s="232"/>
      <c r="L43" s="232"/>
      <c r="M43" s="232"/>
      <c r="N43" s="232"/>
      <c r="O43" s="22"/>
      <c r="P43" s="233"/>
      <c r="R43" s="42"/>
      <c r="U43" s="42"/>
    </row>
    <row r="44" spans="1:22">
      <c r="A44" s="16">
        <f t="shared" si="0"/>
        <v>36</v>
      </c>
      <c r="B44" s="10">
        <f t="shared" si="3"/>
        <v>0</v>
      </c>
      <c r="C44" s="231"/>
      <c r="D44" s="231"/>
      <c r="E44" s="19"/>
      <c r="F44" s="181"/>
      <c r="G44" s="66"/>
      <c r="H44" s="67"/>
      <c r="I44" s="66"/>
      <c r="J44" s="67"/>
      <c r="K44" s="232"/>
      <c r="L44" s="232"/>
      <c r="M44" s="232"/>
      <c r="N44" s="232"/>
      <c r="O44" s="22"/>
      <c r="P44" s="233"/>
      <c r="R44" s="42"/>
      <c r="U44" s="42"/>
    </row>
    <row r="45" spans="1:22">
      <c r="A45" s="16">
        <f t="shared" si="0"/>
        <v>37</v>
      </c>
      <c r="B45" s="10">
        <f t="shared" si="3"/>
        <v>0</v>
      </c>
      <c r="C45" s="231"/>
      <c r="D45" s="231"/>
      <c r="E45" s="19"/>
      <c r="F45" s="181"/>
      <c r="G45" s="66"/>
      <c r="H45" s="67"/>
      <c r="I45" s="66"/>
      <c r="J45" s="67"/>
      <c r="K45" s="232"/>
      <c r="L45" s="232"/>
      <c r="M45" s="232"/>
      <c r="N45" s="232"/>
      <c r="O45" s="22"/>
      <c r="P45" s="233"/>
      <c r="R45" s="42"/>
      <c r="U45" s="42"/>
    </row>
    <row r="46" spans="1:22">
      <c r="A46" s="16">
        <f t="shared" si="0"/>
        <v>38</v>
      </c>
      <c r="B46" s="10">
        <f t="shared" si="3"/>
        <v>0</v>
      </c>
      <c r="C46" s="231"/>
      <c r="D46" s="231"/>
      <c r="E46" s="19"/>
      <c r="F46" s="181"/>
      <c r="G46" s="66"/>
      <c r="H46" s="67"/>
      <c r="I46" s="66"/>
      <c r="J46" s="67"/>
      <c r="K46" s="232"/>
      <c r="L46" s="232"/>
      <c r="M46" s="232"/>
      <c r="N46" s="232"/>
      <c r="O46" s="22"/>
      <c r="P46" s="233"/>
      <c r="R46" s="42"/>
      <c r="U46" s="42"/>
    </row>
    <row r="47" spans="1:22">
      <c r="A47" s="16">
        <f t="shared" si="0"/>
        <v>39</v>
      </c>
      <c r="B47" s="10">
        <f t="shared" si="3"/>
        <v>0</v>
      </c>
      <c r="C47" s="231"/>
      <c r="D47" s="231"/>
      <c r="E47" s="19"/>
      <c r="F47" s="181"/>
      <c r="G47" s="66"/>
      <c r="H47" s="67"/>
      <c r="I47" s="66"/>
      <c r="J47" s="67"/>
      <c r="K47" s="232"/>
      <c r="L47" s="232"/>
      <c r="M47" s="232"/>
      <c r="N47" s="232"/>
      <c r="O47" s="22"/>
      <c r="P47" s="233"/>
      <c r="R47" s="42"/>
      <c r="U47" s="42"/>
    </row>
    <row r="48" spans="1:22">
      <c r="A48" s="16">
        <f t="shared" si="0"/>
        <v>40</v>
      </c>
      <c r="B48" s="10">
        <f t="shared" si="3"/>
        <v>0</v>
      </c>
      <c r="C48" s="231"/>
      <c r="D48" s="231"/>
      <c r="E48" s="19"/>
      <c r="F48" s="181"/>
      <c r="G48" s="66"/>
      <c r="H48" s="67"/>
      <c r="I48" s="66"/>
      <c r="J48" s="67"/>
      <c r="K48" s="232"/>
      <c r="L48" s="232"/>
      <c r="M48" s="232"/>
      <c r="N48" s="232"/>
      <c r="O48" s="22"/>
      <c r="P48" s="233"/>
      <c r="R48" s="22"/>
      <c r="S48" s="22"/>
      <c r="U48" s="42"/>
    </row>
    <row r="49" spans="1:21">
      <c r="A49" s="16">
        <f t="shared" si="0"/>
        <v>41</v>
      </c>
      <c r="B49" s="10">
        <f t="shared" si="3"/>
        <v>0</v>
      </c>
      <c r="C49" s="231"/>
      <c r="D49" s="231"/>
      <c r="E49" s="19"/>
      <c r="F49" s="181"/>
      <c r="G49" s="66"/>
      <c r="H49" s="67"/>
      <c r="I49" s="66"/>
      <c r="J49" s="67"/>
      <c r="K49" s="232"/>
      <c r="L49" s="232"/>
      <c r="M49" s="232"/>
      <c r="N49" s="232"/>
      <c r="O49" s="22"/>
      <c r="P49" s="233"/>
      <c r="R49" s="42"/>
      <c r="U49" s="42"/>
    </row>
    <row r="50" spans="1:21">
      <c r="A50" s="16">
        <f t="shared" si="0"/>
        <v>42</v>
      </c>
      <c r="B50" s="10">
        <f t="shared" si="3"/>
        <v>0</v>
      </c>
      <c r="C50" s="231"/>
      <c r="D50" s="231"/>
      <c r="E50" s="19"/>
      <c r="F50" s="181"/>
      <c r="G50" s="66"/>
      <c r="H50" s="67"/>
      <c r="I50" s="66"/>
      <c r="J50" s="67"/>
      <c r="K50" s="232"/>
      <c r="L50" s="232"/>
      <c r="M50" s="232"/>
      <c r="N50" s="232"/>
      <c r="O50" s="22"/>
      <c r="P50" s="233"/>
      <c r="R50" s="42"/>
      <c r="U50" s="42"/>
    </row>
    <row r="51" spans="1:21">
      <c r="A51" s="16">
        <f t="shared" si="0"/>
        <v>43</v>
      </c>
      <c r="B51" s="10">
        <f t="shared" si="3"/>
        <v>0</v>
      </c>
      <c r="C51" s="231"/>
      <c r="D51" s="231"/>
      <c r="E51" s="19"/>
      <c r="F51" s="181"/>
      <c r="G51" s="66"/>
      <c r="H51" s="67"/>
      <c r="I51" s="66"/>
      <c r="J51" s="67"/>
      <c r="K51" s="232"/>
      <c r="L51" s="232"/>
      <c r="M51" s="232"/>
      <c r="N51" s="232"/>
      <c r="O51" s="22"/>
      <c r="P51" s="233"/>
      <c r="R51" s="42"/>
      <c r="U51" s="42"/>
    </row>
    <row r="52" spans="1:21">
      <c r="A52" s="16">
        <f t="shared" si="0"/>
        <v>44</v>
      </c>
      <c r="B52" s="10">
        <f t="shared" si="3"/>
        <v>0</v>
      </c>
      <c r="C52" s="231"/>
      <c r="D52" s="231"/>
      <c r="E52" s="19"/>
      <c r="F52" s="181"/>
      <c r="G52" s="66"/>
      <c r="H52" s="67"/>
      <c r="I52" s="66"/>
      <c r="J52" s="67"/>
      <c r="K52" s="232"/>
      <c r="L52" s="232"/>
      <c r="M52" s="232"/>
      <c r="N52" s="232"/>
      <c r="O52" s="22"/>
      <c r="P52" s="233"/>
      <c r="R52" s="42"/>
      <c r="S52" s="237"/>
      <c r="U52" s="42"/>
    </row>
    <row r="53" spans="1:21">
      <c r="A53" s="16">
        <f t="shared" si="0"/>
        <v>45</v>
      </c>
      <c r="B53" s="10">
        <f t="shared" si="3"/>
        <v>0</v>
      </c>
      <c r="C53" s="231"/>
      <c r="D53" s="231"/>
      <c r="E53" s="19"/>
      <c r="F53" s="181"/>
      <c r="G53" s="66"/>
      <c r="H53" s="67"/>
      <c r="I53" s="66"/>
      <c r="J53" s="67"/>
      <c r="K53" s="232"/>
      <c r="L53" s="232"/>
      <c r="M53" s="232"/>
      <c r="N53" s="232"/>
      <c r="O53" s="22"/>
      <c r="P53" s="233"/>
      <c r="R53" s="42"/>
      <c r="U53" s="42"/>
    </row>
    <row r="54" spans="1:21">
      <c r="A54" s="16">
        <f t="shared" si="0"/>
        <v>46</v>
      </c>
      <c r="B54" s="10">
        <f t="shared" si="3"/>
        <v>0</v>
      </c>
      <c r="C54" s="231"/>
      <c r="D54" s="231"/>
      <c r="E54" s="19"/>
      <c r="F54" s="181"/>
      <c r="G54" s="66"/>
      <c r="H54" s="67"/>
      <c r="I54" s="66"/>
      <c r="J54" s="67"/>
      <c r="K54" s="232"/>
      <c r="L54" s="232"/>
      <c r="M54" s="232"/>
      <c r="N54" s="232"/>
      <c r="P54" s="233"/>
      <c r="R54" s="42"/>
      <c r="S54" s="42"/>
      <c r="U54" s="42"/>
    </row>
    <row r="55" spans="1:21">
      <c r="A55" s="16">
        <f t="shared" si="0"/>
        <v>47</v>
      </c>
      <c r="B55" s="10">
        <f t="shared" si="3"/>
        <v>0</v>
      </c>
      <c r="C55" s="231"/>
      <c r="D55" s="231"/>
      <c r="E55" s="19"/>
      <c r="F55" s="181"/>
      <c r="G55" s="66"/>
      <c r="H55" s="67"/>
      <c r="I55" s="66"/>
      <c r="J55" s="67"/>
      <c r="K55" s="232"/>
      <c r="L55" s="232"/>
      <c r="M55" s="232"/>
      <c r="N55" s="232"/>
      <c r="P55" s="233"/>
      <c r="R55" s="42"/>
      <c r="S55" s="42"/>
      <c r="U55" s="42"/>
    </row>
    <row r="56" spans="1:21">
      <c r="A56" s="16">
        <f t="shared" si="0"/>
        <v>48</v>
      </c>
      <c r="B56" s="10">
        <f t="shared" si="3"/>
        <v>0</v>
      </c>
      <c r="C56" s="231"/>
      <c r="D56" s="231"/>
      <c r="E56" s="19"/>
      <c r="F56" s="181"/>
      <c r="G56" s="66"/>
      <c r="H56" s="67"/>
      <c r="I56" s="66"/>
      <c r="J56" s="67"/>
      <c r="K56" s="232"/>
      <c r="L56" s="232"/>
      <c r="M56" s="232"/>
      <c r="N56" s="232"/>
      <c r="P56" s="233"/>
      <c r="R56" s="42"/>
      <c r="U56" s="42"/>
    </row>
    <row r="57" spans="1:21">
      <c r="A57" s="16">
        <f t="shared" si="0"/>
        <v>49</v>
      </c>
      <c r="B57" s="10">
        <f t="shared" si="3"/>
        <v>0</v>
      </c>
      <c r="C57" s="231"/>
      <c r="D57" s="231"/>
      <c r="E57" s="19"/>
      <c r="F57" s="181"/>
      <c r="G57" s="66"/>
      <c r="H57" s="67"/>
      <c r="I57" s="66"/>
      <c r="J57" s="67"/>
      <c r="K57" s="232"/>
      <c r="L57" s="232"/>
      <c r="M57" s="232"/>
      <c r="N57" s="232"/>
      <c r="O57" s="22"/>
      <c r="P57" s="233"/>
      <c r="R57" s="42"/>
      <c r="U57" s="42"/>
    </row>
    <row r="58" spans="1:21">
      <c r="A58" s="16">
        <f t="shared" si="0"/>
        <v>50</v>
      </c>
      <c r="B58" s="10">
        <f t="shared" si="3"/>
        <v>0</v>
      </c>
      <c r="C58" s="231"/>
      <c r="D58" s="231"/>
      <c r="E58" s="19"/>
      <c r="F58" s="181"/>
      <c r="G58" s="66"/>
      <c r="H58" s="67"/>
      <c r="I58" s="66"/>
      <c r="J58" s="67"/>
      <c r="K58" s="232"/>
      <c r="L58" s="232"/>
      <c r="M58" s="232"/>
      <c r="N58" s="232"/>
      <c r="O58" s="22"/>
      <c r="P58" s="233"/>
      <c r="R58" s="42"/>
      <c r="U58" s="42"/>
    </row>
    <row r="59" spans="1:21">
      <c r="A59" s="16">
        <f t="shared" si="0"/>
        <v>51</v>
      </c>
      <c r="B59" s="10">
        <f t="shared" si="3"/>
        <v>0</v>
      </c>
      <c r="C59" s="231"/>
      <c r="D59" s="238"/>
      <c r="E59" s="19"/>
      <c r="F59" s="181"/>
      <c r="G59" s="66"/>
      <c r="H59" s="67"/>
      <c r="I59" s="66"/>
      <c r="J59" s="67"/>
      <c r="K59" s="232"/>
      <c r="L59" s="232"/>
      <c r="M59" s="232"/>
      <c r="N59" s="232"/>
      <c r="P59" s="233"/>
      <c r="R59" s="42"/>
      <c r="S59" s="105"/>
      <c r="U59" s="42"/>
    </row>
    <row r="60" spans="1:21">
      <c r="A60" s="16">
        <f t="shared" si="0"/>
        <v>52</v>
      </c>
      <c r="B60" s="10">
        <f t="shared" si="3"/>
        <v>0</v>
      </c>
      <c r="C60" s="231"/>
      <c r="D60" s="238"/>
      <c r="E60" s="19"/>
      <c r="F60" s="181"/>
      <c r="G60" s="66"/>
      <c r="H60" s="67"/>
      <c r="I60" s="66"/>
      <c r="J60" s="67"/>
      <c r="K60" s="232"/>
      <c r="L60" s="232"/>
      <c r="M60" s="232"/>
      <c r="N60" s="232"/>
      <c r="P60" s="233"/>
      <c r="R60" s="42"/>
      <c r="S60" s="105"/>
      <c r="U60" s="42"/>
    </row>
    <row r="61" spans="1:21">
      <c r="A61" s="16">
        <f t="shared" si="0"/>
        <v>53</v>
      </c>
      <c r="B61" s="10">
        <f t="shared" si="3"/>
        <v>0</v>
      </c>
      <c r="C61" s="231"/>
      <c r="D61" s="231"/>
      <c r="E61" s="19"/>
      <c r="F61" s="181"/>
      <c r="G61" s="66"/>
      <c r="H61" s="67"/>
      <c r="I61" s="66"/>
      <c r="J61" s="67"/>
      <c r="K61" s="232"/>
      <c r="L61" s="232"/>
      <c r="M61" s="232"/>
      <c r="N61" s="232"/>
      <c r="O61" s="22"/>
      <c r="P61" s="233"/>
      <c r="R61" s="42"/>
      <c r="S61" s="105"/>
      <c r="U61" s="42"/>
    </row>
    <row r="62" spans="1:21">
      <c r="A62" s="16">
        <f t="shared" si="0"/>
        <v>54</v>
      </c>
      <c r="B62" s="10">
        <f t="shared" si="3"/>
        <v>0</v>
      </c>
      <c r="C62" s="231"/>
      <c r="D62" s="231"/>
      <c r="E62" s="19"/>
      <c r="F62" s="181"/>
      <c r="G62" s="66"/>
      <c r="H62" s="67"/>
      <c r="I62" s="66"/>
      <c r="J62" s="67"/>
      <c r="K62" s="232"/>
      <c r="L62" s="232"/>
      <c r="M62" s="232"/>
      <c r="N62" s="232"/>
      <c r="O62" s="22"/>
      <c r="P62" s="233"/>
      <c r="R62" s="42"/>
      <c r="S62" s="105"/>
      <c r="U62" s="42"/>
    </row>
    <row r="63" spans="1:21">
      <c r="A63" s="16">
        <f t="shared" si="0"/>
        <v>55</v>
      </c>
      <c r="B63" s="10">
        <f t="shared" si="3"/>
        <v>0</v>
      </c>
      <c r="C63" s="231"/>
      <c r="D63" s="231"/>
      <c r="E63" s="19"/>
      <c r="F63" s="181"/>
      <c r="G63" s="66"/>
      <c r="H63" s="67"/>
      <c r="I63" s="66"/>
      <c r="J63" s="67"/>
      <c r="K63" s="232"/>
      <c r="L63" s="232"/>
      <c r="M63" s="232"/>
      <c r="N63" s="232"/>
      <c r="P63" s="233"/>
      <c r="R63" s="42"/>
      <c r="S63" s="105"/>
      <c r="U63" s="42"/>
    </row>
    <row r="64" spans="1:21">
      <c r="A64" s="16">
        <f t="shared" si="0"/>
        <v>56</v>
      </c>
      <c r="B64" s="10">
        <f t="shared" si="3"/>
        <v>0</v>
      </c>
      <c r="C64" s="231"/>
      <c r="D64" s="231"/>
      <c r="E64" s="19"/>
      <c r="F64" s="181"/>
      <c r="G64" s="66"/>
      <c r="H64" s="67"/>
      <c r="I64" s="66"/>
      <c r="J64" s="67"/>
      <c r="K64" s="232"/>
      <c r="L64" s="232"/>
      <c r="M64" s="232"/>
      <c r="N64" s="232"/>
      <c r="P64" s="233"/>
      <c r="R64" s="42"/>
      <c r="S64" s="105"/>
      <c r="U64" s="42"/>
    </row>
    <row r="65" spans="1:21">
      <c r="A65" s="16">
        <f t="shared" si="0"/>
        <v>57</v>
      </c>
      <c r="B65" s="10">
        <f t="shared" si="3"/>
        <v>0</v>
      </c>
      <c r="C65" s="231"/>
      <c r="D65" s="231"/>
      <c r="E65" s="19"/>
      <c r="F65" s="181"/>
      <c r="G65" s="66"/>
      <c r="H65" s="67"/>
      <c r="I65" s="66"/>
      <c r="J65" s="67"/>
      <c r="K65" s="232"/>
      <c r="L65" s="232"/>
      <c r="M65" s="232"/>
      <c r="N65" s="232"/>
      <c r="O65" s="22"/>
      <c r="P65" s="233"/>
      <c r="R65" s="42"/>
      <c r="S65" s="105"/>
      <c r="U65" s="42"/>
    </row>
    <row r="66" spans="1:21">
      <c r="A66" s="16">
        <f t="shared" si="0"/>
        <v>58</v>
      </c>
      <c r="B66" s="10">
        <f t="shared" si="3"/>
        <v>0</v>
      </c>
      <c r="C66" s="231"/>
      <c r="D66" s="231"/>
      <c r="E66" s="19"/>
      <c r="F66" s="181"/>
      <c r="G66" s="66"/>
      <c r="H66" s="67"/>
      <c r="I66" s="66"/>
      <c r="J66" s="67"/>
      <c r="K66" s="232"/>
      <c r="L66" s="232"/>
      <c r="M66" s="232"/>
      <c r="N66" s="232"/>
      <c r="O66" s="22"/>
      <c r="P66" s="233"/>
      <c r="R66" s="42"/>
      <c r="S66" s="105"/>
      <c r="U66" s="42"/>
    </row>
    <row r="67" spans="1:21">
      <c r="A67" s="16">
        <f t="shared" si="0"/>
        <v>59</v>
      </c>
      <c r="B67" s="10">
        <f t="shared" si="3"/>
        <v>0</v>
      </c>
      <c r="C67" s="231"/>
      <c r="D67" s="231"/>
      <c r="E67" s="19"/>
      <c r="F67" s="181"/>
      <c r="G67" s="66"/>
      <c r="H67" s="67"/>
      <c r="I67" s="66"/>
      <c r="J67" s="67"/>
      <c r="K67" s="232"/>
      <c r="L67" s="232"/>
      <c r="M67" s="232"/>
      <c r="N67" s="232"/>
      <c r="O67" s="22"/>
      <c r="P67" s="233"/>
      <c r="R67" s="42"/>
      <c r="S67" s="105"/>
      <c r="U67" s="42"/>
    </row>
    <row r="68" spans="1:21">
      <c r="A68" s="16"/>
      <c r="B68" s="10"/>
      <c r="C68" s="231"/>
      <c r="D68" s="231"/>
      <c r="E68" s="19"/>
      <c r="F68" s="181"/>
      <c r="G68" s="66"/>
      <c r="H68" s="67"/>
      <c r="I68" s="66"/>
      <c r="J68" s="67"/>
      <c r="K68" s="232"/>
      <c r="L68" s="232"/>
      <c r="M68" s="232"/>
      <c r="N68" s="232"/>
      <c r="O68" s="22"/>
      <c r="P68" s="233"/>
      <c r="R68" s="42"/>
      <c r="S68" s="105"/>
      <c r="U68" s="42"/>
    </row>
    <row r="69" spans="1:21">
      <c r="A69" s="16"/>
      <c r="B69" s="10"/>
      <c r="C69" s="231"/>
      <c r="D69" s="231"/>
      <c r="E69" s="19"/>
      <c r="F69" s="172"/>
      <c r="G69" s="66"/>
      <c r="H69" s="67"/>
      <c r="I69" s="66"/>
      <c r="J69" s="67"/>
      <c r="K69" s="67"/>
      <c r="L69" s="67"/>
      <c r="M69" s="239"/>
      <c r="N69" s="239"/>
      <c r="O69" s="22"/>
      <c r="P69" s="240"/>
    </row>
    <row r="70" spans="1:21">
      <c r="A70" s="69" t="s">
        <v>3</v>
      </c>
      <c r="B70" s="70"/>
      <c r="C70" s="70"/>
      <c r="D70" s="70"/>
      <c r="E70" s="70"/>
      <c r="F70" s="70"/>
      <c r="G70" s="70"/>
      <c r="H70" s="72"/>
      <c r="I70" s="70"/>
      <c r="J70" s="72"/>
      <c r="K70" s="72"/>
      <c r="L70" s="72"/>
      <c r="M70" s="73"/>
      <c r="N70" s="73"/>
      <c r="O70" s="74">
        <f>SUM(O8:O69)</f>
        <v>68003.149362567798</v>
      </c>
      <c r="P70" s="241"/>
    </row>
  </sheetData>
  <autoFilter ref="A1:P67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ySplit="7" topLeftCell="A8" activePane="bottomLeft" state="frozen"/>
      <selection pane="bottomLeft" activeCell="O2" sqref="O2"/>
    </sheetView>
  </sheetViews>
  <sheetFormatPr defaultColWidth="9.140625" defaultRowHeight="15"/>
  <cols>
    <col min="1" max="1" width="5.5703125" style="1" customWidth="1"/>
    <col min="2" max="3" width="10.7109375" style="1" customWidth="1"/>
    <col min="4" max="4" width="15.28515625" style="1" customWidth="1"/>
    <col min="5" max="6" width="10.7109375" style="1" customWidth="1"/>
    <col min="7" max="8" width="9.140625" style="1"/>
    <col min="9" max="9" width="10.7109375" style="1" customWidth="1"/>
    <col min="10" max="14" width="9.140625" style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4"/>
    </row>
    <row r="2" spans="1:19">
      <c r="B2" s="2"/>
      <c r="C2" s="3" t="s">
        <v>325</v>
      </c>
      <c r="D2" s="2"/>
      <c r="E2" s="2"/>
      <c r="F2" s="2"/>
      <c r="G2" s="2"/>
      <c r="H2" s="2"/>
      <c r="I2" s="6"/>
      <c r="J2" s="2"/>
      <c r="K2" s="2"/>
      <c r="L2" s="2"/>
      <c r="M2" s="2"/>
      <c r="N2" s="2"/>
      <c r="O2" s="45" t="s">
        <v>158</v>
      </c>
    </row>
    <row r="3" spans="1:19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4"/>
    </row>
    <row r="4" spans="1:19">
      <c r="B4" s="5"/>
      <c r="C4" s="5">
        <f>SCI!C4</f>
        <v>46296</v>
      </c>
      <c r="D4" s="46"/>
      <c r="E4" s="169"/>
      <c r="F4" s="169"/>
      <c r="G4" s="2"/>
      <c r="H4" s="2"/>
      <c r="I4" s="2"/>
      <c r="J4" s="2"/>
      <c r="K4" s="2"/>
      <c r="L4" s="2"/>
      <c r="M4" s="2"/>
      <c r="N4" s="2"/>
      <c r="O4" s="44" t="s">
        <v>159</v>
      </c>
    </row>
    <row r="5" spans="1:19" ht="15.75" customHeight="1">
      <c r="A5" s="916" t="s">
        <v>124</v>
      </c>
      <c r="B5" s="915" t="s">
        <v>125</v>
      </c>
      <c r="C5" s="915" t="s">
        <v>170</v>
      </c>
      <c r="D5" s="915" t="s">
        <v>171</v>
      </c>
      <c r="E5" s="915" t="s">
        <v>172</v>
      </c>
      <c r="F5" s="915" t="s">
        <v>173</v>
      </c>
      <c r="G5" s="950" t="s">
        <v>174</v>
      </c>
      <c r="H5" s="951"/>
      <c r="I5" s="951"/>
      <c r="J5" s="951"/>
      <c r="K5" s="951"/>
      <c r="L5" s="951"/>
      <c r="M5" s="951"/>
      <c r="N5" s="951"/>
      <c r="O5" s="947" t="s">
        <v>164</v>
      </c>
      <c r="P5" s="913" t="s">
        <v>175</v>
      </c>
    </row>
    <row r="6" spans="1:19" ht="15.75" customHeight="1">
      <c r="A6" s="943"/>
      <c r="B6" s="945"/>
      <c r="C6" s="945"/>
      <c r="D6" s="945"/>
      <c r="E6" s="945"/>
      <c r="F6" s="945"/>
      <c r="G6" s="952" t="s">
        <v>160</v>
      </c>
      <c r="H6" s="953"/>
      <c r="I6" s="952" t="s">
        <v>161</v>
      </c>
      <c r="J6" s="954"/>
      <c r="K6" s="952" t="s">
        <v>160</v>
      </c>
      <c r="L6" s="953"/>
      <c r="M6" s="952" t="s">
        <v>161</v>
      </c>
      <c r="N6" s="954"/>
      <c r="O6" s="948"/>
      <c r="P6" s="941"/>
    </row>
    <row r="7" spans="1:19" ht="33.75" customHeight="1">
      <c r="A7" s="917"/>
      <c r="B7" s="918"/>
      <c r="C7" s="918"/>
      <c r="D7" s="918"/>
      <c r="E7" s="918"/>
      <c r="F7" s="918"/>
      <c r="G7" s="7" t="s">
        <v>125</v>
      </c>
      <c r="H7" s="7" t="s">
        <v>167</v>
      </c>
      <c r="I7" s="7" t="s">
        <v>125</v>
      </c>
      <c r="J7" s="7" t="s">
        <v>167</v>
      </c>
      <c r="K7" s="7" t="s">
        <v>326</v>
      </c>
      <c r="L7" s="7" t="s">
        <v>327</v>
      </c>
      <c r="M7" s="7" t="s">
        <v>326</v>
      </c>
      <c r="N7" s="7" t="s">
        <v>327</v>
      </c>
      <c r="O7" s="960"/>
      <c r="P7" s="914"/>
    </row>
    <row r="8" spans="1:19">
      <c r="A8" s="51">
        <f t="shared" ref="A8:A17" si="0">A7+1</f>
        <v>1</v>
      </c>
      <c r="B8" s="52">
        <f t="shared" ref="B8:B9" si="1">I8</f>
        <v>0</v>
      </c>
      <c r="C8" s="53"/>
      <c r="D8" s="54"/>
      <c r="E8" s="220"/>
      <c r="F8" s="53"/>
      <c r="G8" s="55"/>
      <c r="H8" s="83"/>
      <c r="I8" s="57"/>
      <c r="J8" s="83"/>
      <c r="K8" s="62"/>
      <c r="L8" s="62"/>
      <c r="M8" s="62"/>
      <c r="N8" s="62"/>
      <c r="O8" s="128"/>
      <c r="P8" s="15"/>
      <c r="S8" s="61"/>
    </row>
    <row r="9" spans="1:19">
      <c r="A9" s="51">
        <f t="shared" si="0"/>
        <v>2</v>
      </c>
      <c r="B9" s="52">
        <f t="shared" si="1"/>
        <v>0</v>
      </c>
      <c r="C9" s="62"/>
      <c r="D9" s="54"/>
      <c r="E9" s="220"/>
      <c r="F9" s="53"/>
      <c r="G9" s="55"/>
      <c r="H9" s="85"/>
      <c r="I9" s="55"/>
      <c r="J9" s="86"/>
      <c r="K9" s="62"/>
      <c r="L9" s="62"/>
      <c r="M9" s="62"/>
      <c r="N9" s="62"/>
      <c r="O9" s="128"/>
      <c r="P9" s="15"/>
      <c r="S9" s="61"/>
    </row>
    <row r="10" spans="1:19">
      <c r="A10" s="51">
        <f t="shared" si="0"/>
        <v>3</v>
      </c>
      <c r="B10" s="52">
        <f t="shared" ref="B10:B17" si="2">I10</f>
        <v>0</v>
      </c>
      <c r="C10" s="62"/>
      <c r="D10" s="54"/>
      <c r="E10" s="220"/>
      <c r="F10" s="53"/>
      <c r="G10" s="55"/>
      <c r="H10" s="85"/>
      <c r="I10" s="55"/>
      <c r="J10" s="83"/>
      <c r="K10" s="62"/>
      <c r="L10" s="62"/>
      <c r="M10" s="62"/>
      <c r="N10" s="62"/>
      <c r="O10" s="60"/>
      <c r="P10" s="63"/>
      <c r="Q10" s="64"/>
      <c r="R10" s="42"/>
      <c r="S10" s="61"/>
    </row>
    <row r="11" spans="1:19">
      <c r="A11" s="51">
        <f t="shared" si="0"/>
        <v>4</v>
      </c>
      <c r="B11" s="52">
        <f t="shared" si="2"/>
        <v>0</v>
      </c>
      <c r="C11" s="62"/>
      <c r="D11" s="54"/>
      <c r="E11" s="220"/>
      <c r="F11" s="53"/>
      <c r="G11" s="55"/>
      <c r="H11" s="85"/>
      <c r="I11" s="55"/>
      <c r="J11" s="83"/>
      <c r="K11" s="62"/>
      <c r="L11" s="62"/>
      <c r="M11" s="62"/>
      <c r="N11" s="62"/>
      <c r="O11" s="60"/>
      <c r="P11" s="63"/>
      <c r="Q11" s="64"/>
      <c r="R11" s="42"/>
      <c r="S11" s="61"/>
    </row>
    <row r="12" spans="1:19">
      <c r="A12" s="51">
        <f t="shared" si="0"/>
        <v>5</v>
      </c>
      <c r="B12" s="52">
        <f t="shared" si="2"/>
        <v>0</v>
      </c>
      <c r="C12" s="62"/>
      <c r="D12" s="54"/>
      <c r="E12" s="220"/>
      <c r="F12" s="53"/>
      <c r="G12" s="55"/>
      <c r="H12" s="85"/>
      <c r="I12" s="55"/>
      <c r="J12" s="83"/>
      <c r="K12" s="62"/>
      <c r="L12" s="62"/>
      <c r="M12" s="62"/>
      <c r="N12" s="62"/>
      <c r="O12" s="60"/>
      <c r="P12" s="15"/>
      <c r="Q12" s="64"/>
      <c r="R12" s="42"/>
    </row>
    <row r="13" spans="1:19">
      <c r="A13" s="51">
        <f t="shared" si="0"/>
        <v>6</v>
      </c>
      <c r="B13" s="52">
        <f t="shared" si="2"/>
        <v>0</v>
      </c>
      <c r="C13" s="62"/>
      <c r="D13" s="54"/>
      <c r="E13" s="220"/>
      <c r="F13" s="53"/>
      <c r="G13" s="55"/>
      <c r="H13" s="85"/>
      <c r="I13" s="55"/>
      <c r="J13" s="83"/>
      <c r="K13" s="59"/>
      <c r="L13" s="59"/>
      <c r="M13" s="59"/>
      <c r="N13" s="59"/>
      <c r="O13" s="128"/>
      <c r="P13" s="93"/>
      <c r="Q13" s="64"/>
      <c r="R13" s="42"/>
    </row>
    <row r="14" spans="1:19">
      <c r="A14" s="51">
        <f t="shared" si="0"/>
        <v>7</v>
      </c>
      <c r="B14" s="52">
        <f t="shared" si="2"/>
        <v>0</v>
      </c>
      <c r="C14" s="62"/>
      <c r="D14" s="54"/>
      <c r="E14" s="220"/>
      <c r="F14" s="53"/>
      <c r="G14" s="55"/>
      <c r="H14" s="85"/>
      <c r="I14" s="55"/>
      <c r="J14" s="83"/>
      <c r="K14" s="59"/>
      <c r="L14" s="59"/>
      <c r="M14" s="59"/>
      <c r="N14" s="59"/>
      <c r="O14" s="128"/>
      <c r="P14" s="93"/>
      <c r="Q14" s="64"/>
      <c r="R14" s="42"/>
    </row>
    <row r="15" spans="1:19">
      <c r="A15" s="51">
        <f t="shared" si="0"/>
        <v>8</v>
      </c>
      <c r="B15" s="52">
        <f t="shared" si="2"/>
        <v>0</v>
      </c>
      <c r="C15" s="62"/>
      <c r="D15" s="54"/>
      <c r="E15" s="220"/>
      <c r="F15" s="53"/>
      <c r="G15" s="55"/>
      <c r="H15" s="85"/>
      <c r="I15" s="55"/>
      <c r="J15" s="83"/>
      <c r="K15" s="59"/>
      <c r="L15" s="59"/>
      <c r="M15" s="59"/>
      <c r="N15" s="59"/>
      <c r="O15" s="60"/>
      <c r="P15" s="93"/>
      <c r="Q15" s="64"/>
      <c r="R15" s="42"/>
    </row>
    <row r="16" spans="1:19">
      <c r="A16" s="51">
        <f t="shared" si="0"/>
        <v>9</v>
      </c>
      <c r="B16" s="52">
        <f t="shared" si="2"/>
        <v>0</v>
      </c>
      <c r="C16" s="62"/>
      <c r="D16" s="54"/>
      <c r="E16" s="220"/>
      <c r="F16" s="53"/>
      <c r="G16" s="55"/>
      <c r="H16" s="85"/>
      <c r="I16" s="55"/>
      <c r="J16" s="83"/>
      <c r="K16" s="59"/>
      <c r="L16" s="59"/>
      <c r="M16" s="59"/>
      <c r="N16" s="59"/>
      <c r="O16" s="60"/>
      <c r="P16" s="93"/>
      <c r="Q16" s="64"/>
      <c r="R16" s="42"/>
    </row>
    <row r="17" spans="1:18">
      <c r="A17" s="51">
        <f t="shared" si="0"/>
        <v>10</v>
      </c>
      <c r="B17" s="52">
        <f t="shared" si="2"/>
        <v>0</v>
      </c>
      <c r="C17" s="62"/>
      <c r="D17" s="54"/>
      <c r="E17" s="220"/>
      <c r="F17" s="53"/>
      <c r="G17" s="55"/>
      <c r="H17" s="85"/>
      <c r="I17" s="55"/>
      <c r="J17" s="83"/>
      <c r="K17" s="59"/>
      <c r="L17" s="59"/>
      <c r="M17" s="59"/>
      <c r="N17" s="59"/>
      <c r="O17" s="60"/>
      <c r="P17" s="93"/>
      <c r="Q17" s="64"/>
      <c r="R17" s="42"/>
    </row>
    <row r="18" spans="1:18">
      <c r="A18" s="51"/>
      <c r="B18" s="52"/>
      <c r="C18" s="62"/>
      <c r="D18" s="54"/>
      <c r="E18" s="220"/>
      <c r="F18" s="53"/>
      <c r="G18" s="55"/>
      <c r="H18" s="85"/>
      <c r="I18" s="19"/>
      <c r="J18" s="67"/>
      <c r="K18" s="59"/>
      <c r="L18" s="59"/>
      <c r="M18" s="59"/>
      <c r="N18" s="59"/>
      <c r="O18" s="22"/>
      <c r="P18" s="23"/>
    </row>
    <row r="19" spans="1:18">
      <c r="A19" s="69" t="s">
        <v>3</v>
      </c>
      <c r="B19" s="70"/>
      <c r="C19" s="70"/>
      <c r="D19" s="70"/>
      <c r="E19" s="70"/>
      <c r="F19" s="70"/>
      <c r="G19" s="70"/>
      <c r="H19" s="72"/>
      <c r="I19" s="70"/>
      <c r="J19" s="72"/>
      <c r="K19" s="72"/>
      <c r="L19" s="72"/>
      <c r="M19" s="219"/>
      <c r="N19" s="219"/>
      <c r="O19" s="74">
        <f>SUM(O8:O18)</f>
        <v>0</v>
      </c>
      <c r="P19" s="75"/>
    </row>
  </sheetData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7"/>
  <sheetViews>
    <sheetView zoomScale="85" zoomScaleNormal="85" workbookViewId="0">
      <selection activeCell="P2" sqref="P2"/>
    </sheetView>
  </sheetViews>
  <sheetFormatPr defaultColWidth="9.140625" defaultRowHeight="15"/>
  <cols>
    <col min="1" max="2" width="9.140625" style="1"/>
    <col min="3" max="3" width="20" style="1" customWidth="1"/>
    <col min="4" max="4" width="9.140625" style="1"/>
    <col min="5" max="5" width="7.7109375" style="1" customWidth="1"/>
    <col min="6" max="6" width="9.140625" style="1"/>
    <col min="7" max="7" width="7.7109375" style="1" customWidth="1"/>
    <col min="8" max="10" width="9.140625" style="1"/>
    <col min="11" max="11" width="15.7109375" style="42" customWidth="1"/>
    <col min="12" max="12" width="12.7109375" style="35" customWidth="1"/>
    <col min="13" max="13" width="12.140625" style="42" customWidth="1"/>
    <col min="14" max="14" width="15.28515625" style="1" customWidth="1"/>
    <col min="15" max="15" width="11.85546875" style="1" customWidth="1"/>
    <col min="16" max="16" width="65" style="1" customWidth="1"/>
    <col min="17" max="16384" width="9.140625" style="1"/>
  </cols>
  <sheetData>
    <row r="1" spans="1:16">
      <c r="E1" s="190" t="s">
        <v>328</v>
      </c>
      <c r="G1" s="46"/>
      <c r="H1" s="46"/>
      <c r="I1" s="46"/>
      <c r="J1" s="46"/>
      <c r="K1" s="191"/>
      <c r="L1" s="192"/>
      <c r="M1" s="191"/>
      <c r="N1" s="46"/>
      <c r="O1" s="46"/>
      <c r="P1" s="46"/>
    </row>
    <row r="2" spans="1:16">
      <c r="E2" s="190" t="s">
        <v>329</v>
      </c>
      <c r="G2" s="46"/>
      <c r="H2" s="46"/>
      <c r="I2" s="46"/>
      <c r="J2" s="46"/>
      <c r="K2" s="81" t="s">
        <v>330</v>
      </c>
      <c r="L2" s="193"/>
      <c r="M2" s="194">
        <f>SUM(M8:M37)</f>
        <v>16955.283999999985</v>
      </c>
      <c r="N2" s="46"/>
      <c r="O2" s="46"/>
      <c r="P2" s="4" t="s">
        <v>158</v>
      </c>
    </row>
    <row r="3" spans="1:16">
      <c r="E3" s="195">
        <f>CERES!C4</f>
        <v>46296</v>
      </c>
      <c r="G3" s="46"/>
      <c r="H3" s="46"/>
      <c r="I3" s="46"/>
      <c r="J3" s="46"/>
      <c r="K3" s="191"/>
      <c r="L3" s="192"/>
      <c r="M3" s="191"/>
      <c r="N3" s="46"/>
      <c r="O3" s="46"/>
      <c r="P3" s="46"/>
    </row>
    <row r="4" spans="1:16">
      <c r="B4" s="46"/>
      <c r="C4" s="46"/>
      <c r="D4" s="46"/>
      <c r="E4" s="46"/>
      <c r="F4" s="46"/>
      <c r="G4" s="46"/>
      <c r="H4" s="46"/>
      <c r="I4" s="46"/>
      <c r="J4" s="46"/>
      <c r="K4" s="191"/>
      <c r="L4" s="192"/>
      <c r="M4" s="191"/>
      <c r="N4" s="46"/>
      <c r="O4" s="46"/>
      <c r="P4" s="46"/>
    </row>
    <row r="5" spans="1:16" ht="15" customHeight="1">
      <c r="A5" s="990" t="s">
        <v>331</v>
      </c>
      <c r="B5" s="990" t="s">
        <v>332</v>
      </c>
      <c r="C5" s="993" t="s">
        <v>188</v>
      </c>
      <c r="D5" s="990" t="s">
        <v>333</v>
      </c>
      <c r="E5" s="988" t="s">
        <v>174</v>
      </c>
      <c r="F5" s="988"/>
      <c r="G5" s="988"/>
      <c r="H5" s="988"/>
      <c r="I5" s="988" t="s">
        <v>238</v>
      </c>
      <c r="J5" s="988"/>
      <c r="K5" s="996" t="s">
        <v>163</v>
      </c>
      <c r="L5" s="996"/>
      <c r="M5" s="996" t="s">
        <v>334</v>
      </c>
      <c r="N5" s="999" t="s">
        <v>162</v>
      </c>
      <c r="O5" s="999" t="s">
        <v>335</v>
      </c>
      <c r="P5" s="1002" t="s">
        <v>166</v>
      </c>
    </row>
    <row r="6" spans="1:16" ht="32.25" customHeight="1">
      <c r="A6" s="991"/>
      <c r="B6" s="991"/>
      <c r="C6" s="994"/>
      <c r="D6" s="991"/>
      <c r="E6" s="989" t="s">
        <v>336</v>
      </c>
      <c r="F6" s="989"/>
      <c r="G6" s="989" t="s">
        <v>161</v>
      </c>
      <c r="H6" s="989"/>
      <c r="I6" s="989"/>
      <c r="J6" s="989"/>
      <c r="K6" s="997"/>
      <c r="L6" s="997"/>
      <c r="M6" s="997"/>
      <c r="N6" s="1000"/>
      <c r="O6" s="1000"/>
      <c r="P6" s="1003"/>
    </row>
    <row r="7" spans="1:16" ht="15.75" customHeight="1">
      <c r="A7" s="992"/>
      <c r="B7" s="992"/>
      <c r="C7" s="995"/>
      <c r="D7" s="992"/>
      <c r="E7" s="117" t="s">
        <v>125</v>
      </c>
      <c r="F7" s="117" t="s">
        <v>167</v>
      </c>
      <c r="G7" s="117" t="s">
        <v>125</v>
      </c>
      <c r="H7" s="117" t="s">
        <v>167</v>
      </c>
      <c r="I7" s="117" t="s">
        <v>160</v>
      </c>
      <c r="J7" s="117" t="s">
        <v>337</v>
      </c>
      <c r="K7" s="118" t="s">
        <v>160</v>
      </c>
      <c r="L7" s="196" t="s">
        <v>337</v>
      </c>
      <c r="M7" s="998"/>
      <c r="N7" s="1001"/>
      <c r="O7" s="1001"/>
      <c r="P7" s="1004"/>
    </row>
    <row r="8" spans="1:16">
      <c r="A8" s="197">
        <f>A7+1</f>
        <v>1</v>
      </c>
      <c r="B8" s="198">
        <f>G8</f>
        <v>46296</v>
      </c>
      <c r="C8" s="199" t="s">
        <v>338</v>
      </c>
      <c r="D8" s="200" t="s">
        <v>214</v>
      </c>
      <c r="E8" s="201">
        <v>46295</v>
      </c>
      <c r="F8" s="202">
        <v>0.57291666666666696</v>
      </c>
      <c r="G8" s="201">
        <v>46296</v>
      </c>
      <c r="H8" s="124">
        <v>6.5972222222222196E-2</v>
      </c>
      <c r="I8" s="203">
        <v>195</v>
      </c>
      <c r="J8" s="204">
        <v>10</v>
      </c>
      <c r="K8" s="205">
        <v>1067969.6540000001</v>
      </c>
      <c r="L8" s="206">
        <v>1068642.4709999999</v>
      </c>
      <c r="M8" s="130">
        <f t="shared" ref="M8:M9" si="0">L8-K8</f>
        <v>672.81699999980628</v>
      </c>
      <c r="N8" s="207">
        <f t="shared" ref="N8" si="1">IFERROR(((G8-E8+H8-F8)),"")</f>
        <v>0.49305555555555514</v>
      </c>
      <c r="O8" s="208">
        <f t="shared" ref="O8:O9" si="2">M8/24</f>
        <v>28.034041666658595</v>
      </c>
      <c r="P8" s="134"/>
    </row>
    <row r="9" spans="1:16">
      <c r="A9" s="197">
        <f t="shared" ref="A9:A55" si="3">A8+1</f>
        <v>2</v>
      </c>
      <c r="B9" s="198">
        <f t="shared" ref="B9:B34" si="4">G9</f>
        <v>46296</v>
      </c>
      <c r="C9" s="199" t="s">
        <v>339</v>
      </c>
      <c r="D9" s="200" t="s">
        <v>200</v>
      </c>
      <c r="E9" s="201">
        <v>46296</v>
      </c>
      <c r="F9" s="202">
        <v>6.5972222222222196E-2</v>
      </c>
      <c r="G9" s="201">
        <v>46296</v>
      </c>
      <c r="H9" s="124">
        <v>0.64583333333333304</v>
      </c>
      <c r="I9" s="203">
        <v>195</v>
      </c>
      <c r="J9" s="204">
        <v>20</v>
      </c>
      <c r="K9" s="205">
        <f>L8</f>
        <v>1068642.4709999999</v>
      </c>
      <c r="L9" s="206">
        <v>1069468.9790000001</v>
      </c>
      <c r="M9" s="130">
        <f t="shared" si="0"/>
        <v>826.50800000014715</v>
      </c>
      <c r="N9" s="207">
        <f t="shared" ref="N9" si="5">IFERROR(((G9-E9+H9-F9)),"")</f>
        <v>0.57986111111111083</v>
      </c>
      <c r="O9" s="208">
        <f t="shared" si="2"/>
        <v>34.437833333339462</v>
      </c>
      <c r="P9" s="134"/>
    </row>
    <row r="10" spans="1:16">
      <c r="A10" s="197">
        <f t="shared" si="3"/>
        <v>3</v>
      </c>
      <c r="B10" s="198">
        <f t="shared" si="4"/>
        <v>46297</v>
      </c>
      <c r="C10" s="137" t="s">
        <v>340</v>
      </c>
      <c r="D10" s="209" t="s">
        <v>202</v>
      </c>
      <c r="E10" s="201">
        <v>46296</v>
      </c>
      <c r="F10" s="202">
        <v>0.64583333333333304</v>
      </c>
      <c r="G10" s="201">
        <v>46297</v>
      </c>
      <c r="H10" s="124">
        <v>0.33333333333333298</v>
      </c>
      <c r="I10" s="203">
        <v>150</v>
      </c>
      <c r="J10" s="204">
        <v>15</v>
      </c>
      <c r="K10" s="205">
        <f t="shared" ref="K10:K30" si="6">L9</f>
        <v>1069468.9790000001</v>
      </c>
      <c r="L10" s="206">
        <v>1070260.236</v>
      </c>
      <c r="M10" s="130">
        <f t="shared" ref="M10" si="7">L10-K10</f>
        <v>791.25699999998324</v>
      </c>
      <c r="N10" s="207">
        <f t="shared" ref="N10" si="8">IFERROR(((G10-E10+H10-F10)),"")</f>
        <v>0.6875</v>
      </c>
      <c r="O10" s="208">
        <f t="shared" ref="O10" si="9">M10/24</f>
        <v>32.969041666665966</v>
      </c>
      <c r="P10" s="134"/>
    </row>
    <row r="11" spans="1:16">
      <c r="A11" s="197">
        <f t="shared" si="3"/>
        <v>4</v>
      </c>
      <c r="B11" s="198">
        <f t="shared" si="4"/>
        <v>46297</v>
      </c>
      <c r="C11" s="137" t="s">
        <v>341</v>
      </c>
      <c r="D11" s="209" t="s">
        <v>197</v>
      </c>
      <c r="E11" s="201">
        <v>46297</v>
      </c>
      <c r="F11" s="202">
        <v>0.33333333333333298</v>
      </c>
      <c r="G11" s="201">
        <v>46297</v>
      </c>
      <c r="H11" s="124">
        <v>0.79166666666666696</v>
      </c>
      <c r="I11" s="203">
        <v>150</v>
      </c>
      <c r="J11" s="204">
        <v>20</v>
      </c>
      <c r="K11" s="205">
        <f t="shared" si="6"/>
        <v>1070260.236</v>
      </c>
      <c r="L11" s="206">
        <v>1070917.389</v>
      </c>
      <c r="M11" s="130">
        <f t="shared" ref="M11" si="10">L11-K11</f>
        <v>657.15299999993294</v>
      </c>
      <c r="N11" s="207">
        <f t="shared" ref="N11" si="11">IFERROR(((G11-E11+H11-F11)),"")</f>
        <v>0.45833333333333398</v>
      </c>
      <c r="O11" s="208">
        <f t="shared" ref="O11" si="12">M11/24</f>
        <v>27.381374999997206</v>
      </c>
      <c r="P11" s="134"/>
    </row>
    <row r="12" spans="1:16">
      <c r="A12" s="197">
        <f t="shared" si="3"/>
        <v>5</v>
      </c>
      <c r="B12" s="198">
        <f t="shared" si="4"/>
        <v>46298</v>
      </c>
      <c r="C12" s="137" t="s">
        <v>342</v>
      </c>
      <c r="D12" s="209" t="s">
        <v>211</v>
      </c>
      <c r="E12" s="201">
        <v>46297</v>
      </c>
      <c r="F12" s="202">
        <v>0.79166666666666696</v>
      </c>
      <c r="G12" s="201">
        <v>46298</v>
      </c>
      <c r="H12" s="124">
        <v>0.47916666666666702</v>
      </c>
      <c r="I12" s="203">
        <v>190</v>
      </c>
      <c r="J12" s="204">
        <v>10</v>
      </c>
      <c r="K12" s="205">
        <f t="shared" si="6"/>
        <v>1070917.389</v>
      </c>
      <c r="L12" s="206">
        <v>1071763.108</v>
      </c>
      <c r="M12" s="130">
        <f t="shared" ref="M12:M14" si="13">L12-K12</f>
        <v>845.71900000004098</v>
      </c>
      <c r="N12" s="207">
        <f t="shared" ref="N12:N14" si="14">IFERROR(((G12-E12+H12-F12)),"")</f>
        <v>0.6875</v>
      </c>
      <c r="O12" s="208">
        <f t="shared" ref="O12:O14" si="15">M12/24</f>
        <v>35.238291666668374</v>
      </c>
      <c r="P12" s="134"/>
    </row>
    <row r="13" spans="1:16">
      <c r="A13" s="197">
        <f t="shared" si="3"/>
        <v>6</v>
      </c>
      <c r="B13" s="198">
        <f t="shared" si="4"/>
        <v>46299</v>
      </c>
      <c r="C13" s="137" t="s">
        <v>343</v>
      </c>
      <c r="D13" s="209" t="s">
        <v>344</v>
      </c>
      <c r="E13" s="201">
        <v>46298</v>
      </c>
      <c r="F13" s="202">
        <v>0.47916666666666702</v>
      </c>
      <c r="G13" s="201">
        <v>46299</v>
      </c>
      <c r="H13" s="124">
        <v>0.625</v>
      </c>
      <c r="I13" s="203">
        <v>190</v>
      </c>
      <c r="J13" s="204">
        <v>10</v>
      </c>
      <c r="K13" s="205">
        <f t="shared" si="6"/>
        <v>1071763.108</v>
      </c>
      <c r="L13" s="206">
        <v>1072589.05</v>
      </c>
      <c r="M13" s="130">
        <f t="shared" si="13"/>
        <v>825.94200000003912</v>
      </c>
      <c r="N13" s="207">
        <f t="shared" si="14"/>
        <v>1.145833333333333</v>
      </c>
      <c r="O13" s="208">
        <f t="shared" si="15"/>
        <v>34.41425000000163</v>
      </c>
      <c r="P13" s="134"/>
    </row>
    <row r="14" spans="1:16">
      <c r="A14" s="197">
        <f t="shared" si="3"/>
        <v>7</v>
      </c>
      <c r="B14" s="198">
        <f t="shared" si="4"/>
        <v>46300</v>
      </c>
      <c r="C14" s="137" t="s">
        <v>345</v>
      </c>
      <c r="D14" s="209" t="s">
        <v>214</v>
      </c>
      <c r="E14" s="201">
        <v>46299</v>
      </c>
      <c r="F14" s="202">
        <v>0.625</v>
      </c>
      <c r="G14" s="201">
        <v>46300</v>
      </c>
      <c r="H14" s="124">
        <v>0.40625</v>
      </c>
      <c r="I14" s="203">
        <v>140</v>
      </c>
      <c r="J14" s="204">
        <v>10</v>
      </c>
      <c r="K14" s="205">
        <f t="shared" si="6"/>
        <v>1072589.05</v>
      </c>
      <c r="L14" s="206">
        <v>1073221.9750000001</v>
      </c>
      <c r="M14" s="130">
        <f t="shared" si="13"/>
        <v>632.92500000004657</v>
      </c>
      <c r="N14" s="207">
        <f t="shared" si="14"/>
        <v>0.78125</v>
      </c>
      <c r="O14" s="208">
        <f t="shared" si="15"/>
        <v>26.371875000001939</v>
      </c>
      <c r="P14" s="134"/>
    </row>
    <row r="15" spans="1:16">
      <c r="A15" s="197">
        <f t="shared" si="3"/>
        <v>8</v>
      </c>
      <c r="B15" s="198">
        <f t="shared" si="4"/>
        <v>46300</v>
      </c>
      <c r="C15" s="137" t="s">
        <v>346</v>
      </c>
      <c r="D15" s="209" t="s">
        <v>211</v>
      </c>
      <c r="E15" s="201">
        <v>46300</v>
      </c>
      <c r="F15" s="202">
        <v>0.40625</v>
      </c>
      <c r="G15" s="201">
        <v>46300</v>
      </c>
      <c r="H15" s="124">
        <v>0.64236111111111105</v>
      </c>
      <c r="I15" s="203">
        <v>125</v>
      </c>
      <c r="J15" s="204">
        <v>10</v>
      </c>
      <c r="K15" s="205">
        <f t="shared" si="6"/>
        <v>1073221.9750000001</v>
      </c>
      <c r="L15" s="206">
        <v>1073796.9779999999</v>
      </c>
      <c r="M15" s="130">
        <f t="shared" ref="M15:M16" si="16">L15-K15</f>
        <v>575.00299999979325</v>
      </c>
      <c r="N15" s="207">
        <f t="shared" ref="N15:N16" si="17">IFERROR(((G15-E15+H15-F15)),"")</f>
        <v>0.23611111111111105</v>
      </c>
      <c r="O15" s="208">
        <f t="shared" ref="O15:O16" si="18">M15/24</f>
        <v>23.958458333324717</v>
      </c>
      <c r="P15" s="134"/>
    </row>
    <row r="16" spans="1:16">
      <c r="A16" s="197">
        <f t="shared" si="3"/>
        <v>9</v>
      </c>
      <c r="B16" s="198">
        <f t="shared" si="4"/>
        <v>46301</v>
      </c>
      <c r="C16" s="137" t="s">
        <v>347</v>
      </c>
      <c r="D16" s="209" t="s">
        <v>209</v>
      </c>
      <c r="E16" s="201">
        <v>46300</v>
      </c>
      <c r="F16" s="124">
        <v>0.64236111111111105</v>
      </c>
      <c r="G16" s="66">
        <v>46301</v>
      </c>
      <c r="H16" s="135">
        <v>0.36458333333333298</v>
      </c>
      <c r="I16" s="203">
        <v>170</v>
      </c>
      <c r="J16" s="204">
        <v>10</v>
      </c>
      <c r="K16" s="205">
        <f t="shared" si="6"/>
        <v>1073796.9779999999</v>
      </c>
      <c r="L16" s="143">
        <v>1074604.6159999999</v>
      </c>
      <c r="M16" s="130">
        <f t="shared" si="16"/>
        <v>807.63800000003539</v>
      </c>
      <c r="N16" s="207">
        <f t="shared" si="17"/>
        <v>0.72222222222222199</v>
      </c>
      <c r="O16" s="208">
        <f t="shared" si="18"/>
        <v>33.651583333334806</v>
      </c>
      <c r="P16" s="134"/>
    </row>
    <row r="17" spans="1:31">
      <c r="A17" s="197">
        <f t="shared" si="3"/>
        <v>10</v>
      </c>
      <c r="B17" s="198">
        <f t="shared" si="4"/>
        <v>46301</v>
      </c>
      <c r="C17" s="137" t="s">
        <v>348</v>
      </c>
      <c r="D17" s="209" t="s">
        <v>349</v>
      </c>
      <c r="E17" s="66">
        <v>46301</v>
      </c>
      <c r="F17" s="135">
        <v>0.36458333333333298</v>
      </c>
      <c r="G17" s="66">
        <v>46301</v>
      </c>
      <c r="H17" s="135">
        <v>0.67708333333333304</v>
      </c>
      <c r="I17" s="203">
        <v>170</v>
      </c>
      <c r="J17" s="204">
        <v>15</v>
      </c>
      <c r="K17" s="205">
        <f t="shared" si="6"/>
        <v>1074604.6159999999</v>
      </c>
      <c r="L17" s="143">
        <v>1075323.1769999999</v>
      </c>
      <c r="M17" s="130">
        <f t="shared" ref="M17" si="19">L17-K17</f>
        <v>718.56099999998696</v>
      </c>
      <c r="N17" s="207">
        <f t="shared" ref="N17" si="20">IFERROR(((G17-E17+H17-F17)),"")</f>
        <v>0.31250000000000006</v>
      </c>
      <c r="O17" s="208">
        <f t="shared" ref="O17" si="21">M17/24</f>
        <v>29.940041666666122</v>
      </c>
      <c r="P17" s="134"/>
    </row>
    <row r="18" spans="1:31">
      <c r="A18" s="197">
        <f t="shared" si="3"/>
        <v>11</v>
      </c>
      <c r="B18" s="198">
        <f t="shared" si="4"/>
        <v>46302</v>
      </c>
      <c r="C18" s="137" t="s">
        <v>350</v>
      </c>
      <c r="D18" s="209" t="s">
        <v>207</v>
      </c>
      <c r="E18" s="66">
        <v>46301</v>
      </c>
      <c r="F18" s="135">
        <v>0.67708333333333304</v>
      </c>
      <c r="G18" s="66">
        <v>46302</v>
      </c>
      <c r="H18" s="135">
        <v>0.16666666666666699</v>
      </c>
      <c r="I18" s="204">
        <v>130</v>
      </c>
      <c r="J18" s="204">
        <v>10</v>
      </c>
      <c r="K18" s="205">
        <f t="shared" si="6"/>
        <v>1075323.1769999999</v>
      </c>
      <c r="L18" s="143">
        <v>1075879.8149999999</v>
      </c>
      <c r="M18" s="130">
        <f t="shared" ref="M18:M19" si="22">L18-K18</f>
        <v>556.63800000003539</v>
      </c>
      <c r="N18" s="207">
        <f t="shared" ref="N18:N19" si="23">IFERROR(((G18-E18+H18-F18)),"")</f>
        <v>0.48958333333333393</v>
      </c>
      <c r="O18" s="208">
        <f t="shared" ref="O18:O19" si="24">M18/24</f>
        <v>23.193250000001473</v>
      </c>
      <c r="P18" s="134"/>
    </row>
    <row r="19" spans="1:31">
      <c r="A19" s="197">
        <f t="shared" si="3"/>
        <v>12</v>
      </c>
      <c r="B19" s="198">
        <f t="shared" ref="B19" si="25">G19</f>
        <v>46302</v>
      </c>
      <c r="C19" s="137" t="s">
        <v>351</v>
      </c>
      <c r="D19" s="210" t="s">
        <v>197</v>
      </c>
      <c r="E19" s="211">
        <v>46302</v>
      </c>
      <c r="F19" s="160">
        <v>0.16666666666666699</v>
      </c>
      <c r="G19" s="212">
        <v>46302</v>
      </c>
      <c r="H19" s="213">
        <v>0.58333333333333304</v>
      </c>
      <c r="I19" s="214">
        <v>160</v>
      </c>
      <c r="J19" s="214">
        <v>20</v>
      </c>
      <c r="K19" s="205">
        <f t="shared" si="6"/>
        <v>1075879.8149999999</v>
      </c>
      <c r="L19" s="143">
        <v>1076576.673</v>
      </c>
      <c r="M19" s="130">
        <f t="shared" si="22"/>
        <v>696.85800000000745</v>
      </c>
      <c r="N19" s="207">
        <f t="shared" si="23"/>
        <v>0.41666666666666607</v>
      </c>
      <c r="O19" s="208">
        <f t="shared" si="24"/>
        <v>29.035750000000309</v>
      </c>
      <c r="P19" s="134"/>
    </row>
    <row r="20" spans="1:31">
      <c r="A20" s="197">
        <f t="shared" si="3"/>
        <v>13</v>
      </c>
      <c r="B20" s="198">
        <f t="shared" si="4"/>
        <v>46303</v>
      </c>
      <c r="C20" s="199" t="s">
        <v>352</v>
      </c>
      <c r="D20" s="215" t="s">
        <v>202</v>
      </c>
      <c r="E20" s="211">
        <v>46302</v>
      </c>
      <c r="F20" s="160">
        <v>0.58333333333333304</v>
      </c>
      <c r="G20" s="212">
        <v>46303</v>
      </c>
      <c r="H20" s="213">
        <v>0.20833333333333301</v>
      </c>
      <c r="I20" s="214">
        <v>160</v>
      </c>
      <c r="J20" s="214">
        <v>10</v>
      </c>
      <c r="K20" s="205">
        <f t="shared" si="6"/>
        <v>1076576.673</v>
      </c>
      <c r="L20" s="143">
        <v>1077342.926</v>
      </c>
      <c r="M20" s="130">
        <f t="shared" ref="M20" si="26">L20-K20</f>
        <v>766.25300000002608</v>
      </c>
      <c r="N20" s="207">
        <f t="shared" ref="N20" si="27">IFERROR(((G20-E20+H20-F20)),"")</f>
        <v>0.625</v>
      </c>
      <c r="O20" s="208">
        <f t="shared" ref="O20" si="28">M20/24</f>
        <v>31.92720833333442</v>
      </c>
      <c r="P20" s="134"/>
    </row>
    <row r="21" spans="1:31">
      <c r="A21" s="197">
        <f t="shared" si="3"/>
        <v>14</v>
      </c>
      <c r="B21" s="198">
        <f t="shared" si="4"/>
        <v>46303</v>
      </c>
      <c r="C21" s="199" t="s">
        <v>353</v>
      </c>
      <c r="D21" s="215" t="s">
        <v>211</v>
      </c>
      <c r="E21" s="211">
        <v>46303</v>
      </c>
      <c r="F21" s="160">
        <v>0.20833333333333301</v>
      </c>
      <c r="G21" s="212">
        <v>46303</v>
      </c>
      <c r="H21" s="213">
        <v>0.61597222222222203</v>
      </c>
      <c r="I21" s="214">
        <v>160</v>
      </c>
      <c r="J21" s="214">
        <v>10</v>
      </c>
      <c r="K21" s="205">
        <f t="shared" si="6"/>
        <v>1077342.926</v>
      </c>
      <c r="L21" s="143">
        <v>1078096.6910000001</v>
      </c>
      <c r="M21" s="130">
        <f t="shared" ref="M21:M26" si="29">L21-K21</f>
        <v>753.76500000013039</v>
      </c>
      <c r="N21" s="207">
        <f t="shared" ref="N21:N25" si="30">IFERROR(((G21-E21+H21-F21)),"")</f>
        <v>0.40763888888888899</v>
      </c>
      <c r="O21" s="208">
        <f t="shared" ref="O21:O25" si="31">M21/24</f>
        <v>31.406875000005432</v>
      </c>
      <c r="P21" s="134"/>
    </row>
    <row r="22" spans="1:31">
      <c r="A22" s="197">
        <f t="shared" si="3"/>
        <v>15</v>
      </c>
      <c r="B22" s="198">
        <f t="shared" si="4"/>
        <v>46304</v>
      </c>
      <c r="C22" s="137" t="s">
        <v>354</v>
      </c>
      <c r="D22" s="210" t="s">
        <v>200</v>
      </c>
      <c r="E22" s="211">
        <v>46303</v>
      </c>
      <c r="F22" s="160">
        <v>0.61597222222222203</v>
      </c>
      <c r="G22" s="212">
        <v>46304</v>
      </c>
      <c r="H22" s="213">
        <v>8.3333333333333301E-2</v>
      </c>
      <c r="I22" s="214">
        <v>140</v>
      </c>
      <c r="J22" s="214">
        <v>15</v>
      </c>
      <c r="K22" s="205">
        <f t="shared" si="6"/>
        <v>1078096.6910000001</v>
      </c>
      <c r="L22" s="143">
        <v>1078678.186</v>
      </c>
      <c r="M22" s="130">
        <f t="shared" ref="M22" si="32">L22-K22</f>
        <v>581.49499999987893</v>
      </c>
      <c r="N22" s="207">
        <f t="shared" ref="N22" si="33">IFERROR(((G22-E22+H22-F22)),"")</f>
        <v>0.46736111111111123</v>
      </c>
      <c r="O22" s="208">
        <f t="shared" ref="O22" si="34">M22/24</f>
        <v>24.22895833332829</v>
      </c>
      <c r="P22" s="134"/>
    </row>
    <row r="23" spans="1:31">
      <c r="A23" s="197">
        <f t="shared" si="3"/>
        <v>16</v>
      </c>
      <c r="B23" s="198">
        <f t="shared" si="4"/>
        <v>46304</v>
      </c>
      <c r="C23" s="137" t="s">
        <v>355</v>
      </c>
      <c r="D23" s="210" t="s">
        <v>202</v>
      </c>
      <c r="E23" s="211">
        <v>46304</v>
      </c>
      <c r="F23" s="160">
        <v>8.3333333333333301E-2</v>
      </c>
      <c r="G23" s="212">
        <v>46304</v>
      </c>
      <c r="H23" s="213">
        <v>0.531944444444444</v>
      </c>
      <c r="I23" s="214">
        <v>115</v>
      </c>
      <c r="J23" s="214">
        <v>15</v>
      </c>
      <c r="K23" s="205">
        <f t="shared" si="6"/>
        <v>1078678.186</v>
      </c>
      <c r="L23" s="143">
        <v>1079146.6769999999</v>
      </c>
      <c r="M23" s="130">
        <f t="shared" si="29"/>
        <v>468.49099999992177</v>
      </c>
      <c r="N23" s="207">
        <f t="shared" si="30"/>
        <v>0.44861111111111068</v>
      </c>
      <c r="O23" s="208">
        <f t="shared" si="31"/>
        <v>19.520458333330073</v>
      </c>
      <c r="P23" s="134"/>
    </row>
    <row r="24" spans="1:31">
      <c r="A24" s="197">
        <f t="shared" si="3"/>
        <v>17</v>
      </c>
      <c r="B24" s="198">
        <f t="shared" si="4"/>
        <v>46305</v>
      </c>
      <c r="C24" s="199" t="s">
        <v>356</v>
      </c>
      <c r="D24" s="210" t="s">
        <v>349</v>
      </c>
      <c r="E24" s="211">
        <v>46304</v>
      </c>
      <c r="F24" s="160">
        <v>0.531944444444444</v>
      </c>
      <c r="G24" s="212">
        <v>46305</v>
      </c>
      <c r="H24" s="213">
        <v>0</v>
      </c>
      <c r="I24" s="214">
        <v>195</v>
      </c>
      <c r="J24" s="214">
        <v>10</v>
      </c>
      <c r="K24" s="205">
        <f t="shared" si="6"/>
        <v>1079146.6769999999</v>
      </c>
      <c r="L24" s="143">
        <v>1079948.7579999999</v>
      </c>
      <c r="M24" s="130">
        <f t="shared" ref="M24" si="35">L24-K24</f>
        <v>802.08100000000559</v>
      </c>
      <c r="N24" s="207">
        <f t="shared" ref="N24" si="36">IFERROR(((G24-E24+H24-F24)),"")</f>
        <v>0.468055555555556</v>
      </c>
      <c r="O24" s="208">
        <f t="shared" ref="O24" si="37">M24/24</f>
        <v>33.420041666666897</v>
      </c>
      <c r="P24" s="134"/>
    </row>
    <row r="25" spans="1:31">
      <c r="A25" s="197">
        <f t="shared" si="3"/>
        <v>18</v>
      </c>
      <c r="B25" s="198">
        <f t="shared" si="4"/>
        <v>46305</v>
      </c>
      <c r="C25" s="137" t="s">
        <v>357</v>
      </c>
      <c r="D25" s="210" t="s">
        <v>209</v>
      </c>
      <c r="E25" s="211">
        <v>46305</v>
      </c>
      <c r="F25" s="160">
        <v>0</v>
      </c>
      <c r="G25" s="212">
        <v>46305</v>
      </c>
      <c r="H25" s="213">
        <v>0.45833333333333298</v>
      </c>
      <c r="I25" s="214">
        <v>145</v>
      </c>
      <c r="J25" s="214">
        <v>15</v>
      </c>
      <c r="K25" s="205">
        <f t="shared" si="6"/>
        <v>1079948.7579999999</v>
      </c>
      <c r="L25" s="143">
        <v>1080605.655</v>
      </c>
      <c r="M25" s="130">
        <f t="shared" si="29"/>
        <v>656.89700000011362</v>
      </c>
      <c r="N25" s="207">
        <f t="shared" si="30"/>
        <v>0.45833333333333298</v>
      </c>
      <c r="O25" s="208">
        <f t="shared" si="31"/>
        <v>27.370708333338069</v>
      </c>
      <c r="P25" s="134"/>
    </row>
    <row r="26" spans="1:31">
      <c r="A26" s="197">
        <f t="shared" si="3"/>
        <v>19</v>
      </c>
      <c r="B26" s="198">
        <f t="shared" si="4"/>
        <v>46306</v>
      </c>
      <c r="C26" s="137" t="s">
        <v>358</v>
      </c>
      <c r="D26" s="210" t="s">
        <v>202</v>
      </c>
      <c r="E26" s="212">
        <v>46305</v>
      </c>
      <c r="F26" s="213">
        <v>0.45833333333333298</v>
      </c>
      <c r="G26" s="212">
        <v>46306</v>
      </c>
      <c r="H26" s="213">
        <v>0.42361111111111099</v>
      </c>
      <c r="I26" s="214">
        <v>180</v>
      </c>
      <c r="J26" s="214">
        <v>20</v>
      </c>
      <c r="K26" s="205">
        <f t="shared" si="6"/>
        <v>1080605.655</v>
      </c>
      <c r="L26" s="143">
        <v>1081327.5660000001</v>
      </c>
      <c r="M26" s="130">
        <f t="shared" si="29"/>
        <v>721.91100000008009</v>
      </c>
      <c r="N26" s="207">
        <f t="shared" ref="N26" si="38">IFERROR(((G26-E26+H26-F26)),"")</f>
        <v>0.9652777777777779</v>
      </c>
      <c r="O26" s="208">
        <f t="shared" ref="O26" si="39">M26/24</f>
        <v>30.079625000003336</v>
      </c>
      <c r="P26" s="134"/>
    </row>
    <row r="27" spans="1:31">
      <c r="A27" s="197">
        <f t="shared" si="3"/>
        <v>20</v>
      </c>
      <c r="B27" s="198">
        <f t="shared" si="4"/>
        <v>46307</v>
      </c>
      <c r="C27" s="137" t="s">
        <v>359</v>
      </c>
      <c r="D27" s="209" t="s">
        <v>211</v>
      </c>
      <c r="E27" s="66">
        <v>46306</v>
      </c>
      <c r="F27" s="135">
        <v>0.41666666666666669</v>
      </c>
      <c r="G27" s="66">
        <v>46307</v>
      </c>
      <c r="H27" s="135">
        <v>0.39930555555555558</v>
      </c>
      <c r="I27" s="204">
        <v>170</v>
      </c>
      <c r="J27" s="204">
        <v>10</v>
      </c>
      <c r="K27" s="205">
        <f t="shared" si="6"/>
        <v>1081327.5660000001</v>
      </c>
      <c r="L27" s="143">
        <v>1082121.7139999999</v>
      </c>
      <c r="M27" s="130">
        <f t="shared" ref="M27" si="40">L27-K27</f>
        <v>794.14799999981187</v>
      </c>
      <c r="N27" s="207">
        <f t="shared" ref="N27" si="41">IFERROR(((G27-E27+H27-F27)),"")</f>
        <v>0.98263888888888884</v>
      </c>
      <c r="O27" s="208">
        <f t="shared" ref="O27" si="42">M27/24</f>
        <v>33.089499999992164</v>
      </c>
      <c r="P27" s="134"/>
    </row>
    <row r="28" spans="1:31">
      <c r="A28" s="197">
        <f t="shared" si="3"/>
        <v>21</v>
      </c>
      <c r="B28" s="198">
        <f t="shared" si="4"/>
        <v>46307</v>
      </c>
      <c r="C28" s="137" t="s">
        <v>360</v>
      </c>
      <c r="D28" s="209" t="s">
        <v>209</v>
      </c>
      <c r="E28" s="66">
        <v>46307</v>
      </c>
      <c r="F28" s="135">
        <v>0.39930555555555558</v>
      </c>
      <c r="G28" s="66">
        <v>46307</v>
      </c>
      <c r="H28" s="135">
        <v>0.70833333333333337</v>
      </c>
      <c r="I28" s="204">
        <v>140</v>
      </c>
      <c r="J28" s="204">
        <v>10</v>
      </c>
      <c r="K28" s="205">
        <f t="shared" si="6"/>
        <v>1082121.7139999999</v>
      </c>
      <c r="L28" s="143">
        <v>1082751.567</v>
      </c>
      <c r="M28" s="130">
        <f t="shared" ref="M28" si="43">L28-K28</f>
        <v>629.85300000011921</v>
      </c>
      <c r="N28" s="207">
        <f t="shared" ref="N28" si="44">IFERROR(((G28-E28+H28-F28)),"")</f>
        <v>0.30902777777777779</v>
      </c>
      <c r="O28" s="208">
        <f t="shared" ref="O28" si="45">M28/24</f>
        <v>26.243875000004966</v>
      </c>
      <c r="P28" s="134"/>
    </row>
    <row r="29" spans="1:31">
      <c r="A29" s="197">
        <f t="shared" si="3"/>
        <v>22</v>
      </c>
      <c r="B29" s="198">
        <f t="shared" si="4"/>
        <v>46308</v>
      </c>
      <c r="C29" s="137" t="s">
        <v>361</v>
      </c>
      <c r="D29" s="209" t="s">
        <v>195</v>
      </c>
      <c r="E29" s="66">
        <v>46307</v>
      </c>
      <c r="F29" s="135">
        <v>0.70833333333333337</v>
      </c>
      <c r="G29" s="66">
        <v>46308</v>
      </c>
      <c r="H29" s="135">
        <v>0.3888888888888889</v>
      </c>
      <c r="I29" s="204">
        <v>195</v>
      </c>
      <c r="J29" s="204">
        <v>10</v>
      </c>
      <c r="K29" s="205">
        <f t="shared" si="6"/>
        <v>1082751.567</v>
      </c>
      <c r="L29" s="143">
        <v>1083624.284</v>
      </c>
      <c r="M29" s="130">
        <f t="shared" ref="M29" si="46">L29-K29</f>
        <v>872.71699999994598</v>
      </c>
      <c r="N29" s="207">
        <f t="shared" ref="N29" si="47">IFERROR(((G29-E29+H29-F29)),"")</f>
        <v>0.68055555555555547</v>
      </c>
      <c r="O29" s="208">
        <f t="shared" ref="O29" si="48">M29/24</f>
        <v>36.36320833333108</v>
      </c>
      <c r="P29" s="134"/>
    </row>
    <row r="30" spans="1:31">
      <c r="A30" s="197">
        <f t="shared" si="3"/>
        <v>23</v>
      </c>
      <c r="B30" s="198">
        <f t="shared" si="4"/>
        <v>46308</v>
      </c>
      <c r="C30" s="137" t="s">
        <v>395</v>
      </c>
      <c r="D30" s="209" t="s">
        <v>200</v>
      </c>
      <c r="E30" s="66">
        <v>46308</v>
      </c>
      <c r="F30" s="135">
        <v>0.3888888888888889</v>
      </c>
      <c r="G30" s="66">
        <v>46308</v>
      </c>
      <c r="H30" s="135">
        <v>0.75</v>
      </c>
      <c r="I30" s="204">
        <v>145</v>
      </c>
      <c r="J30" s="204">
        <v>15</v>
      </c>
      <c r="K30" s="205">
        <f t="shared" si="6"/>
        <v>1083624.284</v>
      </c>
      <c r="L30" s="143">
        <v>1084274.611</v>
      </c>
      <c r="M30" s="130">
        <v>650.32700000004843</v>
      </c>
      <c r="N30" s="207">
        <v>0.3611111111111111</v>
      </c>
      <c r="O30" s="208">
        <v>75.037730769236362</v>
      </c>
      <c r="P30" s="144"/>
    </row>
    <row r="31" spans="1:31">
      <c r="A31" s="197">
        <f t="shared" si="3"/>
        <v>24</v>
      </c>
      <c r="B31" s="198">
        <f t="shared" si="4"/>
        <v>46309</v>
      </c>
      <c r="C31" s="137" t="s">
        <v>404</v>
      </c>
      <c r="D31" s="200" t="s">
        <v>209</v>
      </c>
      <c r="E31" s="66">
        <v>46308</v>
      </c>
      <c r="F31" s="135">
        <v>0.75</v>
      </c>
      <c r="G31" s="66">
        <v>46309</v>
      </c>
      <c r="H31" s="135">
        <v>0.54166666666666663</v>
      </c>
      <c r="I31" s="204">
        <v>190</v>
      </c>
      <c r="J31" s="204">
        <v>10</v>
      </c>
      <c r="K31" s="205">
        <v>1084274.611</v>
      </c>
      <c r="L31" s="143">
        <v>1085082.017</v>
      </c>
      <c r="M31" s="130">
        <v>650.32700000004843</v>
      </c>
      <c r="N31" s="207">
        <v>0.3611111111111111</v>
      </c>
      <c r="O31" s="208">
        <v>75.037730769236362</v>
      </c>
      <c r="P31" s="144"/>
    </row>
    <row r="32" spans="1:31">
      <c r="A32" s="197">
        <f t="shared" si="3"/>
        <v>25</v>
      </c>
      <c r="B32" s="198">
        <f t="shared" si="4"/>
        <v>0</v>
      </c>
      <c r="C32" s="137" t="s">
        <v>405</v>
      </c>
      <c r="D32" s="200" t="s">
        <v>207</v>
      </c>
      <c r="E32" s="66"/>
      <c r="F32" s="135"/>
      <c r="G32" s="66"/>
      <c r="H32" s="135"/>
      <c r="I32" s="204"/>
      <c r="J32" s="204"/>
      <c r="K32" s="130"/>
      <c r="L32" s="143"/>
      <c r="M32" s="130"/>
      <c r="N32" s="207"/>
      <c r="O32" s="208"/>
      <c r="P32" s="144"/>
      <c r="U32" s="66">
        <v>46309</v>
      </c>
      <c r="V32" s="135">
        <v>0.54166666666666663</v>
      </c>
      <c r="W32" s="66">
        <v>46310</v>
      </c>
      <c r="X32" s="135">
        <v>0.16666666666666666</v>
      </c>
      <c r="Y32" s="204">
        <v>180</v>
      </c>
      <c r="Z32" s="204">
        <v>100</v>
      </c>
      <c r="AA32" s="130">
        <v>1085082.017</v>
      </c>
      <c r="AB32" s="143">
        <v>1085886.5660000001</v>
      </c>
      <c r="AC32" s="130">
        <v>804.54900000011548</v>
      </c>
      <c r="AD32" s="207">
        <v>0.625</v>
      </c>
      <c r="AE32" s="208">
        <v>53.636600000007697</v>
      </c>
    </row>
    <row r="33" spans="1:16">
      <c r="A33" s="197">
        <f t="shared" si="3"/>
        <v>26</v>
      </c>
      <c r="B33" s="198">
        <f t="shared" si="4"/>
        <v>0</v>
      </c>
      <c r="C33" s="199" t="s">
        <v>406</v>
      </c>
      <c r="D33" s="200" t="s">
        <v>200</v>
      </c>
      <c r="E33" s="66"/>
      <c r="F33" s="135"/>
      <c r="G33" s="66"/>
      <c r="H33" s="135"/>
      <c r="I33" s="204"/>
      <c r="J33" s="204"/>
      <c r="K33" s="130"/>
      <c r="L33" s="143"/>
      <c r="M33" s="130"/>
      <c r="N33" s="207"/>
      <c r="O33" s="208"/>
      <c r="P33" s="144"/>
    </row>
    <row r="34" spans="1:16">
      <c r="A34" s="197">
        <f t="shared" si="3"/>
        <v>27</v>
      </c>
      <c r="B34" s="198">
        <f t="shared" si="4"/>
        <v>0</v>
      </c>
      <c r="C34" s="137"/>
      <c r="D34" s="209"/>
      <c r="E34" s="66"/>
      <c r="F34" s="135"/>
      <c r="G34" s="66"/>
      <c r="H34" s="135"/>
      <c r="I34" s="204"/>
      <c r="J34" s="204"/>
      <c r="K34" s="130"/>
      <c r="L34" s="143"/>
      <c r="M34" s="130">
        <f t="shared" ref="M34:M36" si="49">L34-K34</f>
        <v>0</v>
      </c>
      <c r="N34" s="207">
        <f t="shared" ref="N34:N35" si="50">IFERROR(((G34-E34+H34-F34)),"")</f>
        <v>0</v>
      </c>
      <c r="O34" s="208">
        <f t="shared" ref="O34:O35" si="51">M34/24</f>
        <v>0</v>
      </c>
      <c r="P34" s="144"/>
    </row>
    <row r="35" spans="1:16">
      <c r="A35" s="197">
        <f t="shared" si="3"/>
        <v>28</v>
      </c>
      <c r="B35" s="198">
        <f t="shared" ref="B35:B37" si="52">G35</f>
        <v>0</v>
      </c>
      <c r="C35" s="137"/>
      <c r="D35" s="209"/>
      <c r="E35" s="66"/>
      <c r="F35" s="135"/>
      <c r="G35" s="66"/>
      <c r="H35" s="135"/>
      <c r="I35" s="204"/>
      <c r="J35" s="204"/>
      <c r="K35" s="130"/>
      <c r="L35" s="143"/>
      <c r="M35" s="130">
        <f t="shared" si="49"/>
        <v>0</v>
      </c>
      <c r="N35" s="207">
        <f t="shared" si="50"/>
        <v>0</v>
      </c>
      <c r="O35" s="208">
        <f t="shared" si="51"/>
        <v>0</v>
      </c>
      <c r="P35" s="144"/>
    </row>
    <row r="36" spans="1:16">
      <c r="A36" s="197">
        <f t="shared" si="3"/>
        <v>29</v>
      </c>
      <c r="B36" s="198">
        <f t="shared" si="52"/>
        <v>0</v>
      </c>
      <c r="C36" s="137"/>
      <c r="D36" s="209"/>
      <c r="E36" s="66"/>
      <c r="F36" s="135"/>
      <c r="G36" s="66"/>
      <c r="H36" s="135"/>
      <c r="I36" s="204"/>
      <c r="J36" s="204"/>
      <c r="K36" s="130"/>
      <c r="L36" s="143"/>
      <c r="M36" s="130">
        <f t="shared" si="49"/>
        <v>0</v>
      </c>
      <c r="N36" s="207">
        <f t="shared" ref="N36:N37" si="53">IFERROR(((G36-E36+H36-F36)),"")</f>
        <v>0</v>
      </c>
      <c r="O36" s="208">
        <f t="shared" ref="O36:O37" si="54">M36/24</f>
        <v>0</v>
      </c>
      <c r="P36" s="144"/>
    </row>
    <row r="37" spans="1:16">
      <c r="A37" s="197">
        <f t="shared" si="3"/>
        <v>30</v>
      </c>
      <c r="B37" s="198">
        <f t="shared" si="52"/>
        <v>0</v>
      </c>
      <c r="C37" s="137"/>
      <c r="D37" s="209"/>
      <c r="E37" s="201"/>
      <c r="F37" s="124"/>
      <c r="G37" s="66"/>
      <c r="H37" s="135"/>
      <c r="I37" s="204"/>
      <c r="J37" s="204"/>
      <c r="K37" s="130"/>
      <c r="L37" s="143"/>
      <c r="M37" s="130">
        <f t="shared" ref="M37" si="55">L37-K37</f>
        <v>0</v>
      </c>
      <c r="N37" s="207">
        <f t="shared" si="53"/>
        <v>0</v>
      </c>
      <c r="O37" s="208">
        <f t="shared" si="54"/>
        <v>0</v>
      </c>
      <c r="P37" s="144"/>
    </row>
    <row r="38" spans="1:16">
      <c r="A38" s="197">
        <f t="shared" si="3"/>
        <v>31</v>
      </c>
      <c r="B38" s="198">
        <f t="shared" ref="B38:B39" si="56">G38</f>
        <v>0</v>
      </c>
      <c r="C38" s="137"/>
      <c r="D38" s="209"/>
      <c r="E38" s="201"/>
      <c r="F38" s="124"/>
      <c r="G38" s="66"/>
      <c r="H38" s="135"/>
      <c r="I38" s="204"/>
      <c r="J38" s="204"/>
      <c r="K38" s="130"/>
      <c r="L38" s="143"/>
      <c r="M38" s="130">
        <f t="shared" ref="M38:M39" si="57">L38-K38</f>
        <v>0</v>
      </c>
      <c r="N38" s="207">
        <f t="shared" ref="N38:N39" si="58">IFERROR(((G38-E38+H38-F38)),"")</f>
        <v>0</v>
      </c>
      <c r="O38" s="208">
        <f t="shared" ref="O38:O39" si="59">M38/24</f>
        <v>0</v>
      </c>
      <c r="P38" s="144"/>
    </row>
    <row r="39" spans="1:16">
      <c r="A39" s="197">
        <f t="shared" si="3"/>
        <v>32</v>
      </c>
      <c r="B39" s="198">
        <f t="shared" si="56"/>
        <v>0</v>
      </c>
      <c r="C39" s="137"/>
      <c r="D39" s="209"/>
      <c r="E39" s="201"/>
      <c r="F39" s="124"/>
      <c r="G39" s="66"/>
      <c r="H39" s="135"/>
      <c r="I39" s="204"/>
      <c r="J39" s="204"/>
      <c r="K39" s="130"/>
      <c r="L39" s="143"/>
      <c r="M39" s="130">
        <f t="shared" si="57"/>
        <v>0</v>
      </c>
      <c r="N39" s="207">
        <f t="shared" si="58"/>
        <v>0</v>
      </c>
      <c r="O39" s="208">
        <f t="shared" si="59"/>
        <v>0</v>
      </c>
      <c r="P39" s="144"/>
    </row>
    <row r="40" spans="1:16">
      <c r="A40" s="197">
        <f t="shared" si="3"/>
        <v>33</v>
      </c>
      <c r="B40" s="198">
        <f t="shared" ref="B40:B43" si="60">G40</f>
        <v>0</v>
      </c>
      <c r="C40" s="137"/>
      <c r="D40" s="209"/>
      <c r="E40" s="201"/>
      <c r="F40" s="124"/>
      <c r="G40" s="66"/>
      <c r="H40" s="135"/>
      <c r="I40" s="204"/>
      <c r="J40" s="204"/>
      <c r="K40" s="130"/>
      <c r="L40" s="143"/>
      <c r="M40" s="130">
        <f t="shared" ref="M40:M41" si="61">L40-K40</f>
        <v>0</v>
      </c>
      <c r="N40" s="207">
        <f t="shared" ref="N40:N41" si="62">IFERROR(((G40-E40+H40-F40)),"")</f>
        <v>0</v>
      </c>
      <c r="O40" s="208">
        <f t="shared" ref="O40:O41" si="63">M40/24</f>
        <v>0</v>
      </c>
      <c r="P40" s="144"/>
    </row>
    <row r="41" spans="1:16">
      <c r="A41" s="197">
        <f t="shared" si="3"/>
        <v>34</v>
      </c>
      <c r="B41" s="198">
        <f t="shared" si="60"/>
        <v>0</v>
      </c>
      <c r="C41" s="137"/>
      <c r="D41" s="209"/>
      <c r="E41" s="201"/>
      <c r="F41" s="124"/>
      <c r="G41" s="66"/>
      <c r="H41" s="135"/>
      <c r="I41" s="204"/>
      <c r="J41" s="204"/>
      <c r="K41" s="130"/>
      <c r="L41" s="143"/>
      <c r="M41" s="130">
        <f t="shared" si="61"/>
        <v>0</v>
      </c>
      <c r="N41" s="207">
        <f t="shared" si="62"/>
        <v>0</v>
      </c>
      <c r="O41" s="208">
        <f t="shared" si="63"/>
        <v>0</v>
      </c>
      <c r="P41" s="144"/>
    </row>
    <row r="42" spans="1:16">
      <c r="A42" s="197">
        <f t="shared" si="3"/>
        <v>35</v>
      </c>
      <c r="B42" s="198">
        <f t="shared" si="60"/>
        <v>0</v>
      </c>
      <c r="C42" s="137"/>
      <c r="D42" s="209"/>
      <c r="E42" s="201"/>
      <c r="F42" s="124"/>
      <c r="G42" s="66"/>
      <c r="H42" s="135"/>
      <c r="I42" s="204"/>
      <c r="J42" s="204"/>
      <c r="K42" s="130"/>
      <c r="L42" s="143"/>
      <c r="M42" s="130">
        <f t="shared" ref="M42" si="64">L42-K42</f>
        <v>0</v>
      </c>
      <c r="N42" s="207">
        <f t="shared" ref="N42" si="65">IFERROR(((G42-E42+H42-F42)),"")</f>
        <v>0</v>
      </c>
      <c r="O42" s="208">
        <f t="shared" ref="O42" si="66">M42/24</f>
        <v>0</v>
      </c>
      <c r="P42" s="144"/>
    </row>
    <row r="43" spans="1:16">
      <c r="A43" s="197">
        <f t="shared" si="3"/>
        <v>36</v>
      </c>
      <c r="B43" s="198">
        <f t="shared" si="60"/>
        <v>0</v>
      </c>
      <c r="C43" s="137"/>
      <c r="D43" s="209"/>
      <c r="E43" s="201"/>
      <c r="F43" s="124"/>
      <c r="G43" s="66"/>
      <c r="H43" s="135"/>
      <c r="I43" s="204"/>
      <c r="J43" s="204"/>
      <c r="K43" s="130"/>
      <c r="L43" s="143"/>
      <c r="M43" s="130">
        <f t="shared" ref="M43" si="67">L43-K43</f>
        <v>0</v>
      </c>
      <c r="N43" s="207">
        <f t="shared" ref="N43" si="68">IFERROR(((G43-E43+H43-F43)),"")</f>
        <v>0</v>
      </c>
      <c r="O43" s="208">
        <f t="shared" ref="O43" si="69">M43/24</f>
        <v>0</v>
      </c>
      <c r="P43" s="144"/>
    </row>
    <row r="44" spans="1:16">
      <c r="A44" s="197">
        <f t="shared" si="3"/>
        <v>37</v>
      </c>
      <c r="B44" s="198">
        <f t="shared" ref="B44:B46" si="70">G44</f>
        <v>0</v>
      </c>
      <c r="C44" s="137"/>
      <c r="D44" s="209"/>
      <c r="E44" s="201"/>
      <c r="F44" s="124"/>
      <c r="G44" s="66"/>
      <c r="H44" s="135"/>
      <c r="I44" s="204"/>
      <c r="J44" s="204"/>
      <c r="K44" s="130"/>
      <c r="L44" s="143"/>
      <c r="M44" s="130">
        <f t="shared" ref="M44" si="71">L44-K44</f>
        <v>0</v>
      </c>
      <c r="N44" s="207">
        <f t="shared" ref="N44" si="72">IFERROR(((G44-E44+H44-F44)),"")</f>
        <v>0</v>
      </c>
      <c r="O44" s="208">
        <f t="shared" ref="O44" si="73">M44/24</f>
        <v>0</v>
      </c>
      <c r="P44" s="144"/>
    </row>
    <row r="45" spans="1:16">
      <c r="A45" s="197">
        <f t="shared" si="3"/>
        <v>38</v>
      </c>
      <c r="B45" s="198">
        <f t="shared" si="70"/>
        <v>0</v>
      </c>
      <c r="C45" s="137"/>
      <c r="D45" s="209"/>
      <c r="E45" s="66"/>
      <c r="F45" s="135"/>
      <c r="G45" s="66"/>
      <c r="H45" s="135"/>
      <c r="I45" s="204"/>
      <c r="J45" s="204"/>
      <c r="K45" s="130"/>
      <c r="L45" s="143"/>
      <c r="M45" s="130">
        <f t="shared" ref="M45" si="74">L45-K45</f>
        <v>0</v>
      </c>
      <c r="N45" s="207">
        <f t="shared" ref="N45" si="75">IFERROR(((G45-E45+H45-F45)),"")</f>
        <v>0</v>
      </c>
      <c r="O45" s="208">
        <f t="shared" ref="O45" si="76">M45/24</f>
        <v>0</v>
      </c>
      <c r="P45" s="144"/>
    </row>
    <row r="46" spans="1:16">
      <c r="A46" s="197">
        <f t="shared" si="3"/>
        <v>39</v>
      </c>
      <c r="B46" s="198">
        <f t="shared" si="70"/>
        <v>0</v>
      </c>
      <c r="C46" s="137"/>
      <c r="D46" s="209"/>
      <c r="E46" s="66"/>
      <c r="F46" s="135"/>
      <c r="G46" s="66"/>
      <c r="H46" s="135"/>
      <c r="I46" s="204"/>
      <c r="J46" s="204"/>
      <c r="K46" s="130"/>
      <c r="L46" s="143"/>
      <c r="M46" s="130">
        <f t="shared" ref="M46" si="77">L46-K46</f>
        <v>0</v>
      </c>
      <c r="N46" s="207">
        <f t="shared" ref="N46" si="78">IFERROR(((G46-E46+H46-F46)),"")</f>
        <v>0</v>
      </c>
      <c r="O46" s="208">
        <f t="shared" ref="O46" si="79">M46/24</f>
        <v>0</v>
      </c>
      <c r="P46" s="144"/>
    </row>
    <row r="47" spans="1:16">
      <c r="A47" s="197">
        <f t="shared" si="3"/>
        <v>40</v>
      </c>
      <c r="B47" s="198">
        <f t="shared" ref="B47:B55" si="80">G47</f>
        <v>0</v>
      </c>
      <c r="C47" s="199"/>
      <c r="D47" s="209"/>
      <c r="E47" s="66"/>
      <c r="F47" s="135"/>
      <c r="G47" s="66"/>
      <c r="H47" s="135"/>
      <c r="I47" s="204"/>
      <c r="J47" s="204"/>
      <c r="K47" s="130"/>
      <c r="L47" s="143"/>
      <c r="M47" s="130">
        <f t="shared" ref="M47:M49" si="81">L47-K47</f>
        <v>0</v>
      </c>
      <c r="N47" s="207">
        <f t="shared" ref="N47:N49" si="82">IFERROR(((G47-E47+H47-F47)),"")</f>
        <v>0</v>
      </c>
      <c r="O47" s="208">
        <f t="shared" ref="O47:O49" si="83">M47/24</f>
        <v>0</v>
      </c>
      <c r="P47" s="144"/>
    </row>
    <row r="48" spans="1:16">
      <c r="A48" s="197">
        <f t="shared" si="3"/>
        <v>41</v>
      </c>
      <c r="B48" s="198">
        <f t="shared" si="80"/>
        <v>0</v>
      </c>
      <c r="C48" s="199"/>
      <c r="D48" s="209"/>
      <c r="E48" s="66"/>
      <c r="F48" s="135"/>
      <c r="G48" s="66"/>
      <c r="H48" s="135"/>
      <c r="I48" s="204"/>
      <c r="J48" s="204"/>
      <c r="K48" s="130"/>
      <c r="L48" s="143"/>
      <c r="M48" s="130">
        <f t="shared" si="81"/>
        <v>0</v>
      </c>
      <c r="N48" s="207">
        <f t="shared" si="82"/>
        <v>0</v>
      </c>
      <c r="O48" s="208">
        <f t="shared" si="83"/>
        <v>0</v>
      </c>
      <c r="P48" s="144"/>
    </row>
    <row r="49" spans="1:16">
      <c r="A49" s="197">
        <f t="shared" si="3"/>
        <v>42</v>
      </c>
      <c r="B49" s="198">
        <f t="shared" si="80"/>
        <v>0</v>
      </c>
      <c r="C49" s="199"/>
      <c r="D49" s="200"/>
      <c r="E49" s="66"/>
      <c r="F49" s="135"/>
      <c r="G49" s="66"/>
      <c r="H49" s="135"/>
      <c r="I49" s="204"/>
      <c r="J49" s="204"/>
      <c r="K49" s="143"/>
      <c r="L49" s="143"/>
      <c r="M49" s="130">
        <f t="shared" si="81"/>
        <v>0</v>
      </c>
      <c r="N49" s="207">
        <f t="shared" si="82"/>
        <v>0</v>
      </c>
      <c r="O49" s="208">
        <f t="shared" si="83"/>
        <v>0</v>
      </c>
      <c r="P49" s="144"/>
    </row>
    <row r="50" spans="1:16">
      <c r="A50" s="197">
        <f t="shared" si="3"/>
        <v>43</v>
      </c>
      <c r="B50" s="198">
        <f t="shared" si="80"/>
        <v>0</v>
      </c>
      <c r="C50" s="199"/>
      <c r="D50" s="200"/>
      <c r="E50" s="201"/>
      <c r="F50" s="124"/>
      <c r="G50" s="66"/>
      <c r="H50" s="135"/>
      <c r="I50" s="204"/>
      <c r="J50" s="204"/>
      <c r="K50" s="143"/>
      <c r="L50" s="143"/>
      <c r="M50" s="130">
        <f t="shared" ref="M50:M55" si="84">L50-K50</f>
        <v>0</v>
      </c>
      <c r="N50" s="207">
        <f t="shared" ref="N50:N55" si="85">IFERROR(((G50-E50+H50-F50)),"")</f>
        <v>0</v>
      </c>
      <c r="O50" s="208">
        <f t="shared" ref="O50:O55" si="86">M50/24</f>
        <v>0</v>
      </c>
      <c r="P50" s="144"/>
    </row>
    <row r="51" spans="1:16">
      <c r="A51" s="197">
        <f t="shared" si="3"/>
        <v>44</v>
      </c>
      <c r="B51" s="198">
        <f t="shared" si="80"/>
        <v>0</v>
      </c>
      <c r="C51" s="199"/>
      <c r="D51" s="200"/>
      <c r="E51" s="201"/>
      <c r="F51" s="124"/>
      <c r="G51" s="66"/>
      <c r="H51" s="135"/>
      <c r="I51" s="204"/>
      <c r="J51" s="204"/>
      <c r="K51" s="143"/>
      <c r="L51" s="143"/>
      <c r="M51" s="130">
        <f t="shared" si="84"/>
        <v>0</v>
      </c>
      <c r="N51" s="207">
        <f t="shared" si="85"/>
        <v>0</v>
      </c>
      <c r="O51" s="208">
        <f t="shared" si="86"/>
        <v>0</v>
      </c>
      <c r="P51" s="144"/>
    </row>
    <row r="52" spans="1:16">
      <c r="A52" s="197">
        <f t="shared" si="3"/>
        <v>45</v>
      </c>
      <c r="B52" s="198">
        <f t="shared" si="80"/>
        <v>0</v>
      </c>
      <c r="C52" s="199"/>
      <c r="D52" s="200"/>
      <c r="E52" s="201"/>
      <c r="F52" s="124"/>
      <c r="G52" s="66"/>
      <c r="H52" s="135"/>
      <c r="I52" s="204"/>
      <c r="J52" s="204"/>
      <c r="K52" s="143"/>
      <c r="L52" s="143"/>
      <c r="M52" s="130">
        <f t="shared" si="84"/>
        <v>0</v>
      </c>
      <c r="N52" s="207">
        <f t="shared" si="85"/>
        <v>0</v>
      </c>
      <c r="O52" s="208">
        <f t="shared" si="86"/>
        <v>0</v>
      </c>
      <c r="P52" s="144"/>
    </row>
    <row r="53" spans="1:16">
      <c r="A53" s="197">
        <f t="shared" si="3"/>
        <v>46</v>
      </c>
      <c r="B53" s="198">
        <f t="shared" si="80"/>
        <v>0</v>
      </c>
      <c r="C53" s="199"/>
      <c r="D53" s="200"/>
      <c r="E53" s="201"/>
      <c r="F53" s="124"/>
      <c r="G53" s="66"/>
      <c r="H53" s="135"/>
      <c r="I53" s="204"/>
      <c r="J53" s="204"/>
      <c r="K53" s="143"/>
      <c r="L53" s="143"/>
      <c r="M53" s="130">
        <f t="shared" si="84"/>
        <v>0</v>
      </c>
      <c r="N53" s="207">
        <f t="shared" si="85"/>
        <v>0</v>
      </c>
      <c r="O53" s="208">
        <f t="shared" si="86"/>
        <v>0</v>
      </c>
      <c r="P53" s="144"/>
    </row>
    <row r="54" spans="1:16">
      <c r="A54" s="197">
        <f t="shared" si="3"/>
        <v>47</v>
      </c>
      <c r="B54" s="198">
        <f t="shared" si="80"/>
        <v>0</v>
      </c>
      <c r="C54" s="199"/>
      <c r="D54" s="200"/>
      <c r="E54" s="201"/>
      <c r="F54" s="124"/>
      <c r="G54" s="66"/>
      <c r="H54" s="135"/>
      <c r="I54" s="204"/>
      <c r="J54" s="204"/>
      <c r="K54" s="143"/>
      <c r="L54" s="143"/>
      <c r="M54" s="130">
        <f t="shared" si="84"/>
        <v>0</v>
      </c>
      <c r="N54" s="207">
        <f t="shared" si="85"/>
        <v>0</v>
      </c>
      <c r="O54" s="208">
        <f t="shared" si="86"/>
        <v>0</v>
      </c>
      <c r="P54" s="144"/>
    </row>
    <row r="55" spans="1:16">
      <c r="A55" s="197">
        <f t="shared" si="3"/>
        <v>48</v>
      </c>
      <c r="B55" s="198">
        <f t="shared" si="80"/>
        <v>0</v>
      </c>
      <c r="C55" s="199"/>
      <c r="D55" s="200"/>
      <c r="E55" s="201"/>
      <c r="F55" s="124"/>
      <c r="G55" s="66"/>
      <c r="H55" s="135"/>
      <c r="I55" s="204"/>
      <c r="J55" s="204"/>
      <c r="K55" s="143"/>
      <c r="L55" s="143"/>
      <c r="M55" s="130">
        <f t="shared" si="84"/>
        <v>0</v>
      </c>
      <c r="N55" s="207">
        <f t="shared" si="85"/>
        <v>0</v>
      </c>
      <c r="O55" s="208">
        <f t="shared" si="86"/>
        <v>0</v>
      </c>
      <c r="P55" s="144"/>
    </row>
    <row r="56" spans="1:16">
      <c r="A56" s="197"/>
      <c r="B56" s="198"/>
      <c r="C56" s="199"/>
      <c r="D56" s="200"/>
      <c r="E56" s="201"/>
      <c r="F56" s="124"/>
      <c r="G56" s="216"/>
      <c r="H56" s="135"/>
      <c r="I56" s="20"/>
      <c r="J56" s="20"/>
      <c r="K56" s="143"/>
      <c r="L56" s="39"/>
      <c r="M56" s="129"/>
      <c r="N56" s="132"/>
      <c r="O56" s="208"/>
      <c r="P56" s="144"/>
    </row>
    <row r="57" spans="1:16">
      <c r="A57" s="145"/>
      <c r="B57" s="145"/>
      <c r="C57" s="145"/>
      <c r="D57" s="69" t="s">
        <v>26</v>
      </c>
      <c r="E57" s="70"/>
      <c r="F57" s="70"/>
      <c r="G57" s="70"/>
      <c r="H57" s="70"/>
      <c r="I57" s="70"/>
      <c r="J57" s="70"/>
      <c r="K57" s="217"/>
      <c r="L57" s="218"/>
      <c r="M57" s="148">
        <f>SUM(M8:M56)</f>
        <v>16955.283999999985</v>
      </c>
      <c r="N57" s="148">
        <f>SUM(N8:N56)</f>
        <v>13.545138888888889</v>
      </c>
      <c r="O57" s="219">
        <f>AVERAGE(O8:O56)</f>
        <v>17.442428511705824</v>
      </c>
      <c r="P57" s="75"/>
    </row>
  </sheetData>
  <mergeCells count="13">
    <mergeCell ref="M5:M7"/>
    <mergeCell ref="N5:N7"/>
    <mergeCell ref="O5:O7"/>
    <mergeCell ref="P5:P7"/>
    <mergeCell ref="I5:J6"/>
    <mergeCell ref="K5:L6"/>
    <mergeCell ref="E5:H5"/>
    <mergeCell ref="E6:F6"/>
    <mergeCell ref="G6:H6"/>
    <mergeCell ref="A5:A7"/>
    <mergeCell ref="B5:B7"/>
    <mergeCell ref="C5:C7"/>
    <mergeCell ref="D5:D7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P20" sqref="P20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5" width="10.7109375" style="1" customWidth="1"/>
    <col min="6" max="6" width="14.7109375" style="1" customWidth="1"/>
    <col min="7" max="12" width="9.140625" style="1"/>
    <col min="13" max="13" width="11.85546875" style="1" customWidth="1"/>
    <col min="14" max="14" width="21.85546875" style="42" customWidth="1"/>
    <col min="15" max="15" width="12.42578125" style="42" customWidth="1"/>
    <col min="16" max="16" width="29.5703125" style="1" customWidth="1"/>
    <col min="17" max="16384" width="9.140625" style="1"/>
  </cols>
  <sheetData>
    <row r="1" spans="1:16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  <c r="M1" s="2"/>
      <c r="N1" s="44"/>
      <c r="O1" s="44"/>
      <c r="P1" s="2"/>
    </row>
    <row r="2" spans="1:16">
      <c r="B2" s="2"/>
      <c r="C2" s="3" t="s">
        <v>89</v>
      </c>
      <c r="D2" s="2"/>
      <c r="E2" s="2"/>
      <c r="F2" s="2"/>
      <c r="G2" s="2"/>
      <c r="H2" s="2"/>
      <c r="I2" s="6"/>
      <c r="J2" s="2"/>
      <c r="K2" s="2"/>
      <c r="L2" s="2"/>
      <c r="M2" s="2"/>
      <c r="N2" s="44"/>
      <c r="O2" s="44"/>
      <c r="P2" s="4" t="s">
        <v>158</v>
      </c>
    </row>
    <row r="3" spans="1:16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44"/>
      <c r="O3" s="44"/>
      <c r="P3" s="2"/>
    </row>
    <row r="4" spans="1:16">
      <c r="B4" s="5"/>
      <c r="C4" s="5">
        <f>SCI!C4</f>
        <v>46296</v>
      </c>
      <c r="D4" s="46"/>
      <c r="E4" s="169"/>
      <c r="F4" s="169"/>
      <c r="G4" s="2"/>
      <c r="H4" s="2"/>
      <c r="I4" s="2"/>
      <c r="J4" s="2"/>
      <c r="K4" s="2"/>
      <c r="L4" s="2"/>
      <c r="M4" s="2"/>
      <c r="N4" s="44"/>
      <c r="O4" s="44"/>
      <c r="P4" s="2" t="s">
        <v>159</v>
      </c>
    </row>
    <row r="5" spans="1:16" ht="15.75" customHeight="1">
      <c r="A5" s="916" t="s">
        <v>124</v>
      </c>
      <c r="B5" s="915" t="s">
        <v>125</v>
      </c>
      <c r="C5" s="915" t="s">
        <v>170</v>
      </c>
      <c r="D5" s="915" t="s">
        <v>171</v>
      </c>
      <c r="E5" s="915" t="s">
        <v>172</v>
      </c>
      <c r="F5" s="915" t="s">
        <v>173</v>
      </c>
      <c r="G5" s="950" t="s">
        <v>174</v>
      </c>
      <c r="H5" s="951"/>
      <c r="I5" s="951"/>
      <c r="J5" s="951"/>
      <c r="K5" s="951"/>
      <c r="L5" s="951"/>
      <c r="M5" s="47"/>
      <c r="N5" s="170"/>
      <c r="O5" s="170"/>
      <c r="P5" s="913" t="s">
        <v>175</v>
      </c>
    </row>
    <row r="6" spans="1:16" ht="15.75" customHeight="1">
      <c r="A6" s="943"/>
      <c r="B6" s="945"/>
      <c r="C6" s="945"/>
      <c r="D6" s="945"/>
      <c r="E6" s="945"/>
      <c r="F6" s="945"/>
      <c r="G6" s="952" t="s">
        <v>160</v>
      </c>
      <c r="H6" s="953"/>
      <c r="I6" s="952" t="s">
        <v>161</v>
      </c>
      <c r="J6" s="954"/>
      <c r="K6" s="952" t="s">
        <v>238</v>
      </c>
      <c r="L6" s="954"/>
      <c r="M6" s="952" t="s">
        <v>163</v>
      </c>
      <c r="N6" s="954"/>
      <c r="O6" s="81"/>
      <c r="P6" s="941"/>
    </row>
    <row r="7" spans="1:16" ht="33.75" customHeight="1">
      <c r="A7" s="917"/>
      <c r="B7" s="918"/>
      <c r="C7" s="918"/>
      <c r="D7" s="918"/>
      <c r="E7" s="918"/>
      <c r="F7" s="918"/>
      <c r="G7" s="7" t="s">
        <v>125</v>
      </c>
      <c r="H7" s="7" t="s">
        <v>167</v>
      </c>
      <c r="I7" s="7" t="s">
        <v>125</v>
      </c>
      <c r="J7" s="7" t="s">
        <v>167</v>
      </c>
      <c r="K7" s="7" t="s">
        <v>160</v>
      </c>
      <c r="L7" s="7" t="s">
        <v>161</v>
      </c>
      <c r="M7" s="7" t="s">
        <v>362</v>
      </c>
      <c r="N7" s="171" t="s">
        <v>363</v>
      </c>
      <c r="O7" s="50" t="s">
        <v>334</v>
      </c>
      <c r="P7" s="914"/>
    </row>
    <row r="8" spans="1:16">
      <c r="A8" s="16">
        <v>1</v>
      </c>
      <c r="B8" s="10">
        <f>I8</f>
        <v>0</v>
      </c>
      <c r="C8" s="172"/>
      <c r="D8" s="173"/>
      <c r="E8" s="10"/>
      <c r="F8" s="172"/>
      <c r="G8" s="174"/>
      <c r="H8" s="175"/>
      <c r="I8" s="174"/>
      <c r="J8" s="176"/>
      <c r="K8" s="177"/>
      <c r="L8" s="177"/>
      <c r="M8" s="178"/>
      <c r="N8" s="13"/>
      <c r="O8" s="14">
        <f>N8-M8</f>
        <v>0</v>
      </c>
      <c r="P8" s="179"/>
    </row>
    <row r="9" spans="1:16">
      <c r="A9" s="16">
        <f>A8+1</f>
        <v>2</v>
      </c>
      <c r="B9" s="10">
        <f>I9</f>
        <v>0</v>
      </c>
      <c r="C9" s="172"/>
      <c r="D9" s="180"/>
      <c r="E9" s="10"/>
      <c r="F9" s="172"/>
      <c r="G9" s="174"/>
      <c r="H9" s="176"/>
      <c r="I9" s="174"/>
      <c r="J9" s="176"/>
      <c r="K9" s="177"/>
      <c r="L9" s="177"/>
      <c r="M9" s="178"/>
      <c r="N9" s="21"/>
      <c r="O9" s="14">
        <f>N9-M9</f>
        <v>0</v>
      </c>
      <c r="P9" s="179"/>
    </row>
    <row r="10" spans="1:16">
      <c r="A10" s="16">
        <f>A9+1</f>
        <v>3</v>
      </c>
      <c r="B10" s="10">
        <f>I10</f>
        <v>0</v>
      </c>
      <c r="C10" s="181"/>
      <c r="D10" s="182"/>
      <c r="E10" s="10"/>
      <c r="F10" s="172"/>
      <c r="G10" s="174"/>
      <c r="H10" s="176"/>
      <c r="I10" s="174"/>
      <c r="J10" s="175"/>
      <c r="K10" s="177"/>
      <c r="L10" s="177"/>
      <c r="M10" s="178"/>
      <c r="N10" s="13"/>
      <c r="O10" s="14">
        <f>N10-M10</f>
        <v>0</v>
      </c>
      <c r="P10" s="179"/>
    </row>
    <row r="11" spans="1:16">
      <c r="A11" s="16">
        <f>A10+1</f>
        <v>4</v>
      </c>
      <c r="B11" s="10">
        <f>I11</f>
        <v>0</v>
      </c>
      <c r="C11" s="181"/>
      <c r="D11" s="183"/>
      <c r="E11" s="10"/>
      <c r="F11" s="172"/>
      <c r="G11" s="174"/>
      <c r="H11" s="175"/>
      <c r="I11" s="174"/>
      <c r="J11" s="184"/>
      <c r="K11" s="177"/>
      <c r="L11" s="177"/>
      <c r="M11" s="178"/>
      <c r="N11" s="13"/>
      <c r="O11" s="14">
        <f>N11-M11</f>
        <v>0</v>
      </c>
      <c r="P11" s="179"/>
    </row>
    <row r="12" spans="1:16">
      <c r="A12" s="16">
        <f>A11+1</f>
        <v>5</v>
      </c>
      <c r="B12" s="10">
        <f>I12</f>
        <v>0</v>
      </c>
      <c r="C12" s="172"/>
      <c r="D12" s="185"/>
      <c r="E12" s="10"/>
      <c r="F12" s="172"/>
      <c r="G12" s="174"/>
      <c r="H12" s="175"/>
      <c r="I12" s="174"/>
      <c r="J12" s="184"/>
      <c r="K12" s="177"/>
      <c r="L12" s="177"/>
      <c r="M12" s="178"/>
      <c r="N12" s="14"/>
      <c r="O12" s="14">
        <f>N12-M12</f>
        <v>0</v>
      </c>
      <c r="P12" s="179"/>
    </row>
    <row r="13" spans="1:16">
      <c r="A13" s="18"/>
      <c r="B13" s="19"/>
      <c r="C13" s="19"/>
      <c r="D13" s="65"/>
      <c r="E13" s="19"/>
      <c r="F13" s="19"/>
      <c r="G13" s="19"/>
      <c r="H13" s="67"/>
      <c r="I13" s="19"/>
      <c r="J13" s="67"/>
      <c r="K13" s="22"/>
      <c r="L13" s="22"/>
      <c r="M13" s="22"/>
      <c r="N13" s="22"/>
      <c r="O13" s="22"/>
      <c r="P13" s="23"/>
    </row>
    <row r="14" spans="1:16">
      <c r="A14" s="69" t="s">
        <v>3</v>
      </c>
      <c r="B14" s="70"/>
      <c r="C14" s="70"/>
      <c r="D14" s="70"/>
      <c r="E14" s="70"/>
      <c r="F14" s="70"/>
      <c r="G14" s="186"/>
      <c r="H14" s="70"/>
      <c r="I14" s="70"/>
      <c r="J14" s="187"/>
      <c r="K14" s="188"/>
      <c r="L14" s="188"/>
      <c r="M14" s="188"/>
      <c r="N14" s="188"/>
      <c r="O14" s="74">
        <f>SUM(O8:O13)</f>
        <v>0</v>
      </c>
      <c r="P14" s="189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Summary!A1" display="SUMMARY"/>
  </hyperlink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zoomScale="70" zoomScaleNormal="70" workbookViewId="0">
      <selection activeCell="O42" sqref="O42"/>
    </sheetView>
  </sheetViews>
  <sheetFormatPr defaultColWidth="9.140625" defaultRowHeight="15"/>
  <cols>
    <col min="1" max="1" width="19.42578125" style="1" customWidth="1"/>
    <col min="2" max="2" width="8.5703125" style="1" customWidth="1"/>
    <col min="3" max="3" width="9.140625" style="1"/>
    <col min="4" max="4" width="10.140625" style="109" customWidth="1"/>
    <col min="5" max="5" width="9.140625" style="1"/>
    <col min="6" max="6" width="10.140625" style="109" customWidth="1"/>
    <col min="7" max="9" width="9.140625" style="1"/>
    <col min="10" max="11" width="15.7109375" style="110" customWidth="1"/>
    <col min="12" max="12" width="15.5703125" style="110" customWidth="1"/>
    <col min="13" max="13" width="14.42578125" style="110" customWidth="1"/>
    <col min="14" max="14" width="17.5703125" style="110" customWidth="1"/>
    <col min="15" max="15" width="14.42578125" style="110" customWidth="1"/>
    <col min="16" max="16" width="13" style="1" customWidth="1"/>
    <col min="17" max="17" width="11.85546875" style="1" customWidth="1"/>
    <col min="18" max="18" width="55.42578125" style="1" customWidth="1"/>
    <col min="19" max="16384" width="9.140625" style="1"/>
  </cols>
  <sheetData>
    <row r="1" spans="1:18">
      <c r="D1" s="111" t="s">
        <v>328</v>
      </c>
      <c r="F1" s="112"/>
      <c r="G1" s="46"/>
      <c r="H1" s="46"/>
      <c r="I1" s="46"/>
      <c r="J1" s="113"/>
      <c r="K1" s="113"/>
      <c r="L1" s="113"/>
      <c r="M1" s="113"/>
      <c r="N1" s="113"/>
      <c r="O1" s="113"/>
      <c r="P1" s="46"/>
      <c r="Q1" s="46"/>
      <c r="R1" s="46"/>
    </row>
    <row r="2" spans="1:18">
      <c r="D2" s="111" t="s">
        <v>364</v>
      </c>
      <c r="F2" s="112"/>
      <c r="G2" s="46"/>
      <c r="H2" s="46"/>
      <c r="I2" s="46"/>
      <c r="J2" s="114" t="s">
        <v>330</v>
      </c>
      <c r="K2" s="114"/>
      <c r="L2" s="115">
        <f>SUM(L8:L23)</f>
        <v>0</v>
      </c>
      <c r="M2" s="115"/>
      <c r="N2" s="115"/>
      <c r="O2" s="115"/>
      <c r="P2" s="46"/>
      <c r="Q2" s="46"/>
      <c r="R2" s="4" t="s">
        <v>158</v>
      </c>
    </row>
    <row r="3" spans="1:18">
      <c r="D3" s="111">
        <f>CERES!C4</f>
        <v>46296</v>
      </c>
      <c r="F3" s="112"/>
      <c r="G3" s="46"/>
      <c r="H3" s="46"/>
      <c r="I3" s="46"/>
      <c r="J3" s="113"/>
      <c r="K3" s="113"/>
      <c r="L3" s="113"/>
      <c r="M3" s="113"/>
      <c r="N3" s="113"/>
      <c r="O3" s="113"/>
      <c r="P3" s="46"/>
      <c r="Q3" s="46"/>
      <c r="R3" s="46"/>
    </row>
    <row r="4" spans="1:18">
      <c r="A4" s="46"/>
      <c r="B4" s="46"/>
      <c r="C4" s="46"/>
      <c r="D4" s="112"/>
      <c r="E4" s="46"/>
      <c r="F4" s="112"/>
      <c r="G4" s="46"/>
      <c r="H4" s="46"/>
      <c r="I4" s="46"/>
      <c r="J4" s="113"/>
      <c r="K4" s="113"/>
      <c r="L4" s="113"/>
      <c r="M4" s="113"/>
      <c r="N4" s="113"/>
      <c r="O4" s="113"/>
      <c r="P4" s="46"/>
      <c r="Q4" s="46"/>
      <c r="R4" s="46"/>
    </row>
    <row r="5" spans="1:18" ht="15" customHeight="1">
      <c r="A5" s="990" t="s">
        <v>365</v>
      </c>
      <c r="B5" s="990" t="s">
        <v>333</v>
      </c>
      <c r="C5" s="990" t="s">
        <v>332</v>
      </c>
      <c r="D5" s="988" t="s">
        <v>174</v>
      </c>
      <c r="E5" s="988"/>
      <c r="F5" s="988"/>
      <c r="G5" s="988"/>
      <c r="H5" s="988" t="s">
        <v>238</v>
      </c>
      <c r="I5" s="988"/>
      <c r="J5" s="1005" t="s">
        <v>163</v>
      </c>
      <c r="K5" s="1006"/>
      <c r="L5" s="1007"/>
      <c r="M5" s="1011" t="s">
        <v>366</v>
      </c>
      <c r="N5" s="1011" t="s">
        <v>367</v>
      </c>
      <c r="O5" s="1011" t="s">
        <v>368</v>
      </c>
      <c r="P5" s="1014" t="s">
        <v>162</v>
      </c>
      <c r="Q5" s="1014" t="s">
        <v>335</v>
      </c>
      <c r="R5" s="1002" t="s">
        <v>166</v>
      </c>
    </row>
    <row r="6" spans="1:18" ht="32.25" customHeight="1">
      <c r="A6" s="991"/>
      <c r="B6" s="991"/>
      <c r="C6" s="991"/>
      <c r="D6" s="989" t="s">
        <v>336</v>
      </c>
      <c r="E6" s="989"/>
      <c r="F6" s="989" t="s">
        <v>161</v>
      </c>
      <c r="G6" s="989"/>
      <c r="H6" s="989"/>
      <c r="I6" s="989"/>
      <c r="J6" s="1008"/>
      <c r="K6" s="1009"/>
      <c r="L6" s="1010"/>
      <c r="M6" s="1012"/>
      <c r="N6" s="1012"/>
      <c r="O6" s="1012"/>
      <c r="P6" s="1015"/>
      <c r="Q6" s="1015"/>
      <c r="R6" s="1003"/>
    </row>
    <row r="7" spans="1:18" ht="15.75" customHeight="1">
      <c r="A7" s="992"/>
      <c r="B7" s="992"/>
      <c r="C7" s="992"/>
      <c r="D7" s="116" t="s">
        <v>125</v>
      </c>
      <c r="E7" s="117" t="s">
        <v>167</v>
      </c>
      <c r="F7" s="116" t="s">
        <v>125</v>
      </c>
      <c r="G7" s="117" t="s">
        <v>167</v>
      </c>
      <c r="H7" s="117" t="s">
        <v>160</v>
      </c>
      <c r="I7" s="117" t="s">
        <v>337</v>
      </c>
      <c r="J7" s="118" t="s">
        <v>160</v>
      </c>
      <c r="K7" s="118" t="s">
        <v>337</v>
      </c>
      <c r="L7" s="118" t="s">
        <v>104</v>
      </c>
      <c r="M7" s="1013"/>
      <c r="N7" s="1013"/>
      <c r="O7" s="1013"/>
      <c r="P7" s="1016"/>
      <c r="Q7" s="1016"/>
      <c r="R7" s="1004"/>
    </row>
    <row r="8" spans="1:18">
      <c r="A8" s="157"/>
      <c r="B8" s="157"/>
      <c r="C8" s="158"/>
      <c r="D8" s="159"/>
      <c r="E8" s="160"/>
      <c r="F8" s="159"/>
      <c r="G8" s="161"/>
      <c r="H8" s="162"/>
      <c r="I8" s="162"/>
      <c r="J8" s="163"/>
      <c r="K8" s="164"/>
      <c r="L8" s="129"/>
      <c r="M8" s="129"/>
      <c r="N8" s="129"/>
      <c r="O8" s="131"/>
      <c r="P8" s="132"/>
      <c r="Q8" s="133"/>
      <c r="R8" s="134"/>
    </row>
    <row r="9" spans="1:18">
      <c r="A9" s="157"/>
      <c r="B9" s="157"/>
      <c r="C9" s="158"/>
      <c r="D9" s="159"/>
      <c r="E9" s="160"/>
      <c r="F9" s="159"/>
      <c r="G9" s="161"/>
      <c r="H9" s="162"/>
      <c r="I9" s="162"/>
      <c r="J9" s="163"/>
      <c r="K9" s="164"/>
      <c r="L9" s="129"/>
      <c r="M9" s="129"/>
      <c r="N9" s="129"/>
      <c r="O9" s="131"/>
      <c r="P9" s="132"/>
      <c r="Q9" s="133"/>
      <c r="R9" s="134"/>
    </row>
    <row r="10" spans="1:18">
      <c r="A10" s="157"/>
      <c r="B10" s="122"/>
      <c r="C10" s="158"/>
      <c r="D10" s="165"/>
      <c r="E10" s="124"/>
      <c r="F10" s="166"/>
      <c r="G10" s="125"/>
      <c r="H10" s="126"/>
      <c r="I10" s="162"/>
      <c r="J10" s="127"/>
      <c r="K10" s="128"/>
      <c r="L10" s="129"/>
      <c r="M10" s="129"/>
      <c r="N10" s="129"/>
      <c r="O10" s="131"/>
      <c r="P10" s="132"/>
      <c r="Q10" s="133"/>
      <c r="R10" s="134"/>
    </row>
    <row r="11" spans="1:18">
      <c r="A11" s="122"/>
      <c r="B11" s="122"/>
      <c r="C11" s="158"/>
      <c r="D11" s="165"/>
      <c r="E11" s="124"/>
      <c r="F11" s="165"/>
      <c r="G11" s="125"/>
      <c r="H11" s="126"/>
      <c r="I11" s="162"/>
      <c r="J11" s="127"/>
      <c r="K11" s="128"/>
      <c r="L11" s="129"/>
      <c r="M11" s="130"/>
      <c r="N11" s="129"/>
      <c r="O11" s="131"/>
      <c r="P11" s="132"/>
      <c r="Q11" s="133"/>
      <c r="R11" s="134"/>
    </row>
    <row r="12" spans="1:18">
      <c r="A12" s="122"/>
      <c r="B12" s="122"/>
      <c r="C12" s="158"/>
      <c r="D12" s="165"/>
      <c r="E12" s="124"/>
      <c r="F12" s="166"/>
      <c r="G12" s="125"/>
      <c r="H12" s="126"/>
      <c r="I12" s="126"/>
      <c r="J12" s="127"/>
      <c r="K12" s="128"/>
      <c r="L12" s="129"/>
      <c r="M12" s="130"/>
      <c r="N12" s="129"/>
      <c r="O12" s="131"/>
      <c r="P12" s="132"/>
      <c r="Q12" s="133"/>
      <c r="R12" s="134"/>
    </row>
    <row r="13" spans="1:18">
      <c r="A13" s="167"/>
      <c r="B13" s="122"/>
      <c r="C13" s="158"/>
      <c r="D13" s="165"/>
      <c r="E13" s="124"/>
      <c r="F13" s="166"/>
      <c r="G13" s="125"/>
      <c r="H13" s="126"/>
      <c r="I13" s="126"/>
      <c r="J13" s="127"/>
      <c r="K13" s="128"/>
      <c r="L13" s="129"/>
      <c r="M13" s="130"/>
      <c r="N13" s="129"/>
      <c r="O13" s="131"/>
      <c r="P13" s="132"/>
      <c r="Q13" s="133"/>
      <c r="R13" s="134"/>
    </row>
    <row r="14" spans="1:18">
      <c r="A14" s="167"/>
      <c r="B14" s="122"/>
      <c r="C14" s="158"/>
      <c r="D14" s="165"/>
      <c r="E14" s="124"/>
      <c r="F14" s="166"/>
      <c r="G14" s="125"/>
      <c r="H14" s="126"/>
      <c r="I14" s="138"/>
      <c r="J14" s="127"/>
      <c r="K14" s="128"/>
      <c r="L14" s="129"/>
      <c r="M14" s="130"/>
      <c r="N14" s="129"/>
      <c r="O14" s="131"/>
      <c r="P14" s="132"/>
      <c r="Q14" s="133"/>
      <c r="R14" s="134"/>
    </row>
    <row r="15" spans="1:18">
      <c r="A15" s="167"/>
      <c r="B15" s="122"/>
      <c r="C15" s="158"/>
      <c r="D15" s="165"/>
      <c r="E15" s="124"/>
      <c r="F15" s="166"/>
      <c r="G15" s="125"/>
      <c r="H15" s="126"/>
      <c r="I15" s="126"/>
      <c r="J15" s="127"/>
      <c r="K15" s="128"/>
      <c r="L15" s="129"/>
      <c r="M15" s="130"/>
      <c r="N15" s="129"/>
      <c r="O15" s="131"/>
      <c r="P15" s="132"/>
      <c r="Q15" s="133"/>
      <c r="R15" s="134"/>
    </row>
    <row r="16" spans="1:18">
      <c r="A16" s="122"/>
      <c r="B16" s="122"/>
      <c r="C16" s="158"/>
      <c r="D16" s="165"/>
      <c r="E16" s="124"/>
      <c r="F16" s="166"/>
      <c r="G16" s="125"/>
      <c r="H16" s="126"/>
      <c r="I16" s="126"/>
      <c r="J16" s="127"/>
      <c r="K16" s="128"/>
      <c r="L16" s="129"/>
      <c r="M16" s="130"/>
      <c r="N16" s="129"/>
      <c r="O16" s="131"/>
      <c r="P16" s="132"/>
      <c r="Q16" s="133"/>
      <c r="R16" s="134"/>
    </row>
    <row r="17" spans="1:18">
      <c r="A17" s="167"/>
      <c r="B17" s="122"/>
      <c r="C17" s="158"/>
      <c r="D17" s="165"/>
      <c r="E17" s="124"/>
      <c r="F17" s="166"/>
      <c r="G17" s="125"/>
      <c r="H17" s="126"/>
      <c r="I17" s="126"/>
      <c r="J17" s="127"/>
      <c r="K17" s="128"/>
      <c r="L17" s="129"/>
      <c r="M17" s="130"/>
      <c r="N17" s="129"/>
      <c r="O17" s="131"/>
      <c r="P17" s="132"/>
      <c r="Q17" s="133"/>
      <c r="R17" s="134"/>
    </row>
    <row r="18" spans="1:18">
      <c r="A18" s="167"/>
      <c r="B18" s="122"/>
      <c r="C18" s="158"/>
      <c r="D18" s="165"/>
      <c r="E18" s="124"/>
      <c r="F18" s="166"/>
      <c r="G18" s="125"/>
      <c r="H18" s="126"/>
      <c r="I18" s="126"/>
      <c r="J18" s="127"/>
      <c r="K18" s="128"/>
      <c r="L18" s="129"/>
      <c r="M18" s="130"/>
      <c r="N18" s="129"/>
      <c r="O18" s="131"/>
      <c r="P18" s="132"/>
      <c r="Q18" s="133"/>
      <c r="R18" s="168"/>
    </row>
    <row r="19" spans="1:18">
      <c r="A19" s="167"/>
      <c r="B19" s="122"/>
      <c r="C19" s="158"/>
      <c r="D19" s="165"/>
      <c r="E19" s="124"/>
      <c r="F19" s="166"/>
      <c r="G19" s="125"/>
      <c r="H19" s="126"/>
      <c r="I19" s="126"/>
      <c r="J19" s="127"/>
      <c r="K19" s="128"/>
      <c r="L19" s="129"/>
      <c r="M19" s="130"/>
      <c r="N19" s="129"/>
      <c r="O19" s="131"/>
      <c r="P19" s="132"/>
      <c r="Q19" s="133"/>
      <c r="R19" s="168"/>
    </row>
    <row r="20" spans="1:18">
      <c r="A20" s="167"/>
      <c r="B20" s="122"/>
      <c r="C20" s="158"/>
      <c r="D20" s="165"/>
      <c r="E20" s="124"/>
      <c r="F20" s="166"/>
      <c r="G20" s="125"/>
      <c r="H20" s="126"/>
      <c r="I20" s="126"/>
      <c r="J20" s="127"/>
      <c r="K20" s="128"/>
      <c r="L20" s="129"/>
      <c r="M20" s="130"/>
      <c r="N20" s="129"/>
      <c r="O20" s="131"/>
      <c r="P20" s="132"/>
      <c r="Q20" s="133"/>
      <c r="R20" s="168"/>
    </row>
    <row r="21" spans="1:18">
      <c r="A21" s="167"/>
      <c r="B21" s="122"/>
      <c r="C21" s="158"/>
      <c r="D21" s="165"/>
      <c r="E21" s="124"/>
      <c r="F21" s="166"/>
      <c r="G21" s="125"/>
      <c r="H21" s="126"/>
      <c r="I21" s="126"/>
      <c r="J21" s="127"/>
      <c r="K21" s="128"/>
      <c r="L21" s="129"/>
      <c r="M21" s="130"/>
      <c r="N21" s="129"/>
      <c r="O21" s="131"/>
      <c r="P21" s="132"/>
      <c r="Q21" s="133"/>
      <c r="R21" s="168"/>
    </row>
    <row r="22" spans="1:18">
      <c r="A22" s="167"/>
      <c r="B22" s="122"/>
      <c r="C22" s="158"/>
      <c r="D22" s="165"/>
      <c r="E22" s="124"/>
      <c r="F22" s="166"/>
      <c r="G22" s="125"/>
      <c r="H22" s="126"/>
      <c r="I22" s="126"/>
      <c r="J22" s="127"/>
      <c r="K22" s="128"/>
      <c r="L22" s="129"/>
      <c r="M22" s="130"/>
      <c r="N22" s="129"/>
      <c r="O22" s="131"/>
      <c r="P22" s="132"/>
      <c r="Q22" s="133"/>
      <c r="R22" s="168"/>
    </row>
    <row r="23" spans="1:18">
      <c r="A23" s="167"/>
      <c r="B23" s="122"/>
      <c r="C23" s="158"/>
      <c r="D23" s="165"/>
      <c r="E23" s="124"/>
      <c r="F23" s="166"/>
      <c r="G23" s="125"/>
      <c r="H23" s="126"/>
      <c r="I23" s="126"/>
      <c r="J23" s="127"/>
      <c r="K23" s="128"/>
      <c r="L23" s="129"/>
      <c r="M23" s="130"/>
      <c r="N23" s="129"/>
      <c r="O23" s="131"/>
      <c r="P23" s="132"/>
      <c r="Q23" s="133"/>
      <c r="R23" s="168"/>
    </row>
    <row r="24" spans="1:18">
      <c r="A24" s="167"/>
      <c r="B24" s="122"/>
      <c r="C24" s="158"/>
      <c r="D24" s="165"/>
      <c r="E24" s="124"/>
      <c r="F24" s="166"/>
      <c r="G24" s="125"/>
      <c r="H24" s="126"/>
      <c r="I24" s="126"/>
      <c r="J24" s="127"/>
      <c r="K24" s="128"/>
      <c r="L24" s="129"/>
      <c r="M24" s="130"/>
      <c r="N24" s="129"/>
      <c r="O24" s="131"/>
      <c r="P24" s="132"/>
      <c r="Q24" s="133"/>
      <c r="R24" s="168"/>
    </row>
    <row r="25" spans="1:18">
      <c r="A25" s="167"/>
      <c r="B25" s="122"/>
      <c r="C25" s="158"/>
      <c r="D25" s="165"/>
      <c r="E25" s="124"/>
      <c r="F25" s="166"/>
      <c r="G25" s="125"/>
      <c r="H25" s="126"/>
      <c r="I25" s="126"/>
      <c r="J25" s="127"/>
      <c r="K25" s="128"/>
      <c r="L25" s="129"/>
      <c r="M25" s="130"/>
      <c r="N25" s="129"/>
      <c r="O25" s="131"/>
      <c r="P25" s="132"/>
      <c r="Q25" s="133"/>
      <c r="R25" s="168"/>
    </row>
    <row r="26" spans="1:18">
      <c r="A26" s="167"/>
      <c r="B26" s="122"/>
      <c r="C26" s="158"/>
      <c r="D26" s="165"/>
      <c r="E26" s="124"/>
      <c r="F26" s="166"/>
      <c r="G26" s="125"/>
      <c r="H26" s="126"/>
      <c r="I26" s="126"/>
      <c r="J26" s="127"/>
      <c r="K26" s="128"/>
      <c r="L26" s="129"/>
      <c r="M26" s="130"/>
      <c r="N26" s="129"/>
      <c r="O26" s="131"/>
      <c r="P26" s="132"/>
      <c r="Q26" s="133"/>
      <c r="R26" s="168"/>
    </row>
    <row r="27" spans="1:18">
      <c r="A27" s="167"/>
      <c r="B27" s="122"/>
      <c r="C27" s="158"/>
      <c r="D27" s="165"/>
      <c r="E27" s="124"/>
      <c r="F27" s="166"/>
      <c r="G27" s="125"/>
      <c r="H27" s="126"/>
      <c r="I27" s="126"/>
      <c r="J27" s="127"/>
      <c r="K27" s="128"/>
      <c r="L27" s="129"/>
      <c r="M27" s="130"/>
      <c r="N27" s="129"/>
      <c r="O27" s="131"/>
      <c r="P27" s="132"/>
      <c r="Q27" s="133"/>
      <c r="R27" s="168"/>
    </row>
    <row r="28" spans="1:18">
      <c r="A28" s="167"/>
      <c r="B28" s="122"/>
      <c r="C28" s="158"/>
      <c r="D28" s="165"/>
      <c r="E28" s="124"/>
      <c r="F28" s="166"/>
      <c r="G28" s="125"/>
      <c r="H28" s="126"/>
      <c r="I28" s="126"/>
      <c r="J28" s="127"/>
      <c r="K28" s="128"/>
      <c r="L28" s="129"/>
      <c r="M28" s="130"/>
      <c r="N28" s="129"/>
      <c r="O28" s="131"/>
      <c r="P28" s="132"/>
      <c r="Q28" s="133"/>
      <c r="R28" s="168"/>
    </row>
    <row r="29" spans="1:18">
      <c r="A29" s="167"/>
      <c r="B29" s="122"/>
      <c r="C29" s="158"/>
      <c r="D29" s="165"/>
      <c r="E29" s="124"/>
      <c r="F29" s="166"/>
      <c r="G29" s="125"/>
      <c r="H29" s="126"/>
      <c r="I29" s="126"/>
      <c r="J29" s="127"/>
      <c r="K29" s="128"/>
      <c r="L29" s="129"/>
      <c r="M29" s="130"/>
      <c r="N29" s="130"/>
      <c r="O29" s="130"/>
      <c r="P29" s="132"/>
      <c r="Q29" s="133"/>
      <c r="R29" s="168"/>
    </row>
    <row r="30" spans="1:18">
      <c r="A30" s="141"/>
      <c r="B30" s="141"/>
      <c r="C30" s="141"/>
      <c r="D30" s="142"/>
      <c r="E30" s="20"/>
      <c r="F30" s="142"/>
      <c r="G30" s="20"/>
      <c r="H30" s="20"/>
      <c r="I30" s="20"/>
      <c r="J30" s="143"/>
      <c r="K30" s="143"/>
      <c r="L30" s="143"/>
      <c r="M30" s="143"/>
      <c r="N30" s="143"/>
      <c r="O30" s="143"/>
      <c r="P30" s="20"/>
      <c r="Q30" s="22"/>
      <c r="R30" s="144"/>
    </row>
    <row r="31" spans="1:18">
      <c r="A31" s="145"/>
      <c r="B31" s="145"/>
      <c r="C31" s="145"/>
      <c r="D31" s="146"/>
      <c r="E31" s="70"/>
      <c r="F31" s="146"/>
      <c r="G31" s="70"/>
      <c r="H31" s="70"/>
      <c r="I31" s="70"/>
      <c r="J31" s="147"/>
      <c r="K31" s="147"/>
      <c r="L31" s="148">
        <f>SUM(L8:L30)</f>
        <v>0</v>
      </c>
      <c r="M31" s="148">
        <f>SUM(M8:M30)</f>
        <v>0</v>
      </c>
      <c r="N31" s="148"/>
      <c r="O31" s="148"/>
      <c r="P31" s="148">
        <f>SUM(P8:P30)</f>
        <v>0</v>
      </c>
      <c r="Q31" s="151"/>
      <c r="R31" s="75"/>
    </row>
  </sheetData>
  <mergeCells count="14">
    <mergeCell ref="R5:R7"/>
    <mergeCell ref="J5:L6"/>
    <mergeCell ref="H5:I6"/>
    <mergeCell ref="M5:M7"/>
    <mergeCell ref="N5:N7"/>
    <mergeCell ref="O5:O7"/>
    <mergeCell ref="P5:P7"/>
    <mergeCell ref="Q5:Q7"/>
    <mergeCell ref="D5:G5"/>
    <mergeCell ref="D6:E6"/>
    <mergeCell ref="F6:G6"/>
    <mergeCell ref="A5:A7"/>
    <mergeCell ref="B5:B7"/>
    <mergeCell ref="C5:C7"/>
  </mergeCells>
  <hyperlinks>
    <hyperlink ref="R2" location="'Summary sales'!A1" display="SUMMARY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5" zoomScaleNormal="85" workbookViewId="0">
      <pane xSplit="4" ySplit="7" topLeftCell="E8" activePane="bottomRight" state="frozen"/>
      <selection pane="topRight"/>
      <selection pane="bottomLeft"/>
      <selection pane="bottomRight" activeCell="H21" sqref="H2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369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'Daily Sales'!A2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1127.8758749999979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38">
        <v>1872529.12</v>
      </c>
      <c r="I7" s="152">
        <v>1899598.1410000001</v>
      </c>
      <c r="J7" s="153">
        <f t="shared" ref="J7:J37" si="0">I7-H7</f>
        <v>27069.02099999995</v>
      </c>
      <c r="K7" s="154">
        <f t="shared" ref="K7:K37" si="1">J7/24</f>
        <v>1127.8758749999979</v>
      </c>
      <c r="L7" s="15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08">
        <f t="shared" ref="H8:H17" si="2">I7</f>
        <v>1899598.1410000001</v>
      </c>
      <c r="I8" s="152">
        <v>1919063.3430000001</v>
      </c>
      <c r="J8" s="153">
        <f t="shared" si="0"/>
        <v>19465.202000000048</v>
      </c>
      <c r="K8" s="154">
        <f t="shared" si="1"/>
        <v>811.05008333333535</v>
      </c>
      <c r="L8" s="15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7" si="4">B9</f>
        <v>46298</v>
      </c>
      <c r="D9" s="11">
        <v>0.29166666666666702</v>
      </c>
      <c r="E9" s="10">
        <f t="shared" ref="E9:E37" si="5">C9+1</f>
        <v>46299</v>
      </c>
      <c r="F9" s="11">
        <v>0.29166666666666702</v>
      </c>
      <c r="G9" s="12">
        <f t="shared" ref="G9:G37" si="6">IFERROR(((E9-C9)+(F9-D9)),"")</f>
        <v>1</v>
      </c>
      <c r="H9" s="108">
        <f t="shared" si="2"/>
        <v>1919063.3430000001</v>
      </c>
      <c r="I9" s="152">
        <v>1944041.7949999999</v>
      </c>
      <c r="J9" s="153">
        <f t="shared" si="0"/>
        <v>24978.451999999816</v>
      </c>
      <c r="K9" s="154">
        <f t="shared" si="1"/>
        <v>1040.7688333333256</v>
      </c>
      <c r="L9" s="15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0.29166666666666702</v>
      </c>
      <c r="E10" s="10">
        <f t="shared" si="5"/>
        <v>46300</v>
      </c>
      <c r="F10" s="11">
        <v>0.29166666666666702</v>
      </c>
      <c r="G10" s="12">
        <f t="shared" si="6"/>
        <v>1</v>
      </c>
      <c r="H10" s="108">
        <f t="shared" si="2"/>
        <v>1944041.7949999999</v>
      </c>
      <c r="I10" s="152">
        <v>1950375.2579999999</v>
      </c>
      <c r="J10" s="153">
        <f t="shared" si="0"/>
        <v>6333.4629999999888</v>
      </c>
      <c r="K10" s="154">
        <f t="shared" si="1"/>
        <v>263.89429166666622</v>
      </c>
      <c r="L10" s="15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0.29166666666666702</v>
      </c>
      <c r="E11" s="10">
        <f t="shared" si="5"/>
        <v>46301</v>
      </c>
      <c r="F11" s="11">
        <v>0.29166666666666702</v>
      </c>
      <c r="G11" s="12">
        <f t="shared" si="6"/>
        <v>1</v>
      </c>
      <c r="H11" s="108">
        <f t="shared" si="2"/>
        <v>1950375.2579999999</v>
      </c>
      <c r="I11" s="152">
        <v>1954893.905</v>
      </c>
      <c r="J11" s="153">
        <f t="shared" ref="J11" si="7">I11-H11</f>
        <v>4518.6470000001136</v>
      </c>
      <c r="K11" s="154">
        <f t="shared" ref="K11" si="8">J11/24</f>
        <v>188.27695833333806</v>
      </c>
      <c r="L11" s="15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0.29166666666666702</v>
      </c>
      <c r="E12" s="10">
        <f t="shared" si="5"/>
        <v>46302</v>
      </c>
      <c r="F12" s="11">
        <v>0.29166666666666702</v>
      </c>
      <c r="G12" s="12">
        <f t="shared" si="6"/>
        <v>1</v>
      </c>
      <c r="H12" s="108">
        <f t="shared" si="2"/>
        <v>1954893.905</v>
      </c>
      <c r="I12" s="152">
        <v>1956652.577</v>
      </c>
      <c r="J12" s="153">
        <f t="shared" ref="J12:J22" si="9">I12-H12</f>
        <v>1758.6720000000205</v>
      </c>
      <c r="K12" s="154">
        <f t="shared" ref="K12:K22" si="10">J12/24</f>
        <v>73.278000000000858</v>
      </c>
      <c r="L12" s="156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0.29166666666666702</v>
      </c>
      <c r="E13" s="10">
        <f t="shared" si="5"/>
        <v>46303</v>
      </c>
      <c r="F13" s="11">
        <v>0.29166666666666702</v>
      </c>
      <c r="G13" s="12">
        <f t="shared" si="6"/>
        <v>1</v>
      </c>
      <c r="H13" s="108">
        <f t="shared" si="2"/>
        <v>1956652.577</v>
      </c>
      <c r="I13" s="152">
        <v>1957612.243</v>
      </c>
      <c r="J13" s="153">
        <f t="shared" si="9"/>
        <v>959.66599999996834</v>
      </c>
      <c r="K13" s="154">
        <f t="shared" si="10"/>
        <v>39.986083333332012</v>
      </c>
      <c r="L13" s="15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0.29166666666666702</v>
      </c>
      <c r="E14" s="10">
        <f t="shared" si="5"/>
        <v>46304</v>
      </c>
      <c r="F14" s="11">
        <v>0.29166666666666702</v>
      </c>
      <c r="G14" s="12">
        <f t="shared" si="6"/>
        <v>1</v>
      </c>
      <c r="H14" s="108">
        <f t="shared" si="2"/>
        <v>1957612.243</v>
      </c>
      <c r="I14" s="152">
        <v>1957612.243</v>
      </c>
      <c r="J14" s="153">
        <f t="shared" si="9"/>
        <v>0</v>
      </c>
      <c r="K14" s="154">
        <f t="shared" si="10"/>
        <v>0</v>
      </c>
      <c r="L14" s="155" t="s">
        <v>186</v>
      </c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0.29166666666666702</v>
      </c>
      <c r="E15" s="10">
        <f t="shared" si="5"/>
        <v>46305</v>
      </c>
      <c r="F15" s="11">
        <v>0.29166666666666702</v>
      </c>
      <c r="G15" s="12">
        <f t="shared" si="6"/>
        <v>1</v>
      </c>
      <c r="H15" s="108">
        <f t="shared" si="2"/>
        <v>1957612.243</v>
      </c>
      <c r="I15" s="152">
        <v>1957612.243</v>
      </c>
      <c r="J15" s="153">
        <f t="shared" si="9"/>
        <v>0</v>
      </c>
      <c r="K15" s="154">
        <f t="shared" si="10"/>
        <v>0</v>
      </c>
      <c r="L15" s="155" t="s">
        <v>186</v>
      </c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0.29166666666666702</v>
      </c>
      <c r="E16" s="10">
        <f t="shared" si="5"/>
        <v>46306</v>
      </c>
      <c r="F16" s="11">
        <v>0.29166666666666702</v>
      </c>
      <c r="G16" s="12">
        <f t="shared" si="6"/>
        <v>1</v>
      </c>
      <c r="H16" s="108">
        <f t="shared" si="2"/>
        <v>1957612.243</v>
      </c>
      <c r="I16" s="152">
        <v>1957612.243</v>
      </c>
      <c r="J16" s="153">
        <f t="shared" si="9"/>
        <v>0</v>
      </c>
      <c r="K16" s="154">
        <f t="shared" si="10"/>
        <v>0</v>
      </c>
      <c r="L16" s="155" t="s">
        <v>186</v>
      </c>
    </row>
    <row r="17" spans="1:12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0.29166666666666702</v>
      </c>
      <c r="E17" s="10">
        <f t="shared" si="5"/>
        <v>46307</v>
      </c>
      <c r="F17" s="11">
        <v>0.29166666666666702</v>
      </c>
      <c r="G17" s="12">
        <f t="shared" si="6"/>
        <v>1</v>
      </c>
      <c r="H17" s="108">
        <f t="shared" si="2"/>
        <v>1957612.243</v>
      </c>
      <c r="I17" s="38">
        <v>1957612.243</v>
      </c>
      <c r="J17" s="13">
        <f t="shared" si="9"/>
        <v>0</v>
      </c>
      <c r="K17" s="14">
        <f t="shared" si="10"/>
        <v>0</v>
      </c>
      <c r="L17" s="155" t="s">
        <v>186</v>
      </c>
    </row>
    <row r="18" spans="1:12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0.29166666666666702</v>
      </c>
      <c r="E18" s="10">
        <f t="shared" si="5"/>
        <v>46308</v>
      </c>
      <c r="F18" s="11">
        <v>0.29166666666666702</v>
      </c>
      <c r="G18" s="12">
        <f t="shared" si="6"/>
        <v>1</v>
      </c>
      <c r="H18" s="108">
        <f t="shared" ref="H18:H20" si="11">I17</f>
        <v>1957612.243</v>
      </c>
      <c r="I18" s="38">
        <v>1957612.243</v>
      </c>
      <c r="J18" s="13">
        <f t="shared" ref="J18" si="12">I18-H18</f>
        <v>0</v>
      </c>
      <c r="K18" s="14">
        <f t="shared" ref="K18" si="13">J18/24</f>
        <v>0</v>
      </c>
      <c r="L18" s="155" t="s">
        <v>186</v>
      </c>
    </row>
    <row r="19" spans="1:12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0.29166666666666702</v>
      </c>
      <c r="E19" s="10">
        <f t="shared" si="5"/>
        <v>46309</v>
      </c>
      <c r="F19" s="11">
        <v>0.29166666666666702</v>
      </c>
      <c r="G19" s="12">
        <f t="shared" si="6"/>
        <v>1</v>
      </c>
      <c r="H19" s="108">
        <f t="shared" si="11"/>
        <v>1957612.243</v>
      </c>
      <c r="I19" s="38">
        <v>1957612.243</v>
      </c>
      <c r="J19" s="13">
        <f t="shared" ref="J19" si="14">I19-H19</f>
        <v>0</v>
      </c>
      <c r="K19" s="14">
        <f t="shared" ref="K19" si="15">J19/24</f>
        <v>0</v>
      </c>
      <c r="L19" s="155" t="s">
        <v>186</v>
      </c>
    </row>
    <row r="20" spans="1:12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0.29166666666666702</v>
      </c>
      <c r="E20" s="10">
        <f t="shared" si="5"/>
        <v>46310</v>
      </c>
      <c r="F20" s="11">
        <v>0.29166666666666702</v>
      </c>
      <c r="G20" s="12">
        <f t="shared" si="6"/>
        <v>1</v>
      </c>
      <c r="H20" s="108">
        <f t="shared" si="11"/>
        <v>1957612.243</v>
      </c>
      <c r="I20" s="38">
        <v>1957612.243</v>
      </c>
      <c r="J20" s="13">
        <f t="shared" ref="J20" si="16">I20-H20</f>
        <v>0</v>
      </c>
      <c r="K20" s="14">
        <f t="shared" ref="K20" si="17">J20/24</f>
        <v>0</v>
      </c>
      <c r="L20" s="155" t="s">
        <v>186</v>
      </c>
    </row>
    <row r="21" spans="1:12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0.29166666666666702</v>
      </c>
      <c r="E21" s="10">
        <f t="shared" si="5"/>
        <v>46311</v>
      </c>
      <c r="F21" s="11">
        <v>0.29166666666666702</v>
      </c>
      <c r="G21" s="12">
        <f t="shared" si="6"/>
        <v>1</v>
      </c>
      <c r="H21" s="152"/>
      <c r="I21" s="38"/>
      <c r="J21" s="13">
        <f t="shared" si="9"/>
        <v>0</v>
      </c>
      <c r="K21" s="14">
        <f t="shared" si="10"/>
        <v>0</v>
      </c>
      <c r="L21" s="15"/>
    </row>
    <row r="22" spans="1:12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0.29166666666666702</v>
      </c>
      <c r="E22" s="10">
        <f t="shared" si="5"/>
        <v>46312</v>
      </c>
      <c r="F22" s="11">
        <v>0.29166666666666702</v>
      </c>
      <c r="G22" s="12">
        <f t="shared" si="6"/>
        <v>1</v>
      </c>
      <c r="H22" s="152"/>
      <c r="I22" s="38"/>
      <c r="J22" s="13">
        <f t="shared" si="9"/>
        <v>0</v>
      </c>
      <c r="K22" s="14">
        <f t="shared" si="10"/>
        <v>0</v>
      </c>
      <c r="L22" s="15"/>
    </row>
    <row r="23" spans="1:12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0.29166666666666702</v>
      </c>
      <c r="E23" s="10">
        <f t="shared" si="5"/>
        <v>46313</v>
      </c>
      <c r="F23" s="11">
        <v>0.29166666666666702</v>
      </c>
      <c r="G23" s="12">
        <f t="shared" si="6"/>
        <v>1</v>
      </c>
      <c r="H23" s="152"/>
      <c r="I23" s="38"/>
      <c r="J23" s="13">
        <f t="shared" si="0"/>
        <v>0</v>
      </c>
      <c r="K23" s="14">
        <f t="shared" si="1"/>
        <v>0</v>
      </c>
      <c r="L23" s="15"/>
    </row>
    <row r="24" spans="1:12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0.29166666666666702</v>
      </c>
      <c r="E24" s="10">
        <f t="shared" si="5"/>
        <v>46314</v>
      </c>
      <c r="F24" s="11">
        <v>0.29166666666666702</v>
      </c>
      <c r="G24" s="12">
        <f t="shared" si="6"/>
        <v>1</v>
      </c>
      <c r="H24" s="152"/>
      <c r="I24" s="38"/>
      <c r="J24" s="13">
        <f t="shared" si="0"/>
        <v>0</v>
      </c>
      <c r="K24" s="14">
        <f t="shared" si="1"/>
        <v>0</v>
      </c>
      <c r="L24" s="15"/>
    </row>
    <row r="25" spans="1:12">
      <c r="A25" s="16">
        <f t="shared" ref="A25:B37" si="18">A24+1</f>
        <v>19</v>
      </c>
      <c r="B25" s="10">
        <f>B24+1</f>
        <v>46314</v>
      </c>
      <c r="C25" s="10">
        <f t="shared" si="4"/>
        <v>46314</v>
      </c>
      <c r="D25" s="11">
        <v>0.29166666666666702</v>
      </c>
      <c r="E25" s="10">
        <f t="shared" si="5"/>
        <v>46315</v>
      </c>
      <c r="F25" s="11">
        <v>0.29166666666666702</v>
      </c>
      <c r="G25" s="12">
        <f t="shared" si="6"/>
        <v>1</v>
      </c>
      <c r="H25" s="152"/>
      <c r="I25" s="38"/>
      <c r="J25" s="13">
        <f t="shared" si="0"/>
        <v>0</v>
      </c>
      <c r="K25" s="14">
        <f t="shared" si="1"/>
        <v>0</v>
      </c>
      <c r="L25" s="15"/>
    </row>
    <row r="26" spans="1:12">
      <c r="A26" s="16">
        <f t="shared" si="18"/>
        <v>20</v>
      </c>
      <c r="B26" s="10">
        <f>B25+1</f>
        <v>46315</v>
      </c>
      <c r="C26" s="10">
        <f t="shared" si="4"/>
        <v>46315</v>
      </c>
      <c r="D26" s="11">
        <v>0.29166666666666702</v>
      </c>
      <c r="E26" s="10">
        <f t="shared" si="5"/>
        <v>46316</v>
      </c>
      <c r="F26" s="11">
        <v>0.29166666666666702</v>
      </c>
      <c r="G26" s="12">
        <f t="shared" si="6"/>
        <v>1</v>
      </c>
      <c r="H26" s="152"/>
      <c r="I26" s="38"/>
      <c r="J26" s="13">
        <f t="shared" si="0"/>
        <v>0</v>
      </c>
      <c r="K26" s="14">
        <f t="shared" si="1"/>
        <v>0</v>
      </c>
      <c r="L26" s="15"/>
    </row>
    <row r="27" spans="1:12">
      <c r="A27" s="16">
        <f t="shared" si="18"/>
        <v>21</v>
      </c>
      <c r="B27" s="10">
        <f>B26+1</f>
        <v>46316</v>
      </c>
      <c r="C27" s="10">
        <f t="shared" si="4"/>
        <v>46316</v>
      </c>
      <c r="D27" s="11">
        <v>0.29166666666666702</v>
      </c>
      <c r="E27" s="10">
        <f t="shared" si="5"/>
        <v>46317</v>
      </c>
      <c r="F27" s="11">
        <v>0.29166666666666702</v>
      </c>
      <c r="G27" s="12">
        <f t="shared" si="6"/>
        <v>1</v>
      </c>
      <c r="H27" s="152"/>
      <c r="I27" s="38"/>
      <c r="J27" s="13">
        <f t="shared" si="0"/>
        <v>0</v>
      </c>
      <c r="K27" s="14">
        <f t="shared" si="1"/>
        <v>0</v>
      </c>
      <c r="L27" s="15"/>
    </row>
    <row r="28" spans="1:12">
      <c r="A28" s="16">
        <f t="shared" si="18"/>
        <v>22</v>
      </c>
      <c r="B28" s="10">
        <f t="shared" si="18"/>
        <v>46317</v>
      </c>
      <c r="C28" s="10">
        <f t="shared" si="4"/>
        <v>46317</v>
      </c>
      <c r="D28" s="11">
        <v>0.29166666666666702</v>
      </c>
      <c r="E28" s="10">
        <f t="shared" si="5"/>
        <v>46318</v>
      </c>
      <c r="F28" s="11">
        <v>0.29166666666666702</v>
      </c>
      <c r="G28" s="12">
        <f t="shared" si="6"/>
        <v>1</v>
      </c>
      <c r="H28" s="152"/>
      <c r="I28" s="38"/>
      <c r="J28" s="13">
        <f t="shared" si="0"/>
        <v>0</v>
      </c>
      <c r="K28" s="14">
        <f t="shared" si="1"/>
        <v>0</v>
      </c>
      <c r="L28" s="15"/>
    </row>
    <row r="29" spans="1:12">
      <c r="A29" s="16">
        <f t="shared" si="18"/>
        <v>23</v>
      </c>
      <c r="B29" s="10">
        <f t="shared" si="18"/>
        <v>46318</v>
      </c>
      <c r="C29" s="10">
        <f t="shared" si="4"/>
        <v>46318</v>
      </c>
      <c r="D29" s="11">
        <v>0.29166666666666702</v>
      </c>
      <c r="E29" s="10">
        <f t="shared" si="5"/>
        <v>46319</v>
      </c>
      <c r="F29" s="11">
        <v>0.29166666666666702</v>
      </c>
      <c r="G29" s="12">
        <f t="shared" si="6"/>
        <v>1</v>
      </c>
      <c r="H29" s="152"/>
      <c r="I29" s="38"/>
      <c r="J29" s="13">
        <f t="shared" si="0"/>
        <v>0</v>
      </c>
      <c r="K29" s="14">
        <f t="shared" si="1"/>
        <v>0</v>
      </c>
      <c r="L29" s="15"/>
    </row>
    <row r="30" spans="1:12">
      <c r="A30" s="16">
        <f t="shared" si="18"/>
        <v>24</v>
      </c>
      <c r="B30" s="10">
        <f t="shared" si="18"/>
        <v>46319</v>
      </c>
      <c r="C30" s="10">
        <f t="shared" si="4"/>
        <v>46319</v>
      </c>
      <c r="D30" s="11">
        <v>0.29166666666666702</v>
      </c>
      <c r="E30" s="10">
        <f t="shared" si="5"/>
        <v>46320</v>
      </c>
      <c r="F30" s="11">
        <v>0.29166666666666702</v>
      </c>
      <c r="G30" s="12">
        <f t="shared" si="6"/>
        <v>1</v>
      </c>
      <c r="H30" s="152"/>
      <c r="I30" s="38"/>
      <c r="J30" s="13">
        <f t="shared" si="0"/>
        <v>0</v>
      </c>
      <c r="K30" s="14">
        <f t="shared" si="1"/>
        <v>0</v>
      </c>
      <c r="L30" s="15"/>
    </row>
    <row r="31" spans="1:12">
      <c r="A31" s="16">
        <f t="shared" si="18"/>
        <v>25</v>
      </c>
      <c r="B31" s="10">
        <f t="shared" si="18"/>
        <v>46320</v>
      </c>
      <c r="C31" s="10">
        <f t="shared" si="4"/>
        <v>46320</v>
      </c>
      <c r="D31" s="11">
        <v>0.29166666666666702</v>
      </c>
      <c r="E31" s="10">
        <f t="shared" si="5"/>
        <v>46321</v>
      </c>
      <c r="F31" s="11">
        <v>0.29166666666666702</v>
      </c>
      <c r="G31" s="12">
        <f t="shared" si="6"/>
        <v>1</v>
      </c>
      <c r="H31" s="152"/>
      <c r="I31" s="38"/>
      <c r="J31" s="13">
        <f t="shared" si="0"/>
        <v>0</v>
      </c>
      <c r="K31" s="14">
        <f t="shared" si="1"/>
        <v>0</v>
      </c>
      <c r="L31" s="15"/>
    </row>
    <row r="32" spans="1:12">
      <c r="A32" s="16">
        <f t="shared" si="18"/>
        <v>26</v>
      </c>
      <c r="B32" s="10">
        <f t="shared" si="18"/>
        <v>46321</v>
      </c>
      <c r="C32" s="10">
        <f t="shared" si="4"/>
        <v>46321</v>
      </c>
      <c r="D32" s="11">
        <v>0.29166666666666702</v>
      </c>
      <c r="E32" s="10">
        <f t="shared" si="5"/>
        <v>46322</v>
      </c>
      <c r="F32" s="11">
        <v>0.29166666666666702</v>
      </c>
      <c r="G32" s="12">
        <f t="shared" si="6"/>
        <v>1</v>
      </c>
      <c r="H32" s="152"/>
      <c r="I32" s="38"/>
      <c r="J32" s="13">
        <f t="shared" si="0"/>
        <v>0</v>
      </c>
      <c r="K32" s="14">
        <f t="shared" si="1"/>
        <v>0</v>
      </c>
      <c r="L32" s="15"/>
    </row>
    <row r="33" spans="1:12">
      <c r="A33" s="16">
        <f t="shared" si="18"/>
        <v>27</v>
      </c>
      <c r="B33" s="10">
        <f t="shared" si="18"/>
        <v>46322</v>
      </c>
      <c r="C33" s="10">
        <f t="shared" si="4"/>
        <v>46322</v>
      </c>
      <c r="D33" s="11">
        <v>0.29166666666666702</v>
      </c>
      <c r="E33" s="10">
        <f t="shared" si="5"/>
        <v>46323</v>
      </c>
      <c r="F33" s="11">
        <v>0.29166666666666702</v>
      </c>
      <c r="G33" s="12">
        <f t="shared" si="6"/>
        <v>1</v>
      </c>
      <c r="H33" s="152"/>
      <c r="I33" s="38"/>
      <c r="J33" s="13">
        <f t="shared" si="0"/>
        <v>0</v>
      </c>
      <c r="K33" s="14">
        <f t="shared" si="1"/>
        <v>0</v>
      </c>
      <c r="L33" s="15"/>
    </row>
    <row r="34" spans="1:12">
      <c r="A34" s="16">
        <f t="shared" si="18"/>
        <v>28</v>
      </c>
      <c r="B34" s="10">
        <f t="shared" si="18"/>
        <v>46323</v>
      </c>
      <c r="C34" s="10">
        <f t="shared" si="4"/>
        <v>46323</v>
      </c>
      <c r="D34" s="11">
        <v>0.29166666666666702</v>
      </c>
      <c r="E34" s="10">
        <f t="shared" si="5"/>
        <v>46324</v>
      </c>
      <c r="F34" s="11">
        <v>0.29166666666666702</v>
      </c>
      <c r="G34" s="12">
        <f t="shared" si="6"/>
        <v>1</v>
      </c>
      <c r="H34" s="152"/>
      <c r="I34" s="38"/>
      <c r="J34" s="13">
        <f t="shared" si="0"/>
        <v>0</v>
      </c>
      <c r="K34" s="14">
        <f t="shared" si="1"/>
        <v>0</v>
      </c>
      <c r="L34" s="15"/>
    </row>
    <row r="35" spans="1:12">
      <c r="A35" s="16">
        <f t="shared" si="18"/>
        <v>29</v>
      </c>
      <c r="B35" s="10">
        <f t="shared" si="18"/>
        <v>46324</v>
      </c>
      <c r="C35" s="10">
        <f t="shared" si="4"/>
        <v>46324</v>
      </c>
      <c r="D35" s="11">
        <v>0.29166666666666702</v>
      </c>
      <c r="E35" s="10">
        <f t="shared" si="5"/>
        <v>46325</v>
      </c>
      <c r="F35" s="11">
        <v>0.29166666666666702</v>
      </c>
      <c r="G35" s="12">
        <f t="shared" si="6"/>
        <v>1</v>
      </c>
      <c r="H35" s="108"/>
      <c r="I35" s="38"/>
      <c r="J35" s="13">
        <f t="shared" si="0"/>
        <v>0</v>
      </c>
      <c r="K35" s="14">
        <f t="shared" si="1"/>
        <v>0</v>
      </c>
      <c r="L35" s="15"/>
    </row>
    <row r="36" spans="1:12">
      <c r="A36" s="16">
        <f t="shared" si="18"/>
        <v>30</v>
      </c>
      <c r="B36" s="10">
        <f t="shared" si="18"/>
        <v>46325</v>
      </c>
      <c r="C36" s="10">
        <f t="shared" si="4"/>
        <v>46325</v>
      </c>
      <c r="D36" s="11">
        <v>0.29166666666666702</v>
      </c>
      <c r="E36" s="10">
        <f t="shared" si="5"/>
        <v>46326</v>
      </c>
      <c r="F36" s="11">
        <v>0.29166666666666702</v>
      </c>
      <c r="G36" s="12">
        <f t="shared" si="6"/>
        <v>1</v>
      </c>
      <c r="H36" s="108"/>
      <c r="I36" s="38"/>
      <c r="J36" s="13">
        <f t="shared" si="0"/>
        <v>0</v>
      </c>
      <c r="K36" s="14">
        <f t="shared" si="1"/>
        <v>0</v>
      </c>
      <c r="L36" s="15"/>
    </row>
    <row r="37" spans="1:12">
      <c r="A37" s="16">
        <f t="shared" si="18"/>
        <v>31</v>
      </c>
      <c r="B37" s="10">
        <f t="shared" si="18"/>
        <v>46326</v>
      </c>
      <c r="C37" s="10">
        <f t="shared" si="4"/>
        <v>46326</v>
      </c>
      <c r="D37" s="11">
        <v>0.29166666666666702</v>
      </c>
      <c r="E37" s="10">
        <f t="shared" si="5"/>
        <v>46327</v>
      </c>
      <c r="F37" s="11">
        <v>0.29166666666666702</v>
      </c>
      <c r="G37" s="12">
        <f t="shared" si="6"/>
        <v>1</v>
      </c>
      <c r="H37" s="108"/>
      <c r="I37" s="38"/>
      <c r="J37" s="13">
        <f t="shared" si="0"/>
        <v>0</v>
      </c>
      <c r="K37" s="14">
        <f t="shared" si="1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38"/>
      <c r="I38" s="38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85083.122999999905</v>
      </c>
      <c r="K39" s="28">
        <f>AVERAGE(K7:K38)</f>
        <v>114.35903629032242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16.337005184331776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showGridLines="0" zoomScale="85" zoomScaleNormal="85" workbookViewId="0">
      <selection activeCell="C8" sqref="C8:N13"/>
    </sheetView>
  </sheetViews>
  <sheetFormatPr defaultColWidth="9.140625" defaultRowHeight="15"/>
  <cols>
    <col min="1" max="1" width="8.7109375" style="1" customWidth="1"/>
    <col min="2" max="2" width="9.140625" style="1"/>
    <col min="3" max="3" width="21.28515625" style="1" customWidth="1"/>
    <col min="4" max="4" width="10.42578125" style="1" customWidth="1"/>
    <col min="5" max="5" width="13.5703125" style="109" customWidth="1"/>
    <col min="6" max="6" width="9.140625" style="1"/>
    <col min="7" max="7" width="10.140625" style="109" customWidth="1"/>
    <col min="8" max="10" width="9.140625" style="1"/>
    <col min="11" max="12" width="15.7109375" style="110" customWidth="1"/>
    <col min="13" max="13" width="15.5703125" style="110" customWidth="1"/>
    <col min="14" max="14" width="14.42578125" style="110" customWidth="1"/>
    <col min="15" max="15" width="17.5703125" style="110" customWidth="1"/>
    <col min="16" max="16" width="14.42578125" style="110" customWidth="1"/>
    <col min="17" max="17" width="13" style="1" customWidth="1"/>
    <col min="18" max="18" width="11.85546875" style="1" customWidth="1"/>
    <col min="19" max="19" width="55.42578125" style="1" customWidth="1"/>
    <col min="20" max="16384" width="9.140625" style="1"/>
  </cols>
  <sheetData>
    <row r="1" spans="1:19">
      <c r="E1" s="111" t="s">
        <v>328</v>
      </c>
      <c r="G1" s="112"/>
      <c r="H1" s="46"/>
      <c r="I1" s="46"/>
      <c r="J1" s="46"/>
      <c r="K1" s="113"/>
      <c r="L1" s="113"/>
      <c r="M1" s="113"/>
      <c r="N1" s="113"/>
      <c r="O1" s="113"/>
      <c r="P1" s="113"/>
      <c r="Q1" s="46"/>
      <c r="R1" s="46"/>
      <c r="S1" s="46"/>
    </row>
    <row r="2" spans="1:19">
      <c r="E2" s="111" t="s">
        <v>370</v>
      </c>
      <c r="G2" s="112"/>
      <c r="H2" s="46"/>
      <c r="I2" s="46"/>
      <c r="J2" s="46"/>
      <c r="K2" s="114" t="s">
        <v>330</v>
      </c>
      <c r="L2" s="114"/>
      <c r="M2" s="115">
        <f>SUM(M8:M12)</f>
        <v>0</v>
      </c>
      <c r="N2" s="115"/>
      <c r="O2" s="115"/>
      <c r="P2" s="115"/>
      <c r="Q2" s="46"/>
      <c r="R2" s="46"/>
      <c r="S2" s="4" t="s">
        <v>158</v>
      </c>
    </row>
    <row r="3" spans="1:19">
      <c r="E3" s="111">
        <f>CERES!C4</f>
        <v>46296</v>
      </c>
      <c r="G3" s="112"/>
      <c r="H3" s="46"/>
      <c r="I3" s="46"/>
      <c r="J3" s="46"/>
      <c r="K3" s="113"/>
      <c r="L3" s="113"/>
      <c r="M3" s="113"/>
      <c r="N3" s="113"/>
      <c r="O3" s="113"/>
      <c r="P3" s="113"/>
      <c r="Q3" s="46"/>
      <c r="R3" s="46"/>
      <c r="S3" s="46"/>
    </row>
    <row r="4" spans="1:19">
      <c r="A4" s="46"/>
      <c r="B4" s="46"/>
      <c r="C4" s="46"/>
      <c r="D4" s="46"/>
      <c r="E4" s="112"/>
      <c r="F4" s="46"/>
      <c r="G4" s="112"/>
      <c r="H4" s="46"/>
      <c r="I4" s="46"/>
      <c r="J4" s="46"/>
      <c r="K4" s="113"/>
      <c r="L4" s="113"/>
      <c r="M4" s="113"/>
      <c r="N4" s="113"/>
      <c r="O4" s="113"/>
      <c r="P4" s="113"/>
      <c r="Q4" s="46"/>
      <c r="R4" s="46"/>
      <c r="S4" s="46"/>
    </row>
    <row r="5" spans="1:19" ht="15" customHeight="1">
      <c r="A5" s="990" t="s">
        <v>331</v>
      </c>
      <c r="B5" s="990" t="s">
        <v>332</v>
      </c>
      <c r="C5" s="990" t="s">
        <v>365</v>
      </c>
      <c r="D5" s="990" t="s">
        <v>333</v>
      </c>
      <c r="E5" s="988" t="s">
        <v>174</v>
      </c>
      <c r="F5" s="988"/>
      <c r="G5" s="988"/>
      <c r="H5" s="988"/>
      <c r="I5" s="988" t="s">
        <v>238</v>
      </c>
      <c r="J5" s="988"/>
      <c r="K5" s="1005" t="s">
        <v>163</v>
      </c>
      <c r="L5" s="1006"/>
      <c r="M5" s="1007"/>
      <c r="N5" s="1011" t="s">
        <v>366</v>
      </c>
      <c r="O5" s="1011" t="s">
        <v>367</v>
      </c>
      <c r="P5" s="1011" t="s">
        <v>368</v>
      </c>
      <c r="Q5" s="1014" t="s">
        <v>162</v>
      </c>
      <c r="R5" s="1014" t="s">
        <v>335</v>
      </c>
      <c r="S5" s="1002" t="s">
        <v>166</v>
      </c>
    </row>
    <row r="6" spans="1:19" ht="32.25" customHeight="1">
      <c r="A6" s="991"/>
      <c r="B6" s="991"/>
      <c r="C6" s="991"/>
      <c r="D6" s="991"/>
      <c r="E6" s="989" t="s">
        <v>336</v>
      </c>
      <c r="F6" s="989"/>
      <c r="G6" s="989" t="s">
        <v>161</v>
      </c>
      <c r="H6" s="989"/>
      <c r="I6" s="989"/>
      <c r="J6" s="989"/>
      <c r="K6" s="1008"/>
      <c r="L6" s="1009"/>
      <c r="M6" s="1010"/>
      <c r="N6" s="1012"/>
      <c r="O6" s="1012"/>
      <c r="P6" s="1012"/>
      <c r="Q6" s="1015"/>
      <c r="R6" s="1015"/>
      <c r="S6" s="1003"/>
    </row>
    <row r="7" spans="1:19" ht="15.75" customHeight="1">
      <c r="A7" s="992"/>
      <c r="B7" s="992"/>
      <c r="C7" s="992"/>
      <c r="D7" s="992"/>
      <c r="E7" s="116" t="s">
        <v>125</v>
      </c>
      <c r="F7" s="117" t="s">
        <v>167</v>
      </c>
      <c r="G7" s="116" t="s">
        <v>125</v>
      </c>
      <c r="H7" s="117" t="s">
        <v>167</v>
      </c>
      <c r="I7" s="117" t="s">
        <v>160</v>
      </c>
      <c r="J7" s="117" t="s">
        <v>337</v>
      </c>
      <c r="K7" s="118" t="s">
        <v>160</v>
      </c>
      <c r="L7" s="118" t="s">
        <v>337</v>
      </c>
      <c r="M7" s="118" t="s">
        <v>104</v>
      </c>
      <c r="N7" s="1013"/>
      <c r="O7" s="1013"/>
      <c r="P7" s="1013"/>
      <c r="Q7" s="1016"/>
      <c r="R7" s="1016"/>
      <c r="S7" s="1004"/>
    </row>
    <row r="8" spans="1:19">
      <c r="A8" s="119">
        <v>1</v>
      </c>
      <c r="B8" s="120">
        <f t="shared" ref="B8:B12" si="0">G8</f>
        <v>0</v>
      </c>
      <c r="C8" s="121"/>
      <c r="D8" s="122"/>
      <c r="E8" s="123"/>
      <c r="F8" s="124"/>
      <c r="G8" s="123"/>
      <c r="H8" s="125"/>
      <c r="I8" s="126"/>
      <c r="J8" s="126"/>
      <c r="K8" s="127"/>
      <c r="L8" s="128"/>
      <c r="M8" s="129"/>
      <c r="N8" s="130"/>
      <c r="O8" s="129">
        <f t="shared" ref="O8:O24" si="1">N8-M8</f>
        <v>0</v>
      </c>
      <c r="P8" s="131" t="e">
        <f t="shared" ref="P8" si="2">N8/M8</f>
        <v>#DIV/0!</v>
      </c>
      <c r="Q8" s="132">
        <f t="shared" ref="Q8" si="3">(G8-E8)+(H8-F8)</f>
        <v>0</v>
      </c>
      <c r="R8" s="133" t="e">
        <f t="shared" ref="R8" si="4">M8/Q8/24</f>
        <v>#DIV/0!</v>
      </c>
      <c r="S8" s="134"/>
    </row>
    <row r="9" spans="1:19">
      <c r="A9" s="119">
        <f>A8+1</f>
        <v>2</v>
      </c>
      <c r="B9" s="120">
        <f t="shared" si="0"/>
        <v>0</v>
      </c>
      <c r="C9" s="121"/>
      <c r="D9" s="122"/>
      <c r="E9" s="123"/>
      <c r="F9" s="124"/>
      <c r="G9" s="123"/>
      <c r="H9" s="135"/>
      <c r="I9" s="126"/>
      <c r="J9" s="126"/>
      <c r="K9" s="127"/>
      <c r="L9" s="128"/>
      <c r="M9" s="129"/>
      <c r="N9" s="130"/>
      <c r="O9" s="129">
        <f t="shared" si="1"/>
        <v>0</v>
      </c>
      <c r="P9" s="131" t="e">
        <f t="shared" ref="P9" si="5">N9/M9</f>
        <v>#DIV/0!</v>
      </c>
      <c r="Q9" s="132">
        <f t="shared" ref="Q9" si="6">(G9-E9)+(H9-F9)</f>
        <v>0</v>
      </c>
      <c r="R9" s="133" t="e">
        <f t="shared" ref="R9" si="7">M9/Q9/24</f>
        <v>#DIV/0!</v>
      </c>
      <c r="S9" s="134"/>
    </row>
    <row r="10" spans="1:19">
      <c r="A10" s="119">
        <f t="shared" ref="A10:A53" si="8">A9+1</f>
        <v>3</v>
      </c>
      <c r="B10" s="120">
        <f t="shared" si="0"/>
        <v>0</v>
      </c>
      <c r="C10" s="121"/>
      <c r="D10" s="122"/>
      <c r="E10" s="123"/>
      <c r="F10" s="124"/>
      <c r="G10" s="123"/>
      <c r="H10" s="135"/>
      <c r="I10" s="126"/>
      <c r="J10" s="126"/>
      <c r="K10" s="127"/>
      <c r="L10" s="128"/>
      <c r="M10" s="129"/>
      <c r="N10" s="130"/>
      <c r="O10" s="129">
        <f t="shared" si="1"/>
        <v>0</v>
      </c>
      <c r="P10" s="131" t="e">
        <f t="shared" ref="P10" si="9">N10/M10</f>
        <v>#DIV/0!</v>
      </c>
      <c r="Q10" s="132">
        <f t="shared" ref="Q10" si="10">(G10-E10)+(H10-F10)</f>
        <v>0</v>
      </c>
      <c r="R10" s="133" t="e">
        <f t="shared" ref="R10" si="11">M10/Q10/24</f>
        <v>#DIV/0!</v>
      </c>
      <c r="S10" s="134"/>
    </row>
    <row r="11" spans="1:19">
      <c r="A11" s="119">
        <f t="shared" si="8"/>
        <v>4</v>
      </c>
      <c r="B11" s="120">
        <f t="shared" si="0"/>
        <v>0</v>
      </c>
      <c r="C11" s="136"/>
      <c r="D11" s="137"/>
      <c r="E11" s="123"/>
      <c r="F11" s="124"/>
      <c r="G11" s="123"/>
      <c r="H11" s="135"/>
      <c r="I11" s="126"/>
      <c r="J11" s="126"/>
      <c r="K11" s="138"/>
      <c r="L11" s="126"/>
      <c r="M11" s="129"/>
      <c r="N11" s="130"/>
      <c r="O11" s="129">
        <f t="shared" si="1"/>
        <v>0</v>
      </c>
      <c r="P11" s="131" t="e">
        <f t="shared" ref="P11" si="12">N11/M11</f>
        <v>#DIV/0!</v>
      </c>
      <c r="Q11" s="132">
        <f t="shared" ref="Q11" si="13">(G11-E11)+(H11-F11)</f>
        <v>0</v>
      </c>
      <c r="R11" s="133" t="e">
        <f t="shared" ref="R11" si="14">M11/Q11/24</f>
        <v>#DIV/0!</v>
      </c>
      <c r="S11" s="134"/>
    </row>
    <row r="12" spans="1:19">
      <c r="A12" s="119">
        <f t="shared" si="8"/>
        <v>5</v>
      </c>
      <c r="B12" s="120">
        <f t="shared" si="0"/>
        <v>0</v>
      </c>
      <c r="C12" s="136"/>
      <c r="D12" s="137"/>
      <c r="E12" s="123"/>
      <c r="F12" s="124"/>
      <c r="G12" s="123"/>
      <c r="H12" s="135"/>
      <c r="I12" s="126"/>
      <c r="J12" s="126"/>
      <c r="K12" s="127"/>
      <c r="L12" s="128"/>
      <c r="M12" s="129"/>
      <c r="N12" s="130"/>
      <c r="O12" s="129">
        <f t="shared" si="1"/>
        <v>0</v>
      </c>
      <c r="P12" s="131" t="e">
        <f t="shared" ref="P12" si="15">N12/M12</f>
        <v>#DIV/0!</v>
      </c>
      <c r="Q12" s="132">
        <f t="shared" ref="Q12" si="16">(G12-E12)+(H12-F12)</f>
        <v>0</v>
      </c>
      <c r="R12" s="133" t="e">
        <f t="shared" ref="R12" si="17">M12/Q12/24</f>
        <v>#DIV/0!</v>
      </c>
      <c r="S12" s="134"/>
    </row>
    <row r="13" spans="1:19">
      <c r="A13" s="119">
        <f t="shared" si="8"/>
        <v>6</v>
      </c>
      <c r="B13" s="120">
        <f t="shared" ref="B13:B24" si="18">G13</f>
        <v>0</v>
      </c>
      <c r="C13" s="136"/>
      <c r="D13" s="137"/>
      <c r="E13" s="123"/>
      <c r="F13" s="124"/>
      <c r="G13" s="123"/>
      <c r="H13" s="135"/>
      <c r="I13" s="126"/>
      <c r="J13" s="126"/>
      <c r="K13" s="127"/>
      <c r="L13" s="128"/>
      <c r="M13" s="129"/>
      <c r="N13" s="130"/>
      <c r="O13" s="129">
        <f t="shared" si="1"/>
        <v>0</v>
      </c>
      <c r="P13" s="131" t="e">
        <f t="shared" ref="P13:P22" si="19">N13/M13</f>
        <v>#DIV/0!</v>
      </c>
      <c r="Q13" s="132">
        <f t="shared" ref="Q13:Q22" si="20">(G13-E13)+(H13-F13)</f>
        <v>0</v>
      </c>
      <c r="R13" s="133" t="e">
        <f t="shared" ref="R13:R22" si="21">M13/Q13/24</f>
        <v>#DIV/0!</v>
      </c>
      <c r="S13" s="134"/>
    </row>
    <row r="14" spans="1:19">
      <c r="A14" s="119">
        <f t="shared" si="8"/>
        <v>7</v>
      </c>
      <c r="B14" s="120">
        <f t="shared" si="18"/>
        <v>0</v>
      </c>
      <c r="C14" s="136"/>
      <c r="D14" s="137"/>
      <c r="E14" s="123"/>
      <c r="F14" s="124"/>
      <c r="G14" s="123"/>
      <c r="H14" s="135"/>
      <c r="I14" s="126"/>
      <c r="J14" s="126"/>
      <c r="K14" s="127"/>
      <c r="L14" s="128"/>
      <c r="M14" s="129"/>
      <c r="N14" s="130"/>
      <c r="O14" s="129">
        <f t="shared" si="1"/>
        <v>0</v>
      </c>
      <c r="P14" s="131" t="e">
        <f t="shared" si="19"/>
        <v>#DIV/0!</v>
      </c>
      <c r="Q14" s="132">
        <f t="shared" si="20"/>
        <v>0</v>
      </c>
      <c r="R14" s="133" t="e">
        <f t="shared" si="21"/>
        <v>#DIV/0!</v>
      </c>
      <c r="S14" s="134"/>
    </row>
    <row r="15" spans="1:19">
      <c r="A15" s="119">
        <f t="shared" si="8"/>
        <v>8</v>
      </c>
      <c r="B15" s="120">
        <f t="shared" si="18"/>
        <v>0</v>
      </c>
      <c r="C15" s="136"/>
      <c r="D15" s="137"/>
      <c r="E15" s="123"/>
      <c r="F15" s="124"/>
      <c r="G15" s="123"/>
      <c r="H15" s="135"/>
      <c r="I15" s="126"/>
      <c r="J15" s="126"/>
      <c r="K15" s="127"/>
      <c r="L15" s="128"/>
      <c r="M15" s="129"/>
      <c r="N15" s="130"/>
      <c r="O15" s="129">
        <f t="shared" si="1"/>
        <v>0</v>
      </c>
      <c r="P15" s="131" t="e">
        <f t="shared" si="19"/>
        <v>#DIV/0!</v>
      </c>
      <c r="Q15" s="132">
        <f t="shared" si="20"/>
        <v>0</v>
      </c>
      <c r="R15" s="133" t="e">
        <f t="shared" si="21"/>
        <v>#DIV/0!</v>
      </c>
      <c r="S15" s="134"/>
    </row>
    <row r="16" spans="1:19">
      <c r="A16" s="119">
        <f t="shared" si="8"/>
        <v>9</v>
      </c>
      <c r="B16" s="120">
        <f t="shared" si="18"/>
        <v>0</v>
      </c>
      <c r="C16" s="136"/>
      <c r="D16" s="137"/>
      <c r="E16" s="123"/>
      <c r="F16" s="124"/>
      <c r="G16" s="123"/>
      <c r="H16" s="135"/>
      <c r="I16" s="126"/>
      <c r="J16" s="126"/>
      <c r="K16" s="138"/>
      <c r="L16" s="126"/>
      <c r="M16" s="129"/>
      <c r="N16" s="130"/>
      <c r="O16" s="129">
        <f t="shared" si="1"/>
        <v>0</v>
      </c>
      <c r="P16" s="131" t="e">
        <f t="shared" si="19"/>
        <v>#DIV/0!</v>
      </c>
      <c r="Q16" s="132">
        <f t="shared" si="20"/>
        <v>0</v>
      </c>
      <c r="R16" s="133" t="e">
        <f t="shared" si="21"/>
        <v>#DIV/0!</v>
      </c>
      <c r="S16" s="134"/>
    </row>
    <row r="17" spans="1:19">
      <c r="A17" s="119">
        <f t="shared" si="8"/>
        <v>10</v>
      </c>
      <c r="B17" s="120">
        <f t="shared" si="18"/>
        <v>0</v>
      </c>
      <c r="C17" s="136"/>
      <c r="D17" s="137"/>
      <c r="E17" s="123"/>
      <c r="F17" s="124"/>
      <c r="G17" s="123"/>
      <c r="H17" s="135"/>
      <c r="I17" s="126"/>
      <c r="J17" s="126"/>
      <c r="K17" s="138"/>
      <c r="L17" s="126"/>
      <c r="M17" s="129"/>
      <c r="N17" s="130"/>
      <c r="O17" s="129">
        <f t="shared" si="1"/>
        <v>0</v>
      </c>
      <c r="P17" s="131" t="e">
        <f t="shared" si="19"/>
        <v>#DIV/0!</v>
      </c>
      <c r="Q17" s="132">
        <f t="shared" si="20"/>
        <v>0</v>
      </c>
      <c r="R17" s="133" t="e">
        <f t="shared" si="21"/>
        <v>#DIV/0!</v>
      </c>
      <c r="S17" s="134"/>
    </row>
    <row r="18" spans="1:19">
      <c r="A18" s="119">
        <f t="shared" si="8"/>
        <v>11</v>
      </c>
      <c r="B18" s="120">
        <f t="shared" si="18"/>
        <v>0</v>
      </c>
      <c r="C18" s="136"/>
      <c r="D18" s="137"/>
      <c r="E18" s="123"/>
      <c r="F18" s="124"/>
      <c r="G18" s="123"/>
      <c r="H18" s="135"/>
      <c r="I18" s="126"/>
      <c r="J18" s="126"/>
      <c r="K18" s="138"/>
      <c r="L18" s="126"/>
      <c r="M18" s="129"/>
      <c r="N18" s="130"/>
      <c r="O18" s="129">
        <f t="shared" si="1"/>
        <v>0</v>
      </c>
      <c r="P18" s="131" t="e">
        <f t="shared" si="19"/>
        <v>#DIV/0!</v>
      </c>
      <c r="Q18" s="132">
        <f t="shared" si="20"/>
        <v>0</v>
      </c>
      <c r="R18" s="133" t="e">
        <f t="shared" si="21"/>
        <v>#DIV/0!</v>
      </c>
      <c r="S18" s="134"/>
    </row>
    <row r="19" spans="1:19">
      <c r="A19" s="119">
        <f t="shared" si="8"/>
        <v>12</v>
      </c>
      <c r="B19" s="120">
        <f t="shared" si="18"/>
        <v>0</v>
      </c>
      <c r="C19" s="136"/>
      <c r="D19" s="137"/>
      <c r="E19" s="123"/>
      <c r="F19" s="124"/>
      <c r="G19" s="123"/>
      <c r="H19" s="135"/>
      <c r="I19" s="126"/>
      <c r="J19" s="126"/>
      <c r="K19" s="138"/>
      <c r="L19" s="126"/>
      <c r="M19" s="129"/>
      <c r="N19" s="130"/>
      <c r="O19" s="129">
        <f t="shared" si="1"/>
        <v>0</v>
      </c>
      <c r="P19" s="131" t="e">
        <f t="shared" si="19"/>
        <v>#DIV/0!</v>
      </c>
      <c r="Q19" s="132">
        <f t="shared" si="20"/>
        <v>0</v>
      </c>
      <c r="R19" s="133" t="e">
        <f t="shared" si="21"/>
        <v>#DIV/0!</v>
      </c>
      <c r="S19" s="134"/>
    </row>
    <row r="20" spans="1:19">
      <c r="A20" s="119">
        <f t="shared" si="8"/>
        <v>13</v>
      </c>
      <c r="B20" s="120">
        <f t="shared" si="18"/>
        <v>0</v>
      </c>
      <c r="C20" s="136"/>
      <c r="D20" s="137"/>
      <c r="E20" s="123"/>
      <c r="F20" s="124"/>
      <c r="G20" s="123"/>
      <c r="H20" s="135"/>
      <c r="I20" s="126"/>
      <c r="J20" s="126"/>
      <c r="K20" s="138"/>
      <c r="L20" s="126"/>
      <c r="M20" s="129"/>
      <c r="N20" s="130"/>
      <c r="O20" s="129">
        <f t="shared" si="1"/>
        <v>0</v>
      </c>
      <c r="P20" s="131" t="e">
        <f t="shared" si="19"/>
        <v>#DIV/0!</v>
      </c>
      <c r="Q20" s="132">
        <f t="shared" si="20"/>
        <v>0</v>
      </c>
      <c r="R20" s="133" t="e">
        <f t="shared" si="21"/>
        <v>#DIV/0!</v>
      </c>
      <c r="S20" s="134"/>
    </row>
    <row r="21" spans="1:19">
      <c r="A21" s="119">
        <f t="shared" si="8"/>
        <v>14</v>
      </c>
      <c r="B21" s="120">
        <f t="shared" si="18"/>
        <v>0</v>
      </c>
      <c r="C21" s="136"/>
      <c r="D21" s="137"/>
      <c r="E21" s="123"/>
      <c r="F21" s="124"/>
      <c r="G21" s="123"/>
      <c r="H21" s="135"/>
      <c r="I21" s="126"/>
      <c r="J21" s="126"/>
      <c r="K21" s="138"/>
      <c r="L21" s="126"/>
      <c r="M21" s="129"/>
      <c r="N21" s="130"/>
      <c r="O21" s="129">
        <f t="shared" si="1"/>
        <v>0</v>
      </c>
      <c r="P21" s="131" t="e">
        <f t="shared" si="19"/>
        <v>#DIV/0!</v>
      </c>
      <c r="Q21" s="132">
        <f t="shared" si="20"/>
        <v>0</v>
      </c>
      <c r="R21" s="133" t="e">
        <f t="shared" si="21"/>
        <v>#DIV/0!</v>
      </c>
      <c r="S21" s="134"/>
    </row>
    <row r="22" spans="1:19">
      <c r="A22" s="119">
        <f t="shared" si="8"/>
        <v>15</v>
      </c>
      <c r="B22" s="120">
        <f t="shared" si="18"/>
        <v>0</v>
      </c>
      <c r="C22" s="136"/>
      <c r="D22" s="139"/>
      <c r="E22" s="123"/>
      <c r="F22" s="124"/>
      <c r="G22" s="123"/>
      <c r="H22" s="135"/>
      <c r="I22" s="126"/>
      <c r="J22" s="126"/>
      <c r="K22" s="138"/>
      <c r="L22" s="126"/>
      <c r="M22" s="129"/>
      <c r="N22" s="130"/>
      <c r="O22" s="129">
        <f t="shared" si="1"/>
        <v>0</v>
      </c>
      <c r="P22" s="131" t="e">
        <f t="shared" si="19"/>
        <v>#DIV/0!</v>
      </c>
      <c r="Q22" s="132">
        <f t="shared" si="20"/>
        <v>0</v>
      </c>
      <c r="R22" s="133" t="e">
        <f t="shared" si="21"/>
        <v>#DIV/0!</v>
      </c>
      <c r="S22" s="134"/>
    </row>
    <row r="23" spans="1:19">
      <c r="A23" s="119">
        <f t="shared" si="8"/>
        <v>16</v>
      </c>
      <c r="B23" s="120">
        <f t="shared" si="18"/>
        <v>0</v>
      </c>
      <c r="C23" s="136"/>
      <c r="D23" s="137"/>
      <c r="E23" s="123"/>
      <c r="F23" s="124"/>
      <c r="G23" s="123"/>
      <c r="H23" s="135"/>
      <c r="I23" s="126"/>
      <c r="J23" s="126"/>
      <c r="K23" s="138"/>
      <c r="L23" s="126"/>
      <c r="M23" s="129"/>
      <c r="N23" s="130"/>
      <c r="O23" s="129">
        <f t="shared" si="1"/>
        <v>0</v>
      </c>
      <c r="P23" s="131" t="e">
        <f t="shared" ref="P23" si="22">N23/M23</f>
        <v>#DIV/0!</v>
      </c>
      <c r="Q23" s="132">
        <f t="shared" ref="Q23" si="23">(G23-E23)+(H23-F23)</f>
        <v>0</v>
      </c>
      <c r="R23" s="133" t="e">
        <f t="shared" ref="R23" si="24">M23/Q23/24</f>
        <v>#DIV/0!</v>
      </c>
      <c r="S23" s="134"/>
    </row>
    <row r="24" spans="1:19">
      <c r="A24" s="119">
        <f t="shared" si="8"/>
        <v>17</v>
      </c>
      <c r="B24" s="120">
        <f t="shared" si="18"/>
        <v>0</v>
      </c>
      <c r="C24" s="136"/>
      <c r="D24" s="137"/>
      <c r="E24" s="123"/>
      <c r="F24" s="124"/>
      <c r="G24" s="123"/>
      <c r="H24" s="135"/>
      <c r="I24" s="126"/>
      <c r="J24" s="126"/>
      <c r="K24" s="127"/>
      <c r="L24" s="128"/>
      <c r="M24" s="129"/>
      <c r="N24" s="130"/>
      <c r="O24" s="129">
        <f t="shared" si="1"/>
        <v>0</v>
      </c>
      <c r="P24" s="131" t="e">
        <f t="shared" ref="P24:P25" si="25">N24/M24</f>
        <v>#DIV/0!</v>
      </c>
      <c r="Q24" s="132">
        <f t="shared" ref="Q24:Q25" si="26">(G24-E24)+(H24-F24)</f>
        <v>0</v>
      </c>
      <c r="R24" s="133" t="e">
        <f t="shared" ref="R24:R25" si="27">M24/Q24/24</f>
        <v>#DIV/0!</v>
      </c>
      <c r="S24" s="134"/>
    </row>
    <row r="25" spans="1:19">
      <c r="A25" s="119">
        <f t="shared" si="8"/>
        <v>18</v>
      </c>
      <c r="B25" s="120">
        <f t="shared" ref="B25:B35" si="28">G25</f>
        <v>0</v>
      </c>
      <c r="C25" s="136"/>
      <c r="D25" s="137"/>
      <c r="E25" s="123"/>
      <c r="F25" s="124"/>
      <c r="G25" s="123"/>
      <c r="H25" s="135"/>
      <c r="I25" s="126"/>
      <c r="J25" s="126"/>
      <c r="K25" s="138"/>
      <c r="L25" s="126"/>
      <c r="M25" s="129"/>
      <c r="N25" s="130"/>
      <c r="O25" s="129">
        <f t="shared" ref="O25" si="29">N25-M25</f>
        <v>0</v>
      </c>
      <c r="P25" s="131" t="e">
        <f t="shared" si="25"/>
        <v>#DIV/0!</v>
      </c>
      <c r="Q25" s="132">
        <f t="shared" si="26"/>
        <v>0</v>
      </c>
      <c r="R25" s="133" t="e">
        <f t="shared" si="27"/>
        <v>#DIV/0!</v>
      </c>
      <c r="S25" s="134"/>
    </row>
    <row r="26" spans="1:19">
      <c r="A26" s="119">
        <f t="shared" si="8"/>
        <v>19</v>
      </c>
      <c r="B26" s="120">
        <f t="shared" si="28"/>
        <v>0</v>
      </c>
      <c r="C26" s="136"/>
      <c r="D26" s="139"/>
      <c r="E26" s="123"/>
      <c r="F26" s="124"/>
      <c r="G26" s="123"/>
      <c r="H26" s="135"/>
      <c r="I26" s="126"/>
      <c r="J26" s="126"/>
      <c r="K26" s="138"/>
      <c r="L26" s="126"/>
      <c r="M26" s="129"/>
      <c r="N26" s="130"/>
      <c r="O26" s="129">
        <f t="shared" ref="O26:O34" si="30">N26-M26</f>
        <v>0</v>
      </c>
      <c r="P26" s="131" t="e">
        <f t="shared" ref="P26:P34" si="31">N26/M26</f>
        <v>#DIV/0!</v>
      </c>
      <c r="Q26" s="132">
        <f t="shared" ref="Q26:Q34" si="32">(G26-E26)+(H26-F26)</f>
        <v>0</v>
      </c>
      <c r="R26" s="133" t="e">
        <f t="shared" ref="R26:R34" si="33">M26/Q26/24</f>
        <v>#DIV/0!</v>
      </c>
      <c r="S26" s="134"/>
    </row>
    <row r="27" spans="1:19">
      <c r="A27" s="119">
        <f t="shared" si="8"/>
        <v>20</v>
      </c>
      <c r="B27" s="120">
        <f t="shared" si="28"/>
        <v>0</v>
      </c>
      <c r="C27" s="136"/>
      <c r="D27" s="137"/>
      <c r="E27" s="123"/>
      <c r="F27" s="124"/>
      <c r="G27" s="123"/>
      <c r="H27" s="135"/>
      <c r="I27" s="126"/>
      <c r="J27" s="126"/>
      <c r="K27" s="138"/>
      <c r="L27" s="126"/>
      <c r="M27" s="129"/>
      <c r="N27" s="130"/>
      <c r="O27" s="129">
        <f t="shared" si="30"/>
        <v>0</v>
      </c>
      <c r="P27" s="131" t="e">
        <f t="shared" si="31"/>
        <v>#DIV/0!</v>
      </c>
      <c r="Q27" s="132">
        <f t="shared" si="32"/>
        <v>0</v>
      </c>
      <c r="R27" s="133" t="e">
        <f t="shared" si="33"/>
        <v>#DIV/0!</v>
      </c>
      <c r="S27" s="134"/>
    </row>
    <row r="28" spans="1:19">
      <c r="A28" s="119">
        <f t="shared" si="8"/>
        <v>21</v>
      </c>
      <c r="B28" s="120">
        <f t="shared" si="28"/>
        <v>0</v>
      </c>
      <c r="C28" s="136"/>
      <c r="D28" s="137"/>
      <c r="E28" s="123"/>
      <c r="F28" s="124"/>
      <c r="G28" s="123"/>
      <c r="H28" s="135"/>
      <c r="I28" s="126"/>
      <c r="J28" s="126"/>
      <c r="K28" s="127"/>
      <c r="L28" s="128"/>
      <c r="M28" s="129"/>
      <c r="N28" s="130"/>
      <c r="O28" s="129">
        <f t="shared" ref="O28" si="34">N28-M28</f>
        <v>0</v>
      </c>
      <c r="P28" s="131" t="e">
        <f t="shared" ref="P28" si="35">N28/M28</f>
        <v>#DIV/0!</v>
      </c>
      <c r="Q28" s="132">
        <f t="shared" ref="Q28" si="36">(G28-E28)+(H28-F28)</f>
        <v>0</v>
      </c>
      <c r="R28" s="133" t="e">
        <f t="shared" ref="R28" si="37">M28/Q28/24</f>
        <v>#DIV/0!</v>
      </c>
      <c r="S28" s="134"/>
    </row>
    <row r="29" spans="1:19">
      <c r="A29" s="119">
        <f t="shared" si="8"/>
        <v>22</v>
      </c>
      <c r="B29" s="120">
        <f t="shared" si="28"/>
        <v>0</v>
      </c>
      <c r="C29" s="136"/>
      <c r="D29" s="137"/>
      <c r="E29" s="123"/>
      <c r="F29" s="124"/>
      <c r="G29" s="123"/>
      <c r="H29" s="135"/>
      <c r="I29" s="126"/>
      <c r="J29" s="126"/>
      <c r="K29" s="140"/>
      <c r="L29" s="126"/>
      <c r="M29" s="129"/>
      <c r="N29" s="130"/>
      <c r="O29" s="129">
        <f t="shared" si="30"/>
        <v>0</v>
      </c>
      <c r="P29" s="131" t="e">
        <f t="shared" si="31"/>
        <v>#DIV/0!</v>
      </c>
      <c r="Q29" s="132">
        <f t="shared" si="32"/>
        <v>0</v>
      </c>
      <c r="R29" s="133" t="e">
        <f t="shared" si="33"/>
        <v>#DIV/0!</v>
      </c>
      <c r="S29" s="134"/>
    </row>
    <row r="30" spans="1:19">
      <c r="A30" s="119">
        <f t="shared" si="8"/>
        <v>23</v>
      </c>
      <c r="B30" s="120">
        <f t="shared" si="28"/>
        <v>0</v>
      </c>
      <c r="C30" s="136"/>
      <c r="D30" s="137"/>
      <c r="E30" s="123"/>
      <c r="F30" s="124"/>
      <c r="G30" s="123"/>
      <c r="H30" s="135"/>
      <c r="I30" s="126"/>
      <c r="J30" s="126"/>
      <c r="K30" s="140"/>
      <c r="L30" s="126"/>
      <c r="M30" s="129"/>
      <c r="N30" s="130"/>
      <c r="O30" s="129">
        <f t="shared" ref="O30:O33" si="38">N30-M30</f>
        <v>0</v>
      </c>
      <c r="P30" s="131" t="e">
        <f t="shared" ref="P30:P33" si="39">N30/M30</f>
        <v>#DIV/0!</v>
      </c>
      <c r="Q30" s="132">
        <f t="shared" ref="Q30:Q33" si="40">(G30-E30)+(H30-F30)</f>
        <v>0</v>
      </c>
      <c r="R30" s="133" t="e">
        <f t="shared" ref="R30:R33" si="41">M30/Q30/24</f>
        <v>#DIV/0!</v>
      </c>
      <c r="S30" s="134"/>
    </row>
    <row r="31" spans="1:19">
      <c r="A31" s="119">
        <f t="shared" si="8"/>
        <v>24</v>
      </c>
      <c r="B31" s="120">
        <f t="shared" si="28"/>
        <v>0</v>
      </c>
      <c r="C31" s="136"/>
      <c r="D31" s="137"/>
      <c r="E31" s="123"/>
      <c r="F31" s="124"/>
      <c r="G31" s="123"/>
      <c r="H31" s="135"/>
      <c r="I31" s="126"/>
      <c r="J31" s="126"/>
      <c r="K31" s="140"/>
      <c r="L31" s="126"/>
      <c r="M31" s="129"/>
      <c r="N31" s="130"/>
      <c r="O31" s="129">
        <f t="shared" si="38"/>
        <v>0</v>
      </c>
      <c r="P31" s="131" t="e">
        <f t="shared" si="39"/>
        <v>#DIV/0!</v>
      </c>
      <c r="Q31" s="132">
        <f t="shared" si="40"/>
        <v>0</v>
      </c>
      <c r="R31" s="133" t="e">
        <f t="shared" si="41"/>
        <v>#DIV/0!</v>
      </c>
      <c r="S31" s="134"/>
    </row>
    <row r="32" spans="1:19">
      <c r="A32" s="119">
        <f t="shared" si="8"/>
        <v>25</v>
      </c>
      <c r="B32" s="120">
        <f t="shared" si="28"/>
        <v>0</v>
      </c>
      <c r="C32" s="136"/>
      <c r="D32" s="137"/>
      <c r="E32" s="123"/>
      <c r="F32" s="124"/>
      <c r="G32" s="123"/>
      <c r="H32" s="135"/>
      <c r="I32" s="126"/>
      <c r="J32" s="126"/>
      <c r="K32" s="127"/>
      <c r="L32" s="128"/>
      <c r="M32" s="129"/>
      <c r="N32" s="130"/>
      <c r="O32" s="129">
        <f t="shared" si="38"/>
        <v>0</v>
      </c>
      <c r="P32" s="131" t="e">
        <f t="shared" si="39"/>
        <v>#DIV/0!</v>
      </c>
      <c r="Q32" s="132">
        <f t="shared" si="40"/>
        <v>0</v>
      </c>
      <c r="R32" s="133" t="e">
        <f t="shared" si="41"/>
        <v>#DIV/0!</v>
      </c>
      <c r="S32" s="134"/>
    </row>
    <row r="33" spans="1:19">
      <c r="A33" s="119">
        <f t="shared" si="8"/>
        <v>26</v>
      </c>
      <c r="B33" s="120">
        <f t="shared" si="28"/>
        <v>0</v>
      </c>
      <c r="C33" s="136"/>
      <c r="D33" s="137"/>
      <c r="E33" s="123"/>
      <c r="F33" s="124"/>
      <c r="G33" s="123"/>
      <c r="H33" s="135"/>
      <c r="I33" s="126"/>
      <c r="J33" s="126"/>
      <c r="K33" s="127"/>
      <c r="L33" s="128"/>
      <c r="M33" s="129"/>
      <c r="N33" s="130"/>
      <c r="O33" s="129">
        <f t="shared" si="38"/>
        <v>0</v>
      </c>
      <c r="P33" s="131" t="e">
        <f t="shared" si="39"/>
        <v>#DIV/0!</v>
      </c>
      <c r="Q33" s="132">
        <f t="shared" si="40"/>
        <v>0</v>
      </c>
      <c r="R33" s="133" t="e">
        <f t="shared" si="41"/>
        <v>#DIV/0!</v>
      </c>
      <c r="S33" s="134"/>
    </row>
    <row r="34" spans="1:19">
      <c r="A34" s="119">
        <f t="shared" si="8"/>
        <v>27</v>
      </c>
      <c r="B34" s="120">
        <f t="shared" si="28"/>
        <v>0</v>
      </c>
      <c r="C34" s="136"/>
      <c r="D34" s="137"/>
      <c r="E34" s="123"/>
      <c r="F34" s="124"/>
      <c r="G34" s="123"/>
      <c r="H34" s="135"/>
      <c r="I34" s="126"/>
      <c r="J34" s="126"/>
      <c r="K34" s="127"/>
      <c r="L34" s="128"/>
      <c r="M34" s="129"/>
      <c r="N34" s="130"/>
      <c r="O34" s="129">
        <f t="shared" si="30"/>
        <v>0</v>
      </c>
      <c r="P34" s="131" t="e">
        <f t="shared" si="31"/>
        <v>#DIV/0!</v>
      </c>
      <c r="Q34" s="132">
        <f t="shared" si="32"/>
        <v>0</v>
      </c>
      <c r="R34" s="133" t="e">
        <f t="shared" si="33"/>
        <v>#DIV/0!</v>
      </c>
      <c r="S34" s="134"/>
    </row>
    <row r="35" spans="1:19">
      <c r="A35" s="119">
        <f t="shared" si="8"/>
        <v>28</v>
      </c>
      <c r="B35" s="120">
        <f t="shared" si="28"/>
        <v>0</v>
      </c>
      <c r="C35" s="136"/>
      <c r="D35" s="137"/>
      <c r="E35" s="123"/>
      <c r="F35" s="124"/>
      <c r="G35" s="123"/>
      <c r="H35" s="135"/>
      <c r="I35" s="126"/>
      <c r="J35" s="126"/>
      <c r="K35" s="127"/>
      <c r="L35" s="128"/>
      <c r="M35" s="129"/>
      <c r="N35" s="130"/>
      <c r="O35" s="129">
        <f t="shared" ref="O35:O41" si="42">N35-M35</f>
        <v>0</v>
      </c>
      <c r="P35" s="131" t="e">
        <f t="shared" ref="P35:P41" si="43">N35/M35</f>
        <v>#DIV/0!</v>
      </c>
      <c r="Q35" s="132">
        <f t="shared" ref="Q35:Q41" si="44">(G35-E35)+(H35-F35)</f>
        <v>0</v>
      </c>
      <c r="R35" s="133" t="e">
        <f t="shared" ref="R35:R41" si="45">M35/Q35/24</f>
        <v>#DIV/0!</v>
      </c>
      <c r="S35" s="134"/>
    </row>
    <row r="36" spans="1:19">
      <c r="A36" s="119">
        <f t="shared" si="8"/>
        <v>29</v>
      </c>
      <c r="B36" s="120">
        <f t="shared" ref="B36:B41" si="46">G36</f>
        <v>0</v>
      </c>
      <c r="C36" s="136"/>
      <c r="D36" s="137"/>
      <c r="E36" s="123"/>
      <c r="F36" s="124"/>
      <c r="G36" s="123"/>
      <c r="H36" s="135"/>
      <c r="I36" s="126"/>
      <c r="J36" s="126"/>
      <c r="K36" s="127"/>
      <c r="L36" s="128"/>
      <c r="M36" s="129"/>
      <c r="N36" s="130"/>
      <c r="O36" s="129">
        <f t="shared" si="42"/>
        <v>0</v>
      </c>
      <c r="P36" s="131" t="e">
        <f t="shared" si="43"/>
        <v>#DIV/0!</v>
      </c>
      <c r="Q36" s="132">
        <f t="shared" si="44"/>
        <v>0</v>
      </c>
      <c r="R36" s="133" t="e">
        <f t="shared" si="45"/>
        <v>#DIV/0!</v>
      </c>
      <c r="S36" s="134"/>
    </row>
    <row r="37" spans="1:19">
      <c r="A37" s="119">
        <f t="shared" si="8"/>
        <v>30</v>
      </c>
      <c r="B37" s="120">
        <f t="shared" si="46"/>
        <v>0</v>
      </c>
      <c r="C37" s="136"/>
      <c r="D37" s="137"/>
      <c r="E37" s="123"/>
      <c r="F37" s="124"/>
      <c r="G37" s="123"/>
      <c r="H37" s="135"/>
      <c r="I37" s="126"/>
      <c r="J37" s="126"/>
      <c r="K37" s="127"/>
      <c r="L37" s="128"/>
      <c r="M37" s="129"/>
      <c r="N37" s="130"/>
      <c r="O37" s="129">
        <f t="shared" si="42"/>
        <v>0</v>
      </c>
      <c r="P37" s="131" t="e">
        <f t="shared" si="43"/>
        <v>#DIV/0!</v>
      </c>
      <c r="Q37" s="132">
        <f t="shared" si="44"/>
        <v>0</v>
      </c>
      <c r="R37" s="133" t="e">
        <f t="shared" si="45"/>
        <v>#DIV/0!</v>
      </c>
      <c r="S37" s="134"/>
    </row>
    <row r="38" spans="1:19">
      <c r="A38" s="119">
        <f t="shared" si="8"/>
        <v>31</v>
      </c>
      <c r="B38" s="120">
        <f t="shared" si="46"/>
        <v>0</v>
      </c>
      <c r="C38" s="136"/>
      <c r="D38" s="137"/>
      <c r="E38" s="123"/>
      <c r="F38" s="124"/>
      <c r="G38" s="123"/>
      <c r="H38" s="135"/>
      <c r="I38" s="126"/>
      <c r="J38" s="126"/>
      <c r="K38" s="127"/>
      <c r="L38" s="128"/>
      <c r="M38" s="129"/>
      <c r="N38" s="130"/>
      <c r="O38" s="129">
        <f t="shared" si="42"/>
        <v>0</v>
      </c>
      <c r="P38" s="131" t="e">
        <f t="shared" si="43"/>
        <v>#DIV/0!</v>
      </c>
      <c r="Q38" s="132">
        <f t="shared" si="44"/>
        <v>0</v>
      </c>
      <c r="R38" s="133" t="e">
        <f t="shared" si="45"/>
        <v>#DIV/0!</v>
      </c>
      <c r="S38" s="134"/>
    </row>
    <row r="39" spans="1:19">
      <c r="A39" s="119">
        <f t="shared" si="8"/>
        <v>32</v>
      </c>
      <c r="B39" s="120">
        <f t="shared" si="46"/>
        <v>0</v>
      </c>
      <c r="C39" s="136"/>
      <c r="D39" s="137"/>
      <c r="E39" s="123"/>
      <c r="F39" s="124"/>
      <c r="G39" s="123"/>
      <c r="H39" s="135"/>
      <c r="I39" s="126"/>
      <c r="J39" s="126"/>
      <c r="K39" s="127"/>
      <c r="L39" s="128"/>
      <c r="M39" s="129"/>
      <c r="N39" s="130"/>
      <c r="O39" s="129">
        <f t="shared" si="42"/>
        <v>0</v>
      </c>
      <c r="P39" s="131" t="e">
        <f t="shared" si="43"/>
        <v>#DIV/0!</v>
      </c>
      <c r="Q39" s="132">
        <f t="shared" si="44"/>
        <v>0</v>
      </c>
      <c r="R39" s="133" t="e">
        <f t="shared" si="45"/>
        <v>#DIV/0!</v>
      </c>
      <c r="S39" s="134"/>
    </row>
    <row r="40" spans="1:19">
      <c r="A40" s="119">
        <f t="shared" si="8"/>
        <v>33</v>
      </c>
      <c r="B40" s="120">
        <f t="shared" si="46"/>
        <v>0</v>
      </c>
      <c r="C40" s="136"/>
      <c r="D40" s="137"/>
      <c r="E40" s="123"/>
      <c r="F40" s="124"/>
      <c r="G40" s="123"/>
      <c r="H40" s="135"/>
      <c r="I40" s="126"/>
      <c r="J40" s="126"/>
      <c r="K40" s="127"/>
      <c r="L40" s="128"/>
      <c r="M40" s="129"/>
      <c r="N40" s="130"/>
      <c r="O40" s="129">
        <f t="shared" si="42"/>
        <v>0</v>
      </c>
      <c r="P40" s="131" t="e">
        <f t="shared" si="43"/>
        <v>#DIV/0!</v>
      </c>
      <c r="Q40" s="132">
        <f t="shared" si="44"/>
        <v>0</v>
      </c>
      <c r="R40" s="133" t="e">
        <f t="shared" si="45"/>
        <v>#DIV/0!</v>
      </c>
      <c r="S40" s="134"/>
    </row>
    <row r="41" spans="1:19">
      <c r="A41" s="119">
        <f t="shared" si="8"/>
        <v>34</v>
      </c>
      <c r="B41" s="120">
        <f t="shared" si="46"/>
        <v>0</v>
      </c>
      <c r="C41" s="136"/>
      <c r="D41" s="137"/>
      <c r="E41" s="123"/>
      <c r="F41" s="124"/>
      <c r="G41" s="123"/>
      <c r="H41" s="135"/>
      <c r="I41" s="126"/>
      <c r="J41" s="126"/>
      <c r="K41" s="127"/>
      <c r="L41" s="128"/>
      <c r="M41" s="129"/>
      <c r="N41" s="130"/>
      <c r="O41" s="129">
        <f t="shared" si="42"/>
        <v>0</v>
      </c>
      <c r="P41" s="131" t="e">
        <f t="shared" si="43"/>
        <v>#DIV/0!</v>
      </c>
      <c r="Q41" s="132">
        <f t="shared" si="44"/>
        <v>0</v>
      </c>
      <c r="R41" s="133" t="e">
        <f t="shared" si="45"/>
        <v>#DIV/0!</v>
      </c>
      <c r="S41" s="134"/>
    </row>
    <row r="42" spans="1:19">
      <c r="A42" s="119">
        <f t="shared" si="8"/>
        <v>35</v>
      </c>
      <c r="B42" s="120">
        <f t="shared" ref="B42:B53" si="47">G42</f>
        <v>0</v>
      </c>
      <c r="C42" s="136"/>
      <c r="D42" s="137"/>
      <c r="E42" s="123"/>
      <c r="F42" s="124"/>
      <c r="G42" s="123"/>
      <c r="H42" s="135"/>
      <c r="I42" s="126"/>
      <c r="J42" s="126"/>
      <c r="K42" s="127"/>
      <c r="L42" s="128"/>
      <c r="M42" s="129"/>
      <c r="N42" s="130"/>
      <c r="O42" s="129">
        <f t="shared" ref="O42:O53" si="48">N42-M42</f>
        <v>0</v>
      </c>
      <c r="P42" s="131" t="e">
        <f t="shared" ref="P42:P53" si="49">N42/M42</f>
        <v>#DIV/0!</v>
      </c>
      <c r="Q42" s="132">
        <f t="shared" ref="Q42:Q53" si="50">(G42-E42)+(H42-F42)</f>
        <v>0</v>
      </c>
      <c r="R42" s="133" t="e">
        <f t="shared" ref="R42:R53" si="51">M42/Q42/24</f>
        <v>#DIV/0!</v>
      </c>
      <c r="S42" s="134"/>
    </row>
    <row r="43" spans="1:19">
      <c r="A43" s="119">
        <f t="shared" si="8"/>
        <v>36</v>
      </c>
      <c r="B43" s="120">
        <f t="shared" si="47"/>
        <v>0</v>
      </c>
      <c r="C43" s="136"/>
      <c r="D43" s="137"/>
      <c r="E43" s="123"/>
      <c r="F43" s="124"/>
      <c r="G43" s="123"/>
      <c r="H43" s="135"/>
      <c r="I43" s="126"/>
      <c r="J43" s="126"/>
      <c r="K43" s="127"/>
      <c r="L43" s="128"/>
      <c r="M43" s="129"/>
      <c r="N43" s="130"/>
      <c r="O43" s="129">
        <f t="shared" si="48"/>
        <v>0</v>
      </c>
      <c r="P43" s="131" t="e">
        <f t="shared" si="49"/>
        <v>#DIV/0!</v>
      </c>
      <c r="Q43" s="132">
        <f t="shared" si="50"/>
        <v>0</v>
      </c>
      <c r="R43" s="133" t="e">
        <f t="shared" si="51"/>
        <v>#DIV/0!</v>
      </c>
      <c r="S43" s="134"/>
    </row>
    <row r="44" spans="1:19">
      <c r="A44" s="119">
        <f t="shared" si="8"/>
        <v>37</v>
      </c>
      <c r="B44" s="120">
        <f t="shared" si="47"/>
        <v>0</v>
      </c>
      <c r="C44" s="136"/>
      <c r="D44" s="137"/>
      <c r="E44" s="123"/>
      <c r="F44" s="124"/>
      <c r="G44" s="123"/>
      <c r="H44" s="135"/>
      <c r="I44" s="126"/>
      <c r="J44" s="126"/>
      <c r="K44" s="127"/>
      <c r="L44" s="128"/>
      <c r="M44" s="129"/>
      <c r="N44" s="130"/>
      <c r="O44" s="129">
        <f t="shared" si="48"/>
        <v>0</v>
      </c>
      <c r="P44" s="131" t="e">
        <f t="shared" si="49"/>
        <v>#DIV/0!</v>
      </c>
      <c r="Q44" s="132">
        <f t="shared" si="50"/>
        <v>0</v>
      </c>
      <c r="R44" s="133" t="e">
        <f t="shared" si="51"/>
        <v>#DIV/0!</v>
      </c>
      <c r="S44" s="134"/>
    </row>
    <row r="45" spans="1:19">
      <c r="A45" s="119">
        <f t="shared" si="8"/>
        <v>38</v>
      </c>
      <c r="B45" s="120">
        <f t="shared" si="47"/>
        <v>0</v>
      </c>
      <c r="C45" s="136"/>
      <c r="D45" s="137"/>
      <c r="E45" s="123"/>
      <c r="F45" s="124"/>
      <c r="G45" s="123"/>
      <c r="H45" s="135"/>
      <c r="I45" s="126"/>
      <c r="J45" s="126"/>
      <c r="K45" s="127"/>
      <c r="L45" s="128"/>
      <c r="M45" s="129"/>
      <c r="N45" s="130"/>
      <c r="O45" s="129">
        <f t="shared" si="48"/>
        <v>0</v>
      </c>
      <c r="P45" s="131" t="e">
        <f t="shared" si="49"/>
        <v>#DIV/0!</v>
      </c>
      <c r="Q45" s="132">
        <f t="shared" si="50"/>
        <v>0</v>
      </c>
      <c r="R45" s="133" t="e">
        <f t="shared" si="51"/>
        <v>#DIV/0!</v>
      </c>
      <c r="S45" s="134"/>
    </row>
    <row r="46" spans="1:19">
      <c r="A46" s="119">
        <f t="shared" si="8"/>
        <v>39</v>
      </c>
      <c r="B46" s="120">
        <f t="shared" si="47"/>
        <v>0</v>
      </c>
      <c r="C46" s="136"/>
      <c r="D46" s="137"/>
      <c r="E46" s="123"/>
      <c r="F46" s="124"/>
      <c r="G46" s="123"/>
      <c r="H46" s="135"/>
      <c r="I46" s="126"/>
      <c r="J46" s="126"/>
      <c r="K46" s="127"/>
      <c r="L46" s="128"/>
      <c r="M46" s="129"/>
      <c r="N46" s="130"/>
      <c r="O46" s="129">
        <f t="shared" si="48"/>
        <v>0</v>
      </c>
      <c r="P46" s="131" t="e">
        <f t="shared" si="49"/>
        <v>#DIV/0!</v>
      </c>
      <c r="Q46" s="132">
        <f t="shared" si="50"/>
        <v>0</v>
      </c>
      <c r="R46" s="133" t="e">
        <f t="shared" si="51"/>
        <v>#DIV/0!</v>
      </c>
      <c r="S46" s="134"/>
    </row>
    <row r="47" spans="1:19">
      <c r="A47" s="119">
        <f t="shared" si="8"/>
        <v>40</v>
      </c>
      <c r="B47" s="120">
        <f t="shared" si="47"/>
        <v>0</v>
      </c>
      <c r="C47" s="136"/>
      <c r="D47" s="137"/>
      <c r="E47" s="123"/>
      <c r="F47" s="124"/>
      <c r="G47" s="123"/>
      <c r="H47" s="135"/>
      <c r="I47" s="126"/>
      <c r="J47" s="126"/>
      <c r="K47" s="127"/>
      <c r="L47" s="128"/>
      <c r="M47" s="129"/>
      <c r="N47" s="130"/>
      <c r="O47" s="129">
        <f t="shared" si="48"/>
        <v>0</v>
      </c>
      <c r="P47" s="131" t="e">
        <f t="shared" si="49"/>
        <v>#DIV/0!</v>
      </c>
      <c r="Q47" s="132">
        <f t="shared" si="50"/>
        <v>0</v>
      </c>
      <c r="R47" s="133" t="e">
        <f t="shared" si="51"/>
        <v>#DIV/0!</v>
      </c>
      <c r="S47" s="134"/>
    </row>
    <row r="48" spans="1:19">
      <c r="A48" s="119">
        <f t="shared" si="8"/>
        <v>41</v>
      </c>
      <c r="B48" s="120">
        <f t="shared" si="47"/>
        <v>0</v>
      </c>
      <c r="C48" s="136"/>
      <c r="D48" s="137"/>
      <c r="E48" s="123"/>
      <c r="F48" s="124"/>
      <c r="G48" s="123"/>
      <c r="H48" s="135"/>
      <c r="I48" s="126"/>
      <c r="J48" s="126"/>
      <c r="K48" s="127"/>
      <c r="L48" s="128"/>
      <c r="M48" s="129"/>
      <c r="N48" s="130"/>
      <c r="O48" s="129">
        <f t="shared" si="48"/>
        <v>0</v>
      </c>
      <c r="P48" s="131" t="e">
        <f t="shared" si="49"/>
        <v>#DIV/0!</v>
      </c>
      <c r="Q48" s="132">
        <f t="shared" si="50"/>
        <v>0</v>
      </c>
      <c r="R48" s="133" t="e">
        <f t="shared" si="51"/>
        <v>#DIV/0!</v>
      </c>
      <c r="S48" s="134"/>
    </row>
    <row r="49" spans="1:19">
      <c r="A49" s="119">
        <f t="shared" si="8"/>
        <v>42</v>
      </c>
      <c r="B49" s="120">
        <f t="shared" si="47"/>
        <v>0</v>
      </c>
      <c r="C49" s="136"/>
      <c r="D49" s="137"/>
      <c r="E49" s="123"/>
      <c r="F49" s="124"/>
      <c r="G49" s="123"/>
      <c r="H49" s="135"/>
      <c r="I49" s="126"/>
      <c r="J49" s="126"/>
      <c r="K49" s="127"/>
      <c r="L49" s="128"/>
      <c r="M49" s="129"/>
      <c r="N49" s="130"/>
      <c r="O49" s="129">
        <f t="shared" si="48"/>
        <v>0</v>
      </c>
      <c r="P49" s="131" t="e">
        <f t="shared" si="49"/>
        <v>#DIV/0!</v>
      </c>
      <c r="Q49" s="132">
        <f t="shared" si="50"/>
        <v>0</v>
      </c>
      <c r="R49" s="133" t="e">
        <f t="shared" si="51"/>
        <v>#DIV/0!</v>
      </c>
      <c r="S49" s="134"/>
    </row>
    <row r="50" spans="1:19">
      <c r="A50" s="119">
        <f t="shared" si="8"/>
        <v>43</v>
      </c>
      <c r="B50" s="120">
        <f t="shared" si="47"/>
        <v>0</v>
      </c>
      <c r="C50" s="136"/>
      <c r="D50" s="137"/>
      <c r="E50" s="123"/>
      <c r="F50" s="124"/>
      <c r="G50" s="123"/>
      <c r="H50" s="135"/>
      <c r="I50" s="126"/>
      <c r="J50" s="126"/>
      <c r="K50" s="127"/>
      <c r="L50" s="128"/>
      <c r="M50" s="129"/>
      <c r="N50" s="130"/>
      <c r="O50" s="129">
        <f t="shared" si="48"/>
        <v>0</v>
      </c>
      <c r="P50" s="131" t="e">
        <f t="shared" si="49"/>
        <v>#DIV/0!</v>
      </c>
      <c r="Q50" s="132">
        <f t="shared" si="50"/>
        <v>0</v>
      </c>
      <c r="R50" s="133" t="e">
        <f t="shared" si="51"/>
        <v>#DIV/0!</v>
      </c>
      <c r="S50" s="134"/>
    </row>
    <row r="51" spans="1:19">
      <c r="A51" s="119">
        <f t="shared" si="8"/>
        <v>44</v>
      </c>
      <c r="B51" s="120">
        <f t="shared" si="47"/>
        <v>0</v>
      </c>
      <c r="C51" s="136"/>
      <c r="D51" s="137"/>
      <c r="E51" s="123"/>
      <c r="F51" s="124"/>
      <c r="G51" s="123"/>
      <c r="H51" s="135"/>
      <c r="I51" s="126"/>
      <c r="J51" s="126"/>
      <c r="K51" s="127"/>
      <c r="L51" s="128"/>
      <c r="M51" s="129"/>
      <c r="N51" s="130"/>
      <c r="O51" s="129">
        <f t="shared" si="48"/>
        <v>0</v>
      </c>
      <c r="P51" s="131" t="e">
        <f t="shared" si="49"/>
        <v>#DIV/0!</v>
      </c>
      <c r="Q51" s="132">
        <f t="shared" si="50"/>
        <v>0</v>
      </c>
      <c r="R51" s="133" t="e">
        <f t="shared" si="51"/>
        <v>#DIV/0!</v>
      </c>
      <c r="S51" s="134"/>
    </row>
    <row r="52" spans="1:19">
      <c r="A52" s="119">
        <f t="shared" si="8"/>
        <v>45</v>
      </c>
      <c r="B52" s="120">
        <f t="shared" si="47"/>
        <v>0</v>
      </c>
      <c r="C52" s="136"/>
      <c r="D52" s="137"/>
      <c r="E52" s="123"/>
      <c r="F52" s="124"/>
      <c r="G52" s="123"/>
      <c r="H52" s="135"/>
      <c r="I52" s="126"/>
      <c r="J52" s="126"/>
      <c r="K52" s="127"/>
      <c r="L52" s="128"/>
      <c r="M52" s="129"/>
      <c r="N52" s="130"/>
      <c r="O52" s="129">
        <f t="shared" si="48"/>
        <v>0</v>
      </c>
      <c r="P52" s="131" t="e">
        <f t="shared" si="49"/>
        <v>#DIV/0!</v>
      </c>
      <c r="Q52" s="132">
        <f t="shared" si="50"/>
        <v>0</v>
      </c>
      <c r="R52" s="133" t="e">
        <f t="shared" si="51"/>
        <v>#DIV/0!</v>
      </c>
      <c r="S52" s="134"/>
    </row>
    <row r="53" spans="1:19">
      <c r="A53" s="119">
        <f t="shared" si="8"/>
        <v>46</v>
      </c>
      <c r="B53" s="120">
        <f t="shared" si="47"/>
        <v>0</v>
      </c>
      <c r="C53" s="136"/>
      <c r="D53" s="137"/>
      <c r="E53" s="123"/>
      <c r="F53" s="124"/>
      <c r="G53" s="123"/>
      <c r="H53" s="135"/>
      <c r="I53" s="126"/>
      <c r="J53" s="126"/>
      <c r="K53" s="127"/>
      <c r="L53" s="128"/>
      <c r="M53" s="129"/>
      <c r="N53" s="130"/>
      <c r="O53" s="129">
        <f t="shared" si="48"/>
        <v>0</v>
      </c>
      <c r="P53" s="131" t="e">
        <f t="shared" si="49"/>
        <v>#DIV/0!</v>
      </c>
      <c r="Q53" s="132">
        <f t="shared" si="50"/>
        <v>0</v>
      </c>
      <c r="R53" s="133" t="e">
        <f t="shared" si="51"/>
        <v>#DIV/0!</v>
      </c>
      <c r="S53" s="134"/>
    </row>
    <row r="54" spans="1:19">
      <c r="A54" s="141"/>
      <c r="B54" s="141"/>
      <c r="C54" s="141"/>
      <c r="D54" s="141"/>
      <c r="E54" s="142"/>
      <c r="F54" s="20"/>
      <c r="G54" s="142"/>
      <c r="H54" s="20"/>
      <c r="I54" s="20"/>
      <c r="J54" s="20"/>
      <c r="K54" s="143"/>
      <c r="L54" s="143"/>
      <c r="M54" s="143"/>
      <c r="N54" s="143"/>
      <c r="O54" s="143"/>
      <c r="P54" s="143"/>
      <c r="Q54" s="20"/>
      <c r="R54" s="22"/>
      <c r="S54" s="144"/>
    </row>
    <row r="55" spans="1:19">
      <c r="A55" s="145"/>
      <c r="B55" s="145"/>
      <c r="C55" s="145"/>
      <c r="D55" s="145"/>
      <c r="E55" s="146"/>
      <c r="F55" s="70"/>
      <c r="G55" s="146"/>
      <c r="H55" s="70"/>
      <c r="I55" s="70"/>
      <c r="J55" s="70"/>
      <c r="K55" s="147"/>
      <c r="L55" s="147"/>
      <c r="M55" s="148">
        <f>SUM(M8:M54)</f>
        <v>0</v>
      </c>
      <c r="N55" s="148">
        <f>SUM(N8:N54)</f>
        <v>0</v>
      </c>
      <c r="O55" s="148">
        <f>SUM(O8:O54)</f>
        <v>0</v>
      </c>
      <c r="P55" s="149" t="e">
        <f>AVERAGE(P8:P54)</f>
        <v>#DIV/0!</v>
      </c>
      <c r="Q55" s="150">
        <f>SUM(Q8:Q54)</f>
        <v>0</v>
      </c>
      <c r="R55" s="151"/>
      <c r="S55" s="75"/>
    </row>
  </sheetData>
  <mergeCells count="15">
    <mergeCell ref="S5:S7"/>
    <mergeCell ref="I5:J6"/>
    <mergeCell ref="K5:M6"/>
    <mergeCell ref="N5:N7"/>
    <mergeCell ref="O5:O7"/>
    <mergeCell ref="P5:P7"/>
    <mergeCell ref="Q5:Q7"/>
    <mergeCell ref="R5:R7"/>
    <mergeCell ref="E5:H5"/>
    <mergeCell ref="E6:F6"/>
    <mergeCell ref="G6:H6"/>
    <mergeCell ref="A5:A7"/>
    <mergeCell ref="B5:B7"/>
    <mergeCell ref="C5:C7"/>
    <mergeCell ref="D5:D7"/>
  </mergeCells>
  <hyperlinks>
    <hyperlink ref="S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selection activeCell="I20" sqref="I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371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235.43833333332441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38">
        <v>2047248.21</v>
      </c>
      <c r="I7" s="108">
        <v>2049683.62</v>
      </c>
      <c r="J7" s="13">
        <f t="shared" ref="J7:J8" si="0">I7-H7</f>
        <v>2435.410000000149</v>
      </c>
      <c r="K7" s="14">
        <f t="shared" ref="K7:K8" si="1">J7/24</f>
        <v>101.47541666667287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08">
        <f t="shared" ref="H8:H20" si="2">I7</f>
        <v>2049683.62</v>
      </c>
      <c r="I8" s="38">
        <v>2055334.14</v>
      </c>
      <c r="J8" s="13">
        <f t="shared" si="0"/>
        <v>5650.5199999997858</v>
      </c>
      <c r="K8" s="14">
        <f t="shared" si="1"/>
        <v>235.43833333332441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0.29166666666666702</v>
      </c>
      <c r="E9" s="10">
        <f t="shared" ref="E9:E34" si="5">C9+1</f>
        <v>46299</v>
      </c>
      <c r="F9" s="11">
        <v>0.29166666666666702</v>
      </c>
      <c r="G9" s="12">
        <f t="shared" ref="G9:G34" si="6">IFERROR(((E9-C9)+(F9-D9)),"")</f>
        <v>1</v>
      </c>
      <c r="H9" s="108">
        <f t="shared" si="2"/>
        <v>2055334.14</v>
      </c>
      <c r="I9" s="38">
        <v>2055334.14</v>
      </c>
      <c r="J9" s="13">
        <f t="shared" ref="J9" si="7">I9-H9</f>
        <v>0</v>
      </c>
      <c r="K9" s="14">
        <f t="shared" ref="K9" si="8">J9/24</f>
        <v>0</v>
      </c>
      <c r="L9" s="15" t="s">
        <v>186</v>
      </c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0.29166666666666702</v>
      </c>
      <c r="E10" s="10">
        <f t="shared" si="5"/>
        <v>46300</v>
      </c>
      <c r="F10" s="11">
        <v>0.29166666666666702</v>
      </c>
      <c r="G10" s="12">
        <f t="shared" si="6"/>
        <v>1</v>
      </c>
      <c r="H10" s="108">
        <f t="shared" si="2"/>
        <v>2055334.14</v>
      </c>
      <c r="I10" s="38">
        <v>2055334.14</v>
      </c>
      <c r="J10" s="13">
        <f t="shared" ref="J10" si="9">I10-H10</f>
        <v>0</v>
      </c>
      <c r="K10" s="14">
        <f t="shared" ref="K10" si="10">J10/24</f>
        <v>0</v>
      </c>
      <c r="L10" s="15" t="s">
        <v>186</v>
      </c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0.29166666666666702</v>
      </c>
      <c r="E11" s="10">
        <f t="shared" si="5"/>
        <v>46301</v>
      </c>
      <c r="F11" s="11">
        <v>0.29166666666666702</v>
      </c>
      <c r="G11" s="12">
        <f t="shared" si="6"/>
        <v>1</v>
      </c>
      <c r="H11" s="108">
        <f t="shared" si="2"/>
        <v>2055334.14</v>
      </c>
      <c r="I11" s="38">
        <v>2058119.11</v>
      </c>
      <c r="J11" s="13">
        <f t="shared" ref="J11" si="11">I11-H11</f>
        <v>2784.9700000002049</v>
      </c>
      <c r="K11" s="14">
        <f t="shared" ref="K11" si="12">J11/24</f>
        <v>116.0404166666752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0.29166666666666702</v>
      </c>
      <c r="E12" s="10">
        <f t="shared" si="5"/>
        <v>46302</v>
      </c>
      <c r="F12" s="11">
        <v>0.29166666666666702</v>
      </c>
      <c r="G12" s="12">
        <f t="shared" si="6"/>
        <v>1</v>
      </c>
      <c r="H12" s="108">
        <f t="shared" si="2"/>
        <v>2058119.11</v>
      </c>
      <c r="I12" s="38">
        <v>2060664.14</v>
      </c>
      <c r="J12" s="13">
        <f t="shared" ref="J12" si="13">I12-H12</f>
        <v>2545.0299999997951</v>
      </c>
      <c r="K12" s="14">
        <f t="shared" ref="K12" si="14">J12/24</f>
        <v>106.04291666665813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0.29166666666666702</v>
      </c>
      <c r="E13" s="10">
        <f t="shared" si="5"/>
        <v>46303</v>
      </c>
      <c r="F13" s="11">
        <v>0.29166666666666702</v>
      </c>
      <c r="G13" s="12">
        <f t="shared" si="6"/>
        <v>1</v>
      </c>
      <c r="H13" s="108">
        <f t="shared" si="2"/>
        <v>2060664.14</v>
      </c>
      <c r="I13" s="38">
        <v>2064626.91</v>
      </c>
      <c r="J13" s="13">
        <f t="shared" ref="J13" si="15">I13-H13</f>
        <v>3962.7700000000186</v>
      </c>
      <c r="K13" s="14">
        <f t="shared" ref="K13" si="16">J13/24</f>
        <v>165.11541666666744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0.29166666666666702</v>
      </c>
      <c r="E14" s="10">
        <f t="shared" si="5"/>
        <v>46304</v>
      </c>
      <c r="F14" s="11">
        <v>0.29166666666666702</v>
      </c>
      <c r="G14" s="12">
        <f t="shared" si="6"/>
        <v>1</v>
      </c>
      <c r="H14" s="108">
        <f t="shared" si="2"/>
        <v>2064626.91</v>
      </c>
      <c r="I14" s="38">
        <v>2067364.98</v>
      </c>
      <c r="J14" s="13">
        <f t="shared" ref="J14" si="17">I14-H14</f>
        <v>2738.0700000000652</v>
      </c>
      <c r="K14" s="14">
        <f t="shared" ref="K14" si="18">J14/24</f>
        <v>114.08625000000272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0.29166666666666702</v>
      </c>
      <c r="E15" s="10">
        <f t="shared" si="5"/>
        <v>46305</v>
      </c>
      <c r="F15" s="11">
        <v>0.29166666666666702</v>
      </c>
      <c r="G15" s="12">
        <f t="shared" si="6"/>
        <v>1</v>
      </c>
      <c r="H15" s="108">
        <f t="shared" si="2"/>
        <v>2067364.98</v>
      </c>
      <c r="I15" s="38">
        <v>2069467.65</v>
      </c>
      <c r="J15" s="13">
        <f t="shared" ref="J15" si="19">I15-H15</f>
        <v>2102.6699999999255</v>
      </c>
      <c r="K15" s="14">
        <f t="shared" ref="K15" si="20">J15/24</f>
        <v>87.6112499999969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0.29166666666666702</v>
      </c>
      <c r="E16" s="10">
        <f t="shared" si="5"/>
        <v>46306</v>
      </c>
      <c r="F16" s="11">
        <v>0.29166666666666702</v>
      </c>
      <c r="G16" s="12">
        <f t="shared" si="6"/>
        <v>1</v>
      </c>
      <c r="H16" s="108">
        <f t="shared" si="2"/>
        <v>2069467.65</v>
      </c>
      <c r="I16" s="38">
        <v>2069701.42</v>
      </c>
      <c r="J16" s="13">
        <f t="shared" ref="J16" si="21">I16-H16</f>
        <v>233.77000000001863</v>
      </c>
      <c r="K16" s="14">
        <f t="shared" ref="K16" si="22">J16/24</f>
        <v>9.7404166666674428</v>
      </c>
      <c r="L16" s="15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0.29166666666666702</v>
      </c>
      <c r="E17" s="10">
        <f t="shared" si="5"/>
        <v>46307</v>
      </c>
      <c r="F17" s="11">
        <v>0.29166666666666702</v>
      </c>
      <c r="G17" s="12">
        <f t="shared" si="6"/>
        <v>1</v>
      </c>
      <c r="H17" s="108">
        <f t="shared" si="2"/>
        <v>2069701.42</v>
      </c>
      <c r="I17" s="38">
        <v>2070038.06</v>
      </c>
      <c r="J17" s="13">
        <f t="shared" ref="J17" si="23">I17-H17</f>
        <v>336.64000000013039</v>
      </c>
      <c r="K17" s="14">
        <f t="shared" ref="K17" si="24">J17/24</f>
        <v>14.026666666672099</v>
      </c>
      <c r="L17" s="15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0.29166666666666702</v>
      </c>
      <c r="E18" s="10">
        <f t="shared" si="5"/>
        <v>46308</v>
      </c>
      <c r="F18" s="11">
        <v>0.29166666666666702</v>
      </c>
      <c r="G18" s="12">
        <f t="shared" si="6"/>
        <v>1</v>
      </c>
      <c r="H18" s="108">
        <f t="shared" si="2"/>
        <v>2070038.06</v>
      </c>
      <c r="I18" s="38">
        <v>2072750.61</v>
      </c>
      <c r="J18" s="13">
        <f t="shared" ref="J18" si="25">I18-H18</f>
        <v>2712.5500000000466</v>
      </c>
      <c r="K18" s="14">
        <f t="shared" ref="K18:K34" si="26">J18/24</f>
        <v>113.02291666666861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0.29166666666666702</v>
      </c>
      <c r="E19" s="10">
        <f t="shared" si="5"/>
        <v>46309</v>
      </c>
      <c r="F19" s="11">
        <v>0.29166666666666702</v>
      </c>
      <c r="G19" s="12">
        <f t="shared" si="6"/>
        <v>1</v>
      </c>
      <c r="H19" s="108">
        <f t="shared" si="2"/>
        <v>2072750.61</v>
      </c>
      <c r="I19" s="38">
        <v>2074386.87</v>
      </c>
      <c r="J19" s="13">
        <f t="shared" ref="J19" si="27">I19-H19</f>
        <v>1636.2600000000093</v>
      </c>
      <c r="K19" s="14">
        <f t="shared" si="26"/>
        <v>68.177500000000393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0.29166666666666702</v>
      </c>
      <c r="E20" s="10">
        <f t="shared" si="5"/>
        <v>46310</v>
      </c>
      <c r="F20" s="11">
        <v>0.29166666666666702</v>
      </c>
      <c r="G20" s="12">
        <f t="shared" si="6"/>
        <v>1</v>
      </c>
      <c r="H20" s="108">
        <f t="shared" si="2"/>
        <v>2074386.87</v>
      </c>
      <c r="I20" s="38">
        <v>2077419.87</v>
      </c>
      <c r="J20" s="13">
        <f t="shared" ref="J20" si="28">I20-H20</f>
        <v>3033</v>
      </c>
      <c r="K20" s="14">
        <f t="shared" si="26"/>
        <v>126.375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0.29166666666666702</v>
      </c>
      <c r="E21" s="10">
        <f t="shared" si="5"/>
        <v>46311</v>
      </c>
      <c r="F21" s="11">
        <v>0.29166666666666702</v>
      </c>
      <c r="G21" s="12">
        <f t="shared" si="6"/>
        <v>1</v>
      </c>
      <c r="H21" s="108"/>
      <c r="I21" s="38"/>
      <c r="J21" s="13">
        <f t="shared" ref="J21:J27" si="29">I21-H21</f>
        <v>0</v>
      </c>
      <c r="K21" s="14">
        <f t="shared" si="26"/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0.29166666666666702</v>
      </c>
      <c r="E22" s="10">
        <f t="shared" si="5"/>
        <v>46312</v>
      </c>
      <c r="F22" s="11">
        <v>0.29166666666666702</v>
      </c>
      <c r="G22" s="12">
        <f t="shared" si="6"/>
        <v>1</v>
      </c>
      <c r="H22" s="108"/>
      <c r="I22" s="38"/>
      <c r="J22" s="13">
        <f t="shared" ref="J22:J24" si="30">I22-H22</f>
        <v>0</v>
      </c>
      <c r="K22" s="14">
        <f t="shared" si="26"/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0.29166666666666702</v>
      </c>
      <c r="E23" s="10">
        <f t="shared" si="5"/>
        <v>46313</v>
      </c>
      <c r="F23" s="11">
        <v>0.29166666666666702</v>
      </c>
      <c r="G23" s="12">
        <f t="shared" si="6"/>
        <v>1</v>
      </c>
      <c r="H23" s="108"/>
      <c r="I23" s="38"/>
      <c r="J23" s="13">
        <f t="shared" si="30"/>
        <v>0</v>
      </c>
      <c r="K23" s="14">
        <f t="shared" si="26"/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0.29166666666666702</v>
      </c>
      <c r="E24" s="10">
        <f t="shared" si="5"/>
        <v>46314</v>
      </c>
      <c r="F24" s="11">
        <v>0.29166666666666702</v>
      </c>
      <c r="G24" s="12">
        <f t="shared" si="6"/>
        <v>1</v>
      </c>
      <c r="H24" s="108"/>
      <c r="I24" s="38"/>
      <c r="J24" s="13">
        <f t="shared" si="30"/>
        <v>0</v>
      </c>
      <c r="K24" s="14">
        <f t="shared" si="26"/>
        <v>0</v>
      </c>
      <c r="L24" s="15"/>
    </row>
    <row r="25" spans="1:14">
      <c r="A25" s="16">
        <f t="shared" ref="A25:B34" si="31">A24+1</f>
        <v>19</v>
      </c>
      <c r="B25" s="10">
        <f>B24+1</f>
        <v>46314</v>
      </c>
      <c r="C25" s="10">
        <f t="shared" si="4"/>
        <v>46314</v>
      </c>
      <c r="D25" s="11">
        <v>0.29166666666666702</v>
      </c>
      <c r="E25" s="10">
        <f t="shared" si="5"/>
        <v>46315</v>
      </c>
      <c r="F25" s="11">
        <v>0.29166666666666702</v>
      </c>
      <c r="G25" s="12">
        <f t="shared" si="6"/>
        <v>1</v>
      </c>
      <c r="H25" s="108"/>
      <c r="I25" s="38"/>
      <c r="J25" s="13">
        <f t="shared" si="29"/>
        <v>0</v>
      </c>
      <c r="K25" s="14">
        <f t="shared" si="26"/>
        <v>0</v>
      </c>
      <c r="L25" s="15"/>
    </row>
    <row r="26" spans="1:14">
      <c r="A26" s="16">
        <f t="shared" si="31"/>
        <v>20</v>
      </c>
      <c r="B26" s="10">
        <f>B25+1</f>
        <v>46315</v>
      </c>
      <c r="C26" s="10">
        <f t="shared" si="4"/>
        <v>46315</v>
      </c>
      <c r="D26" s="11">
        <v>0.29166666666666702</v>
      </c>
      <c r="E26" s="10">
        <f t="shared" si="5"/>
        <v>46316</v>
      </c>
      <c r="F26" s="11">
        <v>0.29166666666666702</v>
      </c>
      <c r="G26" s="12">
        <f t="shared" si="6"/>
        <v>1</v>
      </c>
      <c r="H26" s="108"/>
      <c r="I26" s="38"/>
      <c r="J26" s="13">
        <f t="shared" si="29"/>
        <v>0</v>
      </c>
      <c r="K26" s="14">
        <f t="shared" si="26"/>
        <v>0</v>
      </c>
      <c r="L26" s="15"/>
    </row>
    <row r="27" spans="1:14">
      <c r="A27" s="16">
        <f t="shared" si="31"/>
        <v>21</v>
      </c>
      <c r="B27" s="10">
        <f>B26+1</f>
        <v>46316</v>
      </c>
      <c r="C27" s="10">
        <f t="shared" si="4"/>
        <v>46316</v>
      </c>
      <c r="D27" s="11">
        <v>0.29166666666666702</v>
      </c>
      <c r="E27" s="10">
        <f t="shared" si="5"/>
        <v>46317</v>
      </c>
      <c r="F27" s="11">
        <v>0.29166666666666702</v>
      </c>
      <c r="G27" s="12">
        <f t="shared" si="6"/>
        <v>1</v>
      </c>
      <c r="H27" s="108"/>
      <c r="I27" s="38"/>
      <c r="J27" s="13">
        <f t="shared" si="29"/>
        <v>0</v>
      </c>
      <c r="K27" s="14">
        <f t="shared" si="26"/>
        <v>0</v>
      </c>
      <c r="L27" s="15"/>
    </row>
    <row r="28" spans="1:14">
      <c r="A28" s="16">
        <f t="shared" si="31"/>
        <v>22</v>
      </c>
      <c r="B28" s="10">
        <f t="shared" si="31"/>
        <v>46317</v>
      </c>
      <c r="C28" s="10">
        <f t="shared" si="4"/>
        <v>46317</v>
      </c>
      <c r="D28" s="11">
        <v>0.29166666666666702</v>
      </c>
      <c r="E28" s="10">
        <f t="shared" si="5"/>
        <v>46318</v>
      </c>
      <c r="F28" s="11">
        <v>0.29166666666666702</v>
      </c>
      <c r="G28" s="12">
        <f t="shared" si="6"/>
        <v>1</v>
      </c>
      <c r="H28" s="108"/>
      <c r="I28" s="38"/>
      <c r="J28" s="13">
        <f t="shared" ref="J28" si="32">I28-H28</f>
        <v>0</v>
      </c>
      <c r="K28" s="14">
        <f t="shared" si="26"/>
        <v>0</v>
      </c>
      <c r="L28" s="15"/>
    </row>
    <row r="29" spans="1:14">
      <c r="A29" s="16">
        <f t="shared" si="31"/>
        <v>23</v>
      </c>
      <c r="B29" s="10">
        <f t="shared" si="31"/>
        <v>46318</v>
      </c>
      <c r="C29" s="10">
        <f t="shared" si="4"/>
        <v>46318</v>
      </c>
      <c r="D29" s="11">
        <v>0.29166666666666702</v>
      </c>
      <c r="E29" s="10">
        <f t="shared" si="5"/>
        <v>46319</v>
      </c>
      <c r="F29" s="11">
        <v>0.29166666666666702</v>
      </c>
      <c r="G29" s="12">
        <f t="shared" si="6"/>
        <v>1</v>
      </c>
      <c r="H29" s="108"/>
      <c r="I29" s="38"/>
      <c r="J29" s="13">
        <f t="shared" ref="J29" si="33">I29-H29</f>
        <v>0</v>
      </c>
      <c r="K29" s="14">
        <f t="shared" si="26"/>
        <v>0</v>
      </c>
      <c r="L29" s="15"/>
    </row>
    <row r="30" spans="1:14">
      <c r="A30" s="16">
        <f t="shared" si="31"/>
        <v>24</v>
      </c>
      <c r="B30" s="10">
        <f t="shared" si="31"/>
        <v>46319</v>
      </c>
      <c r="C30" s="10">
        <f t="shared" si="4"/>
        <v>46319</v>
      </c>
      <c r="D30" s="11">
        <v>0.29166666666666702</v>
      </c>
      <c r="E30" s="10">
        <f t="shared" si="5"/>
        <v>46320</v>
      </c>
      <c r="F30" s="11">
        <v>0.29166666666666702</v>
      </c>
      <c r="G30" s="12">
        <f t="shared" si="6"/>
        <v>1</v>
      </c>
      <c r="H30" s="108"/>
      <c r="I30" s="38"/>
      <c r="J30" s="13">
        <f t="shared" ref="J30:J33" si="34">I30-H30</f>
        <v>0</v>
      </c>
      <c r="K30" s="14">
        <f t="shared" si="26"/>
        <v>0</v>
      </c>
      <c r="L30" s="15"/>
    </row>
    <row r="31" spans="1:14">
      <c r="A31" s="16">
        <f t="shared" si="31"/>
        <v>25</v>
      </c>
      <c r="B31" s="10">
        <f t="shared" si="31"/>
        <v>46320</v>
      </c>
      <c r="C31" s="10">
        <f t="shared" si="4"/>
        <v>46320</v>
      </c>
      <c r="D31" s="11">
        <v>0.29166666666666702</v>
      </c>
      <c r="E31" s="10">
        <f t="shared" si="5"/>
        <v>46321</v>
      </c>
      <c r="F31" s="11">
        <v>0.29166666666666702</v>
      </c>
      <c r="G31" s="12">
        <f t="shared" si="6"/>
        <v>1</v>
      </c>
      <c r="H31" s="108"/>
      <c r="I31" s="38"/>
      <c r="J31" s="13">
        <f t="shared" si="34"/>
        <v>0</v>
      </c>
      <c r="K31" s="14">
        <f t="shared" si="26"/>
        <v>0</v>
      </c>
      <c r="L31" s="15"/>
    </row>
    <row r="32" spans="1:14">
      <c r="A32" s="16">
        <f t="shared" si="31"/>
        <v>26</v>
      </c>
      <c r="B32" s="10">
        <f t="shared" si="31"/>
        <v>46321</v>
      </c>
      <c r="C32" s="10">
        <f t="shared" si="4"/>
        <v>46321</v>
      </c>
      <c r="D32" s="11">
        <v>0.29166666666666702</v>
      </c>
      <c r="E32" s="10">
        <f t="shared" si="5"/>
        <v>46322</v>
      </c>
      <c r="F32" s="11">
        <v>0.29166666666666702</v>
      </c>
      <c r="G32" s="12">
        <f t="shared" si="6"/>
        <v>1</v>
      </c>
      <c r="H32" s="108"/>
      <c r="I32" s="38"/>
      <c r="J32" s="13">
        <f t="shared" si="34"/>
        <v>0</v>
      </c>
      <c r="K32" s="14">
        <f t="shared" si="26"/>
        <v>0</v>
      </c>
      <c r="L32" s="15"/>
    </row>
    <row r="33" spans="1:12">
      <c r="A33" s="16">
        <f t="shared" si="31"/>
        <v>27</v>
      </c>
      <c r="B33" s="10">
        <f t="shared" si="31"/>
        <v>46322</v>
      </c>
      <c r="C33" s="10">
        <f t="shared" si="4"/>
        <v>46322</v>
      </c>
      <c r="D33" s="11">
        <v>0.29166666666666702</v>
      </c>
      <c r="E33" s="10">
        <f t="shared" si="5"/>
        <v>46323</v>
      </c>
      <c r="F33" s="11">
        <v>0.29166666666666702</v>
      </c>
      <c r="G33" s="12">
        <f t="shared" si="6"/>
        <v>1</v>
      </c>
      <c r="H33" s="108"/>
      <c r="I33" s="38"/>
      <c r="J33" s="13">
        <f t="shared" si="34"/>
        <v>0</v>
      </c>
      <c r="K33" s="14">
        <f t="shared" si="26"/>
        <v>0</v>
      </c>
      <c r="L33" s="15"/>
    </row>
    <row r="34" spans="1:12">
      <c r="A34" s="16">
        <f t="shared" si="31"/>
        <v>28</v>
      </c>
      <c r="B34" s="10">
        <f t="shared" si="31"/>
        <v>46323</v>
      </c>
      <c r="C34" s="10">
        <f t="shared" si="4"/>
        <v>46323</v>
      </c>
      <c r="D34" s="11">
        <v>0.29166666666666702</v>
      </c>
      <c r="E34" s="10">
        <f t="shared" si="5"/>
        <v>46324</v>
      </c>
      <c r="F34" s="11">
        <v>0.29166666666666702</v>
      </c>
      <c r="G34" s="12">
        <f t="shared" si="6"/>
        <v>1</v>
      </c>
      <c r="H34" s="108"/>
      <c r="I34" s="38"/>
      <c r="J34" s="13">
        <f t="shared" ref="J34" si="35">I34-H34</f>
        <v>0</v>
      </c>
      <c r="K34" s="14">
        <f t="shared" si="26"/>
        <v>0</v>
      </c>
      <c r="L34" s="15"/>
    </row>
    <row r="35" spans="1:12">
      <c r="A35" s="16">
        <f t="shared" ref="A35:B35" si="36">A34+1</f>
        <v>29</v>
      </c>
      <c r="B35" s="10">
        <f t="shared" si="36"/>
        <v>46324</v>
      </c>
      <c r="C35" s="10">
        <f t="shared" ref="C35:C37" si="37">B35</f>
        <v>46324</v>
      </c>
      <c r="D35" s="11">
        <v>0.29166666666666702</v>
      </c>
      <c r="E35" s="10">
        <f t="shared" ref="E35:E37" si="38">C35+1</f>
        <v>46325</v>
      </c>
      <c r="F35" s="11">
        <v>0.29166666666666702</v>
      </c>
      <c r="G35" s="12">
        <f t="shared" ref="G35:G37" si="39">IFERROR(((E35-C35)+(F35-D35)),"")</f>
        <v>1</v>
      </c>
      <c r="H35" s="108"/>
      <c r="I35" s="38"/>
      <c r="J35" s="13">
        <f t="shared" ref="J35:J37" si="40">I35-H35</f>
        <v>0</v>
      </c>
      <c r="K35" s="14">
        <f t="shared" ref="K35:K37" si="41">J35/24</f>
        <v>0</v>
      </c>
      <c r="L35" s="15"/>
    </row>
    <row r="36" spans="1:12">
      <c r="A36" s="16">
        <f t="shared" ref="A36:B36" si="42">A35+1</f>
        <v>30</v>
      </c>
      <c r="B36" s="10">
        <f t="shared" si="42"/>
        <v>46325</v>
      </c>
      <c r="C36" s="10">
        <f t="shared" si="37"/>
        <v>46325</v>
      </c>
      <c r="D36" s="11">
        <v>0.29166666666666702</v>
      </c>
      <c r="E36" s="10">
        <f t="shared" si="38"/>
        <v>46326</v>
      </c>
      <c r="F36" s="11">
        <v>0.29166666666666702</v>
      </c>
      <c r="G36" s="12">
        <f t="shared" si="39"/>
        <v>1</v>
      </c>
      <c r="H36" s="108"/>
      <c r="I36" s="38"/>
      <c r="J36" s="13">
        <f t="shared" si="40"/>
        <v>0</v>
      </c>
      <c r="K36" s="14">
        <f t="shared" si="41"/>
        <v>0</v>
      </c>
      <c r="L36" s="15"/>
    </row>
    <row r="37" spans="1:12">
      <c r="A37" s="16">
        <f t="shared" ref="A37:B37" si="43">A36+1</f>
        <v>31</v>
      </c>
      <c r="B37" s="10">
        <f t="shared" si="43"/>
        <v>46326</v>
      </c>
      <c r="C37" s="10">
        <f t="shared" si="37"/>
        <v>46326</v>
      </c>
      <c r="D37" s="11">
        <v>0.29166666666666702</v>
      </c>
      <c r="E37" s="10">
        <f t="shared" si="38"/>
        <v>46327</v>
      </c>
      <c r="F37" s="11">
        <v>0.29166666666666702</v>
      </c>
      <c r="G37" s="12">
        <f t="shared" si="39"/>
        <v>1</v>
      </c>
      <c r="H37" s="108"/>
      <c r="I37" s="38"/>
      <c r="J37" s="13">
        <f t="shared" si="40"/>
        <v>0</v>
      </c>
      <c r="K37" s="14">
        <f t="shared" si="41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38"/>
      <c r="I38" s="38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30171.660000000149</v>
      </c>
      <c r="K39" s="28">
        <f>AVERAGE(K7:K38)</f>
        <v>40.553306451613103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3.3794422043010921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J24" sqref="J2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372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138.3758333333341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C7</f>
        <v>46296</v>
      </c>
      <c r="C7" s="10">
        <f>C4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08">
        <v>960479.29</v>
      </c>
      <c r="I7" s="38">
        <v>960479.29</v>
      </c>
      <c r="J7" s="13">
        <f t="shared" ref="J7" si="0">I7-H7</f>
        <v>0</v>
      </c>
      <c r="K7" s="14">
        <f t="shared" ref="K7" si="1">J7/24</f>
        <v>0</v>
      </c>
      <c r="L7" s="15" t="s">
        <v>373</v>
      </c>
    </row>
    <row r="8" spans="1:12">
      <c r="A8" s="16">
        <f>A7+1</f>
        <v>2</v>
      </c>
      <c r="B8" s="10">
        <f t="shared" ref="B8:B34" si="2">C8</f>
        <v>46297</v>
      </c>
      <c r="C8" s="10">
        <f>E7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38">
        <f t="shared" ref="H8:H20" si="3">I7</f>
        <v>960479.29</v>
      </c>
      <c r="I8" s="38">
        <v>960479.29</v>
      </c>
      <c r="J8" s="13">
        <f t="shared" ref="J8" si="4">I8-H8</f>
        <v>0</v>
      </c>
      <c r="K8" s="14">
        <f t="shared" ref="K8" si="5">J8/24</f>
        <v>0</v>
      </c>
      <c r="L8" s="15" t="s">
        <v>373</v>
      </c>
    </row>
    <row r="9" spans="1:12">
      <c r="A9" s="16">
        <f t="shared" ref="A9:A24" si="6">A8+1</f>
        <v>3</v>
      </c>
      <c r="B9" s="10">
        <f t="shared" si="2"/>
        <v>46298</v>
      </c>
      <c r="C9" s="10">
        <f t="shared" ref="C9:C34" si="7">E8</f>
        <v>46298</v>
      </c>
      <c r="D9" s="11">
        <v>0.29166666666666702</v>
      </c>
      <c r="E9" s="10">
        <f t="shared" ref="E9:E34" si="8">C9+1</f>
        <v>46299</v>
      </c>
      <c r="F9" s="11">
        <v>0.29166666666666702</v>
      </c>
      <c r="G9" s="12">
        <f t="shared" ref="G9:G34" si="9">IFERROR(((E9-C9)+(F9-D9)),"")</f>
        <v>1</v>
      </c>
      <c r="H9" s="38">
        <f t="shared" si="3"/>
        <v>960479.29</v>
      </c>
      <c r="I9" s="38">
        <v>960741.3</v>
      </c>
      <c r="J9" s="13">
        <f t="shared" ref="J9" si="10">I9-H9</f>
        <v>262.01000000000931</v>
      </c>
      <c r="K9" s="14">
        <f t="shared" ref="K9" si="11">J9/24</f>
        <v>10.917083333333721</v>
      </c>
      <c r="L9" s="15"/>
    </row>
    <row r="10" spans="1:12">
      <c r="A10" s="16">
        <f t="shared" si="6"/>
        <v>4</v>
      </c>
      <c r="B10" s="10">
        <f t="shared" si="2"/>
        <v>46299</v>
      </c>
      <c r="C10" s="10">
        <f t="shared" si="7"/>
        <v>46299</v>
      </c>
      <c r="D10" s="11">
        <v>0.29166666666666702</v>
      </c>
      <c r="E10" s="10">
        <f t="shared" si="8"/>
        <v>46300</v>
      </c>
      <c r="F10" s="11">
        <v>0.29166666666666702</v>
      </c>
      <c r="G10" s="12">
        <f t="shared" si="9"/>
        <v>1</v>
      </c>
      <c r="H10" s="38">
        <f t="shared" si="3"/>
        <v>960741.3</v>
      </c>
      <c r="I10" s="108">
        <v>963192.84</v>
      </c>
      <c r="J10" s="13">
        <f t="shared" ref="J10" si="12">I10-H10</f>
        <v>2451.5399999999208</v>
      </c>
      <c r="K10" s="14">
        <f t="shared" ref="K10" si="13">J10/24</f>
        <v>102.1474999999967</v>
      </c>
      <c r="L10" s="15"/>
    </row>
    <row r="11" spans="1:12">
      <c r="A11" s="16">
        <f t="shared" si="6"/>
        <v>5</v>
      </c>
      <c r="B11" s="10">
        <f t="shared" si="2"/>
        <v>46300</v>
      </c>
      <c r="C11" s="10">
        <f t="shared" si="7"/>
        <v>46300</v>
      </c>
      <c r="D11" s="11">
        <v>0.29166666666666702</v>
      </c>
      <c r="E11" s="10">
        <f t="shared" si="8"/>
        <v>46301</v>
      </c>
      <c r="F11" s="11">
        <v>0.29166666666666702</v>
      </c>
      <c r="G11" s="12">
        <f t="shared" si="9"/>
        <v>1</v>
      </c>
      <c r="H11" s="38">
        <f t="shared" si="3"/>
        <v>963192.84</v>
      </c>
      <c r="I11" s="38">
        <v>963192.84</v>
      </c>
      <c r="J11" s="13">
        <f t="shared" ref="J11" si="14">I11-H11</f>
        <v>0</v>
      </c>
      <c r="K11" s="14">
        <f t="shared" ref="K11" si="15">J11/24</f>
        <v>0</v>
      </c>
      <c r="L11" s="15" t="s">
        <v>186</v>
      </c>
    </row>
    <row r="12" spans="1:12">
      <c r="A12" s="16">
        <f t="shared" si="6"/>
        <v>6</v>
      </c>
      <c r="B12" s="10">
        <f t="shared" si="2"/>
        <v>46301</v>
      </c>
      <c r="C12" s="10">
        <f t="shared" si="7"/>
        <v>46301</v>
      </c>
      <c r="D12" s="11">
        <v>0.29166666666666702</v>
      </c>
      <c r="E12" s="10">
        <f t="shared" si="8"/>
        <v>46302</v>
      </c>
      <c r="F12" s="11">
        <v>0.29166666666666702</v>
      </c>
      <c r="G12" s="12">
        <f t="shared" si="9"/>
        <v>1</v>
      </c>
      <c r="H12" s="38">
        <f t="shared" si="3"/>
        <v>963192.84</v>
      </c>
      <c r="I12" s="38">
        <v>963192.84</v>
      </c>
      <c r="J12" s="13">
        <f t="shared" ref="J12" si="16">I12-H12</f>
        <v>0</v>
      </c>
      <c r="K12" s="14">
        <f t="shared" ref="K12" si="17">J12/24</f>
        <v>0</v>
      </c>
      <c r="L12" s="15" t="s">
        <v>186</v>
      </c>
    </row>
    <row r="13" spans="1:12">
      <c r="A13" s="16">
        <f t="shared" si="6"/>
        <v>7</v>
      </c>
      <c r="B13" s="10">
        <f t="shared" si="2"/>
        <v>46302</v>
      </c>
      <c r="C13" s="10">
        <f t="shared" si="7"/>
        <v>46302</v>
      </c>
      <c r="D13" s="11">
        <v>0.29166666666666702</v>
      </c>
      <c r="E13" s="10">
        <f t="shared" si="8"/>
        <v>46303</v>
      </c>
      <c r="F13" s="11">
        <v>0.29166666666666702</v>
      </c>
      <c r="G13" s="12">
        <f t="shared" si="9"/>
        <v>1</v>
      </c>
      <c r="H13" s="38">
        <f t="shared" si="3"/>
        <v>963192.84</v>
      </c>
      <c r="I13" s="38">
        <v>966037.69</v>
      </c>
      <c r="J13" s="13">
        <f t="shared" ref="J13" si="18">I13-H13</f>
        <v>2844.8499999999767</v>
      </c>
      <c r="K13" s="14">
        <f t="shared" ref="K13" si="19">J13/24</f>
        <v>118.5354166666657</v>
      </c>
      <c r="L13" s="15"/>
    </row>
    <row r="14" spans="1:12">
      <c r="A14" s="16">
        <f t="shared" si="6"/>
        <v>8</v>
      </c>
      <c r="B14" s="10">
        <f t="shared" si="2"/>
        <v>46303</v>
      </c>
      <c r="C14" s="10">
        <f t="shared" si="7"/>
        <v>46303</v>
      </c>
      <c r="D14" s="11">
        <v>0.29166666666666702</v>
      </c>
      <c r="E14" s="10">
        <f t="shared" si="8"/>
        <v>46304</v>
      </c>
      <c r="F14" s="11">
        <v>0.29166666666666702</v>
      </c>
      <c r="G14" s="12">
        <f t="shared" si="9"/>
        <v>1</v>
      </c>
      <c r="H14" s="38">
        <f t="shared" si="3"/>
        <v>966037.69</v>
      </c>
      <c r="I14" s="38">
        <v>969088.76</v>
      </c>
      <c r="J14" s="13">
        <f t="shared" ref="J14" si="20">I14-H14</f>
        <v>3051.0700000000652</v>
      </c>
      <c r="K14" s="14">
        <f t="shared" ref="K14" si="21">J14/24</f>
        <v>127.12791666666938</v>
      </c>
      <c r="L14" s="15"/>
    </row>
    <row r="15" spans="1:12">
      <c r="A15" s="16">
        <f t="shared" si="6"/>
        <v>9</v>
      </c>
      <c r="B15" s="10">
        <f t="shared" si="2"/>
        <v>46304</v>
      </c>
      <c r="C15" s="10">
        <f t="shared" si="7"/>
        <v>46304</v>
      </c>
      <c r="D15" s="11">
        <v>0.29166666666666702</v>
      </c>
      <c r="E15" s="10">
        <f t="shared" si="8"/>
        <v>46305</v>
      </c>
      <c r="F15" s="11">
        <v>0.29166666666666702</v>
      </c>
      <c r="G15" s="12">
        <f t="shared" si="9"/>
        <v>1</v>
      </c>
      <c r="H15" s="38">
        <f t="shared" si="3"/>
        <v>969088.76</v>
      </c>
      <c r="I15" s="38">
        <v>969088.76</v>
      </c>
      <c r="J15" s="13">
        <f t="shared" ref="J15" si="22">I15-H15</f>
        <v>0</v>
      </c>
      <c r="K15" s="14">
        <f t="shared" ref="K15" si="23">J15/24</f>
        <v>0</v>
      </c>
      <c r="L15" s="15" t="s">
        <v>186</v>
      </c>
    </row>
    <row r="16" spans="1:12">
      <c r="A16" s="16">
        <f t="shared" si="6"/>
        <v>10</v>
      </c>
      <c r="B16" s="10">
        <f t="shared" si="2"/>
        <v>46305</v>
      </c>
      <c r="C16" s="10">
        <f t="shared" si="7"/>
        <v>46305</v>
      </c>
      <c r="D16" s="11">
        <v>0.29166666666666702</v>
      </c>
      <c r="E16" s="10">
        <f t="shared" si="8"/>
        <v>46306</v>
      </c>
      <c r="F16" s="11">
        <v>0.29166666666666702</v>
      </c>
      <c r="G16" s="12">
        <f t="shared" si="9"/>
        <v>1</v>
      </c>
      <c r="H16" s="38">
        <f t="shared" si="3"/>
        <v>969088.76</v>
      </c>
      <c r="I16" s="38">
        <v>969088.76</v>
      </c>
      <c r="J16" s="13">
        <f t="shared" ref="J16" si="24">I16-H16</f>
        <v>0</v>
      </c>
      <c r="K16" s="14">
        <f t="shared" ref="K16" si="25">J16/24</f>
        <v>0</v>
      </c>
      <c r="L16" s="15" t="s">
        <v>186</v>
      </c>
    </row>
    <row r="17" spans="1:14">
      <c r="A17" s="16">
        <f t="shared" si="6"/>
        <v>11</v>
      </c>
      <c r="B17" s="10">
        <f t="shared" si="2"/>
        <v>46306</v>
      </c>
      <c r="C17" s="10">
        <f t="shared" si="7"/>
        <v>46306</v>
      </c>
      <c r="D17" s="11">
        <v>0.29166666666666702</v>
      </c>
      <c r="E17" s="10">
        <f t="shared" si="8"/>
        <v>46307</v>
      </c>
      <c r="F17" s="11">
        <v>0.29166666666666702</v>
      </c>
      <c r="G17" s="12">
        <f t="shared" si="9"/>
        <v>1</v>
      </c>
      <c r="H17" s="38">
        <f t="shared" si="3"/>
        <v>969088.76</v>
      </c>
      <c r="I17" s="38">
        <v>969088.76</v>
      </c>
      <c r="J17" s="13">
        <f t="shared" ref="J17" si="26">I17-H17</f>
        <v>0</v>
      </c>
      <c r="K17" s="14">
        <f t="shared" ref="K17" si="27">J17/24</f>
        <v>0</v>
      </c>
      <c r="L17" s="15" t="s">
        <v>186</v>
      </c>
    </row>
    <row r="18" spans="1:14">
      <c r="A18" s="16">
        <f t="shared" si="6"/>
        <v>12</v>
      </c>
      <c r="B18" s="10">
        <f t="shared" si="2"/>
        <v>46307</v>
      </c>
      <c r="C18" s="10">
        <f t="shared" si="7"/>
        <v>46307</v>
      </c>
      <c r="D18" s="11">
        <v>0.29166666666666702</v>
      </c>
      <c r="E18" s="10">
        <f t="shared" si="8"/>
        <v>46308</v>
      </c>
      <c r="F18" s="11">
        <v>0.29166666666666702</v>
      </c>
      <c r="G18" s="12">
        <f t="shared" si="9"/>
        <v>1</v>
      </c>
      <c r="H18" s="38">
        <f t="shared" si="3"/>
        <v>969088.76</v>
      </c>
      <c r="I18" s="38">
        <v>969088.76</v>
      </c>
      <c r="J18" s="13">
        <f t="shared" ref="J18" si="28">I18-H18</f>
        <v>0</v>
      </c>
      <c r="K18" s="14">
        <f t="shared" ref="K18" si="29">J18/24</f>
        <v>0</v>
      </c>
      <c r="L18" s="15" t="s">
        <v>186</v>
      </c>
      <c r="N18" s="17"/>
    </row>
    <row r="19" spans="1:14">
      <c r="A19" s="16">
        <f t="shared" si="6"/>
        <v>13</v>
      </c>
      <c r="B19" s="10">
        <f t="shared" si="2"/>
        <v>46308</v>
      </c>
      <c r="C19" s="10">
        <f t="shared" si="7"/>
        <v>46308</v>
      </c>
      <c r="D19" s="11">
        <v>0.29166666666666702</v>
      </c>
      <c r="E19" s="10">
        <f t="shared" si="8"/>
        <v>46309</v>
      </c>
      <c r="F19" s="11">
        <v>0.29166666666666702</v>
      </c>
      <c r="G19" s="12">
        <f t="shared" si="9"/>
        <v>1</v>
      </c>
      <c r="H19" s="38">
        <f t="shared" si="3"/>
        <v>969088.76</v>
      </c>
      <c r="I19" s="38">
        <v>971036.01</v>
      </c>
      <c r="J19" s="13">
        <f t="shared" ref="J19" si="30">I19-H19</f>
        <v>1947.25</v>
      </c>
      <c r="K19" s="14">
        <f t="shared" ref="K19" si="31">J19/24</f>
        <v>81.135416666666671</v>
      </c>
      <c r="L19" s="15"/>
    </row>
    <row r="20" spans="1:14">
      <c r="A20" s="16">
        <f t="shared" si="6"/>
        <v>14</v>
      </c>
      <c r="B20" s="10">
        <f t="shared" si="2"/>
        <v>46309</v>
      </c>
      <c r="C20" s="10">
        <f t="shared" si="7"/>
        <v>46309</v>
      </c>
      <c r="D20" s="11">
        <v>0.29166666666666702</v>
      </c>
      <c r="E20" s="10">
        <f t="shared" si="8"/>
        <v>46310</v>
      </c>
      <c r="F20" s="11">
        <v>0.29166666666666702</v>
      </c>
      <c r="G20" s="12">
        <f t="shared" si="9"/>
        <v>1</v>
      </c>
      <c r="H20" s="38">
        <f t="shared" si="3"/>
        <v>971036.01</v>
      </c>
      <c r="I20" s="38">
        <v>974357.03</v>
      </c>
      <c r="J20" s="13">
        <f t="shared" ref="J20" si="32">I20-H20</f>
        <v>3321.0200000000186</v>
      </c>
      <c r="K20" s="14">
        <f t="shared" ref="K20" si="33">J20/24</f>
        <v>138.3758333333341</v>
      </c>
      <c r="L20" s="15"/>
    </row>
    <row r="21" spans="1:14">
      <c r="A21" s="16">
        <f t="shared" si="6"/>
        <v>15</v>
      </c>
      <c r="B21" s="10">
        <f t="shared" si="2"/>
        <v>46310</v>
      </c>
      <c r="C21" s="10">
        <f t="shared" si="7"/>
        <v>46310</v>
      </c>
      <c r="D21" s="11">
        <v>0.29166666666666702</v>
      </c>
      <c r="E21" s="10">
        <f t="shared" si="8"/>
        <v>46311</v>
      </c>
      <c r="F21" s="11">
        <v>0.29166666666666702</v>
      </c>
      <c r="G21" s="12">
        <f t="shared" si="9"/>
        <v>1</v>
      </c>
      <c r="H21" s="38"/>
      <c r="I21" s="38"/>
      <c r="J21" s="13">
        <f t="shared" ref="J21" si="34">I21-H21</f>
        <v>0</v>
      </c>
      <c r="K21" s="14">
        <f t="shared" ref="K21" si="35">J21/24</f>
        <v>0</v>
      </c>
      <c r="L21" s="15"/>
    </row>
    <row r="22" spans="1:14">
      <c r="A22" s="16">
        <f t="shared" si="6"/>
        <v>16</v>
      </c>
      <c r="B22" s="10">
        <f t="shared" si="2"/>
        <v>46311</v>
      </c>
      <c r="C22" s="10">
        <f t="shared" si="7"/>
        <v>46311</v>
      </c>
      <c r="D22" s="11">
        <v>0.29166666666666702</v>
      </c>
      <c r="E22" s="10">
        <f t="shared" si="8"/>
        <v>46312</v>
      </c>
      <c r="F22" s="11">
        <v>0.29166666666666702</v>
      </c>
      <c r="G22" s="12">
        <f t="shared" si="9"/>
        <v>1</v>
      </c>
      <c r="H22" s="38"/>
      <c r="I22" s="38"/>
      <c r="J22" s="13">
        <f t="shared" ref="J22" si="36">I22-H22</f>
        <v>0</v>
      </c>
      <c r="K22" s="14">
        <f t="shared" ref="K22" si="37">J22/24</f>
        <v>0</v>
      </c>
      <c r="L22" s="15"/>
    </row>
    <row r="23" spans="1:14">
      <c r="A23" s="16">
        <f t="shared" si="6"/>
        <v>17</v>
      </c>
      <c r="B23" s="10">
        <f t="shared" si="2"/>
        <v>46312</v>
      </c>
      <c r="C23" s="10">
        <f t="shared" si="7"/>
        <v>46312</v>
      </c>
      <c r="D23" s="11">
        <v>0.29166666666666702</v>
      </c>
      <c r="E23" s="10">
        <f t="shared" si="8"/>
        <v>46313</v>
      </c>
      <c r="F23" s="11">
        <v>0.29166666666666702</v>
      </c>
      <c r="G23" s="12">
        <f t="shared" si="9"/>
        <v>1</v>
      </c>
      <c r="H23" s="38"/>
      <c r="I23" s="38"/>
      <c r="J23" s="13">
        <f t="shared" ref="J23" si="38">I23-H23</f>
        <v>0</v>
      </c>
      <c r="K23" s="14">
        <f t="shared" ref="K23" si="39">J23/24</f>
        <v>0</v>
      </c>
      <c r="L23" s="15"/>
    </row>
    <row r="24" spans="1:14">
      <c r="A24" s="16">
        <f t="shared" si="6"/>
        <v>18</v>
      </c>
      <c r="B24" s="10">
        <f t="shared" si="2"/>
        <v>46313</v>
      </c>
      <c r="C24" s="10">
        <f t="shared" si="7"/>
        <v>46313</v>
      </c>
      <c r="D24" s="11">
        <v>0.29166666666666702</v>
      </c>
      <c r="E24" s="10">
        <f t="shared" si="8"/>
        <v>46314</v>
      </c>
      <c r="F24" s="11">
        <v>0.29166666666666702</v>
      </c>
      <c r="G24" s="12">
        <f t="shared" si="9"/>
        <v>1</v>
      </c>
      <c r="H24" s="38"/>
      <c r="I24" s="38"/>
      <c r="J24" s="13">
        <f t="shared" ref="J24" si="40">I24-H24</f>
        <v>0</v>
      </c>
      <c r="K24" s="14">
        <f t="shared" ref="K24" si="41">J24/24</f>
        <v>0</v>
      </c>
      <c r="L24" s="15"/>
    </row>
    <row r="25" spans="1:14">
      <c r="A25" s="16">
        <f t="shared" ref="A25:A36" si="42">A24+1</f>
        <v>19</v>
      </c>
      <c r="B25" s="10">
        <f t="shared" si="2"/>
        <v>46314</v>
      </c>
      <c r="C25" s="10">
        <f t="shared" si="7"/>
        <v>46314</v>
      </c>
      <c r="D25" s="11">
        <v>0.29166666666666702</v>
      </c>
      <c r="E25" s="10">
        <f t="shared" si="8"/>
        <v>46315</v>
      </c>
      <c r="F25" s="11">
        <v>0.29166666666666702</v>
      </c>
      <c r="G25" s="12">
        <f t="shared" si="9"/>
        <v>1</v>
      </c>
      <c r="H25" s="38"/>
      <c r="I25" s="38"/>
      <c r="J25" s="13">
        <f t="shared" ref="J25" si="43">I25-H25</f>
        <v>0</v>
      </c>
      <c r="K25" s="14">
        <f t="shared" ref="K25" si="44">J25/24</f>
        <v>0</v>
      </c>
      <c r="L25" s="15"/>
    </row>
    <row r="26" spans="1:14">
      <c r="A26" s="16">
        <f t="shared" si="42"/>
        <v>20</v>
      </c>
      <c r="B26" s="10">
        <f t="shared" si="2"/>
        <v>46315</v>
      </c>
      <c r="C26" s="10">
        <f t="shared" si="7"/>
        <v>46315</v>
      </c>
      <c r="D26" s="11">
        <v>0.70833333333333304</v>
      </c>
      <c r="E26" s="10">
        <f t="shared" si="8"/>
        <v>46316</v>
      </c>
      <c r="F26" s="11">
        <v>0.29166666666666702</v>
      </c>
      <c r="G26" s="12">
        <f t="shared" si="9"/>
        <v>0.58333333333333393</v>
      </c>
      <c r="H26" s="38"/>
      <c r="I26" s="38"/>
      <c r="J26" s="13">
        <f t="shared" ref="J26" si="45">I26-H26</f>
        <v>0</v>
      </c>
      <c r="K26" s="14">
        <f t="shared" ref="K26" si="46">J26/24</f>
        <v>0</v>
      </c>
      <c r="L26" s="15"/>
    </row>
    <row r="27" spans="1:14">
      <c r="A27" s="16">
        <f t="shared" si="42"/>
        <v>21</v>
      </c>
      <c r="B27" s="10">
        <f t="shared" si="2"/>
        <v>46316</v>
      </c>
      <c r="C27" s="10">
        <f t="shared" si="7"/>
        <v>46316</v>
      </c>
      <c r="D27" s="11">
        <v>0.29166666666666702</v>
      </c>
      <c r="E27" s="10">
        <f t="shared" si="8"/>
        <v>46317</v>
      </c>
      <c r="F27" s="11">
        <v>0.29166666666666702</v>
      </c>
      <c r="G27" s="12">
        <f t="shared" si="9"/>
        <v>1</v>
      </c>
      <c r="H27" s="38"/>
      <c r="I27" s="38"/>
      <c r="J27" s="13">
        <f t="shared" ref="J27" si="47">I27-H27</f>
        <v>0</v>
      </c>
      <c r="K27" s="14">
        <f t="shared" ref="K27" si="48">J27/24</f>
        <v>0</v>
      </c>
      <c r="L27" s="15"/>
    </row>
    <row r="28" spans="1:14">
      <c r="A28" s="16">
        <f t="shared" si="42"/>
        <v>22</v>
      </c>
      <c r="B28" s="10">
        <f t="shared" si="2"/>
        <v>46317</v>
      </c>
      <c r="C28" s="10">
        <f t="shared" si="7"/>
        <v>46317</v>
      </c>
      <c r="D28" s="11">
        <v>0.29166666666666702</v>
      </c>
      <c r="E28" s="10">
        <f t="shared" si="8"/>
        <v>46318</v>
      </c>
      <c r="F28" s="11">
        <v>0.29166666666666702</v>
      </c>
      <c r="G28" s="12">
        <f t="shared" si="9"/>
        <v>1</v>
      </c>
      <c r="H28" s="38"/>
      <c r="I28" s="108"/>
      <c r="J28" s="13">
        <f t="shared" ref="J28" si="49">I28-H28</f>
        <v>0</v>
      </c>
      <c r="K28" s="14">
        <f t="shared" ref="K28" si="50">J28/24</f>
        <v>0</v>
      </c>
      <c r="L28" s="15"/>
    </row>
    <row r="29" spans="1:14">
      <c r="A29" s="16">
        <f t="shared" si="42"/>
        <v>23</v>
      </c>
      <c r="B29" s="10">
        <f t="shared" si="2"/>
        <v>46318</v>
      </c>
      <c r="C29" s="10">
        <f t="shared" si="7"/>
        <v>46318</v>
      </c>
      <c r="D29" s="11">
        <v>0.29166666666666702</v>
      </c>
      <c r="E29" s="10">
        <f t="shared" si="8"/>
        <v>46319</v>
      </c>
      <c r="F29" s="11">
        <v>0.29166666666666702</v>
      </c>
      <c r="G29" s="12">
        <f t="shared" si="9"/>
        <v>1</v>
      </c>
      <c r="H29" s="38"/>
      <c r="I29" s="38"/>
      <c r="J29" s="13">
        <f t="shared" ref="J29" si="51">I29-H29</f>
        <v>0</v>
      </c>
      <c r="K29" s="14">
        <f t="shared" ref="K29" si="52">J29/24</f>
        <v>0</v>
      </c>
      <c r="L29" s="15"/>
    </row>
    <row r="30" spans="1:14">
      <c r="A30" s="16">
        <f t="shared" si="42"/>
        <v>24</v>
      </c>
      <c r="B30" s="10">
        <f t="shared" si="2"/>
        <v>46319</v>
      </c>
      <c r="C30" s="10">
        <f t="shared" si="7"/>
        <v>46319</v>
      </c>
      <c r="D30" s="11">
        <v>0.29166666666666702</v>
      </c>
      <c r="E30" s="10">
        <f t="shared" si="8"/>
        <v>46320</v>
      </c>
      <c r="F30" s="11">
        <v>0.29166666666666702</v>
      </c>
      <c r="G30" s="12">
        <f t="shared" si="9"/>
        <v>1</v>
      </c>
      <c r="H30" s="38"/>
      <c r="I30" s="38"/>
      <c r="J30" s="13">
        <f t="shared" ref="J30" si="53">I30-H30</f>
        <v>0</v>
      </c>
      <c r="K30" s="14">
        <f t="shared" ref="K30:K31" si="54">J30/24</f>
        <v>0</v>
      </c>
      <c r="L30" s="15"/>
    </row>
    <row r="31" spans="1:14">
      <c r="A31" s="16">
        <f t="shared" si="42"/>
        <v>25</v>
      </c>
      <c r="B31" s="10">
        <f t="shared" si="2"/>
        <v>46320</v>
      </c>
      <c r="C31" s="10">
        <f t="shared" si="7"/>
        <v>46320</v>
      </c>
      <c r="D31" s="11">
        <v>0.29166666666666702</v>
      </c>
      <c r="E31" s="10">
        <f t="shared" si="8"/>
        <v>46321</v>
      </c>
      <c r="F31" s="11">
        <v>0.29166666666666702</v>
      </c>
      <c r="G31" s="12">
        <f t="shared" si="9"/>
        <v>1</v>
      </c>
      <c r="H31" s="38"/>
      <c r="I31" s="38"/>
      <c r="J31" s="13">
        <f t="shared" ref="J31" si="55">I31-H31</f>
        <v>0</v>
      </c>
      <c r="K31" s="14">
        <f t="shared" si="54"/>
        <v>0</v>
      </c>
      <c r="L31" s="15"/>
    </row>
    <row r="32" spans="1:14">
      <c r="A32" s="16">
        <f t="shared" si="42"/>
        <v>26</v>
      </c>
      <c r="B32" s="10">
        <f t="shared" si="2"/>
        <v>46321</v>
      </c>
      <c r="C32" s="10">
        <f t="shared" si="7"/>
        <v>46321</v>
      </c>
      <c r="D32" s="11">
        <v>0.29166666666666702</v>
      </c>
      <c r="E32" s="10">
        <f t="shared" si="8"/>
        <v>46322</v>
      </c>
      <c r="F32" s="11">
        <v>0.29166666666666702</v>
      </c>
      <c r="G32" s="12">
        <f t="shared" si="9"/>
        <v>1</v>
      </c>
      <c r="H32" s="38"/>
      <c r="I32" s="38"/>
      <c r="J32" s="13">
        <f t="shared" ref="J32:J34" si="56">I32-H32</f>
        <v>0</v>
      </c>
      <c r="K32" s="14">
        <f t="shared" ref="K32:K34" si="57">J32/24</f>
        <v>0</v>
      </c>
      <c r="L32" s="15"/>
    </row>
    <row r="33" spans="1:12">
      <c r="A33" s="16">
        <f t="shared" si="42"/>
        <v>27</v>
      </c>
      <c r="B33" s="10">
        <f t="shared" si="2"/>
        <v>46322</v>
      </c>
      <c r="C33" s="10">
        <f t="shared" si="7"/>
        <v>46322</v>
      </c>
      <c r="D33" s="11">
        <v>0.29166666666666702</v>
      </c>
      <c r="E33" s="10">
        <f t="shared" si="8"/>
        <v>46323</v>
      </c>
      <c r="F33" s="11">
        <v>0.29166666666666702</v>
      </c>
      <c r="G33" s="12">
        <f t="shared" si="9"/>
        <v>1</v>
      </c>
      <c r="H33" s="38"/>
      <c r="I33" s="38"/>
      <c r="J33" s="13">
        <f t="shared" ref="J33" si="58">I33-H33</f>
        <v>0</v>
      </c>
      <c r="K33" s="14">
        <f t="shared" ref="K33" si="59">J33/24</f>
        <v>0</v>
      </c>
      <c r="L33" s="15"/>
    </row>
    <row r="34" spans="1:12">
      <c r="A34" s="16">
        <f t="shared" si="42"/>
        <v>28</v>
      </c>
      <c r="B34" s="10">
        <f t="shared" si="2"/>
        <v>46323</v>
      </c>
      <c r="C34" s="10">
        <f t="shared" si="7"/>
        <v>46323</v>
      </c>
      <c r="D34" s="11">
        <v>0.29166666666666702</v>
      </c>
      <c r="E34" s="10">
        <f t="shared" si="8"/>
        <v>46324</v>
      </c>
      <c r="F34" s="11">
        <v>0.29166666666666702</v>
      </c>
      <c r="G34" s="12">
        <f t="shared" si="9"/>
        <v>1</v>
      </c>
      <c r="H34" s="38"/>
      <c r="I34" s="38"/>
      <c r="J34" s="13">
        <f t="shared" si="56"/>
        <v>0</v>
      </c>
      <c r="K34" s="14">
        <f t="shared" si="57"/>
        <v>0</v>
      </c>
      <c r="L34" s="15"/>
    </row>
    <row r="35" spans="1:12">
      <c r="A35" s="16">
        <f t="shared" si="42"/>
        <v>29</v>
      </c>
      <c r="B35" s="10">
        <f t="shared" ref="B35:B36" si="60">C35</f>
        <v>46324</v>
      </c>
      <c r="C35" s="10">
        <f t="shared" ref="C35:C36" si="61">E34</f>
        <v>46324</v>
      </c>
      <c r="D35" s="11">
        <v>0.29166666666666702</v>
      </c>
      <c r="E35" s="10">
        <f t="shared" ref="E35:E36" si="62">C35+1</f>
        <v>46325</v>
      </c>
      <c r="F35" s="11">
        <v>0.29166666666666702</v>
      </c>
      <c r="G35" s="12">
        <f t="shared" ref="G35:G36" si="63">IFERROR(((E35-C35)+(F35-D35)),"")</f>
        <v>1</v>
      </c>
      <c r="H35" s="38"/>
      <c r="I35" s="38"/>
      <c r="J35" s="13">
        <f t="shared" ref="J35:J36" si="64">I35-H35</f>
        <v>0</v>
      </c>
      <c r="K35" s="14">
        <f t="shared" ref="K35:K36" si="65">J35/24</f>
        <v>0</v>
      </c>
      <c r="L35" s="15"/>
    </row>
    <row r="36" spans="1:12">
      <c r="A36" s="16">
        <f t="shared" si="42"/>
        <v>30</v>
      </c>
      <c r="B36" s="10">
        <f t="shared" si="60"/>
        <v>46325</v>
      </c>
      <c r="C36" s="10">
        <f t="shared" si="61"/>
        <v>46325</v>
      </c>
      <c r="D36" s="11">
        <v>0.29166666666666702</v>
      </c>
      <c r="E36" s="10">
        <f t="shared" si="62"/>
        <v>46326</v>
      </c>
      <c r="F36" s="11">
        <v>0.29166666666666702</v>
      </c>
      <c r="G36" s="12">
        <f t="shared" si="63"/>
        <v>1</v>
      </c>
      <c r="H36" s="38"/>
      <c r="I36" s="108"/>
      <c r="J36" s="13">
        <f t="shared" si="64"/>
        <v>0</v>
      </c>
      <c r="K36" s="14">
        <f t="shared" si="65"/>
        <v>0</v>
      </c>
      <c r="L36" s="15"/>
    </row>
    <row r="37" spans="1:12">
      <c r="A37" s="16"/>
      <c r="B37" s="10"/>
      <c r="C37" s="10"/>
      <c r="D37" s="11"/>
      <c r="E37" s="10"/>
      <c r="F37" s="11"/>
      <c r="G37" s="12"/>
      <c r="H37" s="38"/>
      <c r="I37" s="38"/>
      <c r="J37" s="13"/>
      <c r="K37" s="14"/>
      <c r="L37" s="15"/>
    </row>
    <row r="38" spans="1:12">
      <c r="A38" s="16"/>
      <c r="B38" s="10"/>
      <c r="C38" s="10"/>
      <c r="D38" s="11"/>
      <c r="E38" s="10"/>
      <c r="F38" s="11"/>
      <c r="G38" s="12"/>
      <c r="H38" s="38"/>
      <c r="I38" s="38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29.583333333333336</v>
      </c>
      <c r="H39" s="27"/>
      <c r="I39" s="27"/>
      <c r="J39" s="28">
        <f>SUM(J7:J38)</f>
        <v>13877.739999999991</v>
      </c>
      <c r="K39" s="28">
        <f>AVERAGE(K7:K38)</f>
        <v>19.274638888888877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0.98611111111111116</v>
      </c>
      <c r="H40" s="33"/>
      <c r="I40" s="33"/>
      <c r="J40" s="33"/>
      <c r="K40" s="33">
        <f>K39/SUMPRODUCT((K7:K38&gt;0)*1)</f>
        <v>3.2124398148148128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374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38"/>
      <c r="I7" s="38"/>
      <c r="J7" s="13">
        <f t="shared" ref="J7:J37" si="0">I7-H7</f>
        <v>0</v>
      </c>
      <c r="K7" s="14">
        <f t="shared" ref="K7:K37" si="1">J7/24</f>
        <v>0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38"/>
      <c r="I8" s="38"/>
      <c r="J8" s="13">
        <f t="shared" ref="J8" si="2">I8-H8</f>
        <v>0</v>
      </c>
      <c r="K8" s="14">
        <f t="shared" ref="K8" si="3">J8/24</f>
        <v>0</v>
      </c>
      <c r="L8" s="15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ref="C9:C37" si="5">B9</f>
        <v>46298</v>
      </c>
      <c r="D9" s="11">
        <v>0.29166666666666702</v>
      </c>
      <c r="E9" s="10">
        <f t="shared" ref="E9:E37" si="6">C9+1</f>
        <v>46299</v>
      </c>
      <c r="F9" s="11">
        <v>0.29166666666666702</v>
      </c>
      <c r="G9" s="12">
        <f t="shared" ref="G9:G37" si="7">IFERROR(((E9-C9)+(F9-D9)),"")</f>
        <v>1</v>
      </c>
      <c r="H9" s="38"/>
      <c r="I9" s="38"/>
      <c r="J9" s="13">
        <f t="shared" ref="J9" si="8">I9-H9</f>
        <v>0</v>
      </c>
      <c r="K9" s="14">
        <f t="shared" ref="K9" si="9">J9/24</f>
        <v>0</v>
      </c>
      <c r="L9" s="15"/>
    </row>
    <row r="10" spans="1:12">
      <c r="A10" s="16">
        <f t="shared" si="4"/>
        <v>4</v>
      </c>
      <c r="B10" s="10">
        <f t="shared" si="4"/>
        <v>46299</v>
      </c>
      <c r="C10" s="10">
        <f t="shared" si="5"/>
        <v>46299</v>
      </c>
      <c r="D10" s="11">
        <v>0.29166666666666702</v>
      </c>
      <c r="E10" s="10">
        <f t="shared" si="6"/>
        <v>46300</v>
      </c>
      <c r="F10" s="11">
        <v>0.29166666666666702</v>
      </c>
      <c r="G10" s="12">
        <f t="shared" si="7"/>
        <v>1</v>
      </c>
      <c r="H10" s="38"/>
      <c r="I10" s="38"/>
      <c r="J10" s="13">
        <f t="shared" ref="J10" si="10">I10-H10</f>
        <v>0</v>
      </c>
      <c r="K10" s="14">
        <f t="shared" ref="K10" si="11">J10/24</f>
        <v>0</v>
      </c>
      <c r="L10" s="15"/>
    </row>
    <row r="11" spans="1:12">
      <c r="A11" s="16">
        <f t="shared" si="4"/>
        <v>5</v>
      </c>
      <c r="B11" s="10">
        <f t="shared" si="4"/>
        <v>46300</v>
      </c>
      <c r="C11" s="10">
        <f t="shared" si="5"/>
        <v>46300</v>
      </c>
      <c r="D11" s="11">
        <v>0.29166666666666702</v>
      </c>
      <c r="E11" s="10">
        <f t="shared" si="6"/>
        <v>46301</v>
      </c>
      <c r="F11" s="11">
        <v>0.29166666666666702</v>
      </c>
      <c r="G11" s="12">
        <f t="shared" si="7"/>
        <v>1</v>
      </c>
      <c r="H11" s="38"/>
      <c r="I11" s="38"/>
      <c r="J11" s="13">
        <f t="shared" ref="J11" si="12">I11-H11</f>
        <v>0</v>
      </c>
      <c r="K11" s="14">
        <f t="shared" ref="K11" si="13">J11/24</f>
        <v>0</v>
      </c>
      <c r="L11" s="15"/>
    </row>
    <row r="12" spans="1:12">
      <c r="A12" s="16">
        <f t="shared" si="4"/>
        <v>6</v>
      </c>
      <c r="B12" s="10">
        <f t="shared" si="4"/>
        <v>46301</v>
      </c>
      <c r="C12" s="10">
        <f t="shared" si="5"/>
        <v>46301</v>
      </c>
      <c r="D12" s="11">
        <v>0.29166666666666702</v>
      </c>
      <c r="E12" s="10">
        <f t="shared" si="6"/>
        <v>46302</v>
      </c>
      <c r="F12" s="11">
        <v>0.29166666666666702</v>
      </c>
      <c r="G12" s="12">
        <f t="shared" si="7"/>
        <v>1</v>
      </c>
      <c r="H12" s="38"/>
      <c r="I12" s="38"/>
      <c r="J12" s="13">
        <f t="shared" ref="J12" si="14">I12-H12</f>
        <v>0</v>
      </c>
      <c r="K12" s="14">
        <f t="shared" ref="K12" si="15">J12/24</f>
        <v>0</v>
      </c>
      <c r="L12" s="15"/>
    </row>
    <row r="13" spans="1:12">
      <c r="A13" s="16">
        <f t="shared" si="4"/>
        <v>7</v>
      </c>
      <c r="B13" s="10">
        <f t="shared" si="4"/>
        <v>46302</v>
      </c>
      <c r="C13" s="10">
        <f t="shared" si="5"/>
        <v>46302</v>
      </c>
      <c r="D13" s="11">
        <v>0.29166666666666702</v>
      </c>
      <c r="E13" s="10">
        <f t="shared" si="6"/>
        <v>46303</v>
      </c>
      <c r="F13" s="11">
        <v>0.29166666666666702</v>
      </c>
      <c r="G13" s="12">
        <f t="shared" si="7"/>
        <v>1</v>
      </c>
      <c r="H13" s="38"/>
      <c r="I13" s="38"/>
      <c r="J13" s="13">
        <f t="shared" ref="J13" si="16">I13-H13</f>
        <v>0</v>
      </c>
      <c r="K13" s="14">
        <f t="shared" ref="K13" si="17">J13/24</f>
        <v>0</v>
      </c>
      <c r="L13" s="15"/>
    </row>
    <row r="14" spans="1:12">
      <c r="A14" s="16">
        <f t="shared" si="4"/>
        <v>8</v>
      </c>
      <c r="B14" s="10">
        <f t="shared" si="4"/>
        <v>46303</v>
      </c>
      <c r="C14" s="10">
        <f t="shared" si="5"/>
        <v>46303</v>
      </c>
      <c r="D14" s="11">
        <v>0.29166666666666702</v>
      </c>
      <c r="E14" s="10">
        <f t="shared" si="6"/>
        <v>46304</v>
      </c>
      <c r="F14" s="11">
        <v>0.29166666666666702</v>
      </c>
      <c r="G14" s="12">
        <f t="shared" si="7"/>
        <v>1</v>
      </c>
      <c r="H14" s="38"/>
      <c r="I14" s="38"/>
      <c r="J14" s="13">
        <f t="shared" ref="J14" si="18">I14-H14</f>
        <v>0</v>
      </c>
      <c r="K14" s="14">
        <f t="shared" ref="K14" si="19">J14/24</f>
        <v>0</v>
      </c>
      <c r="L14" s="15"/>
    </row>
    <row r="15" spans="1:12">
      <c r="A15" s="16">
        <f t="shared" si="4"/>
        <v>9</v>
      </c>
      <c r="B15" s="10">
        <f t="shared" si="4"/>
        <v>46304</v>
      </c>
      <c r="C15" s="10">
        <f t="shared" si="5"/>
        <v>46304</v>
      </c>
      <c r="D15" s="11">
        <v>0.29166666666666702</v>
      </c>
      <c r="E15" s="10">
        <f t="shared" si="6"/>
        <v>46305</v>
      </c>
      <c r="F15" s="11">
        <v>0.29166666666666702</v>
      </c>
      <c r="G15" s="12">
        <f t="shared" si="7"/>
        <v>1</v>
      </c>
      <c r="H15" s="38"/>
      <c r="I15" s="38"/>
      <c r="J15" s="13">
        <f t="shared" ref="J15" si="20">I15-H15</f>
        <v>0</v>
      </c>
      <c r="K15" s="14">
        <f t="shared" ref="K15" si="21">J15/24</f>
        <v>0</v>
      </c>
      <c r="L15" s="15"/>
    </row>
    <row r="16" spans="1:12">
      <c r="A16" s="16">
        <f t="shared" si="4"/>
        <v>10</v>
      </c>
      <c r="B16" s="10">
        <f t="shared" si="4"/>
        <v>46305</v>
      </c>
      <c r="C16" s="10">
        <f t="shared" si="5"/>
        <v>46305</v>
      </c>
      <c r="D16" s="11">
        <v>0.29166666666666702</v>
      </c>
      <c r="E16" s="10">
        <f t="shared" si="6"/>
        <v>46306</v>
      </c>
      <c r="F16" s="11">
        <v>0.29166666666666702</v>
      </c>
      <c r="G16" s="12">
        <f t="shared" si="7"/>
        <v>1</v>
      </c>
      <c r="H16" s="38"/>
      <c r="I16" s="38"/>
      <c r="J16" s="13">
        <f t="shared" ref="J16" si="22">I16-H16</f>
        <v>0</v>
      </c>
      <c r="K16" s="14">
        <f t="shared" ref="K16" si="23">J16/24</f>
        <v>0</v>
      </c>
      <c r="L16" s="15"/>
    </row>
    <row r="17" spans="1:14">
      <c r="A17" s="16">
        <f t="shared" si="4"/>
        <v>11</v>
      </c>
      <c r="B17" s="10">
        <f t="shared" si="4"/>
        <v>46306</v>
      </c>
      <c r="C17" s="10">
        <f t="shared" si="5"/>
        <v>46306</v>
      </c>
      <c r="D17" s="11">
        <v>0.29166666666666702</v>
      </c>
      <c r="E17" s="10">
        <f t="shared" si="6"/>
        <v>46307</v>
      </c>
      <c r="F17" s="11">
        <v>0.29166666666666702</v>
      </c>
      <c r="G17" s="12">
        <f t="shared" si="7"/>
        <v>1</v>
      </c>
      <c r="H17" s="38"/>
      <c r="I17" s="38"/>
      <c r="J17" s="13">
        <f t="shared" ref="J17" si="24">I17-H17</f>
        <v>0</v>
      </c>
      <c r="K17" s="14">
        <f t="shared" ref="K17" si="25">J17/24</f>
        <v>0</v>
      </c>
      <c r="L17" s="15"/>
    </row>
    <row r="18" spans="1:14">
      <c r="A18" s="16">
        <f t="shared" si="4"/>
        <v>12</v>
      </c>
      <c r="B18" s="10">
        <f t="shared" si="4"/>
        <v>46307</v>
      </c>
      <c r="C18" s="10">
        <f t="shared" si="5"/>
        <v>46307</v>
      </c>
      <c r="D18" s="11">
        <v>0.29166666666666702</v>
      </c>
      <c r="E18" s="10">
        <f t="shared" si="6"/>
        <v>46308</v>
      </c>
      <c r="F18" s="11">
        <v>0.29166666666666702</v>
      </c>
      <c r="G18" s="12">
        <f t="shared" si="7"/>
        <v>1</v>
      </c>
      <c r="H18" s="38"/>
      <c r="I18" s="38"/>
      <c r="J18" s="13">
        <f t="shared" ref="J18" si="26">I18-H18</f>
        <v>0</v>
      </c>
      <c r="K18" s="14">
        <f t="shared" ref="K18" si="27">J18/24</f>
        <v>0</v>
      </c>
      <c r="L18" s="15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5"/>
        <v>46308</v>
      </c>
      <c r="D19" s="11">
        <v>0.29166666666666702</v>
      </c>
      <c r="E19" s="10">
        <f t="shared" si="6"/>
        <v>46309</v>
      </c>
      <c r="F19" s="11">
        <v>0.29166666666666702</v>
      </c>
      <c r="G19" s="12">
        <f t="shared" si="7"/>
        <v>1</v>
      </c>
      <c r="H19" s="38"/>
      <c r="I19" s="38"/>
      <c r="J19" s="13">
        <f t="shared" ref="J19" si="28">I19-H19</f>
        <v>0</v>
      </c>
      <c r="K19" s="14">
        <f t="shared" ref="K19" si="29">J19/24</f>
        <v>0</v>
      </c>
      <c r="L19" s="15"/>
    </row>
    <row r="20" spans="1:14">
      <c r="A20" s="16">
        <f t="shared" si="4"/>
        <v>14</v>
      </c>
      <c r="B20" s="10">
        <f t="shared" si="4"/>
        <v>46309</v>
      </c>
      <c r="C20" s="10">
        <f t="shared" si="5"/>
        <v>46309</v>
      </c>
      <c r="D20" s="11">
        <v>0.29166666666666702</v>
      </c>
      <c r="E20" s="10">
        <f t="shared" si="6"/>
        <v>46310</v>
      </c>
      <c r="F20" s="11">
        <v>0.29166666666666702</v>
      </c>
      <c r="G20" s="12">
        <f t="shared" si="7"/>
        <v>1</v>
      </c>
      <c r="H20" s="38"/>
      <c r="I20" s="38"/>
      <c r="J20" s="13">
        <f t="shared" ref="J20" si="30">I20-H20</f>
        <v>0</v>
      </c>
      <c r="K20" s="14">
        <f t="shared" ref="K20" si="31">J20/24</f>
        <v>0</v>
      </c>
      <c r="L20" s="15"/>
    </row>
    <row r="21" spans="1:14">
      <c r="A21" s="16">
        <f t="shared" si="4"/>
        <v>15</v>
      </c>
      <c r="B21" s="10">
        <f t="shared" si="4"/>
        <v>46310</v>
      </c>
      <c r="C21" s="10">
        <f t="shared" si="5"/>
        <v>46310</v>
      </c>
      <c r="D21" s="11">
        <v>0.29166666666666702</v>
      </c>
      <c r="E21" s="10">
        <f t="shared" si="6"/>
        <v>46311</v>
      </c>
      <c r="F21" s="11">
        <v>0.29166666666666702</v>
      </c>
      <c r="G21" s="12">
        <f t="shared" si="7"/>
        <v>1</v>
      </c>
      <c r="H21" s="38"/>
      <c r="I21" s="38"/>
      <c r="J21" s="13">
        <f t="shared" si="0"/>
        <v>0</v>
      </c>
      <c r="K21" s="14">
        <f t="shared" si="1"/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5"/>
        <v>46311</v>
      </c>
      <c r="D22" s="11">
        <v>0.29166666666666702</v>
      </c>
      <c r="E22" s="10">
        <f t="shared" si="6"/>
        <v>46312</v>
      </c>
      <c r="F22" s="11">
        <v>0.29166666666666702</v>
      </c>
      <c r="G22" s="12">
        <f t="shared" si="7"/>
        <v>1</v>
      </c>
      <c r="H22" s="38"/>
      <c r="I22" s="38"/>
      <c r="J22" s="13">
        <f t="shared" ref="J22" si="32">I22-H22</f>
        <v>0</v>
      </c>
      <c r="K22" s="14">
        <f t="shared" ref="K22" si="33">J22/24</f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5"/>
        <v>46312</v>
      </c>
      <c r="D23" s="11">
        <v>0.29166666666666702</v>
      </c>
      <c r="E23" s="10">
        <f t="shared" si="6"/>
        <v>46313</v>
      </c>
      <c r="F23" s="11">
        <v>0.29166666666666702</v>
      </c>
      <c r="G23" s="12">
        <f t="shared" si="7"/>
        <v>1</v>
      </c>
      <c r="H23" s="38"/>
      <c r="I23" s="38"/>
      <c r="J23" s="13">
        <f t="shared" ref="J23:J25" si="34">I23-H23</f>
        <v>0</v>
      </c>
      <c r="K23" s="14">
        <f t="shared" ref="K23:K25" si="35">J23/24</f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5"/>
        <v>46313</v>
      </c>
      <c r="D24" s="11">
        <v>0.29166666666666702</v>
      </c>
      <c r="E24" s="10">
        <f t="shared" si="6"/>
        <v>46314</v>
      </c>
      <c r="F24" s="11">
        <v>0.29166666666666702</v>
      </c>
      <c r="G24" s="12">
        <f t="shared" si="7"/>
        <v>1</v>
      </c>
      <c r="H24" s="38"/>
      <c r="I24" s="38"/>
      <c r="J24" s="13">
        <f t="shared" si="34"/>
        <v>0</v>
      </c>
      <c r="K24" s="14">
        <f t="shared" si="35"/>
        <v>0</v>
      </c>
      <c r="L24" s="15"/>
    </row>
    <row r="25" spans="1:14">
      <c r="A25" s="16">
        <f t="shared" ref="A25:B37" si="36">A24+1</f>
        <v>19</v>
      </c>
      <c r="B25" s="10">
        <f>B24+1</f>
        <v>46314</v>
      </c>
      <c r="C25" s="10">
        <f t="shared" si="5"/>
        <v>46314</v>
      </c>
      <c r="D25" s="11">
        <v>0.29166666666666702</v>
      </c>
      <c r="E25" s="10">
        <f t="shared" si="6"/>
        <v>46315</v>
      </c>
      <c r="F25" s="11">
        <v>0.29166666666666702</v>
      </c>
      <c r="G25" s="12">
        <f t="shared" si="7"/>
        <v>1</v>
      </c>
      <c r="H25" s="38"/>
      <c r="I25" s="38"/>
      <c r="J25" s="13">
        <f t="shared" si="34"/>
        <v>0</v>
      </c>
      <c r="K25" s="14">
        <f t="shared" si="35"/>
        <v>0</v>
      </c>
      <c r="L25" s="15"/>
    </row>
    <row r="26" spans="1:14">
      <c r="A26" s="16">
        <f t="shared" si="36"/>
        <v>20</v>
      </c>
      <c r="B26" s="10">
        <f>B25+1</f>
        <v>46315</v>
      </c>
      <c r="C26" s="10">
        <f t="shared" si="5"/>
        <v>46315</v>
      </c>
      <c r="D26" s="11">
        <v>0.29166666666666702</v>
      </c>
      <c r="E26" s="10">
        <f t="shared" si="6"/>
        <v>46316</v>
      </c>
      <c r="F26" s="11">
        <v>0.29166666666666702</v>
      </c>
      <c r="G26" s="12">
        <f t="shared" si="7"/>
        <v>1</v>
      </c>
      <c r="H26" s="38"/>
      <c r="I26" s="38"/>
      <c r="J26" s="13">
        <f t="shared" ref="J26" si="37">I26-H26</f>
        <v>0</v>
      </c>
      <c r="K26" s="14">
        <f t="shared" ref="K26" si="38">J26/24</f>
        <v>0</v>
      </c>
      <c r="L26" s="15"/>
    </row>
    <row r="27" spans="1:14">
      <c r="A27" s="16">
        <f t="shared" si="36"/>
        <v>21</v>
      </c>
      <c r="B27" s="10">
        <f>B26+1</f>
        <v>46316</v>
      </c>
      <c r="C27" s="10">
        <f t="shared" si="5"/>
        <v>46316</v>
      </c>
      <c r="D27" s="11">
        <v>0.29166666666666702</v>
      </c>
      <c r="E27" s="10">
        <f t="shared" si="6"/>
        <v>46317</v>
      </c>
      <c r="F27" s="11">
        <v>0.29166666666666702</v>
      </c>
      <c r="G27" s="12">
        <f t="shared" si="7"/>
        <v>1</v>
      </c>
      <c r="H27" s="38"/>
      <c r="I27" s="38"/>
      <c r="J27" s="13">
        <f t="shared" ref="J27" si="39">I27-H27</f>
        <v>0</v>
      </c>
      <c r="K27" s="14">
        <f t="shared" ref="K27" si="40">J27/24</f>
        <v>0</v>
      </c>
      <c r="L27" s="15"/>
    </row>
    <row r="28" spans="1:14">
      <c r="A28" s="16">
        <f t="shared" si="36"/>
        <v>22</v>
      </c>
      <c r="B28" s="10">
        <f t="shared" si="36"/>
        <v>46317</v>
      </c>
      <c r="C28" s="10">
        <f t="shared" si="5"/>
        <v>46317</v>
      </c>
      <c r="D28" s="11">
        <v>0.29166666666666702</v>
      </c>
      <c r="E28" s="10">
        <f t="shared" si="6"/>
        <v>46318</v>
      </c>
      <c r="F28" s="11">
        <v>0.29166666666666702</v>
      </c>
      <c r="G28" s="12">
        <f t="shared" si="7"/>
        <v>1</v>
      </c>
      <c r="H28" s="38"/>
      <c r="I28" s="38"/>
      <c r="J28" s="13">
        <f t="shared" ref="J28" si="41">I28-H28</f>
        <v>0</v>
      </c>
      <c r="K28" s="14">
        <f t="shared" ref="K28" si="42">J28/24</f>
        <v>0</v>
      </c>
      <c r="L28" s="15"/>
    </row>
    <row r="29" spans="1:14">
      <c r="A29" s="16">
        <f t="shared" si="36"/>
        <v>23</v>
      </c>
      <c r="B29" s="10">
        <f t="shared" si="36"/>
        <v>46318</v>
      </c>
      <c r="C29" s="10">
        <f t="shared" si="5"/>
        <v>46318</v>
      </c>
      <c r="D29" s="11">
        <v>0.29166666666666702</v>
      </c>
      <c r="E29" s="10">
        <f t="shared" si="6"/>
        <v>46319</v>
      </c>
      <c r="F29" s="11">
        <v>0.29166666666666702</v>
      </c>
      <c r="G29" s="12">
        <f t="shared" si="7"/>
        <v>1</v>
      </c>
      <c r="H29" s="38"/>
      <c r="I29" s="38"/>
      <c r="J29" s="13">
        <f t="shared" ref="J29" si="43">I29-H29</f>
        <v>0</v>
      </c>
      <c r="K29" s="14">
        <f t="shared" ref="K29" si="44">J29/24</f>
        <v>0</v>
      </c>
      <c r="L29" s="15"/>
    </row>
    <row r="30" spans="1:14">
      <c r="A30" s="16">
        <f t="shared" si="36"/>
        <v>24</v>
      </c>
      <c r="B30" s="10">
        <f t="shared" si="36"/>
        <v>46319</v>
      </c>
      <c r="C30" s="10">
        <f t="shared" si="5"/>
        <v>46319</v>
      </c>
      <c r="D30" s="11">
        <v>0.29166666666666702</v>
      </c>
      <c r="E30" s="10">
        <f t="shared" si="6"/>
        <v>46320</v>
      </c>
      <c r="F30" s="11">
        <v>0.29166666666666702</v>
      </c>
      <c r="G30" s="12">
        <f t="shared" si="7"/>
        <v>1</v>
      </c>
      <c r="H30" s="38"/>
      <c r="I30" s="38"/>
      <c r="J30" s="13">
        <f t="shared" ref="J30" si="45">I30-H30</f>
        <v>0</v>
      </c>
      <c r="K30" s="14">
        <f t="shared" ref="K30" si="46">J30/24</f>
        <v>0</v>
      </c>
      <c r="L30" s="15"/>
    </row>
    <row r="31" spans="1:14">
      <c r="A31" s="16">
        <f t="shared" si="36"/>
        <v>25</v>
      </c>
      <c r="B31" s="10">
        <f t="shared" si="36"/>
        <v>46320</v>
      </c>
      <c r="C31" s="10">
        <f t="shared" si="5"/>
        <v>46320</v>
      </c>
      <c r="D31" s="11">
        <v>0.29166666666666702</v>
      </c>
      <c r="E31" s="10">
        <f t="shared" si="6"/>
        <v>46321</v>
      </c>
      <c r="F31" s="11">
        <v>0.29166666666666702</v>
      </c>
      <c r="G31" s="12">
        <f t="shared" si="7"/>
        <v>1</v>
      </c>
      <c r="H31" s="38"/>
      <c r="I31" s="38"/>
      <c r="J31" s="13">
        <f t="shared" ref="J31" si="47">I31-H31</f>
        <v>0</v>
      </c>
      <c r="K31" s="14">
        <f t="shared" ref="K31" si="48">J31/24</f>
        <v>0</v>
      </c>
      <c r="L31" s="15"/>
    </row>
    <row r="32" spans="1:14">
      <c r="A32" s="16">
        <f t="shared" si="36"/>
        <v>26</v>
      </c>
      <c r="B32" s="10">
        <f t="shared" si="36"/>
        <v>46321</v>
      </c>
      <c r="C32" s="10">
        <f t="shared" si="5"/>
        <v>46321</v>
      </c>
      <c r="D32" s="11">
        <v>0.29166666666666702</v>
      </c>
      <c r="E32" s="10">
        <f t="shared" si="6"/>
        <v>46322</v>
      </c>
      <c r="F32" s="11">
        <v>0.29166666666666702</v>
      </c>
      <c r="G32" s="12">
        <f t="shared" si="7"/>
        <v>1</v>
      </c>
      <c r="H32" s="38"/>
      <c r="I32" s="38"/>
      <c r="J32" s="13">
        <f t="shared" ref="J32" si="49">I32-H32</f>
        <v>0</v>
      </c>
      <c r="K32" s="14">
        <f t="shared" ref="K32" si="50">J32/24</f>
        <v>0</v>
      </c>
      <c r="L32" s="15"/>
    </row>
    <row r="33" spans="1:12">
      <c r="A33" s="16">
        <f t="shared" si="36"/>
        <v>27</v>
      </c>
      <c r="B33" s="10">
        <f t="shared" si="36"/>
        <v>46322</v>
      </c>
      <c r="C33" s="10">
        <f t="shared" si="5"/>
        <v>46322</v>
      </c>
      <c r="D33" s="11">
        <v>0.29166666666666702</v>
      </c>
      <c r="E33" s="10">
        <f t="shared" si="6"/>
        <v>46323</v>
      </c>
      <c r="F33" s="11">
        <v>0.29166666666666702</v>
      </c>
      <c r="G33" s="12">
        <f t="shared" si="7"/>
        <v>1</v>
      </c>
      <c r="H33" s="38"/>
      <c r="I33" s="38"/>
      <c r="J33" s="13">
        <f t="shared" ref="J33" si="51">I33-H33</f>
        <v>0</v>
      </c>
      <c r="K33" s="14">
        <f t="shared" ref="K33" si="52">J33/24</f>
        <v>0</v>
      </c>
      <c r="L33" s="15"/>
    </row>
    <row r="34" spans="1:12">
      <c r="A34" s="16">
        <f t="shared" si="36"/>
        <v>28</v>
      </c>
      <c r="B34" s="10">
        <f t="shared" si="36"/>
        <v>46323</v>
      </c>
      <c r="C34" s="10">
        <f t="shared" si="5"/>
        <v>46323</v>
      </c>
      <c r="D34" s="11">
        <v>0.29166666666666702</v>
      </c>
      <c r="E34" s="10">
        <f t="shared" si="6"/>
        <v>46324</v>
      </c>
      <c r="F34" s="11">
        <v>0.29166666666666702</v>
      </c>
      <c r="G34" s="12">
        <f t="shared" si="7"/>
        <v>1</v>
      </c>
      <c r="H34" s="38"/>
      <c r="I34" s="38"/>
      <c r="J34" s="13">
        <f t="shared" ref="J34" si="53">I34-H34</f>
        <v>0</v>
      </c>
      <c r="K34" s="14">
        <f t="shared" ref="K34" si="54">J34/24</f>
        <v>0</v>
      </c>
      <c r="L34" s="15"/>
    </row>
    <row r="35" spans="1:12">
      <c r="A35" s="16">
        <f t="shared" si="36"/>
        <v>29</v>
      </c>
      <c r="B35" s="10">
        <f t="shared" si="36"/>
        <v>46324</v>
      </c>
      <c r="C35" s="10">
        <f t="shared" si="5"/>
        <v>46324</v>
      </c>
      <c r="D35" s="11">
        <v>0.29166666666666702</v>
      </c>
      <c r="E35" s="10">
        <f t="shared" si="6"/>
        <v>46325</v>
      </c>
      <c r="F35" s="11">
        <v>0.29166666666666702</v>
      </c>
      <c r="G35" s="12">
        <f t="shared" si="7"/>
        <v>1</v>
      </c>
      <c r="H35" s="38"/>
      <c r="I35" s="38"/>
      <c r="J35" s="13">
        <f t="shared" ref="J35" si="55">I35-H35</f>
        <v>0</v>
      </c>
      <c r="K35" s="14">
        <f t="shared" ref="K35" si="56">J35/24</f>
        <v>0</v>
      </c>
      <c r="L35" s="15"/>
    </row>
    <row r="36" spans="1:12">
      <c r="A36" s="16">
        <f t="shared" si="36"/>
        <v>30</v>
      </c>
      <c r="B36" s="10">
        <f t="shared" si="36"/>
        <v>46325</v>
      </c>
      <c r="C36" s="10">
        <f t="shared" si="5"/>
        <v>46325</v>
      </c>
      <c r="D36" s="11">
        <v>0.29166666666666702</v>
      </c>
      <c r="E36" s="10">
        <f t="shared" si="6"/>
        <v>46326</v>
      </c>
      <c r="F36" s="11">
        <v>0.29166666666666702</v>
      </c>
      <c r="G36" s="12">
        <f t="shared" si="7"/>
        <v>1</v>
      </c>
      <c r="H36" s="38"/>
      <c r="I36" s="38"/>
      <c r="J36" s="13">
        <f t="shared" si="0"/>
        <v>0</v>
      </c>
      <c r="K36" s="14">
        <f t="shared" si="1"/>
        <v>0</v>
      </c>
      <c r="L36" s="15"/>
    </row>
    <row r="37" spans="1:12">
      <c r="A37" s="16">
        <f t="shared" si="36"/>
        <v>31</v>
      </c>
      <c r="B37" s="10">
        <f t="shared" si="36"/>
        <v>46326</v>
      </c>
      <c r="C37" s="10">
        <f t="shared" si="5"/>
        <v>46326</v>
      </c>
      <c r="D37" s="11">
        <v>0.29166666666666702</v>
      </c>
      <c r="E37" s="10">
        <f t="shared" si="6"/>
        <v>46327</v>
      </c>
      <c r="F37" s="11">
        <v>0.29166666666666702</v>
      </c>
      <c r="G37" s="12">
        <f t="shared" si="7"/>
        <v>1</v>
      </c>
      <c r="H37" s="38"/>
      <c r="I37" s="38"/>
      <c r="J37" s="13">
        <f t="shared" si="0"/>
        <v>0</v>
      </c>
      <c r="K37" s="14">
        <f t="shared" si="1"/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39"/>
      <c r="I38" s="39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L22" sqref="L22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9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4">
      <c r="B1" s="3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3"/>
      <c r="C2" s="3" t="s">
        <v>375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4">
      <c r="B3" s="3"/>
      <c r="C3" s="3" t="str">
        <f>'Summary sales'!A3</f>
        <v>Bulan October 2026</v>
      </c>
      <c r="D3" s="3"/>
      <c r="E3" s="2"/>
      <c r="F3" s="2"/>
      <c r="G3" s="2"/>
      <c r="H3" s="2"/>
      <c r="I3" s="2"/>
      <c r="J3" s="2"/>
      <c r="K3" s="2"/>
      <c r="L3" s="2"/>
    </row>
    <row r="4" spans="1:14">
      <c r="B4" s="76"/>
      <c r="C4" s="76">
        <f>'Summary sales'!A4</f>
        <v>46296</v>
      </c>
      <c r="D4" s="2"/>
      <c r="E4" s="2"/>
      <c r="F4" s="2"/>
      <c r="G4" s="2"/>
      <c r="H4" s="2"/>
      <c r="I4" s="2"/>
      <c r="J4" s="2"/>
      <c r="K4" s="2" t="s">
        <v>159</v>
      </c>
      <c r="L4" s="6">
        <f>MAX(L7:L34)</f>
        <v>0</v>
      </c>
    </row>
    <row r="5" spans="1:14" ht="15" customHeight="1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1017" t="s">
        <v>163</v>
      </c>
      <c r="I5" s="1017"/>
      <c r="J5" s="1018" t="s">
        <v>164</v>
      </c>
      <c r="K5" s="919" t="s">
        <v>165</v>
      </c>
      <c r="L5" s="913" t="s">
        <v>166</v>
      </c>
    </row>
    <row r="6" spans="1:14" ht="33.75" customHeight="1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102" t="s">
        <v>160</v>
      </c>
      <c r="I6" s="102" t="s">
        <v>161</v>
      </c>
      <c r="J6" s="1019"/>
      <c r="K6" s="920"/>
      <c r="L6" s="914"/>
    </row>
    <row r="7" spans="1:14">
      <c r="A7" s="8">
        <v>1</v>
      </c>
      <c r="B7" s="9">
        <f>C4</f>
        <v>46296</v>
      </c>
      <c r="C7" s="10">
        <f>B7</f>
        <v>46296</v>
      </c>
      <c r="D7" s="11">
        <v>0.25</v>
      </c>
      <c r="E7" s="10">
        <f>C7+1</f>
        <v>46297</v>
      </c>
      <c r="F7" s="11">
        <v>0.25</v>
      </c>
      <c r="G7" s="12">
        <f>IFERROR(((E7-C7)+(F7-D7)),"")</f>
        <v>1</v>
      </c>
      <c r="H7" s="103">
        <v>4479490.4800000004</v>
      </c>
      <c r="I7" s="103">
        <v>4483888.32</v>
      </c>
      <c r="J7" s="104">
        <f>I7-H7+M7</f>
        <v>4397.839999999851</v>
      </c>
      <c r="K7" s="14">
        <f>J7/24</f>
        <v>183.24333333332712</v>
      </c>
      <c r="L7" s="101"/>
      <c r="N7" s="105"/>
    </row>
    <row r="8" spans="1:14">
      <c r="A8" s="16">
        <f>A7+1</f>
        <v>2</v>
      </c>
      <c r="B8" s="10">
        <f>B7+1</f>
        <v>46297</v>
      </c>
      <c r="C8" s="10">
        <f>B8</f>
        <v>46297</v>
      </c>
      <c r="D8" s="11">
        <f>F7</f>
        <v>0.25</v>
      </c>
      <c r="E8" s="10">
        <f>C8+1</f>
        <v>46298</v>
      </c>
      <c r="F8" s="11">
        <f>F7</f>
        <v>0.25</v>
      </c>
      <c r="G8" s="12">
        <f>IFERROR(((E8-C8)+(F8-D8)),"")</f>
        <v>1</v>
      </c>
      <c r="H8" s="103">
        <f t="shared" ref="H8:H20" si="0">I7</f>
        <v>4483888.32</v>
      </c>
      <c r="I8" s="103">
        <v>4487761.57</v>
      </c>
      <c r="J8" s="104">
        <f t="shared" ref="J8:J34" si="1">I8-H8</f>
        <v>3873.25</v>
      </c>
      <c r="K8" s="14">
        <f t="shared" ref="K8:K34" si="2">J8/24</f>
        <v>161.38541666666666</v>
      </c>
      <c r="L8" s="106"/>
    </row>
    <row r="9" spans="1:14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f t="shared" ref="D9:D34" si="5">F8</f>
        <v>0.25</v>
      </c>
      <c r="E9" s="10">
        <f t="shared" ref="E9:E34" si="6">C9+1</f>
        <v>46299</v>
      </c>
      <c r="F9" s="11">
        <f t="shared" ref="F9:F37" si="7">F8</f>
        <v>0.25</v>
      </c>
      <c r="G9" s="12">
        <f>IFERROR(((E9-C9)+(F9-D9)),"")</f>
        <v>1</v>
      </c>
      <c r="H9" s="103">
        <f t="shared" si="0"/>
        <v>4487761.57</v>
      </c>
      <c r="I9" s="103">
        <v>4490346.25</v>
      </c>
      <c r="J9" s="104">
        <f t="shared" ref="J9:J11" si="8">I9-H9</f>
        <v>2584.679999999702</v>
      </c>
      <c r="K9" s="14">
        <f t="shared" ref="K9:K11" si="9">J9/24</f>
        <v>107.69499999998759</v>
      </c>
      <c r="L9" s="106"/>
    </row>
    <row r="10" spans="1:14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f t="shared" si="5"/>
        <v>0.25</v>
      </c>
      <c r="E10" s="10">
        <f t="shared" si="6"/>
        <v>46300</v>
      </c>
      <c r="F10" s="11">
        <f t="shared" si="7"/>
        <v>0.25</v>
      </c>
      <c r="G10" s="12">
        <f t="shared" ref="G10:G34" si="10">IFERROR(((E10-C10)+(F10-D10)),"")</f>
        <v>1</v>
      </c>
      <c r="H10" s="103">
        <f t="shared" si="0"/>
        <v>4490346.25</v>
      </c>
      <c r="I10" s="103">
        <v>4492414.79</v>
      </c>
      <c r="J10" s="104">
        <f t="shared" si="8"/>
        <v>2068.5400000000373</v>
      </c>
      <c r="K10" s="14">
        <f t="shared" si="9"/>
        <v>86.189166666668214</v>
      </c>
      <c r="L10" s="106"/>
    </row>
    <row r="11" spans="1:14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f t="shared" si="5"/>
        <v>0.25</v>
      </c>
      <c r="E11" s="10">
        <f t="shared" si="6"/>
        <v>46301</v>
      </c>
      <c r="F11" s="11">
        <f t="shared" si="7"/>
        <v>0.25</v>
      </c>
      <c r="G11" s="12">
        <f t="shared" si="10"/>
        <v>1</v>
      </c>
      <c r="H11" s="103">
        <f t="shared" si="0"/>
        <v>4492414.79</v>
      </c>
      <c r="I11" s="103">
        <v>4496886.3099999996</v>
      </c>
      <c r="J11" s="104">
        <f t="shared" si="8"/>
        <v>4471.519999999553</v>
      </c>
      <c r="K11" s="14">
        <f t="shared" si="9"/>
        <v>186.31333333331472</v>
      </c>
      <c r="L11" s="106"/>
    </row>
    <row r="12" spans="1:14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f t="shared" si="5"/>
        <v>0.25</v>
      </c>
      <c r="E12" s="10">
        <f t="shared" si="6"/>
        <v>46302</v>
      </c>
      <c r="F12" s="11">
        <f t="shared" si="7"/>
        <v>0.25</v>
      </c>
      <c r="G12" s="12">
        <f t="shared" si="10"/>
        <v>1</v>
      </c>
      <c r="H12" s="103">
        <f t="shared" si="0"/>
        <v>4496886.3099999996</v>
      </c>
      <c r="I12" s="103">
        <v>4500583.93</v>
      </c>
      <c r="J12" s="104">
        <f t="shared" ref="J12" si="11">I12-H12</f>
        <v>3697.6200000001118</v>
      </c>
      <c r="K12" s="14">
        <f t="shared" ref="K12" si="12">J12/24</f>
        <v>154.06750000000466</v>
      </c>
      <c r="L12" s="106"/>
    </row>
    <row r="13" spans="1:14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f t="shared" si="5"/>
        <v>0.25</v>
      </c>
      <c r="E13" s="10">
        <f t="shared" si="6"/>
        <v>46303</v>
      </c>
      <c r="F13" s="11">
        <f t="shared" si="7"/>
        <v>0.25</v>
      </c>
      <c r="G13" s="12">
        <f t="shared" si="10"/>
        <v>1</v>
      </c>
      <c r="H13" s="103">
        <f t="shared" si="0"/>
        <v>4500583.93</v>
      </c>
      <c r="I13" s="103">
        <v>4504523.32</v>
      </c>
      <c r="J13" s="104">
        <f t="shared" ref="J13" si="13">I13-H13</f>
        <v>3939.390000000596</v>
      </c>
      <c r="K13" s="14">
        <f t="shared" ref="K13" si="14">J13/24</f>
        <v>164.14125000002483</v>
      </c>
      <c r="L13" s="106"/>
    </row>
    <row r="14" spans="1:14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f t="shared" si="5"/>
        <v>0.25</v>
      </c>
      <c r="E14" s="10">
        <f t="shared" si="6"/>
        <v>46304</v>
      </c>
      <c r="F14" s="11">
        <f t="shared" si="7"/>
        <v>0.25</v>
      </c>
      <c r="G14" s="12">
        <f t="shared" si="10"/>
        <v>1</v>
      </c>
      <c r="H14" s="103">
        <f t="shared" si="0"/>
        <v>4504523.32</v>
      </c>
      <c r="I14" s="107">
        <v>4508819.4800000004</v>
      </c>
      <c r="J14" s="104">
        <f t="shared" ref="J14" si="15">I14-H14</f>
        <v>4296.160000000149</v>
      </c>
      <c r="K14" s="14">
        <f t="shared" ref="K14" si="16">J14/24</f>
        <v>179.00666666667288</v>
      </c>
      <c r="L14" s="106"/>
    </row>
    <row r="15" spans="1:14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f t="shared" si="5"/>
        <v>0.25</v>
      </c>
      <c r="E15" s="10">
        <f t="shared" si="6"/>
        <v>46305</v>
      </c>
      <c r="F15" s="11">
        <f t="shared" si="7"/>
        <v>0.25</v>
      </c>
      <c r="G15" s="12">
        <f t="shared" si="10"/>
        <v>1</v>
      </c>
      <c r="H15" s="103">
        <f t="shared" si="0"/>
        <v>4508819.4800000004</v>
      </c>
      <c r="I15" s="103">
        <v>4512555.6900000004</v>
      </c>
      <c r="J15" s="104">
        <f t="shared" ref="J15" si="17">I15-H15</f>
        <v>3736.2099999999627</v>
      </c>
      <c r="K15" s="14">
        <f t="shared" ref="K15" si="18">J15/24</f>
        <v>155.67541666666511</v>
      </c>
      <c r="L15" s="106"/>
    </row>
    <row r="16" spans="1:14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f t="shared" si="5"/>
        <v>0.25</v>
      </c>
      <c r="E16" s="10">
        <f t="shared" si="6"/>
        <v>46306</v>
      </c>
      <c r="F16" s="11">
        <f t="shared" si="7"/>
        <v>0.25</v>
      </c>
      <c r="G16" s="12">
        <f t="shared" si="10"/>
        <v>1</v>
      </c>
      <c r="H16" s="103">
        <f t="shared" si="0"/>
        <v>4512555.6900000004</v>
      </c>
      <c r="I16" s="107">
        <v>4515667.05</v>
      </c>
      <c r="J16" s="104">
        <f t="shared" ref="J16" si="19">I16-H16</f>
        <v>3111.359999999404</v>
      </c>
      <c r="K16" s="14">
        <f t="shared" ref="K16" si="20">J16/24</f>
        <v>129.63999999997517</v>
      </c>
      <c r="L16" s="106"/>
    </row>
    <row r="17" spans="1:16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f t="shared" si="5"/>
        <v>0.25</v>
      </c>
      <c r="E17" s="10">
        <f t="shared" si="6"/>
        <v>46307</v>
      </c>
      <c r="F17" s="11">
        <f t="shared" si="7"/>
        <v>0.25</v>
      </c>
      <c r="G17" s="12">
        <f t="shared" si="10"/>
        <v>1</v>
      </c>
      <c r="H17" s="103">
        <f t="shared" si="0"/>
        <v>4515667.05</v>
      </c>
      <c r="I17" s="103">
        <v>4517451.84</v>
      </c>
      <c r="J17" s="104">
        <f t="shared" ref="J17:J18" si="21">I17-H17</f>
        <v>1784.7900000000373</v>
      </c>
      <c r="K17" s="14">
        <f t="shared" ref="K17:K18" si="22">J17/24</f>
        <v>74.366250000001557</v>
      </c>
      <c r="L17" s="15"/>
    </row>
    <row r="18" spans="1:16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f t="shared" si="5"/>
        <v>0.25</v>
      </c>
      <c r="E18" s="10">
        <f t="shared" si="6"/>
        <v>46308</v>
      </c>
      <c r="F18" s="11">
        <f t="shared" si="7"/>
        <v>0.25</v>
      </c>
      <c r="G18" s="12">
        <f t="shared" si="10"/>
        <v>1</v>
      </c>
      <c r="H18" s="103">
        <f t="shared" si="0"/>
        <v>4517451.84</v>
      </c>
      <c r="I18" s="103">
        <v>4521969.8899999997</v>
      </c>
      <c r="J18" s="104">
        <f t="shared" si="21"/>
        <v>4518.0499999998137</v>
      </c>
      <c r="K18" s="14">
        <f t="shared" si="22"/>
        <v>188.25208333332557</v>
      </c>
      <c r="L18" s="106"/>
    </row>
    <row r="19" spans="1:16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f t="shared" si="5"/>
        <v>0.25</v>
      </c>
      <c r="E19" s="10">
        <f t="shared" si="6"/>
        <v>46309</v>
      </c>
      <c r="F19" s="11">
        <f t="shared" si="7"/>
        <v>0.25</v>
      </c>
      <c r="G19" s="12">
        <f t="shared" si="10"/>
        <v>1</v>
      </c>
      <c r="H19" s="103">
        <f t="shared" si="0"/>
        <v>4521969.8899999997</v>
      </c>
      <c r="I19" s="103">
        <v>4525867.5599999996</v>
      </c>
      <c r="J19" s="104">
        <f t="shared" si="1"/>
        <v>3897.6699999999255</v>
      </c>
      <c r="K19" s="14">
        <f t="shared" si="2"/>
        <v>162.40291666666357</v>
      </c>
      <c r="L19" s="106"/>
    </row>
    <row r="20" spans="1:16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f t="shared" si="5"/>
        <v>0.25</v>
      </c>
      <c r="E20" s="10">
        <f t="shared" si="6"/>
        <v>46310</v>
      </c>
      <c r="F20" s="11">
        <f t="shared" si="7"/>
        <v>0.25</v>
      </c>
      <c r="G20" s="12">
        <f t="shared" si="10"/>
        <v>1</v>
      </c>
      <c r="H20" s="103">
        <f t="shared" si="0"/>
        <v>4525867.5599999996</v>
      </c>
      <c r="I20" s="103">
        <v>4530844.7300000004</v>
      </c>
      <c r="J20" s="104">
        <f t="shared" si="1"/>
        <v>4977.1700000008568</v>
      </c>
      <c r="K20" s="14">
        <f t="shared" si="2"/>
        <v>207.38208333336902</v>
      </c>
      <c r="L20" s="106"/>
    </row>
    <row r="21" spans="1:16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f t="shared" si="5"/>
        <v>0.25</v>
      </c>
      <c r="E21" s="10">
        <f t="shared" si="6"/>
        <v>46311</v>
      </c>
      <c r="F21" s="11">
        <f t="shared" si="7"/>
        <v>0.25</v>
      </c>
      <c r="G21" s="12">
        <f t="shared" si="10"/>
        <v>1</v>
      </c>
      <c r="H21" s="103"/>
      <c r="I21" s="103"/>
      <c r="J21" s="104">
        <f t="shared" ref="J21" si="23">I21-H21</f>
        <v>0</v>
      </c>
      <c r="K21" s="14">
        <f t="shared" ref="K21" si="24">J21/24</f>
        <v>0</v>
      </c>
      <c r="L21" s="106"/>
    </row>
    <row r="22" spans="1:16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f t="shared" si="5"/>
        <v>0.25</v>
      </c>
      <c r="E22" s="10">
        <f t="shared" si="6"/>
        <v>46312</v>
      </c>
      <c r="F22" s="11">
        <f t="shared" si="7"/>
        <v>0.25</v>
      </c>
      <c r="G22" s="12">
        <f t="shared" si="10"/>
        <v>1</v>
      </c>
      <c r="H22" s="103"/>
      <c r="I22" s="103"/>
      <c r="J22" s="104">
        <f t="shared" si="1"/>
        <v>0</v>
      </c>
      <c r="K22" s="14">
        <f t="shared" si="2"/>
        <v>0</v>
      </c>
      <c r="L22" s="106"/>
    </row>
    <row r="23" spans="1:16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f t="shared" si="5"/>
        <v>0.25</v>
      </c>
      <c r="E23" s="10">
        <f t="shared" si="6"/>
        <v>46313</v>
      </c>
      <c r="F23" s="11">
        <f t="shared" si="7"/>
        <v>0.25</v>
      </c>
      <c r="G23" s="12">
        <f t="shared" si="10"/>
        <v>1</v>
      </c>
      <c r="H23" s="103"/>
      <c r="I23" s="103"/>
      <c r="J23" s="104">
        <f t="shared" si="1"/>
        <v>0</v>
      </c>
      <c r="K23" s="14">
        <f t="shared" ref="K23" si="25">J23/24</f>
        <v>0</v>
      </c>
      <c r="L23" s="106"/>
    </row>
    <row r="24" spans="1:16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f t="shared" si="5"/>
        <v>0.25</v>
      </c>
      <c r="E24" s="10">
        <f t="shared" si="6"/>
        <v>46314</v>
      </c>
      <c r="F24" s="11">
        <f t="shared" si="7"/>
        <v>0.25</v>
      </c>
      <c r="G24" s="12">
        <f t="shared" si="10"/>
        <v>1</v>
      </c>
      <c r="H24" s="103"/>
      <c r="I24" s="103"/>
      <c r="J24" s="104">
        <f t="shared" ref="J24" si="26">I24-H24</f>
        <v>0</v>
      </c>
      <c r="K24" s="14">
        <f t="shared" ref="K24" si="27">J24/24</f>
        <v>0</v>
      </c>
      <c r="L24" s="15"/>
    </row>
    <row r="25" spans="1:16">
      <c r="A25" s="16">
        <f t="shared" ref="A25:B34" si="28">A24+1</f>
        <v>19</v>
      </c>
      <c r="B25" s="10">
        <f>B24+1</f>
        <v>46314</v>
      </c>
      <c r="C25" s="10">
        <f t="shared" si="4"/>
        <v>46314</v>
      </c>
      <c r="D25" s="11">
        <f t="shared" si="5"/>
        <v>0.25</v>
      </c>
      <c r="E25" s="10">
        <f t="shared" si="6"/>
        <v>46315</v>
      </c>
      <c r="F25" s="11">
        <f t="shared" si="7"/>
        <v>0.25</v>
      </c>
      <c r="G25" s="12">
        <f t="shared" si="10"/>
        <v>1</v>
      </c>
      <c r="H25" s="103"/>
      <c r="I25" s="103"/>
      <c r="J25" s="104">
        <f t="shared" ref="J25" si="29">I25-H25</f>
        <v>0</v>
      </c>
      <c r="K25" s="14">
        <f t="shared" ref="K25" si="30">J25/24</f>
        <v>0</v>
      </c>
      <c r="L25" s="15"/>
    </row>
    <row r="26" spans="1:16">
      <c r="A26" s="16">
        <f t="shared" si="28"/>
        <v>20</v>
      </c>
      <c r="B26" s="10">
        <f>B25+1</f>
        <v>46315</v>
      </c>
      <c r="C26" s="10">
        <f t="shared" si="4"/>
        <v>46315</v>
      </c>
      <c r="D26" s="11">
        <f t="shared" si="5"/>
        <v>0.25</v>
      </c>
      <c r="E26" s="10">
        <f t="shared" si="6"/>
        <v>46316</v>
      </c>
      <c r="F26" s="11">
        <f t="shared" si="7"/>
        <v>0.25</v>
      </c>
      <c r="G26" s="12">
        <f t="shared" si="10"/>
        <v>1</v>
      </c>
      <c r="H26" s="103"/>
      <c r="I26" s="103"/>
      <c r="J26" s="104">
        <f t="shared" si="1"/>
        <v>0</v>
      </c>
      <c r="K26" s="14">
        <f t="shared" si="2"/>
        <v>0</v>
      </c>
      <c r="L26" s="106"/>
    </row>
    <row r="27" spans="1:16">
      <c r="A27" s="16">
        <f t="shared" si="28"/>
        <v>21</v>
      </c>
      <c r="B27" s="10">
        <f>B26+1</f>
        <v>46316</v>
      </c>
      <c r="C27" s="10">
        <f t="shared" si="4"/>
        <v>46316</v>
      </c>
      <c r="D27" s="11">
        <f t="shared" si="5"/>
        <v>0.25</v>
      </c>
      <c r="E27" s="10">
        <f t="shared" si="6"/>
        <v>46317</v>
      </c>
      <c r="F27" s="11">
        <f t="shared" si="7"/>
        <v>0.25</v>
      </c>
      <c r="G27" s="12">
        <f t="shared" si="10"/>
        <v>1</v>
      </c>
      <c r="H27" s="103"/>
      <c r="I27" s="107"/>
      <c r="J27" s="104">
        <f t="shared" ref="J27" si="31">I27-H27</f>
        <v>0</v>
      </c>
      <c r="K27" s="14">
        <f t="shared" ref="K27:K32" si="32">J27/24</f>
        <v>0</v>
      </c>
      <c r="L27" s="106"/>
    </row>
    <row r="28" spans="1:16">
      <c r="A28" s="16">
        <f t="shared" si="28"/>
        <v>22</v>
      </c>
      <c r="B28" s="10">
        <f t="shared" si="28"/>
        <v>46317</v>
      </c>
      <c r="C28" s="10">
        <f t="shared" si="4"/>
        <v>46317</v>
      </c>
      <c r="D28" s="11">
        <f t="shared" si="5"/>
        <v>0.25</v>
      </c>
      <c r="E28" s="10">
        <f t="shared" si="6"/>
        <v>46318</v>
      </c>
      <c r="F28" s="11">
        <f t="shared" si="7"/>
        <v>0.25</v>
      </c>
      <c r="G28" s="12">
        <f t="shared" si="10"/>
        <v>1</v>
      </c>
      <c r="H28" s="103"/>
      <c r="I28" s="103"/>
      <c r="J28" s="104">
        <f>I28-H28+M28</f>
        <v>0</v>
      </c>
      <c r="K28" s="14">
        <f t="shared" si="32"/>
        <v>0</v>
      </c>
      <c r="L28" s="106"/>
      <c r="M28" s="64"/>
      <c r="N28" s="105"/>
    </row>
    <row r="29" spans="1:16">
      <c r="A29" s="16">
        <f t="shared" si="28"/>
        <v>23</v>
      </c>
      <c r="B29" s="10">
        <f t="shared" si="28"/>
        <v>46318</v>
      </c>
      <c r="C29" s="10">
        <f t="shared" si="4"/>
        <v>46318</v>
      </c>
      <c r="D29" s="11">
        <f t="shared" si="5"/>
        <v>0.25</v>
      </c>
      <c r="E29" s="10">
        <f t="shared" si="6"/>
        <v>46319</v>
      </c>
      <c r="F29" s="11">
        <f t="shared" si="7"/>
        <v>0.25</v>
      </c>
      <c r="G29" s="12">
        <f t="shared" si="10"/>
        <v>1</v>
      </c>
      <c r="H29" s="103"/>
      <c r="I29" s="103"/>
      <c r="J29" s="104">
        <f>I29-H29+M29</f>
        <v>0</v>
      </c>
      <c r="K29" s="14">
        <f t="shared" si="32"/>
        <v>0</v>
      </c>
      <c r="L29" s="106"/>
      <c r="M29" s="64"/>
      <c r="N29" s="105"/>
    </row>
    <row r="30" spans="1:16">
      <c r="A30" s="16">
        <f t="shared" si="28"/>
        <v>24</v>
      </c>
      <c r="B30" s="10">
        <f t="shared" si="28"/>
        <v>46319</v>
      </c>
      <c r="C30" s="10">
        <f t="shared" si="4"/>
        <v>46319</v>
      </c>
      <c r="D30" s="11">
        <f t="shared" si="5"/>
        <v>0.25</v>
      </c>
      <c r="E30" s="10">
        <f t="shared" si="6"/>
        <v>46320</v>
      </c>
      <c r="F30" s="11">
        <f t="shared" si="7"/>
        <v>0.25</v>
      </c>
      <c r="G30" s="12">
        <f t="shared" si="10"/>
        <v>1</v>
      </c>
      <c r="H30" s="103"/>
      <c r="I30" s="103"/>
      <c r="J30" s="104">
        <f>I30-H30+M30</f>
        <v>0</v>
      </c>
      <c r="K30" s="14">
        <f t="shared" si="32"/>
        <v>0</v>
      </c>
      <c r="L30" s="106"/>
      <c r="M30" s="64"/>
      <c r="N30" s="105"/>
    </row>
    <row r="31" spans="1:16">
      <c r="A31" s="16">
        <f t="shared" si="28"/>
        <v>25</v>
      </c>
      <c r="B31" s="10">
        <f t="shared" si="28"/>
        <v>46320</v>
      </c>
      <c r="C31" s="10">
        <f t="shared" si="4"/>
        <v>46320</v>
      </c>
      <c r="D31" s="11">
        <f t="shared" si="5"/>
        <v>0.25</v>
      </c>
      <c r="E31" s="10">
        <f t="shared" si="6"/>
        <v>46321</v>
      </c>
      <c r="F31" s="11">
        <f t="shared" si="7"/>
        <v>0.25</v>
      </c>
      <c r="G31" s="12">
        <f t="shared" si="10"/>
        <v>1</v>
      </c>
      <c r="H31" s="103"/>
      <c r="I31" s="103"/>
      <c r="J31" s="104">
        <f>I31-H31+M31</f>
        <v>0</v>
      </c>
      <c r="K31" s="14">
        <f t="shared" si="32"/>
        <v>0</v>
      </c>
      <c r="L31" s="15"/>
      <c r="M31" s="64"/>
      <c r="N31" s="105"/>
      <c r="P31" s="64"/>
    </row>
    <row r="32" spans="1:16">
      <c r="A32" s="16">
        <f t="shared" si="28"/>
        <v>26</v>
      </c>
      <c r="B32" s="10">
        <f t="shared" si="28"/>
        <v>46321</v>
      </c>
      <c r="C32" s="10">
        <f t="shared" si="4"/>
        <v>46321</v>
      </c>
      <c r="D32" s="11">
        <f t="shared" si="5"/>
        <v>0.25</v>
      </c>
      <c r="E32" s="10">
        <f t="shared" si="6"/>
        <v>46322</v>
      </c>
      <c r="F32" s="11">
        <f t="shared" si="7"/>
        <v>0.25</v>
      </c>
      <c r="G32" s="12">
        <f t="shared" si="10"/>
        <v>1</v>
      </c>
      <c r="H32" s="103"/>
      <c r="I32" s="103"/>
      <c r="J32" s="104">
        <f>I32-H32+M32</f>
        <v>0</v>
      </c>
      <c r="K32" s="14">
        <f t="shared" si="32"/>
        <v>0</v>
      </c>
      <c r="L32" s="15"/>
      <c r="N32" s="105"/>
    </row>
    <row r="33" spans="1:14">
      <c r="A33" s="16">
        <f t="shared" si="28"/>
        <v>27</v>
      </c>
      <c r="B33" s="10">
        <f t="shared" si="28"/>
        <v>46322</v>
      </c>
      <c r="C33" s="10">
        <f t="shared" si="4"/>
        <v>46322</v>
      </c>
      <c r="D33" s="11">
        <f t="shared" si="5"/>
        <v>0.25</v>
      </c>
      <c r="E33" s="10">
        <f t="shared" si="6"/>
        <v>46323</v>
      </c>
      <c r="F33" s="11">
        <f t="shared" si="7"/>
        <v>0.25</v>
      </c>
      <c r="G33" s="12">
        <f t="shared" si="10"/>
        <v>1</v>
      </c>
      <c r="H33" s="103"/>
      <c r="I33" s="103"/>
      <c r="J33" s="104">
        <f t="shared" si="1"/>
        <v>0</v>
      </c>
      <c r="K33" s="14">
        <f t="shared" si="2"/>
        <v>0</v>
      </c>
      <c r="L33" s="15"/>
      <c r="N33" s="105"/>
    </row>
    <row r="34" spans="1:14">
      <c r="A34" s="16">
        <f t="shared" si="28"/>
        <v>28</v>
      </c>
      <c r="B34" s="10">
        <f t="shared" si="28"/>
        <v>46323</v>
      </c>
      <c r="C34" s="10">
        <f t="shared" si="4"/>
        <v>46323</v>
      </c>
      <c r="D34" s="11">
        <f t="shared" si="5"/>
        <v>0.25</v>
      </c>
      <c r="E34" s="10">
        <f t="shared" si="6"/>
        <v>46324</v>
      </c>
      <c r="F34" s="11">
        <f t="shared" si="7"/>
        <v>0.25</v>
      </c>
      <c r="G34" s="12">
        <f t="shared" si="10"/>
        <v>1</v>
      </c>
      <c r="H34" s="103"/>
      <c r="I34" s="103"/>
      <c r="J34" s="104">
        <f t="shared" si="1"/>
        <v>0</v>
      </c>
      <c r="K34" s="14">
        <f t="shared" si="2"/>
        <v>0</v>
      </c>
      <c r="L34" s="15"/>
    </row>
    <row r="35" spans="1:14">
      <c r="A35" s="16">
        <f t="shared" ref="A35:B35" si="33">A34+1</f>
        <v>29</v>
      </c>
      <c r="B35" s="10">
        <f t="shared" si="33"/>
        <v>46324</v>
      </c>
      <c r="C35" s="10">
        <f t="shared" ref="C35:C36" si="34">B35</f>
        <v>46324</v>
      </c>
      <c r="D35" s="11">
        <f t="shared" ref="D35:D36" si="35">F34</f>
        <v>0.25</v>
      </c>
      <c r="E35" s="10">
        <f t="shared" ref="E35:E36" si="36">C35+1</f>
        <v>46325</v>
      </c>
      <c r="F35" s="11">
        <f t="shared" si="7"/>
        <v>0.25</v>
      </c>
      <c r="G35" s="12">
        <f t="shared" ref="G35:G36" si="37">IFERROR(((E35-C35)+(F35-D35)),"")</f>
        <v>1</v>
      </c>
      <c r="H35" s="103"/>
      <c r="I35" s="103"/>
      <c r="J35" s="104">
        <f t="shared" ref="J35:J36" si="38">I35-H35</f>
        <v>0</v>
      </c>
      <c r="K35" s="14">
        <f t="shared" ref="K35:K36" si="39">J35/24</f>
        <v>0</v>
      </c>
      <c r="L35" s="15"/>
    </row>
    <row r="36" spans="1:14">
      <c r="A36" s="16">
        <f t="shared" ref="A36:B37" si="40">A35+1</f>
        <v>30</v>
      </c>
      <c r="B36" s="10">
        <f t="shared" si="40"/>
        <v>46325</v>
      </c>
      <c r="C36" s="10">
        <f t="shared" si="34"/>
        <v>46325</v>
      </c>
      <c r="D36" s="11">
        <f t="shared" si="35"/>
        <v>0.25</v>
      </c>
      <c r="E36" s="10">
        <f t="shared" si="36"/>
        <v>46326</v>
      </c>
      <c r="F36" s="11">
        <f t="shared" si="7"/>
        <v>0.25</v>
      </c>
      <c r="G36" s="12">
        <f t="shared" si="37"/>
        <v>1</v>
      </c>
      <c r="H36" s="103"/>
      <c r="I36" s="103"/>
      <c r="J36" s="104">
        <f t="shared" si="38"/>
        <v>0</v>
      </c>
      <c r="K36" s="14">
        <f t="shared" si="39"/>
        <v>0</v>
      </c>
      <c r="L36" s="15"/>
    </row>
    <row r="37" spans="1:14">
      <c r="A37" s="16">
        <f t="shared" si="40"/>
        <v>31</v>
      </c>
      <c r="B37" s="10">
        <f t="shared" si="40"/>
        <v>46326</v>
      </c>
      <c r="C37" s="10">
        <f t="shared" ref="C37" si="41">B37</f>
        <v>46326</v>
      </c>
      <c r="D37" s="11">
        <f t="shared" ref="D37" si="42">F36</f>
        <v>0.25</v>
      </c>
      <c r="E37" s="10">
        <f t="shared" ref="E37" si="43">C37+1</f>
        <v>46327</v>
      </c>
      <c r="F37" s="11">
        <f t="shared" si="7"/>
        <v>0.25</v>
      </c>
      <c r="G37" s="12">
        <f t="shared" ref="G37" si="44">IFERROR(((E37-C37)+(F37-D37)),"")</f>
        <v>1</v>
      </c>
      <c r="H37" s="103"/>
      <c r="I37" s="103"/>
      <c r="J37" s="104">
        <f t="shared" ref="J37" si="45">I37-H37</f>
        <v>0</v>
      </c>
      <c r="K37" s="14">
        <f t="shared" ref="K37" si="46">J37/24</f>
        <v>0</v>
      </c>
      <c r="L37" s="15"/>
    </row>
    <row r="38" spans="1:14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4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06"/>
    </row>
    <row r="40" spans="1:14">
      <c r="A40" s="24" t="s">
        <v>3</v>
      </c>
      <c r="B40" s="25"/>
      <c r="C40" s="25"/>
      <c r="D40" s="25"/>
      <c r="E40" s="25"/>
      <c r="F40" s="25"/>
      <c r="G40" s="26">
        <f>SUM(G7:G34)</f>
        <v>28</v>
      </c>
      <c r="H40" s="27"/>
      <c r="I40" s="27"/>
      <c r="J40" s="28">
        <f>SUM(J7:J39)</f>
        <v>51354.25</v>
      </c>
      <c r="K40" s="28">
        <f>AVERAGE(K7:K34)</f>
        <v>76.42001488095238</v>
      </c>
      <c r="L40" s="29"/>
    </row>
    <row r="41" spans="1:14">
      <c r="A41" s="30" t="s">
        <v>130</v>
      </c>
      <c r="B41" s="31"/>
      <c r="C41" s="31"/>
      <c r="D41" s="31"/>
      <c r="E41" s="31"/>
      <c r="F41" s="31"/>
      <c r="G41" s="32">
        <f>G40/SUMPRODUCT((G7:G34&gt;0)*1)</f>
        <v>1</v>
      </c>
      <c r="H41" s="33"/>
      <c r="I41" s="33"/>
      <c r="J41" s="33"/>
      <c r="K41" s="33">
        <f>K40/SUMPRODUCT((K7:K34&gt;0)*1)</f>
        <v>5.4585724914965983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6" topLeftCell="C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376</v>
      </c>
      <c r="D2" s="2"/>
      <c r="E2" s="2"/>
      <c r="F2" s="2" t="s">
        <v>377</v>
      </c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0.68055555555555503</v>
      </c>
      <c r="E7" s="10">
        <f>C7</f>
        <v>46296</v>
      </c>
      <c r="F7" s="11">
        <v>0.69444444444444497</v>
      </c>
      <c r="G7" s="12">
        <f>IFERROR(((E7-C7)+(F7-D7)),"")</f>
        <v>1.388888888888995E-2</v>
      </c>
      <c r="H7" s="13"/>
      <c r="I7" s="13"/>
      <c r="J7" s="13">
        <f t="shared" ref="J7:J8" si="0">I7-H7</f>
        <v>0</v>
      </c>
      <c r="K7" s="14">
        <f t="shared" ref="K7:K8" si="1">J7/24</f>
        <v>0</v>
      </c>
      <c r="L7" s="101" t="s">
        <v>247</v>
      </c>
    </row>
    <row r="8" spans="1:12">
      <c r="A8" s="16">
        <f>A7+1</f>
        <v>2</v>
      </c>
      <c r="B8" s="10">
        <f>B7+1</f>
        <v>46297</v>
      </c>
      <c r="C8" s="10">
        <f t="shared" ref="C8" si="2">B8</f>
        <v>46297</v>
      </c>
      <c r="D8" s="11">
        <v>0.68055555555555503</v>
      </c>
      <c r="E8" s="10">
        <f t="shared" ref="E8" si="3">C8</f>
        <v>46297</v>
      </c>
      <c r="F8" s="11">
        <v>0.69444444444444497</v>
      </c>
      <c r="G8" s="12">
        <f>IFERROR(((E8-C8)+(F8-D8)),"")</f>
        <v>1.388888888888995E-2</v>
      </c>
      <c r="H8" s="13"/>
      <c r="I8" s="13"/>
      <c r="J8" s="13">
        <f t="shared" si="0"/>
        <v>0</v>
      </c>
      <c r="K8" s="14">
        <f t="shared" si="1"/>
        <v>0</v>
      </c>
      <c r="L8" s="15" t="s">
        <v>247</v>
      </c>
    </row>
    <row r="9" spans="1:12">
      <c r="A9" s="16">
        <f t="shared" ref="A9:A35" si="4">A8+1</f>
        <v>3</v>
      </c>
      <c r="B9" s="10">
        <f t="shared" ref="B9:B35" si="5">B8+1</f>
        <v>46298</v>
      </c>
      <c r="C9" s="10">
        <f t="shared" ref="C9:C35" si="6">B9</f>
        <v>46298</v>
      </c>
      <c r="D9" s="11">
        <v>0.68055555555555503</v>
      </c>
      <c r="E9" s="10">
        <f t="shared" ref="E9:E35" si="7">C9</f>
        <v>46298</v>
      </c>
      <c r="F9" s="11">
        <v>0.69444444444444497</v>
      </c>
      <c r="G9" s="12">
        <f t="shared" ref="G9:G35" si="8">IFERROR(((E9-C9)+(F9-D9)),"")</f>
        <v>1.388888888888995E-2</v>
      </c>
      <c r="H9" s="13"/>
      <c r="I9" s="13"/>
      <c r="J9" s="13">
        <f t="shared" ref="J9" si="9">I9-H9</f>
        <v>0</v>
      </c>
      <c r="K9" s="14">
        <f t="shared" ref="K9" si="10">J9/24</f>
        <v>0</v>
      </c>
      <c r="L9" s="15" t="s">
        <v>247</v>
      </c>
    </row>
    <row r="10" spans="1:12">
      <c r="A10" s="16">
        <f t="shared" si="4"/>
        <v>4</v>
      </c>
      <c r="B10" s="10">
        <f t="shared" si="5"/>
        <v>46299</v>
      </c>
      <c r="C10" s="10">
        <f t="shared" si="6"/>
        <v>46299</v>
      </c>
      <c r="D10" s="11">
        <v>0.68055555555555503</v>
      </c>
      <c r="E10" s="10">
        <f t="shared" si="7"/>
        <v>46299</v>
      </c>
      <c r="F10" s="11">
        <v>0.69444444444444497</v>
      </c>
      <c r="G10" s="12">
        <f t="shared" si="8"/>
        <v>1.388888888888995E-2</v>
      </c>
      <c r="H10" s="13"/>
      <c r="I10" s="13"/>
      <c r="J10" s="13">
        <f t="shared" ref="J10" si="11">I10-H10</f>
        <v>0</v>
      </c>
      <c r="K10" s="14">
        <f t="shared" ref="K10" si="12">J10/24</f>
        <v>0</v>
      </c>
      <c r="L10" s="15" t="s">
        <v>247</v>
      </c>
    </row>
    <row r="11" spans="1:12">
      <c r="A11" s="16">
        <f t="shared" si="4"/>
        <v>5</v>
      </c>
      <c r="B11" s="10">
        <f t="shared" si="5"/>
        <v>46300</v>
      </c>
      <c r="C11" s="10">
        <f t="shared" si="6"/>
        <v>46300</v>
      </c>
      <c r="D11" s="11">
        <v>0.68055555555555503</v>
      </c>
      <c r="E11" s="10">
        <f t="shared" si="7"/>
        <v>46300</v>
      </c>
      <c r="F11" s="11">
        <v>0.69444444444444497</v>
      </c>
      <c r="G11" s="12">
        <f t="shared" si="8"/>
        <v>1.388888888888995E-2</v>
      </c>
      <c r="H11" s="13"/>
      <c r="I11" s="13"/>
      <c r="J11" s="13">
        <f t="shared" ref="J11" si="13">I11-H11</f>
        <v>0</v>
      </c>
      <c r="K11" s="14">
        <f t="shared" ref="K11" si="14">J11/24</f>
        <v>0</v>
      </c>
      <c r="L11" s="15" t="s">
        <v>247</v>
      </c>
    </row>
    <row r="12" spans="1:12">
      <c r="A12" s="16">
        <f t="shared" si="4"/>
        <v>6</v>
      </c>
      <c r="B12" s="10">
        <f t="shared" si="5"/>
        <v>46301</v>
      </c>
      <c r="C12" s="10">
        <f t="shared" si="6"/>
        <v>46301</v>
      </c>
      <c r="D12" s="11">
        <v>0.68055555555555503</v>
      </c>
      <c r="E12" s="10">
        <f t="shared" si="7"/>
        <v>46301</v>
      </c>
      <c r="F12" s="11">
        <v>0.69444444444444497</v>
      </c>
      <c r="G12" s="12">
        <f t="shared" si="8"/>
        <v>1.388888888888995E-2</v>
      </c>
      <c r="H12" s="13"/>
      <c r="I12" s="13"/>
      <c r="J12" s="13">
        <f t="shared" ref="J12" si="15">I12-H12</f>
        <v>0</v>
      </c>
      <c r="K12" s="14">
        <f t="shared" ref="K12" si="16">J12/24</f>
        <v>0</v>
      </c>
      <c r="L12" s="15" t="s">
        <v>247</v>
      </c>
    </row>
    <row r="13" spans="1:12">
      <c r="A13" s="16">
        <f t="shared" si="4"/>
        <v>7</v>
      </c>
      <c r="B13" s="10">
        <f t="shared" si="5"/>
        <v>46302</v>
      </c>
      <c r="C13" s="10">
        <f t="shared" si="6"/>
        <v>46302</v>
      </c>
      <c r="D13" s="11">
        <v>0.68055555555555503</v>
      </c>
      <c r="E13" s="10">
        <f t="shared" si="7"/>
        <v>46302</v>
      </c>
      <c r="F13" s="11">
        <v>0.69444444444444497</v>
      </c>
      <c r="G13" s="12">
        <f t="shared" si="8"/>
        <v>1.388888888888995E-2</v>
      </c>
      <c r="H13" s="13"/>
      <c r="I13" s="13"/>
      <c r="J13" s="13">
        <f t="shared" ref="J13" si="17">I13-H13</f>
        <v>0</v>
      </c>
      <c r="K13" s="14">
        <f t="shared" ref="K13" si="18">J13/24</f>
        <v>0</v>
      </c>
      <c r="L13" s="15" t="s">
        <v>247</v>
      </c>
    </row>
    <row r="14" spans="1:12">
      <c r="A14" s="16">
        <f t="shared" si="4"/>
        <v>8</v>
      </c>
      <c r="B14" s="10">
        <f t="shared" si="5"/>
        <v>46303</v>
      </c>
      <c r="C14" s="10">
        <f t="shared" si="6"/>
        <v>46303</v>
      </c>
      <c r="D14" s="11">
        <v>0.68055555555555503</v>
      </c>
      <c r="E14" s="10">
        <f t="shared" si="7"/>
        <v>46303</v>
      </c>
      <c r="F14" s="11">
        <v>0.69444444444444497</v>
      </c>
      <c r="G14" s="12">
        <f t="shared" si="8"/>
        <v>1.388888888888995E-2</v>
      </c>
      <c r="H14" s="13"/>
      <c r="I14" s="13"/>
      <c r="J14" s="13">
        <f t="shared" ref="J14" si="19">I14-H14</f>
        <v>0</v>
      </c>
      <c r="K14" s="14">
        <f t="shared" ref="K14" si="20">J14/24</f>
        <v>0</v>
      </c>
      <c r="L14" s="15" t="s">
        <v>247</v>
      </c>
    </row>
    <row r="15" spans="1:12">
      <c r="A15" s="16">
        <f t="shared" si="4"/>
        <v>9</v>
      </c>
      <c r="B15" s="10">
        <f t="shared" si="5"/>
        <v>46304</v>
      </c>
      <c r="C15" s="10">
        <f t="shared" si="6"/>
        <v>46304</v>
      </c>
      <c r="D15" s="11">
        <v>0.79166666666666696</v>
      </c>
      <c r="E15" s="10">
        <f t="shared" si="7"/>
        <v>46304</v>
      </c>
      <c r="F15" s="11">
        <v>0.82638888888888895</v>
      </c>
      <c r="G15" s="12">
        <f t="shared" si="8"/>
        <v>3.4722222222221988E-2</v>
      </c>
      <c r="H15" s="13"/>
      <c r="I15" s="13"/>
      <c r="J15" s="13">
        <f t="shared" ref="J15" si="21">I15-H15</f>
        <v>0</v>
      </c>
      <c r="K15" s="14">
        <f t="shared" ref="K15" si="22">J15/24</f>
        <v>0</v>
      </c>
      <c r="L15" s="15" t="s">
        <v>247</v>
      </c>
    </row>
    <row r="16" spans="1:12">
      <c r="A16" s="16">
        <f t="shared" si="4"/>
        <v>10</v>
      </c>
      <c r="B16" s="10">
        <f t="shared" si="5"/>
        <v>46305</v>
      </c>
      <c r="C16" s="10">
        <f t="shared" si="6"/>
        <v>46305</v>
      </c>
      <c r="D16" s="11">
        <v>0.44791666666666702</v>
      </c>
      <c r="E16" s="10">
        <f t="shared" si="7"/>
        <v>46305</v>
      </c>
      <c r="F16" s="11">
        <v>0.85069444444444497</v>
      </c>
      <c r="G16" s="12">
        <f t="shared" si="8"/>
        <v>0.40277777777777796</v>
      </c>
      <c r="H16" s="13"/>
      <c r="I16" s="13"/>
      <c r="J16" s="13">
        <f t="shared" ref="J16" si="23">I16-H16</f>
        <v>0</v>
      </c>
      <c r="K16" s="14">
        <f t="shared" ref="K16" si="24">J16/24</f>
        <v>0</v>
      </c>
      <c r="L16" s="15" t="s">
        <v>247</v>
      </c>
    </row>
    <row r="17" spans="1:12">
      <c r="A17" s="16">
        <f t="shared" si="4"/>
        <v>11</v>
      </c>
      <c r="B17" s="10">
        <f t="shared" si="5"/>
        <v>46306</v>
      </c>
      <c r="C17" s="10">
        <f t="shared" si="6"/>
        <v>46306</v>
      </c>
      <c r="D17" s="11">
        <v>0.80208333333333304</v>
      </c>
      <c r="E17" s="10">
        <f t="shared" si="7"/>
        <v>46306</v>
      </c>
      <c r="F17" s="11">
        <v>0.83680555555555503</v>
      </c>
      <c r="G17" s="12">
        <f t="shared" si="8"/>
        <v>3.4722222222221988E-2</v>
      </c>
      <c r="H17" s="13"/>
      <c r="I17" s="13"/>
      <c r="J17" s="13">
        <f t="shared" ref="J17" si="25">I17-H17</f>
        <v>0</v>
      </c>
      <c r="K17" s="14">
        <f t="shared" ref="K17" si="26">J17/24</f>
        <v>0</v>
      </c>
      <c r="L17" s="15" t="s">
        <v>247</v>
      </c>
    </row>
    <row r="18" spans="1:12">
      <c r="A18" s="16">
        <f t="shared" si="4"/>
        <v>12</v>
      </c>
      <c r="B18" s="10">
        <f t="shared" si="5"/>
        <v>46307</v>
      </c>
      <c r="C18" s="10">
        <f t="shared" si="6"/>
        <v>46307</v>
      </c>
      <c r="D18" s="11">
        <v>0.68055555555555503</v>
      </c>
      <c r="E18" s="10">
        <f t="shared" si="7"/>
        <v>46307</v>
      </c>
      <c r="F18" s="11">
        <v>0.83680555555555503</v>
      </c>
      <c r="G18" s="12">
        <f t="shared" si="8"/>
        <v>0.15625</v>
      </c>
      <c r="H18" s="13"/>
      <c r="I18" s="13"/>
      <c r="J18" s="13">
        <f t="shared" ref="J18" si="27">I18-H18</f>
        <v>0</v>
      </c>
      <c r="K18" s="14">
        <f t="shared" ref="K18" si="28">J18/24</f>
        <v>0</v>
      </c>
      <c r="L18" s="15" t="s">
        <v>247</v>
      </c>
    </row>
    <row r="19" spans="1:12">
      <c r="A19" s="16">
        <f t="shared" si="4"/>
        <v>13</v>
      </c>
      <c r="B19" s="10">
        <f t="shared" si="5"/>
        <v>46308</v>
      </c>
      <c r="C19" s="10">
        <f t="shared" si="6"/>
        <v>46308</v>
      </c>
      <c r="D19" s="11">
        <v>0.68055555555555503</v>
      </c>
      <c r="E19" s="10">
        <f t="shared" si="7"/>
        <v>46308</v>
      </c>
      <c r="F19" s="11">
        <v>0.69444444444444497</v>
      </c>
      <c r="G19" s="12">
        <f t="shared" si="8"/>
        <v>1.388888888888995E-2</v>
      </c>
      <c r="H19" s="13"/>
      <c r="I19" s="13"/>
      <c r="J19" s="13">
        <f t="shared" ref="J19" si="29">I19-H19</f>
        <v>0</v>
      </c>
      <c r="K19" s="14">
        <f t="shared" ref="K19" si="30">J19/24</f>
        <v>0</v>
      </c>
      <c r="L19" s="15" t="s">
        <v>247</v>
      </c>
    </row>
    <row r="20" spans="1:12">
      <c r="A20" s="16">
        <f t="shared" si="4"/>
        <v>14</v>
      </c>
      <c r="B20" s="10">
        <f t="shared" si="5"/>
        <v>46309</v>
      </c>
      <c r="C20" s="10">
        <f t="shared" si="6"/>
        <v>46309</v>
      </c>
      <c r="D20" s="11">
        <v>0.68055555555555503</v>
      </c>
      <c r="E20" s="10">
        <f t="shared" si="7"/>
        <v>46309</v>
      </c>
      <c r="F20" s="11">
        <v>0.69444444444444497</v>
      </c>
      <c r="G20" s="12">
        <f t="shared" si="8"/>
        <v>1.388888888888995E-2</v>
      </c>
      <c r="H20" s="13"/>
      <c r="I20" s="13"/>
      <c r="J20" s="13">
        <f t="shared" ref="J20" si="31">I20-H20</f>
        <v>0</v>
      </c>
      <c r="K20" s="14">
        <f t="shared" ref="K20" si="32">J20/24</f>
        <v>0</v>
      </c>
      <c r="L20" s="15" t="s">
        <v>247</v>
      </c>
    </row>
    <row r="21" spans="1:12">
      <c r="A21" s="16">
        <f t="shared" si="4"/>
        <v>15</v>
      </c>
      <c r="B21" s="10">
        <f t="shared" si="5"/>
        <v>46310</v>
      </c>
      <c r="C21" s="10">
        <f t="shared" si="6"/>
        <v>46310</v>
      </c>
      <c r="D21" s="11">
        <v>0.68055555555555503</v>
      </c>
      <c r="E21" s="10">
        <f t="shared" si="7"/>
        <v>46310</v>
      </c>
      <c r="F21" s="11">
        <v>0.69444444444444497</v>
      </c>
      <c r="G21" s="12">
        <f t="shared" si="8"/>
        <v>1.388888888888995E-2</v>
      </c>
      <c r="H21" s="13"/>
      <c r="I21" s="13"/>
      <c r="J21" s="13">
        <f t="shared" ref="J21" si="33">I21-H21</f>
        <v>0</v>
      </c>
      <c r="K21" s="14">
        <f t="shared" ref="K21" si="34">J21/24</f>
        <v>0</v>
      </c>
      <c r="L21" s="15" t="s">
        <v>247</v>
      </c>
    </row>
    <row r="22" spans="1:12">
      <c r="A22" s="16">
        <f t="shared" si="4"/>
        <v>16</v>
      </c>
      <c r="B22" s="10">
        <f t="shared" si="5"/>
        <v>46311</v>
      </c>
      <c r="C22" s="10">
        <f t="shared" si="6"/>
        <v>46311</v>
      </c>
      <c r="D22" s="11">
        <v>0.68055555555555503</v>
      </c>
      <c r="E22" s="10">
        <f t="shared" si="7"/>
        <v>46311</v>
      </c>
      <c r="F22" s="11">
        <v>0.69444444444444497</v>
      </c>
      <c r="G22" s="12">
        <f t="shared" si="8"/>
        <v>1.388888888888995E-2</v>
      </c>
      <c r="H22" s="13"/>
      <c r="I22" s="13"/>
      <c r="J22" s="13">
        <f t="shared" ref="J22" si="35">I22-H22</f>
        <v>0</v>
      </c>
      <c r="K22" s="14">
        <f t="shared" ref="K22" si="36">J22/24</f>
        <v>0</v>
      </c>
      <c r="L22" s="15" t="s">
        <v>247</v>
      </c>
    </row>
    <row r="23" spans="1:12">
      <c r="A23" s="16">
        <f t="shared" si="4"/>
        <v>17</v>
      </c>
      <c r="B23" s="10">
        <f t="shared" si="5"/>
        <v>46312</v>
      </c>
      <c r="C23" s="10">
        <f t="shared" si="6"/>
        <v>46312</v>
      </c>
      <c r="D23" s="11">
        <v>0.68055555555555503</v>
      </c>
      <c r="E23" s="10">
        <f t="shared" si="7"/>
        <v>46312</v>
      </c>
      <c r="F23" s="11">
        <v>0.98611111111111105</v>
      </c>
      <c r="G23" s="12">
        <f t="shared" si="8"/>
        <v>0.30555555555555602</v>
      </c>
      <c r="H23" s="13"/>
      <c r="I23" s="13"/>
      <c r="J23" s="13">
        <f t="shared" ref="J23" si="37">I23-H23</f>
        <v>0</v>
      </c>
      <c r="K23" s="14">
        <f t="shared" ref="K23" si="38">J23/24</f>
        <v>0</v>
      </c>
      <c r="L23" s="15" t="s">
        <v>247</v>
      </c>
    </row>
    <row r="24" spans="1:12">
      <c r="A24" s="16">
        <f t="shared" si="4"/>
        <v>18</v>
      </c>
      <c r="B24" s="10">
        <f t="shared" si="5"/>
        <v>46313</v>
      </c>
      <c r="C24" s="10">
        <f t="shared" si="6"/>
        <v>46313</v>
      </c>
      <c r="D24" s="11">
        <v>0.68055555555555503</v>
      </c>
      <c r="E24" s="10">
        <f t="shared" si="7"/>
        <v>46313</v>
      </c>
      <c r="F24" s="11">
        <v>0.69444444444444497</v>
      </c>
      <c r="G24" s="12">
        <f t="shared" si="8"/>
        <v>1.388888888888995E-2</v>
      </c>
      <c r="H24" s="13"/>
      <c r="I24" s="13"/>
      <c r="J24" s="13">
        <f t="shared" ref="J24" si="39">I24-H24</f>
        <v>0</v>
      </c>
      <c r="K24" s="14">
        <f t="shared" ref="K24" si="40">J24/24</f>
        <v>0</v>
      </c>
      <c r="L24" s="15" t="s">
        <v>247</v>
      </c>
    </row>
    <row r="25" spans="1:12">
      <c r="A25" s="16">
        <f t="shared" si="4"/>
        <v>19</v>
      </c>
      <c r="B25" s="10">
        <f t="shared" si="5"/>
        <v>46314</v>
      </c>
      <c r="C25" s="10">
        <f t="shared" si="6"/>
        <v>46314</v>
      </c>
      <c r="D25" s="11">
        <v>0.68055555555555503</v>
      </c>
      <c r="E25" s="10">
        <f t="shared" si="7"/>
        <v>46314</v>
      </c>
      <c r="F25" s="11">
        <v>0.69444444444444497</v>
      </c>
      <c r="G25" s="12">
        <f t="shared" si="8"/>
        <v>1.388888888888995E-2</v>
      </c>
      <c r="H25" s="13"/>
      <c r="I25" s="13"/>
      <c r="J25" s="13">
        <f t="shared" ref="J25" si="41">I25-H25</f>
        <v>0</v>
      </c>
      <c r="K25" s="14">
        <f t="shared" ref="K25" si="42">J25/24</f>
        <v>0</v>
      </c>
      <c r="L25" s="15" t="s">
        <v>247</v>
      </c>
    </row>
    <row r="26" spans="1:12">
      <c r="A26" s="16">
        <f t="shared" si="4"/>
        <v>20</v>
      </c>
      <c r="B26" s="10">
        <f t="shared" si="5"/>
        <v>46315</v>
      </c>
      <c r="C26" s="10">
        <f t="shared" si="6"/>
        <v>46315</v>
      </c>
      <c r="D26" s="11">
        <v>0.68055555555555503</v>
      </c>
      <c r="E26" s="10">
        <f t="shared" si="7"/>
        <v>46315</v>
      </c>
      <c r="F26" s="11">
        <v>0.69444444444444497</v>
      </c>
      <c r="G26" s="12">
        <f t="shared" si="8"/>
        <v>1.388888888888995E-2</v>
      </c>
      <c r="H26" s="13"/>
      <c r="I26" s="13"/>
      <c r="J26" s="13">
        <f t="shared" ref="J26" si="43">I26-H26</f>
        <v>0</v>
      </c>
      <c r="K26" s="14">
        <f t="shared" ref="K26" si="44">J26/24</f>
        <v>0</v>
      </c>
      <c r="L26" s="15" t="s">
        <v>247</v>
      </c>
    </row>
    <row r="27" spans="1:12">
      <c r="A27" s="16">
        <f t="shared" si="4"/>
        <v>21</v>
      </c>
      <c r="B27" s="10">
        <f t="shared" si="5"/>
        <v>46316</v>
      </c>
      <c r="C27" s="10">
        <f t="shared" si="6"/>
        <v>46316</v>
      </c>
      <c r="D27" s="11">
        <v>0.68055555555555503</v>
      </c>
      <c r="E27" s="10">
        <f t="shared" si="7"/>
        <v>46316</v>
      </c>
      <c r="F27" s="11">
        <v>0.69444444444444497</v>
      </c>
      <c r="G27" s="12">
        <f t="shared" si="8"/>
        <v>1.388888888888995E-2</v>
      </c>
      <c r="H27" s="13"/>
      <c r="I27" s="13"/>
      <c r="J27" s="13">
        <f t="shared" ref="J27" si="45">I27-H27</f>
        <v>0</v>
      </c>
      <c r="K27" s="14">
        <f t="shared" ref="K27" si="46">J27/24</f>
        <v>0</v>
      </c>
      <c r="L27" s="15" t="s">
        <v>247</v>
      </c>
    </row>
    <row r="28" spans="1:12">
      <c r="A28" s="16">
        <f t="shared" si="4"/>
        <v>22</v>
      </c>
      <c r="B28" s="10">
        <f t="shared" si="5"/>
        <v>46317</v>
      </c>
      <c r="C28" s="10">
        <f t="shared" si="6"/>
        <v>46317</v>
      </c>
      <c r="D28" s="11">
        <v>0.68055555555555503</v>
      </c>
      <c r="E28" s="10">
        <f t="shared" si="7"/>
        <v>46317</v>
      </c>
      <c r="F28" s="11">
        <v>0.69444444444444497</v>
      </c>
      <c r="G28" s="12">
        <f t="shared" si="8"/>
        <v>1.388888888888995E-2</v>
      </c>
      <c r="H28" s="13"/>
      <c r="I28" s="13"/>
      <c r="J28" s="13">
        <f t="shared" ref="J28" si="47">I28-H28</f>
        <v>0</v>
      </c>
      <c r="K28" s="14">
        <f t="shared" ref="K28" si="48">J28/24</f>
        <v>0</v>
      </c>
      <c r="L28" s="15" t="s">
        <v>247</v>
      </c>
    </row>
    <row r="29" spans="1:12">
      <c r="A29" s="16">
        <f t="shared" si="4"/>
        <v>23</v>
      </c>
      <c r="B29" s="10">
        <f t="shared" si="5"/>
        <v>46318</v>
      </c>
      <c r="C29" s="10">
        <f t="shared" si="6"/>
        <v>46318</v>
      </c>
      <c r="D29" s="11">
        <v>0.68055555555555503</v>
      </c>
      <c r="E29" s="10">
        <f t="shared" si="7"/>
        <v>46318</v>
      </c>
      <c r="F29" s="11">
        <v>0.69444444444444497</v>
      </c>
      <c r="G29" s="12">
        <f t="shared" si="8"/>
        <v>1.388888888888995E-2</v>
      </c>
      <c r="H29" s="13"/>
      <c r="I29" s="13"/>
      <c r="J29" s="13">
        <f t="shared" ref="J29" si="49">I29-H29</f>
        <v>0</v>
      </c>
      <c r="K29" s="14">
        <f t="shared" ref="K29" si="50">J29/24</f>
        <v>0</v>
      </c>
      <c r="L29" s="15" t="s">
        <v>247</v>
      </c>
    </row>
    <row r="30" spans="1:12">
      <c r="A30" s="16">
        <f t="shared" si="4"/>
        <v>24</v>
      </c>
      <c r="B30" s="10">
        <f t="shared" si="5"/>
        <v>46319</v>
      </c>
      <c r="C30" s="10">
        <f t="shared" si="6"/>
        <v>46319</v>
      </c>
      <c r="D30" s="11">
        <v>0.68055555555555503</v>
      </c>
      <c r="E30" s="10">
        <f t="shared" si="7"/>
        <v>46319</v>
      </c>
      <c r="F30" s="11">
        <v>0.69444444444444497</v>
      </c>
      <c r="G30" s="12">
        <f t="shared" si="8"/>
        <v>1.388888888888995E-2</v>
      </c>
      <c r="H30" s="13"/>
      <c r="I30" s="13"/>
      <c r="J30" s="13">
        <f t="shared" ref="J30" si="51">I30-H30</f>
        <v>0</v>
      </c>
      <c r="K30" s="14">
        <f t="shared" ref="K30" si="52">J30/24</f>
        <v>0</v>
      </c>
      <c r="L30" s="15" t="s">
        <v>247</v>
      </c>
    </row>
    <row r="31" spans="1:12">
      <c r="A31" s="16">
        <f t="shared" si="4"/>
        <v>25</v>
      </c>
      <c r="B31" s="10">
        <f t="shared" si="5"/>
        <v>46320</v>
      </c>
      <c r="C31" s="10">
        <f t="shared" si="6"/>
        <v>46320</v>
      </c>
      <c r="D31" s="11">
        <v>0.68055555555555503</v>
      </c>
      <c r="E31" s="10">
        <f t="shared" si="7"/>
        <v>46320</v>
      </c>
      <c r="F31" s="11">
        <v>0.69444444444444497</v>
      </c>
      <c r="G31" s="12">
        <f t="shared" si="8"/>
        <v>1.388888888888995E-2</v>
      </c>
      <c r="H31" s="13"/>
      <c r="I31" s="13"/>
      <c r="J31" s="13">
        <f t="shared" ref="J31" si="53">I31-H31</f>
        <v>0</v>
      </c>
      <c r="K31" s="14">
        <f t="shared" ref="K31" si="54">J31/24</f>
        <v>0</v>
      </c>
      <c r="L31" s="15" t="s">
        <v>247</v>
      </c>
    </row>
    <row r="32" spans="1:12">
      <c r="A32" s="16">
        <f t="shared" si="4"/>
        <v>26</v>
      </c>
      <c r="B32" s="10">
        <f t="shared" si="5"/>
        <v>46321</v>
      </c>
      <c r="C32" s="10">
        <f t="shared" si="6"/>
        <v>46321</v>
      </c>
      <c r="D32" s="11">
        <v>0.68055555555555503</v>
      </c>
      <c r="E32" s="10">
        <f t="shared" si="7"/>
        <v>46321</v>
      </c>
      <c r="F32" s="11">
        <v>0.69444444444444497</v>
      </c>
      <c r="G32" s="12">
        <f t="shared" si="8"/>
        <v>1.388888888888995E-2</v>
      </c>
      <c r="H32" s="13"/>
      <c r="I32" s="13"/>
      <c r="J32" s="13">
        <f t="shared" ref="J32" si="55">I32-H32</f>
        <v>0</v>
      </c>
      <c r="K32" s="14">
        <f t="shared" ref="K32" si="56">J32/24</f>
        <v>0</v>
      </c>
      <c r="L32" s="15" t="s">
        <v>247</v>
      </c>
    </row>
    <row r="33" spans="1:12">
      <c r="A33" s="16">
        <f t="shared" si="4"/>
        <v>27</v>
      </c>
      <c r="B33" s="10">
        <f t="shared" si="5"/>
        <v>46322</v>
      </c>
      <c r="C33" s="10">
        <f t="shared" si="6"/>
        <v>46322</v>
      </c>
      <c r="D33" s="11">
        <v>0.68055555555555503</v>
      </c>
      <c r="E33" s="10">
        <f t="shared" si="7"/>
        <v>46322</v>
      </c>
      <c r="F33" s="11">
        <v>0.69444444444444497</v>
      </c>
      <c r="G33" s="12">
        <f t="shared" si="8"/>
        <v>1.388888888888995E-2</v>
      </c>
      <c r="H33" s="13"/>
      <c r="I33" s="13"/>
      <c r="J33" s="13">
        <f t="shared" ref="J33" si="57">I33-H33</f>
        <v>0</v>
      </c>
      <c r="K33" s="14">
        <f t="shared" ref="K33" si="58">J33/24</f>
        <v>0</v>
      </c>
      <c r="L33" s="15"/>
    </row>
    <row r="34" spans="1:12">
      <c r="A34" s="16">
        <f t="shared" si="4"/>
        <v>28</v>
      </c>
      <c r="B34" s="10">
        <f t="shared" si="5"/>
        <v>46323</v>
      </c>
      <c r="C34" s="10">
        <f t="shared" si="6"/>
        <v>46323</v>
      </c>
      <c r="D34" s="11">
        <v>0.68055555555555503</v>
      </c>
      <c r="E34" s="10">
        <f t="shared" si="7"/>
        <v>46323</v>
      </c>
      <c r="F34" s="11">
        <v>0.69444444444444497</v>
      </c>
      <c r="G34" s="12">
        <f t="shared" si="8"/>
        <v>1.388888888888995E-2</v>
      </c>
      <c r="H34" s="13"/>
      <c r="I34" s="13"/>
      <c r="J34" s="13">
        <f t="shared" ref="J34" si="59">I34-H34</f>
        <v>0</v>
      </c>
      <c r="K34" s="14">
        <f t="shared" ref="K34" si="60">J34/24</f>
        <v>0</v>
      </c>
      <c r="L34" s="15"/>
    </row>
    <row r="35" spans="1:12">
      <c r="A35" s="16">
        <f t="shared" si="4"/>
        <v>29</v>
      </c>
      <c r="B35" s="10">
        <f t="shared" si="5"/>
        <v>46324</v>
      </c>
      <c r="C35" s="10">
        <f t="shared" si="6"/>
        <v>46324</v>
      </c>
      <c r="D35" s="11">
        <v>0.68055555555555503</v>
      </c>
      <c r="E35" s="10">
        <f t="shared" si="7"/>
        <v>46324</v>
      </c>
      <c r="F35" s="11">
        <v>0.69444444444444497</v>
      </c>
      <c r="G35" s="12">
        <f t="shared" si="8"/>
        <v>1.388888888888995E-2</v>
      </c>
      <c r="H35" s="13"/>
      <c r="I35" s="13"/>
      <c r="J35" s="13">
        <f t="shared" ref="J35:J36" si="61">I35-H35</f>
        <v>0</v>
      </c>
      <c r="K35" s="14">
        <f t="shared" ref="K35:K36" si="62">J35/24</f>
        <v>0</v>
      </c>
      <c r="L35" s="15"/>
    </row>
    <row r="36" spans="1:12">
      <c r="A36" s="16">
        <f t="shared" ref="A36:A37" si="63">A35+1</f>
        <v>30</v>
      </c>
      <c r="B36" s="10">
        <f t="shared" ref="B36:B37" si="64">B35+1</f>
        <v>46325</v>
      </c>
      <c r="C36" s="10">
        <f t="shared" ref="C36" si="65">B36</f>
        <v>46325</v>
      </c>
      <c r="D36" s="11">
        <v>0.68055555555555503</v>
      </c>
      <c r="E36" s="10">
        <f t="shared" ref="E36" si="66">C36</f>
        <v>46325</v>
      </c>
      <c r="F36" s="11">
        <v>0.69444444444444497</v>
      </c>
      <c r="G36" s="12">
        <f t="shared" ref="G36" si="67">IFERROR(((E36-C36)+(F36-D36)),"")</f>
        <v>1.388888888888995E-2</v>
      </c>
      <c r="H36" s="13"/>
      <c r="I36" s="13"/>
      <c r="J36" s="13">
        <f t="shared" si="61"/>
        <v>0</v>
      </c>
      <c r="K36" s="14">
        <f t="shared" si="62"/>
        <v>0</v>
      </c>
      <c r="L36" s="15"/>
    </row>
    <row r="37" spans="1:12">
      <c r="A37" s="16">
        <f t="shared" si="63"/>
        <v>31</v>
      </c>
      <c r="B37" s="10">
        <f t="shared" si="64"/>
        <v>46326</v>
      </c>
      <c r="C37" s="10">
        <f t="shared" ref="C37" si="68">B37</f>
        <v>46326</v>
      </c>
      <c r="D37" s="11">
        <v>0.68055555555555503</v>
      </c>
      <c r="E37" s="10">
        <f t="shared" ref="E37" si="69">C37</f>
        <v>46326</v>
      </c>
      <c r="F37" s="11">
        <v>0.69444444444444497</v>
      </c>
      <c r="G37" s="12">
        <f t="shared" ref="G37" si="70">IFERROR(((E37-C37)+(F37-D37)),"")</f>
        <v>1.388888888888995E-2</v>
      </c>
      <c r="H37" s="13"/>
      <c r="I37" s="13"/>
      <c r="J37" s="13">
        <f t="shared" ref="J37" si="71">I37-H37</f>
        <v>0</v>
      </c>
      <c r="K37" s="14">
        <f t="shared" ref="K37" si="72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1.2951388888889168</v>
      </c>
      <c r="H39" s="27"/>
      <c r="I39" s="27"/>
      <c r="J39" s="28">
        <f>SUM(J7:J38)</f>
        <v>0</v>
      </c>
      <c r="K39" s="28">
        <f>AVERAGE(K7:K38)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4.1778673835126352E-2</v>
      </c>
      <c r="H40" s="33"/>
      <c r="I40" s="33"/>
      <c r="J40" s="33"/>
      <c r="K40" s="33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K7" sqref="K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5.710937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378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3"/>
      <c r="I7" s="13"/>
      <c r="J7" s="13">
        <f t="shared" ref="J7:J19" si="0">I7-H7</f>
        <v>0</v>
      </c>
      <c r="K7" s="14">
        <f t="shared" ref="K7" si="1">J7/24</f>
        <v>0</v>
      </c>
      <c r="L7" s="99" t="s">
        <v>247</v>
      </c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ref="K8:K11" si="2">J8/24</f>
        <v>0</v>
      </c>
      <c r="L8" s="100" t="s">
        <v>247</v>
      </c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0.29166666666666702</v>
      </c>
      <c r="E9" s="10">
        <f t="shared" ref="E9:E34" si="5">C9+1</f>
        <v>46299</v>
      </c>
      <c r="F9" s="11">
        <v>0.29166666666666702</v>
      </c>
      <c r="G9" s="12">
        <f t="shared" ref="G9:G34" si="6">IFERROR(((E9-C9)+(F9-D9)),"")</f>
        <v>1</v>
      </c>
      <c r="H9" s="13"/>
      <c r="I9" s="13"/>
      <c r="J9" s="13">
        <f t="shared" si="0"/>
        <v>0</v>
      </c>
      <c r="K9" s="14">
        <f t="shared" si="2"/>
        <v>0</v>
      </c>
      <c r="L9" s="100" t="s">
        <v>247</v>
      </c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0.29166666666666702</v>
      </c>
      <c r="E10" s="10">
        <f t="shared" si="5"/>
        <v>46300</v>
      </c>
      <c r="F10" s="11">
        <v>0.29166666666666702</v>
      </c>
      <c r="G10" s="12">
        <f t="shared" si="6"/>
        <v>1</v>
      </c>
      <c r="H10" s="13"/>
      <c r="I10" s="13"/>
      <c r="J10" s="13">
        <f t="shared" si="0"/>
        <v>0</v>
      </c>
      <c r="K10" s="14">
        <f t="shared" si="2"/>
        <v>0</v>
      </c>
      <c r="L10" s="100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0.29166666666666702</v>
      </c>
      <c r="E11" s="10">
        <f t="shared" si="5"/>
        <v>46301</v>
      </c>
      <c r="F11" s="11">
        <v>0.29166666666666702</v>
      </c>
      <c r="G11" s="12">
        <f t="shared" si="6"/>
        <v>1</v>
      </c>
      <c r="H11" s="13"/>
      <c r="I11" s="13"/>
      <c r="J11" s="13">
        <f t="shared" si="0"/>
        <v>0</v>
      </c>
      <c r="K11" s="14">
        <f t="shared" si="2"/>
        <v>0</v>
      </c>
      <c r="L11" s="100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0.29166666666666702</v>
      </c>
      <c r="E12" s="10">
        <f t="shared" si="5"/>
        <v>46302</v>
      </c>
      <c r="F12" s="11">
        <v>0.29166666666666702</v>
      </c>
      <c r="G12" s="12">
        <f t="shared" si="6"/>
        <v>1</v>
      </c>
      <c r="H12" s="13"/>
      <c r="I12" s="13"/>
      <c r="J12" s="13">
        <f t="shared" ref="J12" si="7">I12-H12</f>
        <v>0</v>
      </c>
      <c r="K12" s="14">
        <f t="shared" ref="K12" si="8">J12/24</f>
        <v>0</v>
      </c>
      <c r="L12" s="100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0.29166666666666702</v>
      </c>
      <c r="E13" s="10">
        <f t="shared" si="5"/>
        <v>46303</v>
      </c>
      <c r="F13" s="11">
        <v>0.29166666666666702</v>
      </c>
      <c r="G13" s="12">
        <f t="shared" si="6"/>
        <v>1</v>
      </c>
      <c r="H13" s="13"/>
      <c r="I13" s="13"/>
      <c r="J13" s="13">
        <f t="shared" ref="J13" si="9">I13-H13</f>
        <v>0</v>
      </c>
      <c r="K13" s="14">
        <f t="shared" ref="K13" si="10">J13/24</f>
        <v>0</v>
      </c>
      <c r="L13" s="100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0.29166666666666702</v>
      </c>
      <c r="E14" s="10">
        <f t="shared" si="5"/>
        <v>46304</v>
      </c>
      <c r="F14" s="11">
        <v>0.29166666666666702</v>
      </c>
      <c r="G14" s="12">
        <f t="shared" si="6"/>
        <v>1</v>
      </c>
      <c r="H14" s="13"/>
      <c r="I14" s="13"/>
      <c r="J14" s="13">
        <f t="shared" ref="J14" si="11">I14-H14</f>
        <v>0</v>
      </c>
      <c r="K14" s="14">
        <f t="shared" ref="K14" si="12">J14/24</f>
        <v>0</v>
      </c>
      <c r="L14" s="100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0.29166666666666702</v>
      </c>
      <c r="E15" s="10">
        <f t="shared" si="5"/>
        <v>46305</v>
      </c>
      <c r="F15" s="11">
        <v>0.29166666666666702</v>
      </c>
      <c r="G15" s="12">
        <f t="shared" si="6"/>
        <v>1</v>
      </c>
      <c r="H15" s="13"/>
      <c r="I15" s="13"/>
      <c r="J15" s="13">
        <f t="shared" ref="J15" si="13">I15-H15</f>
        <v>0</v>
      </c>
      <c r="K15" s="14">
        <f t="shared" ref="K15" si="14">J15/24</f>
        <v>0</v>
      </c>
      <c r="L15" s="100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0.29166666666666702</v>
      </c>
      <c r="E16" s="10">
        <f t="shared" si="5"/>
        <v>46306</v>
      </c>
      <c r="F16" s="11">
        <v>0.29166666666666702</v>
      </c>
      <c r="G16" s="12">
        <f t="shared" si="6"/>
        <v>1</v>
      </c>
      <c r="H16" s="13"/>
      <c r="I16" s="13"/>
      <c r="J16" s="13">
        <f t="shared" ref="J16" si="15">I16-H16</f>
        <v>0</v>
      </c>
      <c r="K16" s="14">
        <f t="shared" ref="K16" si="16">J16/24</f>
        <v>0</v>
      </c>
      <c r="L16" s="100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0.29166666666666702</v>
      </c>
      <c r="E17" s="10">
        <f t="shared" si="5"/>
        <v>46307</v>
      </c>
      <c r="F17" s="11">
        <v>0.29166666666666702</v>
      </c>
      <c r="G17" s="12">
        <f t="shared" si="6"/>
        <v>1</v>
      </c>
      <c r="H17" s="13"/>
      <c r="I17" s="13"/>
      <c r="J17" s="13">
        <f t="shared" ref="J17" si="17">I17-H17</f>
        <v>0</v>
      </c>
      <c r="K17" s="14">
        <f t="shared" ref="K17" si="18">J17/24</f>
        <v>0</v>
      </c>
      <c r="L17" s="100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0.29166666666666702</v>
      </c>
      <c r="E18" s="10">
        <f t="shared" si="5"/>
        <v>46308</v>
      </c>
      <c r="F18" s="11">
        <v>0.29166666666666702</v>
      </c>
      <c r="G18" s="12">
        <f t="shared" si="6"/>
        <v>1</v>
      </c>
      <c r="H18" s="13"/>
      <c r="I18" s="13"/>
      <c r="J18" s="13">
        <f t="shared" ref="J18" si="19">I18-H18</f>
        <v>0</v>
      </c>
      <c r="K18" s="14">
        <f t="shared" ref="K18:K19" si="20">J18/24</f>
        <v>0</v>
      </c>
      <c r="L18" s="100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0.29166666666666702</v>
      </c>
      <c r="E19" s="10">
        <f t="shared" si="5"/>
        <v>46309</v>
      </c>
      <c r="F19" s="11">
        <v>0.29166666666666702</v>
      </c>
      <c r="G19" s="12">
        <f t="shared" si="6"/>
        <v>1</v>
      </c>
      <c r="H19" s="13"/>
      <c r="I19" s="13"/>
      <c r="J19" s="13">
        <f t="shared" si="0"/>
        <v>0</v>
      </c>
      <c r="K19" s="14">
        <f t="shared" si="20"/>
        <v>0</v>
      </c>
      <c r="L19" s="100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0.29166666666666702</v>
      </c>
      <c r="E20" s="10">
        <f t="shared" si="5"/>
        <v>46310</v>
      </c>
      <c r="F20" s="11">
        <v>0.29166666666666702</v>
      </c>
      <c r="G20" s="12">
        <f t="shared" si="6"/>
        <v>1</v>
      </c>
      <c r="H20" s="13"/>
      <c r="I20" s="13"/>
      <c r="J20" s="13">
        <f t="shared" ref="J20" si="21">I20-H20</f>
        <v>0</v>
      </c>
      <c r="K20" s="14">
        <f t="shared" ref="K20" si="22">J20/24</f>
        <v>0</v>
      </c>
      <c r="L20" s="100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0.29166666666666702</v>
      </c>
      <c r="E21" s="10">
        <f t="shared" si="5"/>
        <v>46311</v>
      </c>
      <c r="F21" s="11">
        <v>0.29166666666666702</v>
      </c>
      <c r="G21" s="12">
        <f t="shared" si="6"/>
        <v>1</v>
      </c>
      <c r="H21" s="13"/>
      <c r="I21" s="13"/>
      <c r="J21" s="13">
        <f t="shared" ref="J21" si="23">I21-H21</f>
        <v>0</v>
      </c>
      <c r="K21" s="14">
        <f t="shared" ref="K21" si="24">J21/24</f>
        <v>0</v>
      </c>
      <c r="L21" s="100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0.29166666666666702</v>
      </c>
      <c r="E22" s="10">
        <f t="shared" si="5"/>
        <v>46312</v>
      </c>
      <c r="F22" s="11">
        <v>0.29166666666666702</v>
      </c>
      <c r="G22" s="12">
        <f t="shared" si="6"/>
        <v>1</v>
      </c>
      <c r="H22" s="13"/>
      <c r="I22" s="13"/>
      <c r="J22" s="13">
        <f t="shared" ref="J22:J23" si="25">I22-H22</f>
        <v>0</v>
      </c>
      <c r="K22" s="14">
        <f t="shared" ref="K22:K23" si="26">J22/24</f>
        <v>0</v>
      </c>
      <c r="L22" s="100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0.29166666666666702</v>
      </c>
      <c r="E23" s="10">
        <f t="shared" si="5"/>
        <v>46313</v>
      </c>
      <c r="F23" s="11">
        <v>0.29166666666666702</v>
      </c>
      <c r="G23" s="12">
        <f t="shared" si="6"/>
        <v>1</v>
      </c>
      <c r="H23" s="13"/>
      <c r="I23" s="13"/>
      <c r="J23" s="13">
        <f t="shared" si="25"/>
        <v>0</v>
      </c>
      <c r="K23" s="14">
        <f t="shared" si="26"/>
        <v>0</v>
      </c>
      <c r="L23" s="100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0.29166666666666702</v>
      </c>
      <c r="E24" s="10">
        <f t="shared" si="5"/>
        <v>46314</v>
      </c>
      <c r="F24" s="11">
        <v>0.29166666666666702</v>
      </c>
      <c r="G24" s="12">
        <f t="shared" si="6"/>
        <v>1</v>
      </c>
      <c r="H24" s="13"/>
      <c r="I24" s="13"/>
      <c r="J24" s="13">
        <f t="shared" ref="J24" si="27">I24-H24</f>
        <v>0</v>
      </c>
      <c r="K24" s="14">
        <f t="shared" ref="K24" si="28">J24/24</f>
        <v>0</v>
      </c>
      <c r="L24" s="100"/>
    </row>
    <row r="25" spans="1:14">
      <c r="A25" s="16">
        <f t="shared" ref="A25:B34" si="29">A24+1</f>
        <v>19</v>
      </c>
      <c r="B25" s="10">
        <f>B24+1</f>
        <v>46314</v>
      </c>
      <c r="C25" s="10">
        <f t="shared" si="4"/>
        <v>46314</v>
      </c>
      <c r="D25" s="11">
        <v>0.29166666666666702</v>
      </c>
      <c r="E25" s="10">
        <f t="shared" si="5"/>
        <v>46315</v>
      </c>
      <c r="F25" s="11">
        <v>0.29166666666666702</v>
      </c>
      <c r="G25" s="12">
        <f t="shared" si="6"/>
        <v>1</v>
      </c>
      <c r="H25" s="13"/>
      <c r="I25" s="13"/>
      <c r="J25" s="13">
        <f t="shared" ref="J25" si="30">I25-H25</f>
        <v>0</v>
      </c>
      <c r="K25" s="14">
        <f t="shared" ref="K25" si="31">J25/24</f>
        <v>0</v>
      </c>
      <c r="L25" s="100"/>
    </row>
    <row r="26" spans="1:14">
      <c r="A26" s="16">
        <f t="shared" si="29"/>
        <v>20</v>
      </c>
      <c r="B26" s="10">
        <f>B25+1</f>
        <v>46315</v>
      </c>
      <c r="C26" s="10">
        <f t="shared" si="4"/>
        <v>46315</v>
      </c>
      <c r="D26" s="11">
        <v>0.29166666666666702</v>
      </c>
      <c r="E26" s="10">
        <f t="shared" si="5"/>
        <v>46316</v>
      </c>
      <c r="F26" s="11">
        <v>0.29166666666666702</v>
      </c>
      <c r="G26" s="12">
        <f t="shared" si="6"/>
        <v>1</v>
      </c>
      <c r="H26" s="13"/>
      <c r="I26" s="13"/>
      <c r="J26" s="13">
        <f t="shared" ref="J26" si="32">I26-H26</f>
        <v>0</v>
      </c>
      <c r="K26" s="14">
        <f t="shared" ref="K26" si="33">J26/24</f>
        <v>0</v>
      </c>
      <c r="L26" s="100"/>
    </row>
    <row r="27" spans="1:14">
      <c r="A27" s="16">
        <f t="shared" si="29"/>
        <v>21</v>
      </c>
      <c r="B27" s="10">
        <f>B26+1</f>
        <v>46316</v>
      </c>
      <c r="C27" s="10">
        <f t="shared" si="4"/>
        <v>46316</v>
      </c>
      <c r="D27" s="11">
        <v>0.29166666666666702</v>
      </c>
      <c r="E27" s="10">
        <f t="shared" si="5"/>
        <v>46317</v>
      </c>
      <c r="F27" s="11">
        <v>0.29166666666666702</v>
      </c>
      <c r="G27" s="12">
        <f t="shared" si="6"/>
        <v>1</v>
      </c>
      <c r="H27" s="13"/>
      <c r="I27" s="13"/>
      <c r="J27" s="13">
        <f t="shared" ref="J27" si="34">I27-H27</f>
        <v>0</v>
      </c>
      <c r="K27" s="14">
        <f t="shared" ref="K27" si="35">J27/24</f>
        <v>0</v>
      </c>
      <c r="L27" s="100"/>
    </row>
    <row r="28" spans="1:14">
      <c r="A28" s="16">
        <f t="shared" si="29"/>
        <v>22</v>
      </c>
      <c r="B28" s="10">
        <f t="shared" si="29"/>
        <v>46317</v>
      </c>
      <c r="C28" s="10">
        <f t="shared" si="4"/>
        <v>46317</v>
      </c>
      <c r="D28" s="11">
        <v>0.29166666666666702</v>
      </c>
      <c r="E28" s="10">
        <f t="shared" si="5"/>
        <v>46318</v>
      </c>
      <c r="F28" s="11">
        <v>0.29166666666666702</v>
      </c>
      <c r="G28" s="12">
        <f t="shared" si="6"/>
        <v>1</v>
      </c>
      <c r="H28" s="13"/>
      <c r="I28" s="13"/>
      <c r="J28" s="13">
        <f t="shared" ref="J28" si="36">I28-H28</f>
        <v>0</v>
      </c>
      <c r="K28" s="14">
        <f t="shared" ref="K28" si="37">J28/24</f>
        <v>0</v>
      </c>
      <c r="L28" s="100"/>
    </row>
    <row r="29" spans="1:14">
      <c r="A29" s="16">
        <f t="shared" si="29"/>
        <v>23</v>
      </c>
      <c r="B29" s="10">
        <f t="shared" si="29"/>
        <v>46318</v>
      </c>
      <c r="C29" s="10">
        <f t="shared" si="4"/>
        <v>46318</v>
      </c>
      <c r="D29" s="11">
        <v>0.29166666666666702</v>
      </c>
      <c r="E29" s="10">
        <f t="shared" si="5"/>
        <v>46319</v>
      </c>
      <c r="F29" s="11">
        <v>0.29166666666666702</v>
      </c>
      <c r="G29" s="12">
        <f t="shared" si="6"/>
        <v>1</v>
      </c>
      <c r="H29" s="13"/>
      <c r="I29" s="13"/>
      <c r="J29" s="13">
        <f t="shared" ref="J29" si="38">I29-H29</f>
        <v>0</v>
      </c>
      <c r="K29" s="14">
        <f t="shared" ref="K29" si="39">J29/24</f>
        <v>0</v>
      </c>
      <c r="L29" s="100"/>
    </row>
    <row r="30" spans="1:14">
      <c r="A30" s="16">
        <f t="shared" si="29"/>
        <v>24</v>
      </c>
      <c r="B30" s="10">
        <f t="shared" si="29"/>
        <v>46319</v>
      </c>
      <c r="C30" s="10">
        <f t="shared" si="4"/>
        <v>46319</v>
      </c>
      <c r="D30" s="11">
        <v>0.29166666666666702</v>
      </c>
      <c r="E30" s="10">
        <f t="shared" si="5"/>
        <v>46320</v>
      </c>
      <c r="F30" s="11">
        <v>0.29166666666666702</v>
      </c>
      <c r="G30" s="12">
        <f t="shared" si="6"/>
        <v>1</v>
      </c>
      <c r="H30" s="13"/>
      <c r="I30" s="13"/>
      <c r="J30" s="13">
        <f t="shared" ref="J30" si="40">I30-H30</f>
        <v>0</v>
      </c>
      <c r="K30" s="14">
        <f t="shared" ref="K30" si="41">J30/24</f>
        <v>0</v>
      </c>
      <c r="L30" s="100"/>
    </row>
    <row r="31" spans="1:14">
      <c r="A31" s="16">
        <f t="shared" si="29"/>
        <v>25</v>
      </c>
      <c r="B31" s="10">
        <f t="shared" si="29"/>
        <v>46320</v>
      </c>
      <c r="C31" s="10">
        <f t="shared" si="4"/>
        <v>46320</v>
      </c>
      <c r="D31" s="11">
        <v>0.29166666666666702</v>
      </c>
      <c r="E31" s="10">
        <f t="shared" si="5"/>
        <v>46321</v>
      </c>
      <c r="F31" s="11">
        <v>0.29166666666666702</v>
      </c>
      <c r="G31" s="12">
        <f t="shared" si="6"/>
        <v>1</v>
      </c>
      <c r="H31" s="13"/>
      <c r="I31" s="13"/>
      <c r="J31" s="13">
        <f t="shared" ref="J31" si="42">I31-H31</f>
        <v>0</v>
      </c>
      <c r="K31" s="14">
        <f t="shared" ref="K31" si="43">J31/24</f>
        <v>0</v>
      </c>
      <c r="L31" s="100"/>
    </row>
    <row r="32" spans="1:14">
      <c r="A32" s="16">
        <f t="shared" si="29"/>
        <v>26</v>
      </c>
      <c r="B32" s="10">
        <f t="shared" si="29"/>
        <v>46321</v>
      </c>
      <c r="C32" s="10">
        <f t="shared" si="4"/>
        <v>46321</v>
      </c>
      <c r="D32" s="11">
        <v>0.29166666666666702</v>
      </c>
      <c r="E32" s="10">
        <f t="shared" si="5"/>
        <v>46322</v>
      </c>
      <c r="F32" s="11">
        <v>0.29166666666666702</v>
      </c>
      <c r="G32" s="12">
        <f t="shared" si="6"/>
        <v>1</v>
      </c>
      <c r="H32" s="13"/>
      <c r="I32" s="13"/>
      <c r="J32" s="13">
        <f t="shared" ref="J32" si="44">I32-H32</f>
        <v>0</v>
      </c>
      <c r="K32" s="14">
        <f t="shared" ref="K32" si="45">J32/24</f>
        <v>0</v>
      </c>
      <c r="L32" s="100"/>
    </row>
    <row r="33" spans="1:12">
      <c r="A33" s="16">
        <f t="shared" si="29"/>
        <v>27</v>
      </c>
      <c r="B33" s="10">
        <f t="shared" si="29"/>
        <v>46322</v>
      </c>
      <c r="C33" s="10">
        <f t="shared" si="4"/>
        <v>46322</v>
      </c>
      <c r="D33" s="11">
        <v>0.29166666666666702</v>
      </c>
      <c r="E33" s="10">
        <f t="shared" si="5"/>
        <v>46323</v>
      </c>
      <c r="F33" s="11">
        <v>0.29166666666666702</v>
      </c>
      <c r="G33" s="12">
        <f t="shared" si="6"/>
        <v>1</v>
      </c>
      <c r="H33" s="13"/>
      <c r="I33" s="13"/>
      <c r="J33" s="13">
        <f t="shared" ref="J33" si="46">I33-H33</f>
        <v>0</v>
      </c>
      <c r="K33" s="14">
        <f t="shared" ref="K33" si="47">J33/24</f>
        <v>0</v>
      </c>
      <c r="L33" s="100"/>
    </row>
    <row r="34" spans="1:12">
      <c r="A34" s="16">
        <f t="shared" si="29"/>
        <v>28</v>
      </c>
      <c r="B34" s="10">
        <f t="shared" si="29"/>
        <v>46323</v>
      </c>
      <c r="C34" s="10">
        <f t="shared" si="4"/>
        <v>46323</v>
      </c>
      <c r="D34" s="11">
        <v>0.29166666666666702</v>
      </c>
      <c r="E34" s="10">
        <f t="shared" si="5"/>
        <v>46324</v>
      </c>
      <c r="F34" s="11">
        <v>0.29166666666666702</v>
      </c>
      <c r="G34" s="12">
        <f t="shared" si="6"/>
        <v>1</v>
      </c>
      <c r="H34" s="13"/>
      <c r="I34" s="13"/>
      <c r="J34" s="13">
        <f t="shared" ref="J34" si="48">I34-H34</f>
        <v>0</v>
      </c>
      <c r="K34" s="14">
        <f t="shared" ref="K34" si="49">J34/24</f>
        <v>0</v>
      </c>
      <c r="L34" s="100"/>
    </row>
    <row r="35" spans="1:12">
      <c r="A35" s="16">
        <f t="shared" ref="A35:B35" si="50">A34+1</f>
        <v>29</v>
      </c>
      <c r="B35" s="10">
        <f t="shared" si="50"/>
        <v>46324</v>
      </c>
      <c r="C35" s="10">
        <f t="shared" ref="C35:C36" si="51">B35</f>
        <v>46324</v>
      </c>
      <c r="D35" s="11">
        <v>0.29166666666666702</v>
      </c>
      <c r="E35" s="10">
        <f t="shared" ref="E35:E36" si="52">C35+1</f>
        <v>46325</v>
      </c>
      <c r="F35" s="11">
        <v>0.29166666666666702</v>
      </c>
      <c r="G35" s="12">
        <f t="shared" ref="G35:G36" si="53">IFERROR(((E35-C35)+(F35-D35)),"")</f>
        <v>1</v>
      </c>
      <c r="H35" s="13"/>
      <c r="I35" s="13"/>
      <c r="J35" s="13">
        <f t="shared" ref="J35" si="54">I35-H35</f>
        <v>0</v>
      </c>
      <c r="K35" s="14">
        <f t="shared" ref="K35" si="55">J35/24</f>
        <v>0</v>
      </c>
      <c r="L35" s="100"/>
    </row>
    <row r="36" spans="1:12">
      <c r="A36" s="16">
        <f t="shared" ref="A36:B37" si="56">A35+1</f>
        <v>30</v>
      </c>
      <c r="B36" s="10">
        <f t="shared" si="56"/>
        <v>46325</v>
      </c>
      <c r="C36" s="10">
        <f t="shared" si="51"/>
        <v>46325</v>
      </c>
      <c r="D36" s="11">
        <v>0.29166666666666702</v>
      </c>
      <c r="E36" s="10">
        <f t="shared" si="52"/>
        <v>46326</v>
      </c>
      <c r="F36" s="11">
        <v>0.29166666666666702</v>
      </c>
      <c r="G36" s="12">
        <f t="shared" si="53"/>
        <v>1</v>
      </c>
      <c r="H36" s="13"/>
      <c r="I36" s="13"/>
      <c r="J36" s="13">
        <f t="shared" ref="J36" si="57">I36-H36</f>
        <v>0</v>
      </c>
      <c r="K36" s="14">
        <f t="shared" ref="K36" si="58">J36/24</f>
        <v>0</v>
      </c>
      <c r="L36" s="15"/>
    </row>
    <row r="37" spans="1:12">
      <c r="A37" s="16">
        <f t="shared" si="56"/>
        <v>31</v>
      </c>
      <c r="B37" s="10">
        <f t="shared" si="56"/>
        <v>46326</v>
      </c>
      <c r="C37" s="10">
        <f t="shared" ref="C37" si="59">B37</f>
        <v>46326</v>
      </c>
      <c r="D37" s="11">
        <v>0.29166666666666702</v>
      </c>
      <c r="E37" s="10">
        <f t="shared" ref="E37" si="60">C37+1</f>
        <v>46327</v>
      </c>
      <c r="F37" s="11">
        <v>0.29166666666666702</v>
      </c>
      <c r="G37" s="12">
        <f t="shared" ref="G37" si="61">IFERROR(((E37-C37)+(F37-D37)),"")</f>
        <v>1</v>
      </c>
      <c r="H37" s="13"/>
      <c r="I37" s="13"/>
      <c r="J37" s="13">
        <f t="shared" ref="J37" si="62">I37-H37</f>
        <v>0</v>
      </c>
      <c r="K37" s="14">
        <f t="shared" ref="K37" si="63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0</v>
      </c>
      <c r="K39" s="28">
        <f>AVERAGE(K7:K38)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379</v>
      </c>
      <c r="D2" s="2"/>
      <c r="E2" s="2"/>
      <c r="F2" s="2"/>
      <c r="G2" s="2"/>
      <c r="H2" s="36"/>
      <c r="I2" s="36"/>
      <c r="J2" s="2"/>
      <c r="K2" s="2"/>
      <c r="L2" s="98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C7</f>
        <v>0</v>
      </c>
      <c r="C7" s="10"/>
      <c r="D7" s="11"/>
      <c r="E7" s="10"/>
      <c r="F7" s="11"/>
      <c r="G7" s="12">
        <f>IFERROR(((E7-C7)+(F7-D7)),"")</f>
        <v>0</v>
      </c>
      <c r="H7" s="13"/>
      <c r="I7" s="13"/>
      <c r="J7" s="13">
        <f t="shared" ref="J7:J16" si="0">I7-H7</f>
        <v>0</v>
      </c>
      <c r="K7" s="14">
        <f t="shared" ref="K7:K16" si="1">J7/24</f>
        <v>0</v>
      </c>
      <c r="L7" s="15"/>
    </row>
    <row r="8" spans="1:12">
      <c r="A8" s="16">
        <f>A7+1</f>
        <v>2</v>
      </c>
      <c r="B8" s="10"/>
      <c r="C8" s="10"/>
      <c r="D8" s="11"/>
      <c r="E8" s="10"/>
      <c r="F8" s="11"/>
      <c r="G8" s="12"/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A24" si="2">A8+1</f>
        <v>3</v>
      </c>
      <c r="B9" s="10"/>
      <c r="C9" s="10"/>
      <c r="D9" s="11"/>
      <c r="E9" s="10"/>
      <c r="F9" s="11"/>
      <c r="G9" s="12"/>
      <c r="H9" s="13"/>
      <c r="I9" s="13"/>
      <c r="J9" s="13">
        <f t="shared" si="0"/>
        <v>0</v>
      </c>
      <c r="K9" s="14">
        <f t="shared" si="1"/>
        <v>0</v>
      </c>
      <c r="L9" s="15"/>
    </row>
    <row r="10" spans="1:12">
      <c r="A10" s="16">
        <f t="shared" si="2"/>
        <v>4</v>
      </c>
      <c r="B10" s="10"/>
      <c r="C10" s="10"/>
      <c r="D10" s="11"/>
      <c r="E10" s="10"/>
      <c r="F10" s="11"/>
      <c r="G10" s="12"/>
      <c r="H10" s="13"/>
      <c r="I10" s="13"/>
      <c r="J10" s="13">
        <f t="shared" si="0"/>
        <v>0</v>
      </c>
      <c r="K10" s="14">
        <f t="shared" si="1"/>
        <v>0</v>
      </c>
      <c r="L10" s="15"/>
    </row>
    <row r="11" spans="1:12">
      <c r="A11" s="16">
        <f t="shared" si="2"/>
        <v>5</v>
      </c>
      <c r="B11" s="10"/>
      <c r="C11" s="10"/>
      <c r="D11" s="11"/>
      <c r="E11" s="10"/>
      <c r="F11" s="11"/>
      <c r="G11" s="12"/>
      <c r="H11" s="13"/>
      <c r="I11" s="13"/>
      <c r="J11" s="13">
        <f t="shared" si="0"/>
        <v>0</v>
      </c>
      <c r="K11" s="14">
        <f t="shared" si="1"/>
        <v>0</v>
      </c>
      <c r="L11" s="15"/>
    </row>
    <row r="12" spans="1:12">
      <c r="A12" s="16">
        <f t="shared" si="2"/>
        <v>6</v>
      </c>
      <c r="B12" s="10"/>
      <c r="C12" s="10"/>
      <c r="D12" s="11"/>
      <c r="E12" s="10"/>
      <c r="F12" s="11"/>
      <c r="G12" s="12"/>
      <c r="H12" s="13"/>
      <c r="I12" s="13"/>
      <c r="J12" s="13">
        <f t="shared" si="0"/>
        <v>0</v>
      </c>
      <c r="K12" s="14">
        <f t="shared" si="1"/>
        <v>0</v>
      </c>
      <c r="L12" s="15"/>
    </row>
    <row r="13" spans="1:12">
      <c r="A13" s="16">
        <f t="shared" si="2"/>
        <v>7</v>
      </c>
      <c r="B13" s="10"/>
      <c r="C13" s="10"/>
      <c r="D13" s="11"/>
      <c r="E13" s="10"/>
      <c r="F13" s="11"/>
      <c r="G13" s="12"/>
      <c r="H13" s="13"/>
      <c r="I13" s="13"/>
      <c r="J13" s="13">
        <f t="shared" si="0"/>
        <v>0</v>
      </c>
      <c r="K13" s="14">
        <f t="shared" si="1"/>
        <v>0</v>
      </c>
      <c r="L13" s="15"/>
    </row>
    <row r="14" spans="1:12">
      <c r="A14" s="16">
        <f t="shared" si="2"/>
        <v>8</v>
      </c>
      <c r="B14" s="10"/>
      <c r="C14" s="10"/>
      <c r="D14" s="11"/>
      <c r="E14" s="10"/>
      <c r="F14" s="11"/>
      <c r="G14" s="12"/>
      <c r="H14" s="13"/>
      <c r="I14" s="13"/>
      <c r="J14" s="13">
        <f t="shared" ref="J14" si="3">I14-H14</f>
        <v>0</v>
      </c>
      <c r="K14" s="14">
        <f t="shared" si="1"/>
        <v>0</v>
      </c>
      <c r="L14" s="15"/>
    </row>
    <row r="15" spans="1:12">
      <c r="A15" s="16">
        <f t="shared" si="2"/>
        <v>9</v>
      </c>
      <c r="B15" s="10"/>
      <c r="C15" s="10"/>
      <c r="D15" s="11"/>
      <c r="E15" s="10"/>
      <c r="F15" s="11"/>
      <c r="G15" s="12"/>
      <c r="H15" s="13"/>
      <c r="I15" s="13"/>
      <c r="J15" s="13">
        <f t="shared" si="0"/>
        <v>0</v>
      </c>
      <c r="K15" s="14">
        <f t="shared" si="1"/>
        <v>0</v>
      </c>
      <c r="L15" s="15"/>
    </row>
    <row r="16" spans="1:12">
      <c r="A16" s="16">
        <f t="shared" si="2"/>
        <v>10</v>
      </c>
      <c r="B16" s="10"/>
      <c r="C16" s="10"/>
      <c r="D16" s="11"/>
      <c r="E16" s="10"/>
      <c r="F16" s="11"/>
      <c r="G16" s="12"/>
      <c r="H16" s="13"/>
      <c r="I16" s="13"/>
      <c r="J16" s="13">
        <f t="shared" si="0"/>
        <v>0</v>
      </c>
      <c r="K16" s="14">
        <f t="shared" si="1"/>
        <v>0</v>
      </c>
      <c r="L16" s="15"/>
    </row>
    <row r="17" spans="1:14">
      <c r="A17" s="16">
        <f t="shared" si="2"/>
        <v>11</v>
      </c>
      <c r="B17" s="10"/>
      <c r="C17" s="10"/>
      <c r="D17" s="11"/>
      <c r="E17" s="10"/>
      <c r="F17" s="11"/>
      <c r="G17" s="12"/>
      <c r="H17" s="13"/>
      <c r="I17" s="13"/>
      <c r="J17" s="13">
        <f t="shared" ref="J17" si="4">I17-H17</f>
        <v>0</v>
      </c>
      <c r="K17" s="14">
        <f t="shared" ref="K17" si="5">J17/24</f>
        <v>0</v>
      </c>
      <c r="L17" s="15"/>
    </row>
    <row r="18" spans="1:14">
      <c r="A18" s="16">
        <f t="shared" si="2"/>
        <v>12</v>
      </c>
      <c r="B18" s="10"/>
      <c r="C18" s="10"/>
      <c r="D18" s="11"/>
      <c r="E18" s="10"/>
      <c r="F18" s="11"/>
      <c r="G18" s="12"/>
      <c r="H18" s="13"/>
      <c r="I18" s="13"/>
      <c r="J18" s="13">
        <f t="shared" ref="J18" si="6">I18-H18</f>
        <v>0</v>
      </c>
      <c r="K18" s="14">
        <f t="shared" ref="K18" si="7">J18/24</f>
        <v>0</v>
      </c>
      <c r="L18" s="15"/>
      <c r="N18" s="17"/>
    </row>
    <row r="19" spans="1:14">
      <c r="A19" s="16">
        <f t="shared" si="2"/>
        <v>13</v>
      </c>
      <c r="B19" s="10"/>
      <c r="C19" s="10"/>
      <c r="D19" s="11"/>
      <c r="E19" s="10"/>
      <c r="F19" s="11"/>
      <c r="G19" s="12"/>
      <c r="H19" s="13"/>
      <c r="I19" s="13"/>
      <c r="J19" s="13">
        <f t="shared" ref="J19:J28" si="8">I19-H19</f>
        <v>0</v>
      </c>
      <c r="K19" s="14">
        <f t="shared" ref="K19:K28" si="9">J19/24</f>
        <v>0</v>
      </c>
      <c r="L19" s="15"/>
    </row>
    <row r="20" spans="1:14">
      <c r="A20" s="16">
        <f t="shared" si="2"/>
        <v>14</v>
      </c>
      <c r="B20" s="10"/>
      <c r="C20" s="10"/>
      <c r="D20" s="11"/>
      <c r="E20" s="10"/>
      <c r="F20" s="11"/>
      <c r="G20" s="12"/>
      <c r="H20" s="13"/>
      <c r="I20" s="13"/>
      <c r="J20" s="13">
        <f t="shared" si="8"/>
        <v>0</v>
      </c>
      <c r="K20" s="14">
        <f t="shared" si="9"/>
        <v>0</v>
      </c>
      <c r="L20" s="15"/>
    </row>
    <row r="21" spans="1:14">
      <c r="A21" s="16">
        <f t="shared" si="2"/>
        <v>15</v>
      </c>
      <c r="B21" s="10"/>
      <c r="C21" s="10"/>
      <c r="D21" s="11"/>
      <c r="E21" s="10"/>
      <c r="F21" s="11"/>
      <c r="G21" s="12"/>
      <c r="H21" s="13"/>
      <c r="I21" s="13"/>
      <c r="J21" s="13">
        <f t="shared" si="8"/>
        <v>0</v>
      </c>
      <c r="K21" s="14">
        <f t="shared" si="9"/>
        <v>0</v>
      </c>
      <c r="L21" s="15"/>
    </row>
    <row r="22" spans="1:14">
      <c r="A22" s="16">
        <f t="shared" si="2"/>
        <v>16</v>
      </c>
      <c r="B22" s="10"/>
      <c r="C22" s="10"/>
      <c r="D22" s="11"/>
      <c r="E22" s="10"/>
      <c r="F22" s="11"/>
      <c r="G22" s="12"/>
      <c r="H22" s="13"/>
      <c r="I22" s="13"/>
      <c r="J22" s="13">
        <f t="shared" si="8"/>
        <v>0</v>
      </c>
      <c r="K22" s="14">
        <f t="shared" si="9"/>
        <v>0</v>
      </c>
      <c r="L22" s="15"/>
    </row>
    <row r="23" spans="1:14">
      <c r="A23" s="16">
        <f t="shared" si="2"/>
        <v>17</v>
      </c>
      <c r="B23" s="10"/>
      <c r="C23" s="10"/>
      <c r="D23" s="11"/>
      <c r="E23" s="10"/>
      <c r="F23" s="11"/>
      <c r="G23" s="12"/>
      <c r="H23" s="13"/>
      <c r="I23" s="13"/>
      <c r="J23" s="13">
        <f t="shared" si="8"/>
        <v>0</v>
      </c>
      <c r="K23" s="14">
        <f t="shared" si="9"/>
        <v>0</v>
      </c>
      <c r="L23" s="15"/>
    </row>
    <row r="24" spans="1:14">
      <c r="A24" s="16">
        <f t="shared" si="2"/>
        <v>18</v>
      </c>
      <c r="B24" s="10"/>
      <c r="C24" s="10"/>
      <c r="D24" s="11"/>
      <c r="E24" s="10"/>
      <c r="F24" s="11"/>
      <c r="G24" s="12"/>
      <c r="H24" s="13"/>
      <c r="I24" s="13"/>
      <c r="J24" s="13">
        <f t="shared" ref="J24:J25" si="10">I24-H24</f>
        <v>0</v>
      </c>
      <c r="K24" s="14">
        <f t="shared" ref="K24:K25" si="11">J24/24</f>
        <v>0</v>
      </c>
      <c r="L24" s="15"/>
    </row>
    <row r="25" spans="1:14">
      <c r="A25" s="16">
        <f t="shared" ref="A25:A37" si="12">A24+1</f>
        <v>19</v>
      </c>
      <c r="B25" s="10"/>
      <c r="C25" s="10"/>
      <c r="D25" s="11"/>
      <c r="E25" s="10"/>
      <c r="F25" s="11"/>
      <c r="G25" s="12"/>
      <c r="H25" s="13"/>
      <c r="I25" s="13"/>
      <c r="J25" s="13">
        <f t="shared" si="10"/>
        <v>0</v>
      </c>
      <c r="K25" s="14">
        <f t="shared" si="11"/>
        <v>0</v>
      </c>
      <c r="L25" s="15"/>
    </row>
    <row r="26" spans="1:14">
      <c r="A26" s="16">
        <f t="shared" si="12"/>
        <v>20</v>
      </c>
      <c r="B26" s="10"/>
      <c r="C26" s="10"/>
      <c r="D26" s="11"/>
      <c r="E26" s="10"/>
      <c r="F26" s="11"/>
      <c r="G26" s="12"/>
      <c r="H26" s="13"/>
      <c r="I26" s="13"/>
      <c r="J26" s="13">
        <f t="shared" si="8"/>
        <v>0</v>
      </c>
      <c r="K26" s="14">
        <f t="shared" si="9"/>
        <v>0</v>
      </c>
      <c r="L26" s="15"/>
    </row>
    <row r="27" spans="1:14">
      <c r="A27" s="16">
        <f t="shared" si="12"/>
        <v>21</v>
      </c>
      <c r="B27" s="10"/>
      <c r="C27" s="10"/>
      <c r="D27" s="11"/>
      <c r="E27" s="10"/>
      <c r="F27" s="11"/>
      <c r="G27" s="12"/>
      <c r="H27" s="13"/>
      <c r="I27" s="13"/>
      <c r="J27" s="13">
        <f t="shared" si="8"/>
        <v>0</v>
      </c>
      <c r="K27" s="14">
        <f t="shared" si="9"/>
        <v>0</v>
      </c>
      <c r="L27" s="15"/>
    </row>
    <row r="28" spans="1:14">
      <c r="A28" s="16">
        <f t="shared" si="12"/>
        <v>22</v>
      </c>
      <c r="B28" s="10"/>
      <c r="C28" s="10"/>
      <c r="D28" s="11"/>
      <c r="E28" s="10"/>
      <c r="F28" s="11"/>
      <c r="G28" s="12"/>
      <c r="H28" s="13"/>
      <c r="I28" s="13"/>
      <c r="J28" s="13">
        <f t="shared" si="8"/>
        <v>0</v>
      </c>
      <c r="K28" s="14">
        <f t="shared" si="9"/>
        <v>0</v>
      </c>
      <c r="L28" s="15"/>
    </row>
    <row r="29" spans="1:14">
      <c r="A29" s="16">
        <f t="shared" si="12"/>
        <v>23</v>
      </c>
      <c r="B29" s="10"/>
      <c r="C29" s="10"/>
      <c r="D29" s="11"/>
      <c r="E29" s="10"/>
      <c r="F29" s="11"/>
      <c r="G29" s="12"/>
      <c r="H29" s="13"/>
      <c r="I29" s="13"/>
      <c r="J29" s="13">
        <f t="shared" ref="J29" si="13">I29-H29</f>
        <v>0</v>
      </c>
      <c r="K29" s="14">
        <f t="shared" ref="K29" si="14">J29/24</f>
        <v>0</v>
      </c>
      <c r="L29" s="15"/>
    </row>
    <row r="30" spans="1:14">
      <c r="A30" s="16">
        <f t="shared" si="12"/>
        <v>24</v>
      </c>
      <c r="B30" s="10"/>
      <c r="C30" s="10"/>
      <c r="D30" s="11"/>
      <c r="E30" s="10"/>
      <c r="F30" s="11"/>
      <c r="G30" s="12"/>
      <c r="H30" s="13"/>
      <c r="I30" s="13"/>
      <c r="J30" s="13">
        <f t="shared" ref="J30:J32" si="15">I30-H30</f>
        <v>0</v>
      </c>
      <c r="K30" s="14">
        <f t="shared" ref="K30:K32" si="16">J30/24</f>
        <v>0</v>
      </c>
      <c r="L30" s="15"/>
    </row>
    <row r="31" spans="1:14">
      <c r="A31" s="16">
        <f t="shared" si="12"/>
        <v>25</v>
      </c>
      <c r="B31" s="10"/>
      <c r="C31" s="10"/>
      <c r="D31" s="11"/>
      <c r="E31" s="10"/>
      <c r="F31" s="11"/>
      <c r="G31" s="12"/>
      <c r="H31" s="13"/>
      <c r="I31" s="13"/>
      <c r="J31" s="13">
        <f t="shared" si="15"/>
        <v>0</v>
      </c>
      <c r="K31" s="14">
        <f t="shared" si="16"/>
        <v>0</v>
      </c>
      <c r="L31" s="15"/>
    </row>
    <row r="32" spans="1:14">
      <c r="A32" s="16">
        <f t="shared" si="12"/>
        <v>26</v>
      </c>
      <c r="B32" s="10"/>
      <c r="C32" s="10"/>
      <c r="D32" s="11"/>
      <c r="E32" s="10"/>
      <c r="F32" s="11"/>
      <c r="G32" s="12"/>
      <c r="H32" s="13"/>
      <c r="I32" s="13"/>
      <c r="J32" s="13">
        <f t="shared" si="15"/>
        <v>0</v>
      </c>
      <c r="K32" s="14">
        <f t="shared" si="16"/>
        <v>0</v>
      </c>
      <c r="L32" s="15"/>
    </row>
    <row r="33" spans="1:12">
      <c r="A33" s="16">
        <f t="shared" si="12"/>
        <v>27</v>
      </c>
      <c r="B33" s="10"/>
      <c r="C33" s="10"/>
      <c r="D33" s="11"/>
      <c r="E33" s="10"/>
      <c r="F33" s="11"/>
      <c r="G33" s="12"/>
      <c r="H33" s="13"/>
      <c r="I33" s="13"/>
      <c r="J33" s="13">
        <f t="shared" ref="J33:J35" si="17">I33-H33</f>
        <v>0</v>
      </c>
      <c r="K33" s="14">
        <f t="shared" ref="K33:K35" si="18">J33/24</f>
        <v>0</v>
      </c>
      <c r="L33" s="15"/>
    </row>
    <row r="34" spans="1:12">
      <c r="A34" s="16">
        <f t="shared" si="12"/>
        <v>28</v>
      </c>
      <c r="B34" s="10"/>
      <c r="C34" s="10"/>
      <c r="D34" s="11"/>
      <c r="E34" s="10"/>
      <c r="F34" s="11"/>
      <c r="G34" s="12"/>
      <c r="H34" s="13"/>
      <c r="I34" s="13"/>
      <c r="J34" s="13">
        <f t="shared" si="17"/>
        <v>0</v>
      </c>
      <c r="K34" s="14">
        <f t="shared" si="18"/>
        <v>0</v>
      </c>
      <c r="L34" s="15"/>
    </row>
    <row r="35" spans="1:12">
      <c r="A35" s="16">
        <f t="shared" si="12"/>
        <v>29</v>
      </c>
      <c r="B35" s="10"/>
      <c r="C35" s="10"/>
      <c r="D35" s="11"/>
      <c r="E35" s="10"/>
      <c r="F35" s="11"/>
      <c r="G35" s="12"/>
      <c r="H35" s="13"/>
      <c r="I35" s="13"/>
      <c r="J35" s="13">
        <f t="shared" si="17"/>
        <v>0</v>
      </c>
      <c r="K35" s="14">
        <f t="shared" si="18"/>
        <v>0</v>
      </c>
      <c r="L35" s="15"/>
    </row>
    <row r="36" spans="1:12">
      <c r="A36" s="16">
        <f t="shared" si="12"/>
        <v>30</v>
      </c>
      <c r="B36" s="10"/>
      <c r="C36" s="10"/>
      <c r="D36" s="11"/>
      <c r="E36" s="10"/>
      <c r="F36" s="11"/>
      <c r="G36" s="12"/>
      <c r="H36" s="13"/>
      <c r="I36" s="13"/>
      <c r="J36" s="13">
        <f t="shared" ref="J36" si="19">I36-H36</f>
        <v>0</v>
      </c>
      <c r="K36" s="14">
        <f t="shared" ref="K36" si="20">J36/24</f>
        <v>0</v>
      </c>
      <c r="L36" s="15"/>
    </row>
    <row r="37" spans="1:12">
      <c r="A37" s="16">
        <f t="shared" si="12"/>
        <v>31</v>
      </c>
      <c r="B37" s="10"/>
      <c r="C37" s="10"/>
      <c r="D37" s="11"/>
      <c r="E37" s="10"/>
      <c r="F37" s="11"/>
      <c r="G37" s="12"/>
      <c r="H37" s="13"/>
      <c r="I37" s="13"/>
      <c r="J37" s="13">
        <f t="shared" ref="J37" si="21">I37-H37</f>
        <v>0</v>
      </c>
      <c r="K37" s="14">
        <f t="shared" ref="K37" si="22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39"/>
      <c r="I38" s="39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0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 t="e">
        <f>G39/SUMPRODUCT((G7:G37&gt;0)*1)</f>
        <v>#DIV/0!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14" sqref="L1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" style="1" customWidth="1"/>
    <col min="4" max="4" width="15.28515625" style="1" customWidth="1"/>
    <col min="5" max="5" width="10.7109375" style="1" customWidth="1"/>
    <col min="6" max="9" width="9.140625" style="1"/>
    <col min="10" max="10" width="13.42578125" style="1" customWidth="1"/>
    <col min="11" max="11" width="13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2"/>
      <c r="E1" s="3" t="s">
        <v>156</v>
      </c>
      <c r="F1" s="2"/>
      <c r="G1" s="2"/>
      <c r="H1" s="2"/>
      <c r="I1" s="2"/>
      <c r="J1" s="2"/>
      <c r="K1" s="2"/>
      <c r="L1" s="44"/>
    </row>
    <row r="2" spans="1:16">
      <c r="B2" s="2"/>
      <c r="C2" s="2"/>
      <c r="D2" s="2"/>
      <c r="E2" s="3" t="s">
        <v>380</v>
      </c>
      <c r="F2" s="2"/>
      <c r="G2" s="2"/>
      <c r="H2" s="6"/>
      <c r="I2" s="2"/>
      <c r="J2" s="2"/>
      <c r="K2" s="2"/>
      <c r="L2" s="45" t="s">
        <v>158</v>
      </c>
    </row>
    <row r="3" spans="1:16">
      <c r="B3" s="2"/>
      <c r="C3" s="2"/>
      <c r="D3" s="2"/>
      <c r="E3" s="3" t="str">
        <f>SCI!C3</f>
        <v>Bulan October 2026</v>
      </c>
      <c r="F3" s="2"/>
      <c r="G3" s="2"/>
      <c r="H3" s="2"/>
      <c r="I3" s="2"/>
      <c r="J3" s="2"/>
      <c r="K3" s="2"/>
      <c r="L3" s="44"/>
    </row>
    <row r="4" spans="1:16">
      <c r="B4" s="5"/>
      <c r="C4" s="76"/>
      <c r="D4" s="46"/>
      <c r="E4" s="5">
        <f>SCI!C4</f>
        <v>46296</v>
      </c>
      <c r="F4" s="2"/>
      <c r="G4" s="2"/>
      <c r="H4" s="2"/>
      <c r="I4" s="2"/>
      <c r="J4" s="2"/>
      <c r="K4" s="2"/>
      <c r="L4" s="44" t="s">
        <v>159</v>
      </c>
    </row>
    <row r="5" spans="1:16" ht="15.75" customHeight="1">
      <c r="A5" s="916" t="s">
        <v>124</v>
      </c>
      <c r="B5" s="915" t="s">
        <v>125</v>
      </c>
      <c r="C5" s="915" t="s">
        <v>381</v>
      </c>
      <c r="D5" s="915" t="s">
        <v>171</v>
      </c>
      <c r="E5" s="915" t="s">
        <v>170</v>
      </c>
      <c r="F5" s="950" t="s">
        <v>174</v>
      </c>
      <c r="G5" s="951"/>
      <c r="H5" s="951"/>
      <c r="I5" s="951"/>
      <c r="J5" s="951"/>
      <c r="K5" s="951"/>
      <c r="L5" s="947" t="s">
        <v>164</v>
      </c>
      <c r="M5" s="913" t="s">
        <v>175</v>
      </c>
    </row>
    <row r="6" spans="1:16" ht="15.75" customHeight="1">
      <c r="A6" s="943"/>
      <c r="B6" s="945"/>
      <c r="C6" s="945"/>
      <c r="D6" s="945"/>
      <c r="E6" s="945"/>
      <c r="F6" s="952" t="s">
        <v>160</v>
      </c>
      <c r="G6" s="953"/>
      <c r="H6" s="952" t="s">
        <v>161</v>
      </c>
      <c r="I6" s="954"/>
      <c r="J6" s="952" t="s">
        <v>163</v>
      </c>
      <c r="K6" s="953"/>
      <c r="L6" s="948"/>
      <c r="M6" s="941"/>
    </row>
    <row r="7" spans="1:16" ht="33.75" customHeight="1">
      <c r="A7" s="917"/>
      <c r="B7" s="918"/>
      <c r="C7" s="918"/>
      <c r="D7" s="918"/>
      <c r="E7" s="918"/>
      <c r="F7" s="7" t="s">
        <v>125</v>
      </c>
      <c r="G7" s="7" t="s">
        <v>167</v>
      </c>
      <c r="H7" s="7" t="s">
        <v>125</v>
      </c>
      <c r="I7" s="7" t="s">
        <v>167</v>
      </c>
      <c r="J7" s="7" t="s">
        <v>192</v>
      </c>
      <c r="K7" s="7" t="s">
        <v>193</v>
      </c>
      <c r="L7" s="960"/>
      <c r="M7" s="914"/>
    </row>
    <row r="8" spans="1:16">
      <c r="A8" s="51">
        <f t="shared" ref="A8:A17" si="0">A7+1</f>
        <v>1</v>
      </c>
      <c r="B8" s="52">
        <f t="shared" ref="B8" si="1">H8</f>
        <v>0</v>
      </c>
      <c r="C8" s="89"/>
      <c r="D8" s="62"/>
      <c r="E8" s="96"/>
      <c r="F8" s="55"/>
      <c r="G8" s="85"/>
      <c r="H8" s="55"/>
      <c r="I8" s="83"/>
      <c r="J8" s="62"/>
      <c r="K8" s="62"/>
      <c r="L8" s="60">
        <f>K8-J8</f>
        <v>0</v>
      </c>
      <c r="M8" s="15"/>
      <c r="P8" s="61"/>
    </row>
    <row r="9" spans="1:16">
      <c r="A9" s="51">
        <f t="shared" si="0"/>
        <v>2</v>
      </c>
      <c r="B9" s="52">
        <f t="shared" ref="B9:B12" si="2">H9</f>
        <v>0</v>
      </c>
      <c r="C9" s="89"/>
      <c r="D9" s="62"/>
      <c r="E9" s="53"/>
      <c r="F9" s="55"/>
      <c r="G9" s="85"/>
      <c r="H9" s="55"/>
      <c r="I9" s="83"/>
      <c r="J9" s="62"/>
      <c r="K9" s="62"/>
      <c r="L9" s="60">
        <f t="shared" ref="L9:L17" si="3">K9-J9</f>
        <v>0</v>
      </c>
      <c r="M9" s="15"/>
      <c r="P9" s="61"/>
    </row>
    <row r="10" spans="1:16">
      <c r="A10" s="51">
        <f t="shared" si="0"/>
        <v>3</v>
      </c>
      <c r="B10" s="52">
        <f t="shared" si="2"/>
        <v>0</v>
      </c>
      <c r="C10" s="89"/>
      <c r="D10" s="54"/>
      <c r="E10" s="53"/>
      <c r="F10" s="55"/>
      <c r="G10" s="85"/>
      <c r="H10" s="55"/>
      <c r="I10" s="83"/>
      <c r="J10" s="62"/>
      <c r="K10" s="62"/>
      <c r="L10" s="60">
        <f t="shared" si="3"/>
        <v>0</v>
      </c>
      <c r="M10" s="63"/>
      <c r="N10" s="64"/>
      <c r="O10" s="42"/>
      <c r="P10" s="61"/>
    </row>
    <row r="11" spans="1:16">
      <c r="A11" s="51">
        <f t="shared" si="0"/>
        <v>4</v>
      </c>
      <c r="B11" s="52">
        <f t="shared" si="2"/>
        <v>0</v>
      </c>
      <c r="C11" s="89"/>
      <c r="D11" s="54"/>
      <c r="E11" s="53"/>
      <c r="F11" s="55"/>
      <c r="G11" s="85"/>
      <c r="H11" s="55"/>
      <c r="I11" s="83"/>
      <c r="J11" s="62"/>
      <c r="K11" s="62"/>
      <c r="L11" s="60">
        <f t="shared" si="3"/>
        <v>0</v>
      </c>
      <c r="M11" s="63"/>
      <c r="N11" s="64"/>
      <c r="O11" s="42"/>
      <c r="P11" s="61"/>
    </row>
    <row r="12" spans="1:16">
      <c r="A12" s="51">
        <f t="shared" si="0"/>
        <v>5</v>
      </c>
      <c r="B12" s="52">
        <f t="shared" si="2"/>
        <v>0</v>
      </c>
      <c r="C12" s="89"/>
      <c r="D12" s="54"/>
      <c r="E12" s="53"/>
      <c r="F12" s="55"/>
      <c r="G12" s="85"/>
      <c r="H12" s="55"/>
      <c r="I12" s="83"/>
      <c r="J12" s="62"/>
      <c r="K12" s="62"/>
      <c r="L12" s="60">
        <f t="shared" si="3"/>
        <v>0</v>
      </c>
      <c r="M12" s="15"/>
      <c r="N12" s="64"/>
      <c r="O12" s="42"/>
    </row>
    <row r="13" spans="1:16">
      <c r="A13" s="51">
        <f t="shared" si="0"/>
        <v>6</v>
      </c>
      <c r="B13" s="52">
        <f t="shared" ref="B13:B17" si="4">H13</f>
        <v>0</v>
      </c>
      <c r="C13" s="89"/>
      <c r="D13" s="54"/>
      <c r="E13" s="53"/>
      <c r="F13" s="55"/>
      <c r="G13" s="85"/>
      <c r="H13" s="55"/>
      <c r="I13" s="83"/>
      <c r="J13" s="62"/>
      <c r="K13" s="62"/>
      <c r="L13" s="60">
        <f t="shared" si="3"/>
        <v>0</v>
      </c>
      <c r="M13" s="15"/>
      <c r="N13" s="64"/>
      <c r="O13" s="42"/>
    </row>
    <row r="14" spans="1:16">
      <c r="A14" s="51">
        <f t="shared" si="0"/>
        <v>7</v>
      </c>
      <c r="B14" s="52">
        <f t="shared" si="4"/>
        <v>0</v>
      </c>
      <c r="C14" s="97"/>
      <c r="D14" s="54"/>
      <c r="E14" s="53"/>
      <c r="F14" s="55"/>
      <c r="G14" s="85"/>
      <c r="H14" s="55"/>
      <c r="I14" s="83"/>
      <c r="J14" s="62"/>
      <c r="K14" s="62"/>
      <c r="L14" s="60">
        <f t="shared" si="3"/>
        <v>0</v>
      </c>
      <c r="M14" s="15"/>
      <c r="N14" s="64"/>
      <c r="O14" s="42"/>
    </row>
    <row r="15" spans="1:16">
      <c r="A15" s="51">
        <f t="shared" si="0"/>
        <v>8</v>
      </c>
      <c r="B15" s="52">
        <f t="shared" si="4"/>
        <v>0</v>
      </c>
      <c r="C15" s="97"/>
      <c r="D15" s="62"/>
      <c r="E15" s="53"/>
      <c r="F15" s="55"/>
      <c r="G15" s="85"/>
      <c r="H15" s="55"/>
      <c r="I15" s="83"/>
      <c r="J15" s="62"/>
      <c r="K15" s="62"/>
      <c r="L15" s="60">
        <f t="shared" si="3"/>
        <v>0</v>
      </c>
      <c r="M15" s="15"/>
      <c r="N15" s="64"/>
      <c r="O15" s="42"/>
    </row>
    <row r="16" spans="1:16">
      <c r="A16" s="51">
        <f t="shared" si="0"/>
        <v>9</v>
      </c>
      <c r="B16" s="52">
        <f t="shared" si="4"/>
        <v>0</v>
      </c>
      <c r="C16" s="97"/>
      <c r="D16" s="62"/>
      <c r="E16" s="53"/>
      <c r="F16" s="55"/>
      <c r="G16" s="85"/>
      <c r="H16" s="55"/>
      <c r="I16" s="83"/>
      <c r="J16" s="62"/>
      <c r="K16" s="62"/>
      <c r="L16" s="60">
        <f t="shared" si="3"/>
        <v>0</v>
      </c>
      <c r="M16" s="15"/>
      <c r="N16" s="64"/>
      <c r="O16" s="42"/>
    </row>
    <row r="17" spans="1:15">
      <c r="A17" s="51">
        <f t="shared" si="0"/>
        <v>10</v>
      </c>
      <c r="B17" s="52">
        <f t="shared" si="4"/>
        <v>0</v>
      </c>
      <c r="C17" s="97"/>
      <c r="D17" s="62"/>
      <c r="E17" s="53"/>
      <c r="F17" s="55"/>
      <c r="G17" s="85"/>
      <c r="H17" s="55"/>
      <c r="I17" s="83"/>
      <c r="J17" s="62"/>
      <c r="K17" s="62"/>
      <c r="L17" s="60">
        <f t="shared" si="3"/>
        <v>0</v>
      </c>
      <c r="M17" s="15"/>
      <c r="N17" s="64"/>
      <c r="O17" s="42"/>
    </row>
    <row r="18" spans="1:15">
      <c r="A18" s="51"/>
      <c r="B18" s="52"/>
      <c r="C18" s="89"/>
      <c r="D18" s="54"/>
      <c r="E18" s="53"/>
      <c r="F18" s="55"/>
      <c r="G18" s="85"/>
      <c r="H18" s="55"/>
      <c r="I18" s="83"/>
      <c r="J18" s="62"/>
      <c r="K18" s="62"/>
      <c r="L18" s="60"/>
      <c r="M18" s="15"/>
      <c r="N18" s="64"/>
      <c r="O18" s="42"/>
    </row>
    <row r="19" spans="1:15">
      <c r="A19" s="69" t="s">
        <v>3</v>
      </c>
      <c r="B19" s="70"/>
      <c r="C19" s="70"/>
      <c r="D19" s="70"/>
      <c r="E19" s="70"/>
      <c r="F19" s="70"/>
      <c r="G19" s="72"/>
      <c r="H19" s="70"/>
      <c r="I19" s="72"/>
      <c r="J19" s="72"/>
      <c r="K19" s="72"/>
      <c r="L19" s="74">
        <f>SUM(L8:L18)</f>
        <v>0</v>
      </c>
      <c r="M19" s="75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5" width="15.28515625" style="1" customWidth="1"/>
    <col min="6" max="7" width="9.140625" style="1"/>
    <col min="8" max="8" width="9.140625" style="90"/>
    <col min="9" max="9" width="9.140625" style="1"/>
    <col min="10" max="10" width="13.28515625" style="1" customWidth="1"/>
    <col min="11" max="11" width="12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156</v>
      </c>
      <c r="E1" s="2"/>
      <c r="F1" s="2"/>
      <c r="G1" s="2"/>
      <c r="H1" s="91"/>
      <c r="I1" s="2"/>
      <c r="J1" s="2"/>
      <c r="K1" s="2"/>
      <c r="L1" s="44"/>
    </row>
    <row r="2" spans="1:16">
      <c r="B2" s="2"/>
      <c r="C2" s="2"/>
      <c r="D2" s="3" t="s">
        <v>382</v>
      </c>
      <c r="E2" s="2"/>
      <c r="F2" s="2"/>
      <c r="G2" s="2"/>
      <c r="H2" s="91"/>
      <c r="I2" s="2"/>
      <c r="J2" s="2"/>
      <c r="K2" s="2"/>
      <c r="L2" s="45" t="s">
        <v>158</v>
      </c>
    </row>
    <row r="3" spans="1:16">
      <c r="B3" s="2"/>
      <c r="C3" s="2"/>
      <c r="D3" s="3" t="str">
        <f>SCI!C3</f>
        <v>Bulan October 2026</v>
      </c>
      <c r="E3" s="2"/>
      <c r="F3" s="2"/>
      <c r="G3" s="2"/>
      <c r="H3" s="91"/>
      <c r="I3" s="2"/>
      <c r="J3" s="2"/>
      <c r="K3" s="2"/>
      <c r="L3" s="44"/>
    </row>
    <row r="4" spans="1:16">
      <c r="B4" s="5"/>
      <c r="C4" s="76"/>
      <c r="D4" s="5">
        <f>SCI!C4</f>
        <v>46296</v>
      </c>
      <c r="E4" s="46"/>
      <c r="F4" s="2"/>
      <c r="G4" s="2"/>
      <c r="H4" s="91"/>
      <c r="I4" s="2"/>
      <c r="J4" s="2"/>
      <c r="K4" s="2"/>
      <c r="L4" s="44" t="s">
        <v>159</v>
      </c>
    </row>
    <row r="5" spans="1:16" ht="15.75" customHeight="1">
      <c r="A5" s="916" t="s">
        <v>124</v>
      </c>
      <c r="B5" s="915" t="s">
        <v>125</v>
      </c>
      <c r="C5" s="915" t="s">
        <v>381</v>
      </c>
      <c r="D5" s="915" t="s">
        <v>188</v>
      </c>
      <c r="E5" s="915" t="s">
        <v>189</v>
      </c>
      <c r="F5" s="950" t="s">
        <v>174</v>
      </c>
      <c r="G5" s="951"/>
      <c r="H5" s="951"/>
      <c r="I5" s="951"/>
      <c r="J5" s="951"/>
      <c r="K5" s="951"/>
      <c r="L5" s="947" t="s">
        <v>164</v>
      </c>
      <c r="M5" s="913" t="s">
        <v>175</v>
      </c>
    </row>
    <row r="6" spans="1:16" ht="15.75" customHeight="1">
      <c r="A6" s="943"/>
      <c r="B6" s="945"/>
      <c r="C6" s="945"/>
      <c r="D6" s="945"/>
      <c r="E6" s="945"/>
      <c r="F6" s="952" t="s">
        <v>160</v>
      </c>
      <c r="G6" s="953"/>
      <c r="H6" s="952" t="s">
        <v>161</v>
      </c>
      <c r="I6" s="954"/>
      <c r="J6" s="952" t="s">
        <v>163</v>
      </c>
      <c r="K6" s="953"/>
      <c r="L6" s="948"/>
      <c r="M6" s="941"/>
    </row>
    <row r="7" spans="1:16" ht="33.75" customHeight="1">
      <c r="A7" s="917"/>
      <c r="B7" s="918"/>
      <c r="C7" s="918"/>
      <c r="D7" s="918"/>
      <c r="E7" s="918"/>
      <c r="F7" s="7" t="s">
        <v>125</v>
      </c>
      <c r="G7" s="7" t="s">
        <v>167</v>
      </c>
      <c r="H7" s="48" t="s">
        <v>125</v>
      </c>
      <c r="I7" s="7" t="s">
        <v>167</v>
      </c>
      <c r="J7" s="7" t="s">
        <v>192</v>
      </c>
      <c r="K7" s="7" t="s">
        <v>193</v>
      </c>
      <c r="L7" s="960"/>
      <c r="M7" s="914"/>
    </row>
    <row r="8" spans="1:16">
      <c r="A8" s="51">
        <f t="shared" ref="A8:A17" si="0">A7+1</f>
        <v>1</v>
      </c>
      <c r="B8" s="52">
        <f t="shared" ref="B8:B17" si="1">H8</f>
        <v>0</v>
      </c>
      <c r="C8" s="89"/>
      <c r="D8" s="54"/>
      <c r="E8" s="54"/>
      <c r="F8" s="57"/>
      <c r="G8" s="83"/>
      <c r="H8" s="57"/>
      <c r="I8" s="83"/>
      <c r="J8" s="92"/>
      <c r="K8" s="92"/>
      <c r="L8" s="60"/>
      <c r="M8" s="93"/>
      <c r="N8" s="64"/>
      <c r="O8" s="42"/>
    </row>
    <row r="9" spans="1:16">
      <c r="A9" s="51">
        <f t="shared" si="0"/>
        <v>2</v>
      </c>
      <c r="B9" s="52">
        <f t="shared" si="1"/>
        <v>0</v>
      </c>
      <c r="C9" s="89"/>
      <c r="D9" s="54"/>
      <c r="E9" s="54"/>
      <c r="F9" s="57"/>
      <c r="G9" s="83"/>
      <c r="H9" s="57"/>
      <c r="I9" s="83"/>
      <c r="J9" s="92"/>
      <c r="K9" s="92"/>
      <c r="L9" s="60"/>
      <c r="M9" s="93"/>
      <c r="N9" s="64"/>
      <c r="O9" s="42"/>
    </row>
    <row r="10" spans="1:16">
      <c r="A10" s="51">
        <f t="shared" si="0"/>
        <v>3</v>
      </c>
      <c r="B10" s="52">
        <f t="shared" si="1"/>
        <v>0</v>
      </c>
      <c r="C10" s="89"/>
      <c r="D10" s="54"/>
      <c r="E10" s="62"/>
      <c r="F10" s="57"/>
      <c r="G10" s="83"/>
      <c r="H10" s="57"/>
      <c r="I10" s="83"/>
      <c r="J10" s="92"/>
      <c r="K10" s="94"/>
      <c r="L10" s="60"/>
      <c r="M10" s="63"/>
      <c r="N10" s="64"/>
      <c r="O10" s="42"/>
      <c r="P10" s="61"/>
    </row>
    <row r="11" spans="1:16">
      <c r="A11" s="51">
        <f t="shared" si="0"/>
        <v>4</v>
      </c>
      <c r="B11" s="52">
        <f t="shared" si="1"/>
        <v>0</v>
      </c>
      <c r="C11" s="89"/>
      <c r="D11" s="54"/>
      <c r="E11" s="62"/>
      <c r="F11" s="57"/>
      <c r="G11" s="83"/>
      <c r="H11" s="57"/>
      <c r="I11" s="83"/>
      <c r="J11" s="94"/>
      <c r="K11" s="94"/>
      <c r="L11" s="60"/>
      <c r="M11" s="63"/>
      <c r="N11" s="64"/>
      <c r="O11" s="42"/>
      <c r="P11" s="61"/>
    </row>
    <row r="12" spans="1:16">
      <c r="A12" s="51">
        <f t="shared" si="0"/>
        <v>5</v>
      </c>
      <c r="B12" s="52">
        <f t="shared" si="1"/>
        <v>0</v>
      </c>
      <c r="C12" s="89"/>
      <c r="D12" s="54"/>
      <c r="E12" s="62"/>
      <c r="F12" s="57"/>
      <c r="G12" s="83"/>
      <c r="H12" s="57"/>
      <c r="I12" s="83"/>
      <c r="J12" s="62"/>
      <c r="K12" s="62"/>
      <c r="L12" s="60"/>
      <c r="M12" s="15"/>
      <c r="N12" s="64"/>
      <c r="O12" s="42"/>
    </row>
    <row r="13" spans="1:16">
      <c r="A13" s="51">
        <f t="shared" si="0"/>
        <v>6</v>
      </c>
      <c r="B13" s="52">
        <f t="shared" si="1"/>
        <v>0</v>
      </c>
      <c r="C13" s="89"/>
      <c r="D13" s="54"/>
      <c r="E13" s="62"/>
      <c r="F13" s="57"/>
      <c r="G13" s="83"/>
      <c r="H13" s="57"/>
      <c r="I13" s="83"/>
      <c r="J13" s="62"/>
      <c r="K13" s="62"/>
      <c r="L13" s="60"/>
      <c r="M13" s="15"/>
      <c r="N13" s="64"/>
      <c r="O13" s="42"/>
    </row>
    <row r="14" spans="1:16">
      <c r="A14" s="51">
        <f t="shared" si="0"/>
        <v>7</v>
      </c>
      <c r="B14" s="52">
        <f t="shared" si="1"/>
        <v>0</v>
      </c>
      <c r="C14" s="89"/>
      <c r="D14" s="54"/>
      <c r="E14" s="62"/>
      <c r="F14" s="57"/>
      <c r="G14" s="83"/>
      <c r="H14" s="57"/>
      <c r="I14" s="83"/>
      <c r="J14" s="62"/>
      <c r="K14" s="62"/>
      <c r="L14" s="60"/>
      <c r="M14" s="15"/>
      <c r="N14" s="64"/>
      <c r="O14" s="42"/>
    </row>
    <row r="15" spans="1:16">
      <c r="A15" s="51">
        <f t="shared" si="0"/>
        <v>8</v>
      </c>
      <c r="B15" s="52">
        <f t="shared" si="1"/>
        <v>0</v>
      </c>
      <c r="C15" s="89"/>
      <c r="D15" s="62"/>
      <c r="E15" s="54"/>
      <c r="F15" s="57"/>
      <c r="G15" s="83"/>
      <c r="H15" s="57"/>
      <c r="I15" s="83"/>
      <c r="J15" s="62"/>
      <c r="K15" s="62"/>
      <c r="L15" s="60"/>
      <c r="M15" s="15"/>
      <c r="N15" s="64"/>
      <c r="O15" s="42"/>
    </row>
    <row r="16" spans="1:16">
      <c r="A16" s="51">
        <f t="shared" si="0"/>
        <v>9</v>
      </c>
      <c r="B16" s="52">
        <f t="shared" si="1"/>
        <v>0</v>
      </c>
      <c r="C16" s="89"/>
      <c r="D16" s="62"/>
      <c r="E16" s="54"/>
      <c r="F16" s="57"/>
      <c r="G16" s="83"/>
      <c r="H16" s="57"/>
      <c r="I16" s="83"/>
      <c r="J16" s="62"/>
      <c r="K16" s="62"/>
      <c r="L16" s="60"/>
      <c r="M16" s="15"/>
      <c r="N16" s="64"/>
      <c r="O16" s="42"/>
    </row>
    <row r="17" spans="1:15">
      <c r="A17" s="51">
        <f t="shared" si="0"/>
        <v>10</v>
      </c>
      <c r="B17" s="52">
        <f t="shared" si="1"/>
        <v>0</v>
      </c>
      <c r="C17" s="89"/>
      <c r="D17" s="62"/>
      <c r="E17" s="54"/>
      <c r="F17" s="57"/>
      <c r="G17" s="83"/>
      <c r="H17" s="57"/>
      <c r="I17" s="83"/>
      <c r="J17" s="62"/>
      <c r="K17" s="62"/>
      <c r="L17" s="60"/>
      <c r="M17" s="15"/>
      <c r="N17" s="64"/>
      <c r="O17" s="42"/>
    </row>
    <row r="18" spans="1:15">
      <c r="A18" s="51"/>
      <c r="B18" s="52"/>
      <c r="C18" s="89"/>
      <c r="D18" s="62"/>
      <c r="E18" s="54"/>
      <c r="F18" s="57"/>
      <c r="G18" s="83"/>
      <c r="H18" s="57"/>
      <c r="I18" s="83"/>
      <c r="J18" s="92"/>
      <c r="K18" s="92"/>
      <c r="L18" s="60"/>
      <c r="M18" s="93"/>
      <c r="N18" s="64"/>
      <c r="O18" s="42"/>
    </row>
    <row r="19" spans="1:15">
      <c r="A19" s="69" t="s">
        <v>3</v>
      </c>
      <c r="B19" s="70"/>
      <c r="C19" s="70"/>
      <c r="D19" s="70"/>
      <c r="E19" s="70"/>
      <c r="F19" s="70"/>
      <c r="G19" s="72"/>
      <c r="H19" s="95"/>
      <c r="I19" s="72"/>
      <c r="J19" s="72"/>
      <c r="K19" s="72"/>
      <c r="L19" s="74">
        <f>SUM(L8:L18)</f>
        <v>0</v>
      </c>
      <c r="M19" s="75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G8" sqref="G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855468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0" width="13.28515625" style="1" customWidth="1"/>
    <col min="11" max="11" width="14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156</v>
      </c>
      <c r="E1" s="2"/>
      <c r="F1" s="43"/>
      <c r="G1" s="2"/>
      <c r="H1" s="43"/>
      <c r="I1" s="2"/>
      <c r="J1" s="2"/>
      <c r="K1" s="2"/>
      <c r="L1" s="44"/>
    </row>
    <row r="2" spans="1:16">
      <c r="B2" s="2"/>
      <c r="C2" s="2"/>
      <c r="D2" s="3" t="s">
        <v>383</v>
      </c>
      <c r="E2" s="2"/>
      <c r="F2" s="43"/>
      <c r="G2" s="2"/>
      <c r="H2" s="43"/>
      <c r="I2" s="2"/>
      <c r="J2" s="2"/>
      <c r="K2" s="2"/>
      <c r="L2" s="45" t="s">
        <v>158</v>
      </c>
    </row>
    <row r="3" spans="1:16">
      <c r="B3" s="2"/>
      <c r="C3" s="2"/>
      <c r="D3" s="3" t="str">
        <f>SCI!C3</f>
        <v>Bulan October 2026</v>
      </c>
      <c r="E3" s="2"/>
      <c r="F3" s="43"/>
      <c r="G3" s="2"/>
      <c r="H3" s="43"/>
      <c r="I3" s="2"/>
      <c r="J3" s="2"/>
      <c r="K3" s="2"/>
      <c r="L3" s="44"/>
    </row>
    <row r="4" spans="1:16">
      <c r="B4" s="5"/>
      <c r="C4" s="76"/>
      <c r="D4" s="5">
        <f>SCI!C4</f>
        <v>46296</v>
      </c>
      <c r="E4" s="46"/>
      <c r="F4" s="43"/>
      <c r="G4" s="2"/>
      <c r="H4" s="43"/>
      <c r="I4" s="2"/>
      <c r="J4" s="2"/>
      <c r="K4" s="2"/>
      <c r="L4" s="44" t="s">
        <v>159</v>
      </c>
    </row>
    <row r="5" spans="1:16" ht="15.75" customHeight="1">
      <c r="A5" s="916" t="s">
        <v>124</v>
      </c>
      <c r="B5" s="915" t="s">
        <v>125</v>
      </c>
      <c r="C5" s="915" t="s">
        <v>381</v>
      </c>
      <c r="D5" s="915" t="s">
        <v>188</v>
      </c>
      <c r="E5" s="915" t="s">
        <v>189</v>
      </c>
      <c r="F5" s="950" t="s">
        <v>174</v>
      </c>
      <c r="G5" s="951"/>
      <c r="H5" s="951"/>
      <c r="I5" s="951"/>
      <c r="J5" s="951"/>
      <c r="K5" s="951"/>
      <c r="L5" s="947" t="s">
        <v>164</v>
      </c>
      <c r="M5" s="913" t="s">
        <v>175</v>
      </c>
    </row>
    <row r="6" spans="1:16" ht="15.75" customHeight="1">
      <c r="A6" s="943"/>
      <c r="B6" s="945"/>
      <c r="C6" s="945"/>
      <c r="D6" s="945"/>
      <c r="E6" s="945"/>
      <c r="F6" s="952" t="s">
        <v>160</v>
      </c>
      <c r="G6" s="953"/>
      <c r="H6" s="952" t="s">
        <v>161</v>
      </c>
      <c r="I6" s="954"/>
      <c r="J6" s="952" t="s">
        <v>163</v>
      </c>
      <c r="K6" s="953"/>
      <c r="L6" s="948"/>
      <c r="M6" s="941"/>
    </row>
    <row r="7" spans="1:16" ht="33.75" customHeight="1">
      <c r="A7" s="917"/>
      <c r="B7" s="918"/>
      <c r="C7" s="918"/>
      <c r="D7" s="918"/>
      <c r="E7" s="918"/>
      <c r="F7" s="48" t="s">
        <v>125</v>
      </c>
      <c r="G7" s="7" t="s">
        <v>167</v>
      </c>
      <c r="H7" s="48" t="s">
        <v>125</v>
      </c>
      <c r="I7" s="7" t="s">
        <v>167</v>
      </c>
      <c r="J7" s="7" t="s">
        <v>192</v>
      </c>
      <c r="K7" s="7" t="s">
        <v>193</v>
      </c>
      <c r="L7" s="960"/>
      <c r="M7" s="914"/>
    </row>
    <row r="8" spans="1:16" ht="4.5" customHeight="1">
      <c r="A8" s="77"/>
      <c r="B8" s="78"/>
      <c r="C8" s="89"/>
      <c r="D8" s="78"/>
      <c r="E8" s="78"/>
      <c r="F8" s="79"/>
      <c r="G8" s="78"/>
      <c r="H8" s="79"/>
      <c r="I8" s="78"/>
      <c r="J8" s="78"/>
      <c r="K8" s="78"/>
      <c r="L8" s="81"/>
      <c r="M8" s="82"/>
    </row>
    <row r="9" spans="1:16">
      <c r="A9" s="51">
        <f t="shared" ref="A9" si="0">A7+1</f>
        <v>1</v>
      </c>
      <c r="B9" s="52">
        <f t="shared" ref="B9:B10" si="1">H9</f>
        <v>0</v>
      </c>
      <c r="C9" s="89"/>
      <c r="D9" s="62"/>
      <c r="E9" s="54"/>
      <c r="F9" s="55"/>
      <c r="G9" s="83"/>
      <c r="H9" s="57"/>
      <c r="I9" s="83"/>
      <c r="J9" s="59"/>
      <c r="K9" s="59"/>
      <c r="L9" s="60"/>
      <c r="M9" s="15"/>
      <c r="P9" s="61"/>
    </row>
    <row r="10" spans="1:16">
      <c r="A10" s="51">
        <f t="shared" ref="A10" si="2">A9+1</f>
        <v>2</v>
      </c>
      <c r="B10" s="52">
        <f t="shared" si="1"/>
        <v>0</v>
      </c>
      <c r="C10" s="89"/>
      <c r="D10" s="62"/>
      <c r="E10" s="54"/>
      <c r="F10" s="55"/>
      <c r="G10" s="83"/>
      <c r="H10" s="57"/>
      <c r="I10" s="83"/>
      <c r="J10" s="59"/>
      <c r="K10" s="59"/>
      <c r="L10" s="60"/>
      <c r="M10" s="15"/>
      <c r="P10" s="61"/>
    </row>
    <row r="11" spans="1:16">
      <c r="A11" s="51">
        <f t="shared" ref="A11:A18" si="3">A10+1</f>
        <v>3</v>
      </c>
      <c r="B11" s="52">
        <f t="shared" ref="B11:B18" si="4">H11</f>
        <v>0</v>
      </c>
      <c r="C11" s="89"/>
      <c r="D11" s="62"/>
      <c r="E11" s="54"/>
      <c r="F11" s="55"/>
      <c r="G11" s="83"/>
      <c r="H11" s="57"/>
      <c r="I11" s="83"/>
      <c r="J11" s="59"/>
      <c r="K11" s="59"/>
      <c r="L11" s="60"/>
      <c r="M11" s="63"/>
      <c r="N11" s="64"/>
      <c r="O11" s="42"/>
      <c r="P11" s="61"/>
    </row>
    <row r="12" spans="1:16">
      <c r="A12" s="51">
        <f t="shared" si="3"/>
        <v>4</v>
      </c>
      <c r="B12" s="52">
        <f t="shared" si="4"/>
        <v>0</v>
      </c>
      <c r="C12" s="89"/>
      <c r="D12" s="62"/>
      <c r="E12" s="54"/>
      <c r="F12" s="55"/>
      <c r="G12" s="83"/>
      <c r="H12" s="57"/>
      <c r="I12" s="83"/>
      <c r="J12" s="59"/>
      <c r="K12" s="59"/>
      <c r="L12" s="60"/>
      <c r="M12" s="63"/>
      <c r="N12" s="64"/>
      <c r="O12" s="42"/>
      <c r="P12" s="61"/>
    </row>
    <row r="13" spans="1:16">
      <c r="A13" s="51">
        <f t="shared" si="3"/>
        <v>5</v>
      </c>
      <c r="B13" s="52">
        <f t="shared" si="4"/>
        <v>0</v>
      </c>
      <c r="C13" s="89"/>
      <c r="D13" s="62"/>
      <c r="E13" s="54"/>
      <c r="F13" s="55"/>
      <c r="G13" s="83"/>
      <c r="H13" s="57"/>
      <c r="I13" s="83"/>
      <c r="J13" s="59"/>
      <c r="K13" s="59"/>
      <c r="L13" s="60"/>
      <c r="M13" s="15"/>
      <c r="N13" s="64"/>
      <c r="O13" s="42"/>
    </row>
    <row r="14" spans="1:16">
      <c r="A14" s="51">
        <f t="shared" si="3"/>
        <v>6</v>
      </c>
      <c r="B14" s="52">
        <f t="shared" si="4"/>
        <v>0</v>
      </c>
      <c r="C14" s="89"/>
      <c r="D14" s="62"/>
      <c r="E14" s="54"/>
      <c r="F14" s="55"/>
      <c r="G14" s="83"/>
      <c r="H14" s="57"/>
      <c r="I14" s="83"/>
      <c r="J14" s="59"/>
      <c r="K14" s="59"/>
      <c r="L14" s="60"/>
      <c r="M14" s="15"/>
      <c r="N14" s="64"/>
      <c r="O14" s="42"/>
    </row>
    <row r="15" spans="1:16">
      <c r="A15" s="51">
        <f t="shared" si="3"/>
        <v>7</v>
      </c>
      <c r="B15" s="52">
        <f t="shared" si="4"/>
        <v>0</v>
      </c>
      <c r="C15" s="89"/>
      <c r="D15" s="62"/>
      <c r="E15" s="54"/>
      <c r="F15" s="55"/>
      <c r="G15" s="83"/>
      <c r="H15" s="57"/>
      <c r="I15" s="83"/>
      <c r="J15" s="59"/>
      <c r="K15" s="59"/>
      <c r="L15" s="60"/>
      <c r="M15" s="15"/>
      <c r="N15" s="64"/>
      <c r="O15" s="42"/>
    </row>
    <row r="16" spans="1:16">
      <c r="A16" s="51">
        <f t="shared" si="3"/>
        <v>8</v>
      </c>
      <c r="B16" s="52">
        <f t="shared" si="4"/>
        <v>0</v>
      </c>
      <c r="C16" s="89"/>
      <c r="D16" s="62"/>
      <c r="E16" s="54"/>
      <c r="F16" s="55"/>
      <c r="G16" s="83"/>
      <c r="H16" s="57"/>
      <c r="I16" s="83"/>
      <c r="J16" s="59"/>
      <c r="K16" s="59"/>
      <c r="L16" s="60"/>
      <c r="M16" s="15"/>
      <c r="N16" s="64"/>
      <c r="O16" s="42"/>
    </row>
    <row r="17" spans="1:15">
      <c r="A17" s="51">
        <f t="shared" si="3"/>
        <v>9</v>
      </c>
      <c r="B17" s="52">
        <f t="shared" si="4"/>
        <v>0</v>
      </c>
      <c r="C17" s="89"/>
      <c r="D17" s="62"/>
      <c r="E17" s="54"/>
      <c r="F17" s="55"/>
      <c r="G17" s="83"/>
      <c r="H17" s="57"/>
      <c r="I17" s="83"/>
      <c r="J17" s="59"/>
      <c r="K17" s="59"/>
      <c r="L17" s="60"/>
      <c r="M17" s="15"/>
      <c r="N17" s="64"/>
      <c r="O17" s="42"/>
    </row>
    <row r="18" spans="1:15">
      <c r="A18" s="51">
        <f t="shared" si="3"/>
        <v>10</v>
      </c>
      <c r="B18" s="52">
        <f t="shared" si="4"/>
        <v>0</v>
      </c>
      <c r="C18" s="89"/>
      <c r="D18" s="62"/>
      <c r="E18" s="54"/>
      <c r="F18" s="55"/>
      <c r="G18" s="83"/>
      <c r="H18" s="57"/>
      <c r="I18" s="83"/>
      <c r="J18" s="59"/>
      <c r="K18" s="59"/>
      <c r="L18" s="60"/>
      <c r="M18" s="15"/>
      <c r="N18" s="64"/>
      <c r="O18" s="42"/>
    </row>
    <row r="19" spans="1:15">
      <c r="A19" s="51"/>
      <c r="B19" s="52"/>
      <c r="D19" s="19"/>
      <c r="E19" s="65"/>
      <c r="F19" s="66"/>
      <c r="G19" s="67"/>
      <c r="H19" s="66"/>
      <c r="I19" s="67"/>
      <c r="J19" s="59"/>
      <c r="K19" s="59"/>
      <c r="L19" s="22"/>
      <c r="M19" s="23"/>
    </row>
    <row r="20" spans="1:15">
      <c r="A20" s="69" t="s">
        <v>3</v>
      </c>
      <c r="B20" s="70"/>
      <c r="C20" s="70"/>
      <c r="D20" s="70"/>
      <c r="E20" s="70"/>
      <c r="F20" s="71"/>
      <c r="G20" s="72"/>
      <c r="H20" s="71"/>
      <c r="I20" s="72"/>
      <c r="J20" s="72"/>
      <c r="K20" s="72"/>
      <c r="L20" s="74">
        <f>SUM(L9:L19)</f>
        <v>0</v>
      </c>
      <c r="M20" s="75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pane xSplit="2" ySplit="7" topLeftCell="C8" activePane="bottomRight" state="frozen"/>
      <selection pane="topRight"/>
      <selection pane="bottomLeft"/>
      <selection pane="bottomRight" activeCell="Q8" sqref="Q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4" width="17.71093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3" width="9.140625" style="17"/>
    <col min="14" max="15" width="10" style="1" customWidth="1"/>
    <col min="16" max="16" width="19.140625" style="42" customWidth="1"/>
    <col min="17" max="17" width="49" style="1" customWidth="1"/>
    <col min="18" max="18" width="9.140625" style="1"/>
    <col min="19" max="19" width="10.140625" style="1" customWidth="1"/>
    <col min="20" max="16384" width="9.140625" style="1"/>
  </cols>
  <sheetData>
    <row r="1" spans="1:20">
      <c r="B1" s="2"/>
      <c r="C1" s="3" t="s">
        <v>156</v>
      </c>
      <c r="D1" s="3"/>
      <c r="E1" s="2"/>
      <c r="F1" s="43"/>
      <c r="G1" s="2"/>
      <c r="H1" s="43"/>
      <c r="I1" s="2"/>
      <c r="J1" s="6"/>
      <c r="K1" s="6"/>
      <c r="L1" s="6"/>
      <c r="M1" s="6"/>
      <c r="N1" s="2"/>
      <c r="O1" s="2"/>
      <c r="P1" s="44"/>
    </row>
    <row r="2" spans="1:20">
      <c r="B2" s="2"/>
      <c r="C2" s="3" t="s">
        <v>384</v>
      </c>
      <c r="D2" s="3"/>
      <c r="E2" s="2"/>
      <c r="F2" s="43"/>
      <c r="G2" s="2"/>
      <c r="H2" s="43"/>
      <c r="I2" s="2"/>
      <c r="J2" s="6"/>
      <c r="K2" s="6"/>
      <c r="L2" s="6"/>
      <c r="M2" s="6"/>
      <c r="N2" s="2"/>
      <c r="O2" s="2"/>
      <c r="P2" s="45" t="s">
        <v>158</v>
      </c>
    </row>
    <row r="3" spans="1:20">
      <c r="B3" s="2"/>
      <c r="C3" s="3" t="str">
        <f>SCI!C3</f>
        <v>Bulan October 2026</v>
      </c>
      <c r="D3" s="3"/>
      <c r="E3" s="2"/>
      <c r="F3" s="43"/>
      <c r="G3" s="2"/>
      <c r="H3" s="43"/>
      <c r="I3" s="2"/>
      <c r="J3" s="6"/>
      <c r="K3" s="6"/>
      <c r="L3" s="6"/>
      <c r="M3" s="6"/>
      <c r="N3" s="2"/>
      <c r="O3" s="2"/>
      <c r="P3" s="44"/>
    </row>
    <row r="4" spans="1:20">
      <c r="B4" s="5"/>
      <c r="C4" s="5">
        <f>SCI!C4</f>
        <v>46296</v>
      </c>
      <c r="D4" s="76"/>
      <c r="E4" s="46"/>
      <c r="F4" s="43"/>
      <c r="G4" s="2"/>
      <c r="H4" s="43"/>
      <c r="I4" s="2"/>
      <c r="J4" s="6"/>
      <c r="K4" s="6"/>
      <c r="L4" s="6"/>
      <c r="M4" s="6"/>
      <c r="N4" s="2"/>
      <c r="O4" s="2"/>
      <c r="P4" s="44" t="s">
        <v>159</v>
      </c>
    </row>
    <row r="5" spans="1:20" ht="15.75" customHeight="1">
      <c r="A5" s="916" t="s">
        <v>124</v>
      </c>
      <c r="B5" s="915" t="s">
        <v>125</v>
      </c>
      <c r="C5" s="915" t="s">
        <v>188</v>
      </c>
      <c r="D5" s="915" t="s">
        <v>385</v>
      </c>
      <c r="E5" s="915" t="s">
        <v>189</v>
      </c>
      <c r="F5" s="950" t="s">
        <v>174</v>
      </c>
      <c r="G5" s="951"/>
      <c r="H5" s="951"/>
      <c r="I5" s="951"/>
      <c r="J5" s="951"/>
      <c r="K5" s="951"/>
      <c r="L5" s="951"/>
      <c r="M5" s="951"/>
      <c r="N5" s="951"/>
      <c r="O5" s="951"/>
      <c r="P5" s="947" t="s">
        <v>164</v>
      </c>
      <c r="Q5" s="913" t="s">
        <v>175</v>
      </c>
    </row>
    <row r="6" spans="1:20" ht="15.75" customHeight="1">
      <c r="A6" s="943"/>
      <c r="B6" s="945"/>
      <c r="C6" s="945"/>
      <c r="D6" s="945"/>
      <c r="E6" s="945"/>
      <c r="F6" s="952" t="s">
        <v>160</v>
      </c>
      <c r="G6" s="953"/>
      <c r="H6" s="952" t="s">
        <v>161</v>
      </c>
      <c r="I6" s="954"/>
      <c r="J6" s="955" t="s">
        <v>160</v>
      </c>
      <c r="K6" s="956"/>
      <c r="L6" s="955" t="s">
        <v>161</v>
      </c>
      <c r="M6" s="957"/>
      <c r="N6" s="952" t="s">
        <v>163</v>
      </c>
      <c r="O6" s="953"/>
      <c r="P6" s="948"/>
      <c r="Q6" s="941"/>
    </row>
    <row r="7" spans="1:20" ht="33.75" customHeight="1">
      <c r="A7" s="917"/>
      <c r="B7" s="918"/>
      <c r="C7" s="918"/>
      <c r="D7" s="918"/>
      <c r="E7" s="918"/>
      <c r="F7" s="48" t="s">
        <v>125</v>
      </c>
      <c r="G7" s="7" t="s">
        <v>167</v>
      </c>
      <c r="H7" s="48" t="s">
        <v>125</v>
      </c>
      <c r="I7" s="7" t="s">
        <v>167</v>
      </c>
      <c r="J7" s="49" t="s">
        <v>190</v>
      </c>
      <c r="K7" s="49" t="s">
        <v>191</v>
      </c>
      <c r="L7" s="49" t="s">
        <v>190</v>
      </c>
      <c r="M7" s="49" t="s">
        <v>191</v>
      </c>
      <c r="N7" s="7" t="s">
        <v>192</v>
      </c>
      <c r="O7" s="7" t="s">
        <v>193</v>
      </c>
      <c r="P7" s="960"/>
      <c r="Q7" s="914"/>
    </row>
    <row r="8" spans="1:20" ht="8.25" customHeight="1">
      <c r="A8" s="77"/>
      <c r="B8" s="78"/>
      <c r="C8" s="78"/>
      <c r="D8" s="78"/>
      <c r="E8" s="78"/>
      <c r="F8" s="79"/>
      <c r="G8" s="78"/>
      <c r="H8" s="79"/>
      <c r="I8" s="78"/>
      <c r="J8" s="80"/>
      <c r="K8" s="80"/>
      <c r="L8" s="80"/>
      <c r="M8" s="80"/>
      <c r="N8" s="78"/>
      <c r="O8" s="78"/>
      <c r="P8" s="81"/>
      <c r="Q8" s="82"/>
    </row>
    <row r="9" spans="1:20" ht="15.6" customHeight="1">
      <c r="A9" s="51">
        <f>A7+1</f>
        <v>1</v>
      </c>
      <c r="B9" s="52">
        <f t="shared" ref="B9:B23" si="0">H9</f>
        <v>0</v>
      </c>
      <c r="C9" s="62"/>
      <c r="D9" s="62"/>
      <c r="E9" s="54"/>
      <c r="F9" s="55"/>
      <c r="G9" s="83"/>
      <c r="H9" s="57"/>
      <c r="I9" s="83"/>
      <c r="J9" s="84"/>
      <c r="K9" s="84"/>
      <c r="L9" s="84"/>
      <c r="M9" s="84"/>
      <c r="N9" s="59"/>
      <c r="O9" s="59"/>
      <c r="P9" s="60">
        <f t="shared" ref="P9:P23" si="1">O9-N9</f>
        <v>0</v>
      </c>
      <c r="Q9" s="15"/>
      <c r="T9" s="61"/>
    </row>
    <row r="10" spans="1:20">
      <c r="A10" s="51">
        <f t="shared" ref="A10:A23" si="2">A9+1</f>
        <v>2</v>
      </c>
      <c r="B10" s="52">
        <f t="shared" si="0"/>
        <v>0</v>
      </c>
      <c r="C10" s="54"/>
      <c r="D10" s="54"/>
      <c r="E10" s="62"/>
      <c r="F10" s="55"/>
      <c r="G10" s="85"/>
      <c r="H10" s="55"/>
      <c r="I10" s="86"/>
      <c r="J10" s="87"/>
      <c r="K10" s="87"/>
      <c r="L10" s="87"/>
      <c r="M10" s="87"/>
      <c r="N10" s="62"/>
      <c r="O10" s="62"/>
      <c r="P10" s="60">
        <f t="shared" si="1"/>
        <v>0</v>
      </c>
      <c r="Q10" s="15"/>
      <c r="T10" s="61"/>
    </row>
    <row r="11" spans="1:20">
      <c r="A11" s="51">
        <f t="shared" si="2"/>
        <v>3</v>
      </c>
      <c r="B11" s="52">
        <f t="shared" si="0"/>
        <v>0</v>
      </c>
      <c r="C11" s="54"/>
      <c r="D11" s="54"/>
      <c r="E11" s="54"/>
      <c r="F11" s="55"/>
      <c r="G11" s="85"/>
      <c r="H11" s="55"/>
      <c r="I11" s="83"/>
      <c r="J11" s="88"/>
      <c r="K11" s="87"/>
      <c r="L11" s="87"/>
      <c r="M11" s="87"/>
      <c r="N11" s="62"/>
      <c r="O11" s="62"/>
      <c r="P11" s="60">
        <f t="shared" si="1"/>
        <v>0</v>
      </c>
      <c r="Q11" s="15"/>
      <c r="R11" s="64"/>
      <c r="S11" s="42"/>
      <c r="T11" s="61"/>
    </row>
    <row r="12" spans="1:20">
      <c r="A12" s="51">
        <f t="shared" si="2"/>
        <v>4</v>
      </c>
      <c r="B12" s="52">
        <f t="shared" si="0"/>
        <v>0</v>
      </c>
      <c r="C12" s="54"/>
      <c r="D12" s="54"/>
      <c r="E12" s="54"/>
      <c r="F12" s="55"/>
      <c r="G12" s="85"/>
      <c r="H12" s="55"/>
      <c r="I12" s="83"/>
      <c r="J12" s="88"/>
      <c r="K12" s="87"/>
      <c r="L12" s="87"/>
      <c r="M12" s="87"/>
      <c r="N12" s="62"/>
      <c r="O12" s="62"/>
      <c r="P12" s="60">
        <f t="shared" si="1"/>
        <v>0</v>
      </c>
      <c r="Q12" s="15"/>
      <c r="R12" s="64"/>
      <c r="S12" s="42"/>
      <c r="T12" s="61"/>
    </row>
    <row r="13" spans="1:20">
      <c r="A13" s="51">
        <f t="shared" si="2"/>
        <v>5</v>
      </c>
      <c r="B13" s="52">
        <f t="shared" si="0"/>
        <v>0</v>
      </c>
      <c r="C13" s="53"/>
      <c r="D13" s="54"/>
      <c r="E13" s="54"/>
      <c r="F13" s="55"/>
      <c r="G13" s="83"/>
      <c r="H13" s="57"/>
      <c r="I13" s="83"/>
      <c r="J13" s="88"/>
      <c r="K13" s="87"/>
      <c r="L13" s="88"/>
      <c r="M13" s="87"/>
      <c r="N13" s="62"/>
      <c r="O13" s="62"/>
      <c r="P13" s="60">
        <f t="shared" si="1"/>
        <v>0</v>
      </c>
      <c r="Q13" s="15"/>
      <c r="R13" s="64"/>
      <c r="S13" s="42"/>
    </row>
    <row r="14" spans="1:20">
      <c r="A14" s="51">
        <f t="shared" si="2"/>
        <v>6</v>
      </c>
      <c r="B14" s="52">
        <f t="shared" si="0"/>
        <v>0</v>
      </c>
      <c r="C14" s="53"/>
      <c r="D14" s="62"/>
      <c r="E14" s="54"/>
      <c r="F14" s="55"/>
      <c r="G14" s="83"/>
      <c r="H14" s="57"/>
      <c r="I14" s="83"/>
      <c r="J14" s="88"/>
      <c r="K14" s="88"/>
      <c r="L14" s="88"/>
      <c r="M14" s="88"/>
      <c r="N14" s="62"/>
      <c r="O14" s="62"/>
      <c r="P14" s="60">
        <f t="shared" si="1"/>
        <v>0</v>
      </c>
      <c r="Q14" s="15"/>
      <c r="R14" s="64"/>
      <c r="S14" s="42"/>
    </row>
    <row r="15" spans="1:20">
      <c r="A15" s="51">
        <f t="shared" si="2"/>
        <v>7</v>
      </c>
      <c r="B15" s="52">
        <f t="shared" si="0"/>
        <v>0</v>
      </c>
      <c r="C15" s="53"/>
      <c r="D15" s="62"/>
      <c r="E15" s="54"/>
      <c r="F15" s="55"/>
      <c r="G15" s="83"/>
      <c r="H15" s="57"/>
      <c r="I15" s="83"/>
      <c r="J15" s="88"/>
      <c r="K15" s="88"/>
      <c r="L15" s="88"/>
      <c r="M15" s="88"/>
      <c r="N15" s="62"/>
      <c r="O15" s="62"/>
      <c r="P15" s="60">
        <f t="shared" si="1"/>
        <v>0</v>
      </c>
      <c r="Q15" s="15"/>
      <c r="R15" s="64"/>
      <c r="S15" s="42"/>
    </row>
    <row r="16" spans="1:20">
      <c r="A16" s="51">
        <f t="shared" si="2"/>
        <v>8</v>
      </c>
      <c r="B16" s="52">
        <f t="shared" si="0"/>
        <v>0</v>
      </c>
      <c r="C16" s="53"/>
      <c r="D16" s="62"/>
      <c r="E16" s="62"/>
      <c r="F16" s="57"/>
      <c r="G16" s="83"/>
      <c r="H16" s="57"/>
      <c r="I16" s="83"/>
      <c r="J16" s="84"/>
      <c r="K16" s="84"/>
      <c r="L16" s="84"/>
      <c r="M16" s="84"/>
      <c r="N16" s="62"/>
      <c r="O16" s="62"/>
      <c r="P16" s="60">
        <f t="shared" si="1"/>
        <v>0</v>
      </c>
      <c r="Q16" s="15"/>
      <c r="R16" s="64"/>
      <c r="S16" s="42"/>
    </row>
    <row r="17" spans="1:19">
      <c r="A17" s="51">
        <f t="shared" si="2"/>
        <v>9</v>
      </c>
      <c r="B17" s="52">
        <f t="shared" si="0"/>
        <v>0</v>
      </c>
      <c r="C17" s="53"/>
      <c r="D17" s="54"/>
      <c r="E17" s="54"/>
      <c r="F17" s="55"/>
      <c r="G17" s="83"/>
      <c r="H17" s="57"/>
      <c r="I17" s="83"/>
      <c r="J17" s="84"/>
      <c r="K17" s="84"/>
      <c r="L17" s="84"/>
      <c r="M17" s="84"/>
      <c r="N17" s="62"/>
      <c r="O17" s="62"/>
      <c r="P17" s="60">
        <f t="shared" si="1"/>
        <v>0</v>
      </c>
      <c r="Q17" s="15"/>
      <c r="R17" s="64"/>
      <c r="S17" s="42"/>
    </row>
    <row r="18" spans="1:19">
      <c r="A18" s="51">
        <f t="shared" si="2"/>
        <v>10</v>
      </c>
      <c r="B18" s="52">
        <f t="shared" si="0"/>
        <v>0</v>
      </c>
      <c r="C18" s="53"/>
      <c r="D18" s="62"/>
      <c r="E18" s="54"/>
      <c r="F18" s="55"/>
      <c r="G18" s="83"/>
      <c r="H18" s="57"/>
      <c r="I18" s="83"/>
      <c r="J18" s="88"/>
      <c r="K18" s="88"/>
      <c r="L18" s="88"/>
      <c r="M18" s="88"/>
      <c r="N18" s="62"/>
      <c r="O18" s="62"/>
      <c r="P18" s="60">
        <f t="shared" si="1"/>
        <v>0</v>
      </c>
      <c r="Q18" s="15"/>
      <c r="R18" s="64"/>
      <c r="S18" s="42"/>
    </row>
    <row r="19" spans="1:19">
      <c r="A19" s="51">
        <f t="shared" si="2"/>
        <v>11</v>
      </c>
      <c r="B19" s="52">
        <f t="shared" si="0"/>
        <v>0</v>
      </c>
      <c r="C19" s="53"/>
      <c r="D19" s="62"/>
      <c r="E19" s="54"/>
      <c r="F19" s="55"/>
      <c r="G19" s="83"/>
      <c r="H19" s="57"/>
      <c r="I19" s="83"/>
      <c r="J19" s="88"/>
      <c r="K19" s="88"/>
      <c r="L19" s="88"/>
      <c r="M19" s="88"/>
      <c r="N19" s="62"/>
      <c r="O19" s="62"/>
      <c r="P19" s="60">
        <f t="shared" si="1"/>
        <v>0</v>
      </c>
      <c r="Q19" s="15"/>
      <c r="R19" s="64"/>
      <c r="S19" s="42"/>
    </row>
    <row r="20" spans="1:19">
      <c r="A20" s="51">
        <f t="shared" si="2"/>
        <v>12</v>
      </c>
      <c r="B20" s="52">
        <f t="shared" si="0"/>
        <v>0</v>
      </c>
      <c r="C20" s="53"/>
      <c r="D20" s="62"/>
      <c r="E20" s="54"/>
      <c r="F20" s="55"/>
      <c r="G20" s="83"/>
      <c r="H20" s="57"/>
      <c r="I20" s="83"/>
      <c r="J20" s="88"/>
      <c r="K20" s="88"/>
      <c r="L20" s="88"/>
      <c r="M20" s="88"/>
      <c r="N20" s="62"/>
      <c r="O20" s="62"/>
      <c r="P20" s="60">
        <f t="shared" si="1"/>
        <v>0</v>
      </c>
      <c r="Q20" s="15"/>
      <c r="R20" s="64"/>
      <c r="S20" s="42"/>
    </row>
    <row r="21" spans="1:19">
      <c r="A21" s="51">
        <f t="shared" si="2"/>
        <v>13</v>
      </c>
      <c r="B21" s="52">
        <f t="shared" si="0"/>
        <v>0</v>
      </c>
      <c r="C21" s="53"/>
      <c r="D21" s="62"/>
      <c r="E21" s="54"/>
      <c r="F21" s="55"/>
      <c r="G21" s="83"/>
      <c r="H21" s="57"/>
      <c r="I21" s="83"/>
      <c r="J21" s="88"/>
      <c r="K21" s="88"/>
      <c r="L21" s="88"/>
      <c r="M21" s="88"/>
      <c r="N21" s="62"/>
      <c r="O21" s="62"/>
      <c r="P21" s="60">
        <f t="shared" si="1"/>
        <v>0</v>
      </c>
      <c r="Q21" s="15"/>
      <c r="R21" s="64"/>
      <c r="S21" s="42"/>
    </row>
    <row r="22" spans="1:19">
      <c r="A22" s="51">
        <f t="shared" si="2"/>
        <v>14</v>
      </c>
      <c r="B22" s="52">
        <f t="shared" si="0"/>
        <v>0</v>
      </c>
      <c r="C22" s="53"/>
      <c r="D22" s="62"/>
      <c r="E22" s="54"/>
      <c r="F22" s="55"/>
      <c r="G22" s="83"/>
      <c r="H22" s="57"/>
      <c r="I22" s="83"/>
      <c r="J22" s="88"/>
      <c r="K22" s="88"/>
      <c r="L22" s="88"/>
      <c r="M22" s="88"/>
      <c r="N22" s="62"/>
      <c r="O22" s="62"/>
      <c r="P22" s="60">
        <f t="shared" si="1"/>
        <v>0</v>
      </c>
      <c r="Q22" s="15"/>
      <c r="R22" s="64"/>
      <c r="S22" s="42"/>
    </row>
    <row r="23" spans="1:19">
      <c r="A23" s="51">
        <f t="shared" si="2"/>
        <v>15</v>
      </c>
      <c r="B23" s="52">
        <f t="shared" si="0"/>
        <v>0</v>
      </c>
      <c r="C23" s="53"/>
      <c r="D23" s="62"/>
      <c r="E23" s="54"/>
      <c r="F23" s="55"/>
      <c r="G23" s="83"/>
      <c r="H23" s="57"/>
      <c r="I23" s="83"/>
      <c r="J23" s="84"/>
      <c r="K23" s="84"/>
      <c r="L23" s="84"/>
      <c r="M23" s="84"/>
      <c r="N23" s="62"/>
      <c r="O23" s="62"/>
      <c r="P23" s="60">
        <f t="shared" si="1"/>
        <v>0</v>
      </c>
      <c r="Q23" s="15"/>
      <c r="R23" s="64"/>
      <c r="S23" s="42"/>
    </row>
    <row r="24" spans="1:19">
      <c r="A24" s="51"/>
      <c r="B24" s="52"/>
      <c r="C24" s="19"/>
      <c r="D24" s="19"/>
      <c r="E24" s="65"/>
      <c r="F24" s="66"/>
      <c r="G24" s="67"/>
      <c r="H24" s="66"/>
      <c r="I24" s="67"/>
      <c r="J24" s="68"/>
      <c r="K24" s="68"/>
      <c r="L24" s="68"/>
      <c r="M24" s="68"/>
      <c r="N24" s="59"/>
      <c r="O24" s="59"/>
      <c r="P24" s="22"/>
      <c r="Q24" s="23"/>
    </row>
    <row r="25" spans="1:19">
      <c r="A25" s="69" t="s">
        <v>3</v>
      </c>
      <c r="B25" s="70"/>
      <c r="C25" s="70"/>
      <c r="D25" s="70"/>
      <c r="E25" s="70"/>
      <c r="F25" s="71"/>
      <c r="G25" s="72"/>
      <c r="H25" s="71"/>
      <c r="I25" s="72"/>
      <c r="J25" s="73"/>
      <c r="K25" s="73"/>
      <c r="L25" s="73"/>
      <c r="M25" s="73"/>
      <c r="N25" s="72"/>
      <c r="O25" s="72"/>
      <c r="P25" s="74">
        <f>SUM(P9:P24)</f>
        <v>0</v>
      </c>
      <c r="Q25" s="75"/>
    </row>
  </sheetData>
  <mergeCells count="13">
    <mergeCell ref="P5:P7"/>
    <mergeCell ref="Q5:Q7"/>
    <mergeCell ref="A5:A7"/>
    <mergeCell ref="B5:B7"/>
    <mergeCell ref="C5:C7"/>
    <mergeCell ref="D5:D7"/>
    <mergeCell ref="E5:E7"/>
    <mergeCell ref="F5:O5"/>
    <mergeCell ref="F6:G6"/>
    <mergeCell ref="H6:I6"/>
    <mergeCell ref="J6:K6"/>
    <mergeCell ref="L6:M6"/>
    <mergeCell ref="N6:O6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xSplit="2" ySplit="7" topLeftCell="C8" activePane="bottomRight" state="frozen"/>
      <selection pane="topRight"/>
      <selection pane="bottomLeft"/>
      <selection pane="bottomRight" activeCell="N16" sqref="N1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7.7109375" style="1" customWidth="1"/>
    <col min="4" max="4" width="15.28515625" style="1" customWidth="1"/>
    <col min="5" max="5" width="9.140625" style="41"/>
    <col min="6" max="6" width="9.140625" style="1"/>
    <col min="7" max="7" width="9.140625" style="41"/>
    <col min="8" max="8" width="9.140625" style="1"/>
    <col min="9" max="12" width="9.140625" style="17"/>
    <col min="13" max="14" width="10" style="1" customWidth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156</v>
      </c>
      <c r="D1" s="2"/>
      <c r="E1" s="43"/>
      <c r="F1" s="2"/>
      <c r="G1" s="43"/>
      <c r="H1" s="2"/>
      <c r="I1" s="6"/>
      <c r="J1" s="6"/>
      <c r="K1" s="6"/>
      <c r="L1" s="6"/>
      <c r="M1" s="2"/>
      <c r="N1" s="2"/>
      <c r="O1" s="44"/>
    </row>
    <row r="2" spans="1:19">
      <c r="B2" s="2"/>
      <c r="C2" s="3" t="s">
        <v>386</v>
      </c>
      <c r="D2" s="2"/>
      <c r="E2" s="43"/>
      <c r="F2" s="2"/>
      <c r="G2" s="43"/>
      <c r="H2" s="2"/>
      <c r="I2" s="6"/>
      <c r="J2" s="6"/>
      <c r="K2" s="6"/>
      <c r="L2" s="6"/>
      <c r="M2" s="2"/>
      <c r="N2" s="2"/>
      <c r="O2" s="45" t="s">
        <v>158</v>
      </c>
    </row>
    <row r="3" spans="1:19">
      <c r="B3" s="2"/>
      <c r="C3" s="3" t="str">
        <f>SCI!C3</f>
        <v>Bulan October 2026</v>
      </c>
      <c r="D3" s="2"/>
      <c r="E3" s="43"/>
      <c r="F3" s="2"/>
      <c r="G3" s="43"/>
      <c r="H3" s="2"/>
      <c r="I3" s="6"/>
      <c r="J3" s="6"/>
      <c r="K3" s="6"/>
      <c r="L3" s="6"/>
      <c r="M3" s="2"/>
      <c r="N3" s="2"/>
      <c r="O3" s="44"/>
    </row>
    <row r="4" spans="1:19">
      <c r="B4" s="5"/>
      <c r="C4" s="5">
        <f>SCI!C4</f>
        <v>46296</v>
      </c>
      <c r="D4" s="46"/>
      <c r="E4" s="43"/>
      <c r="F4" s="2"/>
      <c r="G4" s="43"/>
      <c r="H4" s="2"/>
      <c r="I4" s="6"/>
      <c r="J4" s="6"/>
      <c r="K4" s="6"/>
      <c r="L4" s="6"/>
      <c r="M4" s="2"/>
      <c r="N4" s="2"/>
      <c r="O4" s="44" t="s">
        <v>159</v>
      </c>
    </row>
    <row r="5" spans="1:19" ht="15.75" customHeight="1">
      <c r="A5" s="916" t="s">
        <v>124</v>
      </c>
      <c r="B5" s="915" t="s">
        <v>125</v>
      </c>
      <c r="C5" s="915" t="s">
        <v>188</v>
      </c>
      <c r="D5" s="915" t="s">
        <v>189</v>
      </c>
      <c r="E5" s="950" t="s">
        <v>174</v>
      </c>
      <c r="F5" s="951"/>
      <c r="G5" s="951"/>
      <c r="H5" s="951"/>
      <c r="I5" s="951"/>
      <c r="J5" s="951"/>
      <c r="K5" s="951"/>
      <c r="L5" s="951"/>
      <c r="M5" s="951"/>
      <c r="N5" s="951"/>
      <c r="O5" s="947" t="s">
        <v>164</v>
      </c>
      <c r="P5" s="913" t="s">
        <v>175</v>
      </c>
    </row>
    <row r="6" spans="1:19" ht="15.75" customHeight="1">
      <c r="A6" s="943"/>
      <c r="B6" s="945"/>
      <c r="C6" s="945"/>
      <c r="D6" s="945"/>
      <c r="E6" s="952" t="s">
        <v>160</v>
      </c>
      <c r="F6" s="953"/>
      <c r="G6" s="952" t="s">
        <v>161</v>
      </c>
      <c r="H6" s="954"/>
      <c r="I6" s="955" t="s">
        <v>160</v>
      </c>
      <c r="J6" s="956"/>
      <c r="K6" s="955" t="s">
        <v>161</v>
      </c>
      <c r="L6" s="957"/>
      <c r="M6" s="952" t="s">
        <v>163</v>
      </c>
      <c r="N6" s="953"/>
      <c r="O6" s="948"/>
      <c r="P6" s="941"/>
    </row>
    <row r="7" spans="1:19" ht="33.75" customHeight="1">
      <c r="A7" s="917"/>
      <c r="B7" s="918"/>
      <c r="C7" s="918"/>
      <c r="D7" s="918"/>
      <c r="E7" s="48" t="s">
        <v>125</v>
      </c>
      <c r="F7" s="7" t="s">
        <v>167</v>
      </c>
      <c r="G7" s="48" t="s">
        <v>125</v>
      </c>
      <c r="H7" s="7" t="s">
        <v>167</v>
      </c>
      <c r="I7" s="49" t="s">
        <v>190</v>
      </c>
      <c r="J7" s="49" t="s">
        <v>191</v>
      </c>
      <c r="K7" s="49" t="s">
        <v>190</v>
      </c>
      <c r="L7" s="49" t="s">
        <v>191</v>
      </c>
      <c r="M7" s="7" t="s">
        <v>192</v>
      </c>
      <c r="N7" s="7" t="s">
        <v>193</v>
      </c>
      <c r="O7" s="960"/>
      <c r="P7" s="914"/>
    </row>
    <row r="8" spans="1:19" ht="15.6" customHeight="1">
      <c r="A8" s="51">
        <f t="shared" ref="A8:A17" si="0">A7+1</f>
        <v>1</v>
      </c>
      <c r="B8" s="52">
        <f t="shared" ref="B8" si="1">G8</f>
        <v>0</v>
      </c>
      <c r="C8" s="53"/>
      <c r="D8" s="54"/>
      <c r="E8" s="55"/>
      <c r="F8" s="56"/>
      <c r="G8" s="57"/>
      <c r="H8" s="56"/>
      <c r="I8" s="58"/>
      <c r="J8" s="58"/>
      <c r="K8" s="58"/>
      <c r="L8" s="58"/>
      <c r="M8" s="59"/>
      <c r="N8" s="59"/>
      <c r="O8" s="60">
        <f t="shared" ref="O8:O17" si="2">N8-M8</f>
        <v>0</v>
      </c>
      <c r="P8" s="15"/>
      <c r="S8" s="61"/>
    </row>
    <row r="9" spans="1:19">
      <c r="A9" s="51">
        <f t="shared" si="0"/>
        <v>2</v>
      </c>
      <c r="B9" s="52">
        <f t="shared" ref="B9:B17" si="3">G9</f>
        <v>0</v>
      </c>
      <c r="C9" s="53"/>
      <c r="D9" s="54"/>
      <c r="E9" s="55"/>
      <c r="F9" s="56"/>
      <c r="G9" s="57"/>
      <c r="H9" s="56"/>
      <c r="I9" s="58"/>
      <c r="J9" s="58"/>
      <c r="K9" s="58"/>
      <c r="L9" s="58"/>
      <c r="M9" s="62"/>
      <c r="N9" s="62"/>
      <c r="O9" s="60">
        <f t="shared" si="2"/>
        <v>0</v>
      </c>
      <c r="P9" s="15"/>
      <c r="S9" s="61"/>
    </row>
    <row r="10" spans="1:19">
      <c r="A10" s="51">
        <f t="shared" si="0"/>
        <v>3</v>
      </c>
      <c r="B10" s="52">
        <f t="shared" si="3"/>
        <v>0</v>
      </c>
      <c r="C10" s="53"/>
      <c r="D10" s="54"/>
      <c r="E10" s="55"/>
      <c r="F10" s="56"/>
      <c r="G10" s="57"/>
      <c r="H10" s="56"/>
      <c r="I10" s="58"/>
      <c r="J10" s="58"/>
      <c r="K10" s="58"/>
      <c r="L10" s="58"/>
      <c r="M10" s="62"/>
      <c r="N10" s="62"/>
      <c r="O10" s="60">
        <f t="shared" si="2"/>
        <v>0</v>
      </c>
      <c r="P10" s="63"/>
      <c r="Q10" s="64"/>
      <c r="R10" s="42"/>
      <c r="S10" s="61"/>
    </row>
    <row r="11" spans="1:19">
      <c r="A11" s="51">
        <f t="shared" si="0"/>
        <v>4</v>
      </c>
      <c r="B11" s="52">
        <f t="shared" si="3"/>
        <v>0</v>
      </c>
      <c r="C11" s="53"/>
      <c r="D11" s="54"/>
      <c r="E11" s="55"/>
      <c r="F11" s="56"/>
      <c r="G11" s="57"/>
      <c r="H11" s="56"/>
      <c r="I11" s="58"/>
      <c r="J11" s="58"/>
      <c r="K11" s="58"/>
      <c r="L11" s="58"/>
      <c r="M11" s="62"/>
      <c r="N11" s="62"/>
      <c r="O11" s="60">
        <f t="shared" si="2"/>
        <v>0</v>
      </c>
      <c r="P11" s="63"/>
      <c r="Q11" s="64"/>
      <c r="R11" s="42"/>
      <c r="S11" s="61"/>
    </row>
    <row r="12" spans="1:19">
      <c r="A12" s="51">
        <f t="shared" si="0"/>
        <v>5</v>
      </c>
      <c r="B12" s="52">
        <f t="shared" si="3"/>
        <v>0</v>
      </c>
      <c r="C12" s="53"/>
      <c r="D12" s="54"/>
      <c r="E12" s="55"/>
      <c r="F12" s="56"/>
      <c r="G12" s="57"/>
      <c r="H12" s="56"/>
      <c r="I12" s="58"/>
      <c r="J12" s="58"/>
      <c r="K12" s="58"/>
      <c r="L12" s="58"/>
      <c r="M12" s="62"/>
      <c r="N12" s="62"/>
      <c r="O12" s="60">
        <f t="shared" si="2"/>
        <v>0</v>
      </c>
      <c r="P12" s="15"/>
      <c r="Q12" s="64"/>
      <c r="R12" s="42"/>
    </row>
    <row r="13" spans="1:19">
      <c r="A13" s="51">
        <f t="shared" si="0"/>
        <v>6</v>
      </c>
      <c r="B13" s="52">
        <f t="shared" si="3"/>
        <v>0</v>
      </c>
      <c r="C13" s="53"/>
      <c r="D13" s="54"/>
      <c r="E13" s="55"/>
      <c r="F13" s="56"/>
      <c r="G13" s="57"/>
      <c r="H13" s="56"/>
      <c r="I13" s="58"/>
      <c r="J13" s="58"/>
      <c r="K13" s="58"/>
      <c r="L13" s="58"/>
      <c r="M13" s="62"/>
      <c r="N13" s="62"/>
      <c r="O13" s="60">
        <f t="shared" si="2"/>
        <v>0</v>
      </c>
      <c r="P13" s="15"/>
      <c r="Q13" s="64"/>
      <c r="R13" s="42"/>
    </row>
    <row r="14" spans="1:19">
      <c r="A14" s="51">
        <f t="shared" si="0"/>
        <v>7</v>
      </c>
      <c r="B14" s="52">
        <f t="shared" si="3"/>
        <v>0</v>
      </c>
      <c r="C14" s="53"/>
      <c r="D14" s="54"/>
      <c r="E14" s="55"/>
      <c r="F14" s="56"/>
      <c r="G14" s="57"/>
      <c r="H14" s="56"/>
      <c r="I14" s="58"/>
      <c r="J14" s="58"/>
      <c r="K14" s="58"/>
      <c r="L14" s="58"/>
      <c r="M14" s="62"/>
      <c r="N14" s="62"/>
      <c r="O14" s="60">
        <f t="shared" si="2"/>
        <v>0</v>
      </c>
      <c r="P14" s="15"/>
      <c r="Q14" s="64"/>
      <c r="R14" s="42"/>
    </row>
    <row r="15" spans="1:19">
      <c r="A15" s="51">
        <f t="shared" si="0"/>
        <v>8</v>
      </c>
      <c r="B15" s="52">
        <f t="shared" si="3"/>
        <v>0</v>
      </c>
      <c r="C15" s="53"/>
      <c r="D15" s="54"/>
      <c r="E15" s="55"/>
      <c r="F15" s="56"/>
      <c r="G15" s="57"/>
      <c r="H15" s="56"/>
      <c r="I15" s="58"/>
      <c r="J15" s="58"/>
      <c r="K15" s="58"/>
      <c r="L15" s="58"/>
      <c r="M15" s="62"/>
      <c r="N15" s="62"/>
      <c r="O15" s="60">
        <f t="shared" si="2"/>
        <v>0</v>
      </c>
      <c r="P15" s="15"/>
      <c r="Q15" s="64"/>
      <c r="R15" s="42"/>
    </row>
    <row r="16" spans="1:19">
      <c r="A16" s="51">
        <f t="shared" si="0"/>
        <v>9</v>
      </c>
      <c r="B16" s="52">
        <f t="shared" si="3"/>
        <v>0</v>
      </c>
      <c r="C16" s="53"/>
      <c r="D16" s="54"/>
      <c r="E16" s="55"/>
      <c r="F16" s="56"/>
      <c r="G16" s="57"/>
      <c r="H16" s="56"/>
      <c r="I16" s="58"/>
      <c r="J16" s="58"/>
      <c r="K16" s="58"/>
      <c r="L16" s="58"/>
      <c r="M16" s="62"/>
      <c r="N16" s="62"/>
      <c r="O16" s="60">
        <f t="shared" si="2"/>
        <v>0</v>
      </c>
      <c r="P16" s="15"/>
      <c r="Q16" s="64"/>
      <c r="R16" s="42"/>
    </row>
    <row r="17" spans="1:18">
      <c r="A17" s="51">
        <f t="shared" si="0"/>
        <v>10</v>
      </c>
      <c r="B17" s="52">
        <f t="shared" si="3"/>
        <v>0</v>
      </c>
      <c r="C17" s="53"/>
      <c r="D17" s="54"/>
      <c r="E17" s="55"/>
      <c r="F17" s="56"/>
      <c r="G17" s="57"/>
      <c r="H17" s="56"/>
      <c r="I17" s="58"/>
      <c r="J17" s="58"/>
      <c r="K17" s="58"/>
      <c r="L17" s="58"/>
      <c r="M17" s="62"/>
      <c r="N17" s="62"/>
      <c r="O17" s="60">
        <f t="shared" si="2"/>
        <v>0</v>
      </c>
      <c r="P17" s="15"/>
      <c r="Q17" s="64"/>
      <c r="R17" s="42"/>
    </row>
    <row r="18" spans="1:18">
      <c r="A18" s="51"/>
      <c r="B18" s="52"/>
      <c r="C18" s="19"/>
      <c r="D18" s="65"/>
      <c r="E18" s="66"/>
      <c r="F18" s="67"/>
      <c r="G18" s="66"/>
      <c r="H18" s="67"/>
      <c r="I18" s="68"/>
      <c r="J18" s="68"/>
      <c r="K18" s="68"/>
      <c r="L18" s="68"/>
      <c r="M18" s="59"/>
      <c r="N18" s="59"/>
      <c r="O18" s="22"/>
      <c r="P18" s="23"/>
    </row>
    <row r="19" spans="1:18">
      <c r="A19" s="69" t="s">
        <v>3</v>
      </c>
      <c r="B19" s="70"/>
      <c r="C19" s="70"/>
      <c r="D19" s="70"/>
      <c r="E19" s="71"/>
      <c r="F19" s="72"/>
      <c r="G19" s="71"/>
      <c r="H19" s="72"/>
      <c r="I19" s="73"/>
      <c r="J19" s="73"/>
      <c r="K19" s="73"/>
      <c r="L19" s="73"/>
      <c r="M19" s="72"/>
      <c r="N19" s="72"/>
      <c r="O19" s="74">
        <f>SUM(O8:O18)</f>
        <v>0</v>
      </c>
      <c r="P19" s="75"/>
    </row>
  </sheetData>
  <mergeCells count="12">
    <mergeCell ref="P5:P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A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387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3"/>
      <c r="I7" s="13"/>
      <c r="J7" s="13">
        <f t="shared" ref="J7:J8" si="0">I7-H7</f>
        <v>0</v>
      </c>
      <c r="K7" s="14">
        <f t="shared" ref="K7:K8" si="1">J7/24</f>
        <v>0</v>
      </c>
      <c r="L7" s="40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5" si="3">B9</f>
        <v>46298</v>
      </c>
      <c r="D9" s="11">
        <v>0.29166666666666702</v>
      </c>
      <c r="E9" s="10">
        <f t="shared" ref="E9:E35" si="4">C9+1</f>
        <v>46299</v>
      </c>
      <c r="F9" s="11">
        <v>0.29166666666666702</v>
      </c>
      <c r="G9" s="12">
        <f t="shared" ref="G9:G35" si="5">IFERROR(((E9-C9)+(F9-D9)),"")</f>
        <v>1</v>
      </c>
      <c r="H9" s="13"/>
      <c r="I9" s="13"/>
      <c r="J9" s="13">
        <f t="shared" ref="J9" si="6">I9-H9</f>
        <v>0</v>
      </c>
      <c r="K9" s="14">
        <f t="shared" ref="K9" si="7">J9/24</f>
        <v>0</v>
      </c>
      <c r="L9" s="15"/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v>0.29166666666666702</v>
      </c>
      <c r="E10" s="10">
        <f t="shared" si="4"/>
        <v>46300</v>
      </c>
      <c r="F10" s="11">
        <v>0.29166666666666702</v>
      </c>
      <c r="G10" s="12">
        <f t="shared" si="5"/>
        <v>1</v>
      </c>
      <c r="H10" s="13"/>
      <c r="I10" s="13"/>
      <c r="J10" s="13">
        <f t="shared" ref="J10" si="8">I10-H10</f>
        <v>0</v>
      </c>
      <c r="K10" s="14">
        <f t="shared" ref="K10" si="9">J10/24</f>
        <v>0</v>
      </c>
      <c r="L10" s="15"/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v>0.29166666666666702</v>
      </c>
      <c r="E11" s="10">
        <f t="shared" si="4"/>
        <v>46301</v>
      </c>
      <c r="F11" s="11">
        <v>0.29166666666666702</v>
      </c>
      <c r="G11" s="12">
        <f t="shared" si="5"/>
        <v>1</v>
      </c>
      <c r="H11" s="13"/>
      <c r="I11" s="13"/>
      <c r="J11" s="13">
        <f t="shared" ref="J11" si="10">I11-H11</f>
        <v>0</v>
      </c>
      <c r="K11" s="14">
        <f t="shared" ref="K11" si="11">J11/24</f>
        <v>0</v>
      </c>
      <c r="L11" s="15"/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v>0.29166666666666702</v>
      </c>
      <c r="E12" s="10">
        <f t="shared" si="4"/>
        <v>46302</v>
      </c>
      <c r="F12" s="11">
        <v>0.29166666666666702</v>
      </c>
      <c r="G12" s="12">
        <f t="shared" si="5"/>
        <v>1</v>
      </c>
      <c r="H12" s="13"/>
      <c r="I12" s="13"/>
      <c r="J12" s="13">
        <f t="shared" ref="J12" si="12">I12-H12</f>
        <v>0</v>
      </c>
      <c r="K12" s="14">
        <f t="shared" ref="K12" si="13">J12/24</f>
        <v>0</v>
      </c>
      <c r="L12" s="15"/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v>0.29166666666666702</v>
      </c>
      <c r="E13" s="10">
        <f t="shared" si="4"/>
        <v>46303</v>
      </c>
      <c r="F13" s="11">
        <v>0.29166666666666702</v>
      </c>
      <c r="G13" s="12">
        <f t="shared" si="5"/>
        <v>1</v>
      </c>
      <c r="H13" s="13"/>
      <c r="I13" s="13"/>
      <c r="J13" s="13">
        <f t="shared" ref="J13" si="14">I13-H13</f>
        <v>0</v>
      </c>
      <c r="K13" s="14">
        <f t="shared" ref="K13" si="15">J13/24</f>
        <v>0</v>
      </c>
      <c r="L13" s="15"/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v>0.29166666666666702</v>
      </c>
      <c r="E14" s="10">
        <f t="shared" si="4"/>
        <v>46304</v>
      </c>
      <c r="F14" s="11">
        <v>0.29166666666666702</v>
      </c>
      <c r="G14" s="12">
        <f t="shared" si="5"/>
        <v>1</v>
      </c>
      <c r="H14" s="13"/>
      <c r="I14" s="13"/>
      <c r="J14" s="13">
        <f t="shared" ref="J14" si="16">I14-H14</f>
        <v>0</v>
      </c>
      <c r="K14" s="14">
        <f t="shared" ref="K14" si="17">J14/24</f>
        <v>0</v>
      </c>
      <c r="L14" s="15"/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v>0.29166666666666702</v>
      </c>
      <c r="E15" s="10">
        <f t="shared" si="4"/>
        <v>46305</v>
      </c>
      <c r="F15" s="11">
        <v>0.29166666666666702</v>
      </c>
      <c r="G15" s="12">
        <f t="shared" si="5"/>
        <v>1</v>
      </c>
      <c r="H15" s="13"/>
      <c r="I15" s="13"/>
      <c r="J15" s="13">
        <f t="shared" ref="J15" si="18">I15-H15</f>
        <v>0</v>
      </c>
      <c r="K15" s="14">
        <f t="shared" ref="K15" si="19">J15/24</f>
        <v>0</v>
      </c>
      <c r="L15" s="15"/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v>0.29166666666666702</v>
      </c>
      <c r="E16" s="10">
        <f t="shared" si="4"/>
        <v>46306</v>
      </c>
      <c r="F16" s="11">
        <v>0.29166666666666702</v>
      </c>
      <c r="G16" s="12">
        <f t="shared" si="5"/>
        <v>1</v>
      </c>
      <c r="H16" s="13"/>
      <c r="I16" s="13"/>
      <c r="J16" s="13">
        <f t="shared" ref="J16" si="20">I16-H16</f>
        <v>0</v>
      </c>
      <c r="K16" s="14">
        <f t="shared" ref="K16" si="21">J16/24</f>
        <v>0</v>
      </c>
      <c r="L16" s="15"/>
    </row>
    <row r="17" spans="1:14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v>0.29166666666666702</v>
      </c>
      <c r="E17" s="10">
        <f t="shared" si="4"/>
        <v>46307</v>
      </c>
      <c r="F17" s="11">
        <v>0.29166666666666702</v>
      </c>
      <c r="G17" s="12">
        <f t="shared" si="5"/>
        <v>1</v>
      </c>
      <c r="H17" s="13"/>
      <c r="I17" s="13"/>
      <c r="J17" s="13">
        <f t="shared" ref="J17" si="22">I17-H17</f>
        <v>0</v>
      </c>
      <c r="K17" s="14">
        <f t="shared" ref="K17" si="23">J17/24</f>
        <v>0</v>
      </c>
      <c r="L17" s="15"/>
    </row>
    <row r="18" spans="1:14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v>0.29166666666666702</v>
      </c>
      <c r="E18" s="10">
        <f t="shared" si="4"/>
        <v>46308</v>
      </c>
      <c r="F18" s="11">
        <v>0.29166666666666702</v>
      </c>
      <c r="G18" s="12">
        <f t="shared" si="5"/>
        <v>1</v>
      </c>
      <c r="H18" s="13"/>
      <c r="I18" s="13"/>
      <c r="J18" s="13">
        <f t="shared" ref="J18:J19" si="24">I18-H18</f>
        <v>0</v>
      </c>
      <c r="K18" s="14">
        <f t="shared" ref="K18:K19" si="25">J18/24</f>
        <v>0</v>
      </c>
      <c r="L18" s="15"/>
      <c r="N18" s="17"/>
    </row>
    <row r="19" spans="1:14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v>0.29166666666666702</v>
      </c>
      <c r="E19" s="10">
        <f t="shared" si="4"/>
        <v>46309</v>
      </c>
      <c r="F19" s="11">
        <v>0.29166666666666702</v>
      </c>
      <c r="G19" s="12">
        <f t="shared" si="5"/>
        <v>1</v>
      </c>
      <c r="H19" s="13"/>
      <c r="I19" s="13"/>
      <c r="J19" s="13">
        <f t="shared" si="24"/>
        <v>0</v>
      </c>
      <c r="K19" s="14">
        <f t="shared" si="25"/>
        <v>0</v>
      </c>
      <c r="L19" s="15"/>
    </row>
    <row r="20" spans="1:14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v>0.29166666666666702</v>
      </c>
      <c r="E20" s="10">
        <f t="shared" si="4"/>
        <v>46310</v>
      </c>
      <c r="F20" s="11">
        <v>0.29166666666666702</v>
      </c>
      <c r="G20" s="12">
        <f t="shared" si="5"/>
        <v>1</v>
      </c>
      <c r="H20" s="13"/>
      <c r="I20" s="13"/>
      <c r="J20" s="13">
        <f t="shared" ref="J20" si="26">I20-H20</f>
        <v>0</v>
      </c>
      <c r="K20" s="14">
        <f t="shared" ref="K20" si="27">J20/24</f>
        <v>0</v>
      </c>
      <c r="L20" s="15"/>
    </row>
    <row r="21" spans="1:14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v>0.29166666666666702</v>
      </c>
      <c r="E21" s="10">
        <f t="shared" si="4"/>
        <v>46311</v>
      </c>
      <c r="F21" s="11">
        <v>0.29166666666666702</v>
      </c>
      <c r="G21" s="12">
        <f t="shared" si="5"/>
        <v>1</v>
      </c>
      <c r="H21" s="13"/>
      <c r="I21" s="13"/>
      <c r="J21" s="13">
        <f t="shared" ref="J21" si="28">I21-H21</f>
        <v>0</v>
      </c>
      <c r="K21" s="14">
        <f t="shared" ref="K21" si="29">J21/24</f>
        <v>0</v>
      </c>
      <c r="L21" s="15"/>
    </row>
    <row r="22" spans="1:14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v>0.29166666666666702</v>
      </c>
      <c r="E22" s="10">
        <f t="shared" si="4"/>
        <v>46312</v>
      </c>
      <c r="F22" s="11">
        <v>0.29166666666666702</v>
      </c>
      <c r="G22" s="12">
        <f t="shared" si="5"/>
        <v>1</v>
      </c>
      <c r="H22" s="13"/>
      <c r="I22" s="13"/>
      <c r="J22" s="13">
        <f t="shared" ref="J22" si="30">I22-H22</f>
        <v>0</v>
      </c>
      <c r="K22" s="14">
        <f t="shared" ref="K22" si="31">J22/24</f>
        <v>0</v>
      </c>
      <c r="L22" s="15"/>
    </row>
    <row r="23" spans="1:14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v>0.29166666666666702</v>
      </c>
      <c r="E23" s="10">
        <f t="shared" si="4"/>
        <v>46313</v>
      </c>
      <c r="F23" s="11">
        <v>0.29166666666666702</v>
      </c>
      <c r="G23" s="12">
        <f t="shared" si="5"/>
        <v>1</v>
      </c>
      <c r="H23" s="13"/>
      <c r="I23" s="13"/>
      <c r="J23" s="13">
        <f t="shared" ref="J23" si="32">I23-H23</f>
        <v>0</v>
      </c>
      <c r="K23" s="14">
        <f t="shared" ref="K23" si="33">J23/24</f>
        <v>0</v>
      </c>
      <c r="L23" s="15"/>
    </row>
    <row r="24" spans="1:14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v>0.29166666666666702</v>
      </c>
      <c r="E24" s="10">
        <f t="shared" si="4"/>
        <v>46314</v>
      </c>
      <c r="F24" s="11">
        <v>0.29166666666666702</v>
      </c>
      <c r="G24" s="12">
        <f t="shared" si="5"/>
        <v>1</v>
      </c>
      <c r="H24" s="13"/>
      <c r="I24" s="13"/>
      <c r="J24" s="13">
        <f t="shared" ref="J24" si="34">I24-H24</f>
        <v>0</v>
      </c>
      <c r="K24" s="14">
        <f t="shared" ref="K24" si="35">J24/24</f>
        <v>0</v>
      </c>
      <c r="L24" s="15"/>
    </row>
    <row r="25" spans="1:14">
      <c r="A25" s="16">
        <f t="shared" ref="A25:B37" si="36">A24+1</f>
        <v>19</v>
      </c>
      <c r="B25" s="10">
        <f>B24+1</f>
        <v>46314</v>
      </c>
      <c r="C25" s="10">
        <f t="shared" si="3"/>
        <v>46314</v>
      </c>
      <c r="D25" s="11">
        <v>0.29166666666666702</v>
      </c>
      <c r="E25" s="10">
        <f t="shared" si="4"/>
        <v>46315</v>
      </c>
      <c r="F25" s="11">
        <v>0.29166666666666702</v>
      </c>
      <c r="G25" s="12">
        <f t="shared" si="5"/>
        <v>1</v>
      </c>
      <c r="H25" s="13"/>
      <c r="I25" s="13"/>
      <c r="J25" s="13">
        <f t="shared" ref="J25" si="37">I25-H25</f>
        <v>0</v>
      </c>
      <c r="K25" s="14">
        <f t="shared" ref="K25" si="38">J25/24</f>
        <v>0</v>
      </c>
      <c r="L25" s="15"/>
    </row>
    <row r="26" spans="1:14">
      <c r="A26" s="16">
        <f t="shared" si="36"/>
        <v>20</v>
      </c>
      <c r="B26" s="10">
        <f>B25+1</f>
        <v>46315</v>
      </c>
      <c r="C26" s="10">
        <f t="shared" si="3"/>
        <v>46315</v>
      </c>
      <c r="D26" s="11">
        <v>0.29166666666666702</v>
      </c>
      <c r="E26" s="10">
        <f t="shared" si="4"/>
        <v>46316</v>
      </c>
      <c r="F26" s="11">
        <v>0.29166666666666702</v>
      </c>
      <c r="G26" s="12">
        <f t="shared" si="5"/>
        <v>1</v>
      </c>
      <c r="H26" s="13"/>
      <c r="I26" s="13"/>
      <c r="J26" s="13">
        <f t="shared" ref="J26" si="39">I26-H26</f>
        <v>0</v>
      </c>
      <c r="K26" s="14">
        <f t="shared" ref="K26" si="40">J26/24</f>
        <v>0</v>
      </c>
      <c r="L26" s="15"/>
    </row>
    <row r="27" spans="1:14">
      <c r="A27" s="16">
        <f t="shared" si="36"/>
        <v>21</v>
      </c>
      <c r="B27" s="10">
        <f>B26+1</f>
        <v>46316</v>
      </c>
      <c r="C27" s="10">
        <f t="shared" si="3"/>
        <v>46316</v>
      </c>
      <c r="D27" s="11">
        <v>0.29166666666666702</v>
      </c>
      <c r="E27" s="10">
        <f t="shared" si="4"/>
        <v>46317</v>
      </c>
      <c r="F27" s="11">
        <v>0.29166666666666702</v>
      </c>
      <c r="G27" s="12">
        <f t="shared" si="5"/>
        <v>1</v>
      </c>
      <c r="H27" s="13"/>
      <c r="I27" s="13"/>
      <c r="J27" s="13">
        <f t="shared" ref="J27" si="41">I27-H27</f>
        <v>0</v>
      </c>
      <c r="K27" s="14">
        <f t="shared" ref="K27" si="42">J27/24</f>
        <v>0</v>
      </c>
      <c r="L27" s="15"/>
    </row>
    <row r="28" spans="1:14">
      <c r="A28" s="16">
        <f t="shared" si="36"/>
        <v>22</v>
      </c>
      <c r="B28" s="10">
        <f t="shared" si="36"/>
        <v>46317</v>
      </c>
      <c r="C28" s="10">
        <f t="shared" si="3"/>
        <v>46317</v>
      </c>
      <c r="D28" s="11">
        <v>0.29166666666666702</v>
      </c>
      <c r="E28" s="10">
        <f t="shared" si="4"/>
        <v>46318</v>
      </c>
      <c r="F28" s="11">
        <v>0.29166666666666702</v>
      </c>
      <c r="G28" s="12">
        <f t="shared" si="5"/>
        <v>1</v>
      </c>
      <c r="H28" s="13"/>
      <c r="I28" s="13"/>
      <c r="J28" s="13">
        <f t="shared" ref="J28" si="43">I28-H28</f>
        <v>0</v>
      </c>
      <c r="K28" s="14">
        <f t="shared" ref="K28" si="44">J28/24</f>
        <v>0</v>
      </c>
      <c r="L28" s="15"/>
    </row>
    <row r="29" spans="1:14">
      <c r="A29" s="16">
        <f t="shared" si="36"/>
        <v>23</v>
      </c>
      <c r="B29" s="10">
        <f t="shared" si="36"/>
        <v>46318</v>
      </c>
      <c r="C29" s="10">
        <f t="shared" si="3"/>
        <v>46318</v>
      </c>
      <c r="D29" s="11">
        <v>0.29166666666666702</v>
      </c>
      <c r="E29" s="10">
        <f t="shared" si="4"/>
        <v>46319</v>
      </c>
      <c r="F29" s="11">
        <v>0.29166666666666702</v>
      </c>
      <c r="G29" s="12">
        <f t="shared" si="5"/>
        <v>1</v>
      </c>
      <c r="H29" s="13"/>
      <c r="I29" s="13"/>
      <c r="J29" s="13">
        <f t="shared" ref="J29" si="45">I29-H29</f>
        <v>0</v>
      </c>
      <c r="K29" s="14">
        <f t="shared" ref="K29" si="46">J29/24</f>
        <v>0</v>
      </c>
      <c r="L29" s="15"/>
    </row>
    <row r="30" spans="1:14">
      <c r="A30" s="16">
        <f t="shared" si="36"/>
        <v>24</v>
      </c>
      <c r="B30" s="10">
        <f t="shared" si="36"/>
        <v>46319</v>
      </c>
      <c r="C30" s="10">
        <f t="shared" si="3"/>
        <v>46319</v>
      </c>
      <c r="D30" s="11">
        <v>0.29166666666666702</v>
      </c>
      <c r="E30" s="10">
        <f t="shared" si="4"/>
        <v>46320</v>
      </c>
      <c r="F30" s="11">
        <v>0.29166666666666702</v>
      </c>
      <c r="G30" s="12">
        <f t="shared" si="5"/>
        <v>1</v>
      </c>
      <c r="H30" s="13"/>
      <c r="I30" s="13"/>
      <c r="J30" s="13">
        <f t="shared" ref="J30" si="47">I30-H30</f>
        <v>0</v>
      </c>
      <c r="K30" s="14">
        <f t="shared" ref="K30" si="48">J30/24</f>
        <v>0</v>
      </c>
      <c r="L30" s="15"/>
    </row>
    <row r="31" spans="1:14">
      <c r="A31" s="16">
        <f t="shared" si="36"/>
        <v>25</v>
      </c>
      <c r="B31" s="10">
        <f t="shared" si="36"/>
        <v>46320</v>
      </c>
      <c r="C31" s="10">
        <f t="shared" si="3"/>
        <v>46320</v>
      </c>
      <c r="D31" s="11">
        <v>0.29166666666666702</v>
      </c>
      <c r="E31" s="10">
        <f t="shared" si="4"/>
        <v>46321</v>
      </c>
      <c r="F31" s="11">
        <v>0.29166666666666702</v>
      </c>
      <c r="G31" s="12">
        <f t="shared" si="5"/>
        <v>1</v>
      </c>
      <c r="H31" s="13"/>
      <c r="I31" s="13"/>
      <c r="J31" s="13">
        <f t="shared" ref="J31" si="49">I31-H31</f>
        <v>0</v>
      </c>
      <c r="K31" s="14">
        <f t="shared" ref="K31" si="50">J31/24</f>
        <v>0</v>
      </c>
      <c r="L31" s="15"/>
    </row>
    <row r="32" spans="1:14">
      <c r="A32" s="16">
        <f t="shared" si="36"/>
        <v>26</v>
      </c>
      <c r="B32" s="10">
        <f t="shared" si="36"/>
        <v>46321</v>
      </c>
      <c r="C32" s="10">
        <f t="shared" si="3"/>
        <v>46321</v>
      </c>
      <c r="D32" s="11">
        <v>0.29166666666666702</v>
      </c>
      <c r="E32" s="10">
        <f t="shared" si="4"/>
        <v>46322</v>
      </c>
      <c r="F32" s="11">
        <v>0.29166666666666702</v>
      </c>
      <c r="G32" s="12">
        <f t="shared" si="5"/>
        <v>1</v>
      </c>
      <c r="H32" s="13"/>
      <c r="I32" s="13"/>
      <c r="J32" s="13">
        <f t="shared" ref="J32" si="51">I32-H32</f>
        <v>0</v>
      </c>
      <c r="K32" s="14">
        <f t="shared" ref="K32" si="52">J32/24</f>
        <v>0</v>
      </c>
      <c r="L32" s="15"/>
    </row>
    <row r="33" spans="1:12">
      <c r="A33" s="16">
        <f t="shared" si="36"/>
        <v>27</v>
      </c>
      <c r="B33" s="10">
        <f t="shared" si="36"/>
        <v>46322</v>
      </c>
      <c r="C33" s="10">
        <f t="shared" si="3"/>
        <v>46322</v>
      </c>
      <c r="D33" s="11">
        <v>0.29166666666666702</v>
      </c>
      <c r="E33" s="10">
        <f t="shared" si="4"/>
        <v>46323</v>
      </c>
      <c r="F33" s="11">
        <v>0.29166666666666702</v>
      </c>
      <c r="G33" s="12">
        <f t="shared" si="5"/>
        <v>1</v>
      </c>
      <c r="H33" s="13"/>
      <c r="I33" s="13"/>
      <c r="J33" s="13">
        <f t="shared" ref="J33" si="53">I33-H33</f>
        <v>0</v>
      </c>
      <c r="K33" s="14">
        <f t="shared" ref="K33" si="54">J33/24</f>
        <v>0</v>
      </c>
      <c r="L33" s="15"/>
    </row>
    <row r="34" spans="1:12">
      <c r="A34" s="16">
        <f t="shared" si="36"/>
        <v>28</v>
      </c>
      <c r="B34" s="10">
        <f t="shared" si="36"/>
        <v>46323</v>
      </c>
      <c r="C34" s="10">
        <f t="shared" si="3"/>
        <v>46323</v>
      </c>
      <c r="D34" s="11">
        <v>0.29166666666666702</v>
      </c>
      <c r="E34" s="10">
        <f t="shared" si="4"/>
        <v>46324</v>
      </c>
      <c r="F34" s="11">
        <v>0.29166666666666702</v>
      </c>
      <c r="G34" s="12">
        <f t="shared" si="5"/>
        <v>1</v>
      </c>
      <c r="H34" s="13"/>
      <c r="I34" s="13"/>
      <c r="J34" s="13">
        <f t="shared" ref="J34:J36" si="55">I34-H34</f>
        <v>0</v>
      </c>
      <c r="K34" s="14">
        <f t="shared" ref="K34:K36" si="56">J34/24</f>
        <v>0</v>
      </c>
      <c r="L34" s="15"/>
    </row>
    <row r="35" spans="1:12">
      <c r="A35" s="16">
        <f t="shared" si="36"/>
        <v>29</v>
      </c>
      <c r="B35" s="10">
        <f t="shared" si="36"/>
        <v>46324</v>
      </c>
      <c r="C35" s="10">
        <f t="shared" si="3"/>
        <v>46324</v>
      </c>
      <c r="D35" s="11">
        <v>0.29166666666666702</v>
      </c>
      <c r="E35" s="10">
        <f t="shared" si="4"/>
        <v>46325</v>
      </c>
      <c r="F35" s="11">
        <v>0.29166666666666702</v>
      </c>
      <c r="G35" s="12">
        <f t="shared" si="5"/>
        <v>1</v>
      </c>
      <c r="H35" s="13"/>
      <c r="I35" s="13"/>
      <c r="J35" s="13">
        <f t="shared" si="55"/>
        <v>0</v>
      </c>
      <c r="K35" s="14">
        <f t="shared" si="56"/>
        <v>0</v>
      </c>
      <c r="L35" s="15"/>
    </row>
    <row r="36" spans="1:12">
      <c r="A36" s="16">
        <f t="shared" si="36"/>
        <v>30</v>
      </c>
      <c r="B36" s="10">
        <f t="shared" si="36"/>
        <v>46325</v>
      </c>
      <c r="C36" s="10">
        <f t="shared" ref="C36" si="57">B36</f>
        <v>46325</v>
      </c>
      <c r="D36" s="11">
        <v>0.29166666666666702</v>
      </c>
      <c r="E36" s="10">
        <f t="shared" ref="E36" si="58">C36+1</f>
        <v>46326</v>
      </c>
      <c r="F36" s="11">
        <v>0.29166666666666702</v>
      </c>
      <c r="G36" s="12">
        <f t="shared" ref="G36" si="59">IFERROR(((E36-C36)+(F36-D36)),"")</f>
        <v>1</v>
      </c>
      <c r="H36" s="13"/>
      <c r="I36" s="13"/>
      <c r="J36" s="13">
        <f t="shared" si="55"/>
        <v>0</v>
      </c>
      <c r="K36" s="14">
        <f t="shared" si="56"/>
        <v>0</v>
      </c>
      <c r="L36" s="15"/>
    </row>
    <row r="37" spans="1:12">
      <c r="A37" s="16">
        <f t="shared" si="36"/>
        <v>31</v>
      </c>
      <c r="B37" s="10">
        <f t="shared" si="36"/>
        <v>46326</v>
      </c>
      <c r="C37" s="10">
        <f t="shared" ref="C37" si="60">B37</f>
        <v>46326</v>
      </c>
      <c r="D37" s="11">
        <v>0.29166666666666702</v>
      </c>
      <c r="E37" s="10">
        <f t="shared" ref="E37" si="61">C37+1</f>
        <v>46327</v>
      </c>
      <c r="F37" s="11">
        <v>0.29166666666666702</v>
      </c>
      <c r="G37" s="12">
        <f t="shared" ref="G37" si="62">IFERROR(((E37-C37)+(F37-D37)),"")</f>
        <v>1</v>
      </c>
      <c r="H37" s="13"/>
      <c r="I37" s="13"/>
      <c r="J37" s="13">
        <f t="shared" ref="J37" si="63">I37-H37</f>
        <v>0</v>
      </c>
      <c r="K37" s="14">
        <f t="shared" ref="K37" si="64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39"/>
      <c r="I38" s="39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G7" sqref="G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388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59" t="s">
        <v>163</v>
      </c>
      <c r="I5" s="959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37" t="s">
        <v>160</v>
      </c>
      <c r="I6" s="3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38"/>
      <c r="I7" s="38"/>
      <c r="J7" s="13">
        <f t="shared" ref="J7:J8" si="0">I7-H7</f>
        <v>0</v>
      </c>
      <c r="K7" s="14">
        <f t="shared" ref="K7:K8" si="1">J7/24</f>
        <v>0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5" si="3">B9</f>
        <v>46298</v>
      </c>
      <c r="D9" s="11">
        <v>0.29166666666666702</v>
      </c>
      <c r="E9" s="10">
        <f t="shared" ref="E9:E35" si="4">C9+1</f>
        <v>46299</v>
      </c>
      <c r="F9" s="11">
        <v>0.29166666666666702</v>
      </c>
      <c r="G9" s="12">
        <f>IFERROR(((E9-C9)+(F9-D9)),"")</f>
        <v>1</v>
      </c>
      <c r="H9" s="13"/>
      <c r="I9" s="13"/>
      <c r="J9" s="13">
        <f t="shared" ref="J9" si="5">I9-H9</f>
        <v>0</v>
      </c>
      <c r="K9" s="14">
        <f t="shared" ref="K9" si="6">J9/24</f>
        <v>0</v>
      </c>
      <c r="L9" s="15"/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v>0.29166666666666702</v>
      </c>
      <c r="E10" s="10">
        <f t="shared" si="4"/>
        <v>46300</v>
      </c>
      <c r="F10" s="11">
        <v>0.29166666666666702</v>
      </c>
      <c r="G10" s="12">
        <f t="shared" ref="G10:G11" si="7">IFERROR(((E10-C10)+(F10-D10)),"")</f>
        <v>1</v>
      </c>
      <c r="H10" s="13"/>
      <c r="I10" s="13"/>
      <c r="J10" s="13">
        <f t="shared" ref="J10" si="8">I10-H10</f>
        <v>0</v>
      </c>
      <c r="K10" s="14">
        <f t="shared" ref="K10" si="9">J10/24</f>
        <v>0</v>
      </c>
      <c r="L10" s="15"/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v>0.29166666666666702</v>
      </c>
      <c r="E11" s="10">
        <f t="shared" si="4"/>
        <v>46301</v>
      </c>
      <c r="F11" s="11">
        <v>0.29166666666666702</v>
      </c>
      <c r="G11" s="12">
        <f t="shared" si="7"/>
        <v>1</v>
      </c>
      <c r="H11" s="13"/>
      <c r="I11" s="13"/>
      <c r="J11" s="13">
        <f t="shared" ref="J11:J14" si="10">I11-H11</f>
        <v>0</v>
      </c>
      <c r="K11" s="14">
        <f t="shared" ref="K11:K14" si="11">J11/24</f>
        <v>0</v>
      </c>
      <c r="L11" s="15"/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v>0.29166666666666702</v>
      </c>
      <c r="E12" s="10">
        <f t="shared" si="4"/>
        <v>46302</v>
      </c>
      <c r="F12" s="11">
        <v>0.29166666666666702</v>
      </c>
      <c r="G12" s="12">
        <f t="shared" ref="G12:G35" si="12">IFERROR(((E12-C12)+(F12-D12)),"")</f>
        <v>1</v>
      </c>
      <c r="H12" s="13"/>
      <c r="I12" s="13"/>
      <c r="J12" s="13">
        <f t="shared" si="10"/>
        <v>0</v>
      </c>
      <c r="K12" s="14">
        <f t="shared" si="11"/>
        <v>0</v>
      </c>
      <c r="L12" s="15"/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v>0.29166666666666702</v>
      </c>
      <c r="E13" s="10">
        <f t="shared" si="4"/>
        <v>46303</v>
      </c>
      <c r="F13" s="11">
        <v>0.29166666666666702</v>
      </c>
      <c r="G13" s="12">
        <f t="shared" si="12"/>
        <v>1</v>
      </c>
      <c r="H13" s="13"/>
      <c r="I13" s="13"/>
      <c r="J13" s="13">
        <f t="shared" si="10"/>
        <v>0</v>
      </c>
      <c r="K13" s="14">
        <f t="shared" si="11"/>
        <v>0</v>
      </c>
      <c r="L13" s="15"/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v>0.29166666666666702</v>
      </c>
      <c r="E14" s="10">
        <f t="shared" si="4"/>
        <v>46304</v>
      </c>
      <c r="F14" s="11">
        <v>0.29166666666666702</v>
      </c>
      <c r="G14" s="12">
        <f t="shared" si="12"/>
        <v>1</v>
      </c>
      <c r="H14" s="13"/>
      <c r="I14" s="13"/>
      <c r="J14" s="13">
        <f t="shared" si="10"/>
        <v>0</v>
      </c>
      <c r="K14" s="14">
        <f t="shared" si="11"/>
        <v>0</v>
      </c>
      <c r="L14" s="15"/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v>0.29166666666666702</v>
      </c>
      <c r="E15" s="10">
        <f t="shared" si="4"/>
        <v>46305</v>
      </c>
      <c r="F15" s="11">
        <v>0.29166666666666702</v>
      </c>
      <c r="G15" s="12">
        <f t="shared" si="12"/>
        <v>1</v>
      </c>
      <c r="H15" s="13"/>
      <c r="I15" s="13"/>
      <c r="J15" s="13">
        <f t="shared" ref="J15" si="13">I15-H15</f>
        <v>0</v>
      </c>
      <c r="K15" s="14">
        <f t="shared" ref="K15" si="14">J15/24</f>
        <v>0</v>
      </c>
      <c r="L15" s="15"/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v>0.29166666666666702</v>
      </c>
      <c r="E16" s="10">
        <f t="shared" si="4"/>
        <v>46306</v>
      </c>
      <c r="F16" s="11">
        <v>0.29166666666666702</v>
      </c>
      <c r="G16" s="12">
        <f t="shared" si="12"/>
        <v>1</v>
      </c>
      <c r="H16" s="13"/>
      <c r="I16" s="13"/>
      <c r="J16" s="13">
        <f t="shared" ref="J16" si="15">I16-H16</f>
        <v>0</v>
      </c>
      <c r="K16" s="14">
        <f t="shared" ref="K16" si="16">J16/24</f>
        <v>0</v>
      </c>
      <c r="L16" s="15"/>
    </row>
    <row r="17" spans="1:14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v>0.29166666666666702</v>
      </c>
      <c r="E17" s="10">
        <f t="shared" si="4"/>
        <v>46307</v>
      </c>
      <c r="F17" s="11">
        <v>0.29166666666666702</v>
      </c>
      <c r="G17" s="12">
        <f t="shared" si="12"/>
        <v>1</v>
      </c>
      <c r="H17" s="13"/>
      <c r="I17" s="13"/>
      <c r="J17" s="13">
        <f t="shared" ref="J17" si="17">I17-H17</f>
        <v>0</v>
      </c>
      <c r="K17" s="14">
        <f t="shared" ref="K17" si="18">J17/24</f>
        <v>0</v>
      </c>
      <c r="L17" s="15"/>
    </row>
    <row r="18" spans="1:14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v>0.29166666666666702</v>
      </c>
      <c r="E18" s="10">
        <f t="shared" si="4"/>
        <v>46308</v>
      </c>
      <c r="F18" s="11">
        <v>0.29166666666666702</v>
      </c>
      <c r="G18" s="12">
        <f t="shared" si="12"/>
        <v>1</v>
      </c>
      <c r="H18" s="13"/>
      <c r="I18" s="13"/>
      <c r="J18" s="13">
        <f t="shared" ref="J18" si="19">I18-H18</f>
        <v>0</v>
      </c>
      <c r="K18" s="14">
        <f t="shared" ref="K18" si="20">J18/24</f>
        <v>0</v>
      </c>
      <c r="L18" s="15"/>
      <c r="N18" s="17"/>
    </row>
    <row r="19" spans="1:14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v>0.29166666666666702</v>
      </c>
      <c r="E19" s="10">
        <f t="shared" si="4"/>
        <v>46309</v>
      </c>
      <c r="F19" s="11">
        <v>0.29166666666666702</v>
      </c>
      <c r="G19" s="12">
        <f t="shared" si="12"/>
        <v>1</v>
      </c>
      <c r="H19" s="13"/>
      <c r="I19" s="13"/>
      <c r="J19" s="13">
        <f t="shared" ref="J19" si="21">I19-H19</f>
        <v>0</v>
      </c>
      <c r="K19" s="14">
        <f t="shared" ref="K19" si="22">J19/24</f>
        <v>0</v>
      </c>
      <c r="L19" s="15"/>
    </row>
    <row r="20" spans="1:14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v>0.29166666666666702</v>
      </c>
      <c r="E20" s="10">
        <f t="shared" si="4"/>
        <v>46310</v>
      </c>
      <c r="F20" s="11">
        <v>0.29166666666666702</v>
      </c>
      <c r="G20" s="12">
        <f t="shared" si="12"/>
        <v>1</v>
      </c>
      <c r="H20" s="13"/>
      <c r="I20" s="13"/>
      <c r="J20" s="13">
        <f t="shared" ref="J20" si="23">I20-H20</f>
        <v>0</v>
      </c>
      <c r="K20" s="14">
        <f t="shared" ref="K20" si="24">J20/24</f>
        <v>0</v>
      </c>
      <c r="L20" s="15"/>
    </row>
    <row r="21" spans="1:14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v>0.29166666666666702</v>
      </c>
      <c r="E21" s="10">
        <f t="shared" si="4"/>
        <v>46311</v>
      </c>
      <c r="F21" s="11">
        <v>0.29166666666666702</v>
      </c>
      <c r="G21" s="12">
        <f t="shared" si="12"/>
        <v>1</v>
      </c>
      <c r="H21" s="13"/>
      <c r="I21" s="13"/>
      <c r="J21" s="13">
        <f t="shared" ref="J21" si="25">I21-H21</f>
        <v>0</v>
      </c>
      <c r="K21" s="14">
        <f t="shared" ref="K21" si="26">J21/24</f>
        <v>0</v>
      </c>
      <c r="L21" s="15"/>
    </row>
    <row r="22" spans="1:14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v>0.29166666666666702</v>
      </c>
      <c r="E22" s="10">
        <f t="shared" si="4"/>
        <v>46312</v>
      </c>
      <c r="F22" s="11">
        <v>0.29166666666666702</v>
      </c>
      <c r="G22" s="12">
        <f t="shared" si="12"/>
        <v>1</v>
      </c>
      <c r="H22" s="13"/>
      <c r="I22" s="13"/>
      <c r="J22" s="13">
        <f t="shared" ref="J22" si="27">I22-H22</f>
        <v>0</v>
      </c>
      <c r="K22" s="14">
        <f t="shared" ref="K22" si="28">J22/24</f>
        <v>0</v>
      </c>
      <c r="L22" s="15"/>
    </row>
    <row r="23" spans="1:14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v>0.29166666666666702</v>
      </c>
      <c r="E23" s="10">
        <f t="shared" si="4"/>
        <v>46313</v>
      </c>
      <c r="F23" s="11">
        <v>0.29166666666666702</v>
      </c>
      <c r="G23" s="12">
        <f t="shared" si="12"/>
        <v>1</v>
      </c>
      <c r="H23" s="13"/>
      <c r="I23" s="13"/>
      <c r="J23" s="13">
        <f t="shared" ref="J23" si="29">I23-H23</f>
        <v>0</v>
      </c>
      <c r="K23" s="14">
        <f t="shared" ref="K23" si="30">J23/24</f>
        <v>0</v>
      </c>
      <c r="L23" s="15"/>
    </row>
    <row r="24" spans="1:14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v>0.29166666666666702</v>
      </c>
      <c r="E24" s="10">
        <f t="shared" si="4"/>
        <v>46314</v>
      </c>
      <c r="F24" s="11">
        <v>0.29166666666666702</v>
      </c>
      <c r="G24" s="12">
        <f t="shared" si="12"/>
        <v>1</v>
      </c>
      <c r="H24" s="13"/>
      <c r="I24" s="13"/>
      <c r="J24" s="13">
        <f t="shared" ref="J24" si="31">I24-H24</f>
        <v>0</v>
      </c>
      <c r="K24" s="14">
        <f t="shared" ref="K24" si="32">J24/24</f>
        <v>0</v>
      </c>
      <c r="L24" s="15"/>
    </row>
    <row r="25" spans="1:14">
      <c r="A25" s="16">
        <f t="shared" ref="A25:B37" si="33">A24+1</f>
        <v>19</v>
      </c>
      <c r="B25" s="10">
        <f>B24+1</f>
        <v>46314</v>
      </c>
      <c r="C25" s="10">
        <f t="shared" si="3"/>
        <v>46314</v>
      </c>
      <c r="D25" s="11">
        <v>0.29166666666666702</v>
      </c>
      <c r="E25" s="10">
        <f t="shared" si="4"/>
        <v>46315</v>
      </c>
      <c r="F25" s="11">
        <v>0.29166666666666702</v>
      </c>
      <c r="G25" s="12">
        <f t="shared" si="12"/>
        <v>1</v>
      </c>
      <c r="H25" s="13"/>
      <c r="I25" s="13"/>
      <c r="J25" s="13">
        <f t="shared" ref="J25" si="34">I25-H25</f>
        <v>0</v>
      </c>
      <c r="K25" s="14">
        <f t="shared" ref="K25" si="35">J25/24</f>
        <v>0</v>
      </c>
      <c r="L25" s="15"/>
    </row>
    <row r="26" spans="1:14">
      <c r="A26" s="16">
        <f t="shared" si="33"/>
        <v>20</v>
      </c>
      <c r="B26" s="10">
        <f>B25+1</f>
        <v>46315</v>
      </c>
      <c r="C26" s="10">
        <f t="shared" si="3"/>
        <v>46315</v>
      </c>
      <c r="D26" s="11">
        <v>0.29166666666666702</v>
      </c>
      <c r="E26" s="10">
        <f t="shared" si="4"/>
        <v>46316</v>
      </c>
      <c r="F26" s="11">
        <v>0.29166666666666702</v>
      </c>
      <c r="G26" s="12">
        <f t="shared" si="12"/>
        <v>1</v>
      </c>
      <c r="H26" s="13"/>
      <c r="I26" s="13"/>
      <c r="J26" s="13">
        <f t="shared" ref="J26" si="36">I26-H26</f>
        <v>0</v>
      </c>
      <c r="K26" s="14">
        <f t="shared" ref="K26" si="37">J26/24</f>
        <v>0</v>
      </c>
      <c r="L26" s="15"/>
    </row>
    <row r="27" spans="1:14">
      <c r="A27" s="16">
        <f t="shared" si="33"/>
        <v>21</v>
      </c>
      <c r="B27" s="10">
        <f>B26+1</f>
        <v>46316</v>
      </c>
      <c r="C27" s="10">
        <f t="shared" si="3"/>
        <v>46316</v>
      </c>
      <c r="D27" s="11">
        <v>0.29166666666666702</v>
      </c>
      <c r="E27" s="10">
        <f t="shared" si="4"/>
        <v>46317</v>
      </c>
      <c r="F27" s="11">
        <v>0.29166666666666702</v>
      </c>
      <c r="G27" s="12">
        <f t="shared" si="12"/>
        <v>1</v>
      </c>
      <c r="H27" s="13"/>
      <c r="I27" s="13"/>
      <c r="J27" s="13">
        <f t="shared" ref="J27" si="38">I27-H27</f>
        <v>0</v>
      </c>
      <c r="K27" s="14">
        <f t="shared" ref="K27" si="39">J27/24</f>
        <v>0</v>
      </c>
      <c r="L27" s="15"/>
    </row>
    <row r="28" spans="1:14">
      <c r="A28" s="16">
        <f t="shared" si="33"/>
        <v>22</v>
      </c>
      <c r="B28" s="10">
        <f t="shared" si="33"/>
        <v>46317</v>
      </c>
      <c r="C28" s="10">
        <f t="shared" si="3"/>
        <v>46317</v>
      </c>
      <c r="D28" s="11">
        <v>0.29166666666666702</v>
      </c>
      <c r="E28" s="10">
        <f t="shared" si="4"/>
        <v>46318</v>
      </c>
      <c r="F28" s="11">
        <v>0.29166666666666702</v>
      </c>
      <c r="G28" s="12">
        <f t="shared" si="12"/>
        <v>1</v>
      </c>
      <c r="H28" s="13"/>
      <c r="I28" s="13"/>
      <c r="J28" s="13">
        <f t="shared" ref="J28" si="40">I28-H28</f>
        <v>0</v>
      </c>
      <c r="K28" s="14">
        <f t="shared" ref="K28" si="41">J28/24</f>
        <v>0</v>
      </c>
      <c r="L28" s="15"/>
    </row>
    <row r="29" spans="1:14">
      <c r="A29" s="16">
        <f t="shared" si="33"/>
        <v>23</v>
      </c>
      <c r="B29" s="10">
        <f t="shared" si="33"/>
        <v>46318</v>
      </c>
      <c r="C29" s="10">
        <f t="shared" si="3"/>
        <v>46318</v>
      </c>
      <c r="D29" s="11">
        <v>0.29166666666666702</v>
      </c>
      <c r="E29" s="10">
        <f t="shared" si="4"/>
        <v>46319</v>
      </c>
      <c r="F29" s="11">
        <v>0.29166666666666702</v>
      </c>
      <c r="G29" s="12">
        <f t="shared" si="12"/>
        <v>1</v>
      </c>
      <c r="H29" s="13"/>
      <c r="I29" s="13"/>
      <c r="J29" s="13">
        <f t="shared" ref="J29" si="42">I29-H29</f>
        <v>0</v>
      </c>
      <c r="K29" s="14">
        <f t="shared" ref="K29" si="43">J29/24</f>
        <v>0</v>
      </c>
      <c r="L29" s="15"/>
    </row>
    <row r="30" spans="1:14">
      <c r="A30" s="16">
        <f t="shared" si="33"/>
        <v>24</v>
      </c>
      <c r="B30" s="10">
        <f t="shared" si="33"/>
        <v>46319</v>
      </c>
      <c r="C30" s="10">
        <f t="shared" si="3"/>
        <v>46319</v>
      </c>
      <c r="D30" s="11">
        <v>0.29166666666666702</v>
      </c>
      <c r="E30" s="10">
        <f t="shared" si="4"/>
        <v>46320</v>
      </c>
      <c r="F30" s="11">
        <v>0.29166666666666702</v>
      </c>
      <c r="G30" s="12">
        <f t="shared" si="12"/>
        <v>1</v>
      </c>
      <c r="H30" s="13"/>
      <c r="I30" s="13"/>
      <c r="J30" s="13">
        <f t="shared" ref="J30" si="44">I30-H30</f>
        <v>0</v>
      </c>
      <c r="K30" s="14">
        <f t="shared" ref="K30" si="45">J30/24</f>
        <v>0</v>
      </c>
      <c r="L30" s="15"/>
    </row>
    <row r="31" spans="1:14">
      <c r="A31" s="16">
        <f t="shared" si="33"/>
        <v>25</v>
      </c>
      <c r="B31" s="10">
        <f t="shared" si="33"/>
        <v>46320</v>
      </c>
      <c r="C31" s="10">
        <f t="shared" si="3"/>
        <v>46320</v>
      </c>
      <c r="D31" s="11">
        <v>0.29166666666666702</v>
      </c>
      <c r="E31" s="10">
        <f t="shared" si="4"/>
        <v>46321</v>
      </c>
      <c r="F31" s="11">
        <v>0.29166666666666702</v>
      </c>
      <c r="G31" s="12">
        <f t="shared" si="12"/>
        <v>1</v>
      </c>
      <c r="H31" s="13"/>
      <c r="I31" s="13"/>
      <c r="J31" s="13">
        <f t="shared" ref="J31" si="46">I31-H31</f>
        <v>0</v>
      </c>
      <c r="K31" s="14">
        <f t="shared" ref="K31" si="47">J31/24</f>
        <v>0</v>
      </c>
      <c r="L31" s="15"/>
    </row>
    <row r="32" spans="1:14">
      <c r="A32" s="16">
        <f t="shared" si="33"/>
        <v>26</v>
      </c>
      <c r="B32" s="10">
        <f t="shared" si="33"/>
        <v>46321</v>
      </c>
      <c r="C32" s="10">
        <f t="shared" si="3"/>
        <v>46321</v>
      </c>
      <c r="D32" s="11">
        <v>0.29166666666666702</v>
      </c>
      <c r="E32" s="10">
        <f t="shared" si="4"/>
        <v>46322</v>
      </c>
      <c r="F32" s="11">
        <v>0.29166666666666702</v>
      </c>
      <c r="G32" s="12">
        <f t="shared" si="12"/>
        <v>1</v>
      </c>
      <c r="H32" s="13"/>
      <c r="I32" s="13"/>
      <c r="J32" s="13">
        <f t="shared" ref="J32" si="48">I32-H32</f>
        <v>0</v>
      </c>
      <c r="K32" s="14">
        <f t="shared" ref="K32" si="49">J32/24</f>
        <v>0</v>
      </c>
      <c r="L32" s="15"/>
    </row>
    <row r="33" spans="1:12">
      <c r="A33" s="16">
        <f t="shared" si="33"/>
        <v>27</v>
      </c>
      <c r="B33" s="10">
        <f t="shared" si="33"/>
        <v>46322</v>
      </c>
      <c r="C33" s="10">
        <f t="shared" si="3"/>
        <v>46322</v>
      </c>
      <c r="D33" s="11">
        <v>0.29166666666666702</v>
      </c>
      <c r="E33" s="10">
        <f t="shared" si="4"/>
        <v>46323</v>
      </c>
      <c r="F33" s="11">
        <v>0.29166666666666702</v>
      </c>
      <c r="G33" s="12">
        <f t="shared" si="12"/>
        <v>1</v>
      </c>
      <c r="H33" s="13"/>
      <c r="I33" s="13"/>
      <c r="J33" s="13">
        <f t="shared" ref="J33" si="50">I33-H33</f>
        <v>0</v>
      </c>
      <c r="K33" s="14">
        <f t="shared" ref="K33" si="51">J33/24</f>
        <v>0</v>
      </c>
      <c r="L33" s="15"/>
    </row>
    <row r="34" spans="1:12">
      <c r="A34" s="16">
        <f t="shared" si="33"/>
        <v>28</v>
      </c>
      <c r="B34" s="10">
        <f t="shared" si="33"/>
        <v>46323</v>
      </c>
      <c r="C34" s="10">
        <f t="shared" si="3"/>
        <v>46323</v>
      </c>
      <c r="D34" s="11">
        <v>0.29166666666666702</v>
      </c>
      <c r="E34" s="10">
        <f t="shared" si="4"/>
        <v>46324</v>
      </c>
      <c r="F34" s="11">
        <v>0.29166666666666702</v>
      </c>
      <c r="G34" s="12">
        <f t="shared" si="12"/>
        <v>1</v>
      </c>
      <c r="H34" s="13"/>
      <c r="I34" s="13"/>
      <c r="J34" s="13">
        <f t="shared" ref="J34:J36" si="52">I34-H34</f>
        <v>0</v>
      </c>
      <c r="K34" s="14">
        <f t="shared" ref="K34:K36" si="53">J34/24</f>
        <v>0</v>
      </c>
      <c r="L34" s="15"/>
    </row>
    <row r="35" spans="1:12">
      <c r="A35" s="16">
        <f t="shared" si="33"/>
        <v>29</v>
      </c>
      <c r="B35" s="10">
        <f t="shared" si="33"/>
        <v>46324</v>
      </c>
      <c r="C35" s="10">
        <f t="shared" si="3"/>
        <v>46324</v>
      </c>
      <c r="D35" s="11">
        <v>0.29166666666666702</v>
      </c>
      <c r="E35" s="10">
        <f t="shared" si="4"/>
        <v>46325</v>
      </c>
      <c r="F35" s="11">
        <v>0.29166666666666702</v>
      </c>
      <c r="G35" s="12">
        <f t="shared" si="12"/>
        <v>1</v>
      </c>
      <c r="H35" s="13"/>
      <c r="I35" s="13"/>
      <c r="J35" s="13">
        <f t="shared" si="52"/>
        <v>0</v>
      </c>
      <c r="K35" s="14">
        <f t="shared" si="53"/>
        <v>0</v>
      </c>
      <c r="L35" s="15"/>
    </row>
    <row r="36" spans="1:12">
      <c r="A36" s="16">
        <f t="shared" si="33"/>
        <v>30</v>
      </c>
      <c r="B36" s="10">
        <f t="shared" si="33"/>
        <v>46325</v>
      </c>
      <c r="C36" s="10">
        <f t="shared" ref="C36" si="54">B36</f>
        <v>46325</v>
      </c>
      <c r="D36" s="11">
        <v>0.29166666666666702</v>
      </c>
      <c r="E36" s="10">
        <f t="shared" ref="E36" si="55">C36+1</f>
        <v>46326</v>
      </c>
      <c r="F36" s="11">
        <v>0.29166666666666702</v>
      </c>
      <c r="G36" s="12">
        <f t="shared" ref="G36" si="56">IFERROR(((E36-C36)+(F36-D36)),"")</f>
        <v>1</v>
      </c>
      <c r="H36" s="13"/>
      <c r="I36" s="13"/>
      <c r="J36" s="13">
        <f t="shared" si="52"/>
        <v>0</v>
      </c>
      <c r="K36" s="14">
        <f t="shared" si="53"/>
        <v>0</v>
      </c>
      <c r="L36" s="15"/>
    </row>
    <row r="37" spans="1:12">
      <c r="A37" s="16">
        <f t="shared" si="33"/>
        <v>31</v>
      </c>
      <c r="B37" s="10">
        <f t="shared" si="33"/>
        <v>46326</v>
      </c>
      <c r="C37" s="10">
        <f t="shared" ref="C37" si="57">B37</f>
        <v>46326</v>
      </c>
      <c r="D37" s="11">
        <v>0.29166666666666702</v>
      </c>
      <c r="E37" s="10">
        <f t="shared" ref="E37" si="58">C37+1</f>
        <v>46327</v>
      </c>
      <c r="F37" s="11">
        <v>0.29166666666666702</v>
      </c>
      <c r="G37" s="12">
        <f t="shared" ref="G37" si="59">IFERROR(((E37-C37)+(F37-D37)),"")</f>
        <v>1</v>
      </c>
      <c r="H37" s="13"/>
      <c r="I37" s="13"/>
      <c r="J37" s="13">
        <f t="shared" ref="J37" si="60">I37-H37</f>
        <v>0</v>
      </c>
      <c r="K37" s="14">
        <f t="shared" ref="K37" si="61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39"/>
      <c r="I38" s="39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57031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389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0</v>
      </c>
      <c r="L4" s="2"/>
    </row>
    <row r="5" spans="1:12">
      <c r="A5" s="916" t="s">
        <v>124</v>
      </c>
      <c r="B5" s="915" t="s">
        <v>125</v>
      </c>
      <c r="C5" s="915" t="s">
        <v>160</v>
      </c>
      <c r="D5" s="915"/>
      <c r="E5" s="915" t="s">
        <v>161</v>
      </c>
      <c r="F5" s="915"/>
      <c r="G5" s="919" t="s">
        <v>162</v>
      </c>
      <c r="H5" s="915" t="s">
        <v>163</v>
      </c>
      <c r="I5" s="915"/>
      <c r="J5" s="915" t="s">
        <v>164</v>
      </c>
      <c r="K5" s="919" t="s">
        <v>165</v>
      </c>
      <c r="L5" s="913" t="s">
        <v>166</v>
      </c>
    </row>
    <row r="6" spans="1:12">
      <c r="A6" s="917"/>
      <c r="B6" s="918"/>
      <c r="C6" s="7" t="s">
        <v>125</v>
      </c>
      <c r="D6" s="7" t="s">
        <v>167</v>
      </c>
      <c r="E6" s="7" t="s">
        <v>125</v>
      </c>
      <c r="F6" s="7" t="s">
        <v>167</v>
      </c>
      <c r="G6" s="920"/>
      <c r="H6" s="7" t="s">
        <v>160</v>
      </c>
      <c r="I6" s="7" t="s">
        <v>161</v>
      </c>
      <c r="J6" s="918"/>
      <c r="K6" s="920"/>
      <c r="L6" s="914"/>
    </row>
    <row r="7" spans="1:12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13"/>
      <c r="I7" s="13"/>
      <c r="J7" s="13">
        <f t="shared" ref="J7:J8" si="0">I7-H7</f>
        <v>0</v>
      </c>
      <c r="K7" s="14">
        <f t="shared" ref="K7:K8" si="1">J7/24</f>
        <v>0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</v>
      </c>
      <c r="E8" s="10">
        <f>C8+1</f>
        <v>46298</v>
      </c>
      <c r="F8" s="11">
        <v>0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5" si="3">B9</f>
        <v>46298</v>
      </c>
      <c r="D9" s="11">
        <v>0</v>
      </c>
      <c r="E9" s="10">
        <f t="shared" ref="E9:E35" si="4">C9+1</f>
        <v>46299</v>
      </c>
      <c r="F9" s="11">
        <v>0</v>
      </c>
      <c r="G9" s="12">
        <f t="shared" ref="G9:G35" si="5">IFERROR(((E9-C9)+(F9-D9)),"")</f>
        <v>1</v>
      </c>
      <c r="H9" s="13"/>
      <c r="I9" s="13"/>
      <c r="J9" s="13">
        <f t="shared" ref="J9" si="6">I9-H9</f>
        <v>0</v>
      </c>
      <c r="K9" s="14">
        <f t="shared" ref="K9" si="7">J9/24</f>
        <v>0</v>
      </c>
      <c r="L9" s="15"/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v>0</v>
      </c>
      <c r="E10" s="10">
        <f t="shared" si="4"/>
        <v>46300</v>
      </c>
      <c r="F10" s="11">
        <v>0</v>
      </c>
      <c r="G10" s="12">
        <f t="shared" si="5"/>
        <v>1</v>
      </c>
      <c r="H10" s="13"/>
      <c r="I10" s="13"/>
      <c r="J10" s="13">
        <f t="shared" ref="J10" si="8">I10-H10</f>
        <v>0</v>
      </c>
      <c r="K10" s="14">
        <f t="shared" ref="K10" si="9">J10/24</f>
        <v>0</v>
      </c>
      <c r="L10" s="15"/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v>0</v>
      </c>
      <c r="E11" s="10">
        <f t="shared" si="4"/>
        <v>46301</v>
      </c>
      <c r="F11" s="11">
        <v>0</v>
      </c>
      <c r="G11" s="12">
        <f t="shared" si="5"/>
        <v>1</v>
      </c>
      <c r="H11" s="13"/>
      <c r="I11" s="13"/>
      <c r="J11" s="13">
        <f t="shared" ref="J11" si="10">I11-H11</f>
        <v>0</v>
      </c>
      <c r="K11" s="14">
        <f t="shared" ref="K11" si="11">J11/24</f>
        <v>0</v>
      </c>
      <c r="L11" s="15"/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v>0</v>
      </c>
      <c r="E12" s="10">
        <f t="shared" si="4"/>
        <v>46302</v>
      </c>
      <c r="F12" s="11">
        <v>0</v>
      </c>
      <c r="G12" s="12">
        <f t="shared" si="5"/>
        <v>1</v>
      </c>
      <c r="H12" s="13"/>
      <c r="I12" s="13"/>
      <c r="J12" s="13">
        <f t="shared" ref="J12:J14" si="12">I12-H12</f>
        <v>0</v>
      </c>
      <c r="K12" s="14">
        <f t="shared" ref="K12:K14" si="13">J12/24</f>
        <v>0</v>
      </c>
      <c r="L12" s="15"/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v>0</v>
      </c>
      <c r="E13" s="10">
        <f t="shared" si="4"/>
        <v>46303</v>
      </c>
      <c r="F13" s="11">
        <v>0</v>
      </c>
      <c r="G13" s="12">
        <f t="shared" si="5"/>
        <v>1</v>
      </c>
      <c r="H13" s="13"/>
      <c r="I13" s="13"/>
      <c r="J13" s="13">
        <f t="shared" si="12"/>
        <v>0</v>
      </c>
      <c r="K13" s="14">
        <f t="shared" si="13"/>
        <v>0</v>
      </c>
      <c r="L13" s="15"/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v>0</v>
      </c>
      <c r="E14" s="10">
        <f t="shared" si="4"/>
        <v>46304</v>
      </c>
      <c r="F14" s="11">
        <v>0</v>
      </c>
      <c r="G14" s="12">
        <f t="shared" si="5"/>
        <v>1</v>
      </c>
      <c r="H14" s="13"/>
      <c r="I14" s="13"/>
      <c r="J14" s="13">
        <f t="shared" si="12"/>
        <v>0</v>
      </c>
      <c r="K14" s="14">
        <f t="shared" si="13"/>
        <v>0</v>
      </c>
      <c r="L14" s="15"/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v>0</v>
      </c>
      <c r="E15" s="10">
        <f t="shared" ref="E15" si="14">C15+1</f>
        <v>46305</v>
      </c>
      <c r="F15" s="11">
        <v>0</v>
      </c>
      <c r="G15" s="12">
        <f t="shared" ref="G15" si="15">IFERROR(((E15-C15)+(F15-D15)),"")</f>
        <v>1</v>
      </c>
      <c r="H15" s="13"/>
      <c r="I15" s="13"/>
      <c r="J15" s="13">
        <f t="shared" ref="J15" si="16">I15-H15</f>
        <v>0</v>
      </c>
      <c r="K15" s="14">
        <f t="shared" ref="K15" si="17">J15/24</f>
        <v>0</v>
      </c>
      <c r="L15" s="15"/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v>0</v>
      </c>
      <c r="E16" s="10">
        <f t="shared" si="4"/>
        <v>46306</v>
      </c>
      <c r="F16" s="11">
        <v>0</v>
      </c>
      <c r="G16" s="12">
        <f t="shared" si="5"/>
        <v>1</v>
      </c>
      <c r="H16" s="13"/>
      <c r="I16" s="13"/>
      <c r="J16" s="13">
        <f t="shared" ref="J16" si="18">I16-H16</f>
        <v>0</v>
      </c>
      <c r="K16" s="14">
        <f t="shared" ref="K16" si="19">J16/24</f>
        <v>0</v>
      </c>
      <c r="L16" s="15"/>
    </row>
    <row r="17" spans="1:14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v>0</v>
      </c>
      <c r="E17" s="10">
        <f t="shared" si="4"/>
        <v>46307</v>
      </c>
      <c r="F17" s="11">
        <v>0</v>
      </c>
      <c r="G17" s="12">
        <f t="shared" si="5"/>
        <v>1</v>
      </c>
      <c r="H17" s="13"/>
      <c r="I17" s="13"/>
      <c r="J17" s="13">
        <f t="shared" ref="J17" si="20">I17-H17</f>
        <v>0</v>
      </c>
      <c r="K17" s="14">
        <f t="shared" ref="K17" si="21">J17/24</f>
        <v>0</v>
      </c>
      <c r="L17" s="15"/>
    </row>
    <row r="18" spans="1:14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v>0</v>
      </c>
      <c r="E18" s="10">
        <f t="shared" si="4"/>
        <v>46308</v>
      </c>
      <c r="F18" s="11">
        <v>0</v>
      </c>
      <c r="G18" s="12">
        <f t="shared" si="5"/>
        <v>1</v>
      </c>
      <c r="H18" s="13"/>
      <c r="I18" s="13"/>
      <c r="J18" s="13">
        <f t="shared" ref="J18" si="22">I18-H18</f>
        <v>0</v>
      </c>
      <c r="K18" s="14">
        <f t="shared" ref="K18" si="23">J18/24</f>
        <v>0</v>
      </c>
      <c r="L18" s="15"/>
      <c r="N18" s="17"/>
    </row>
    <row r="19" spans="1:14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v>0</v>
      </c>
      <c r="E19" s="10">
        <f t="shared" si="4"/>
        <v>46309</v>
      </c>
      <c r="F19" s="11">
        <v>0</v>
      </c>
      <c r="G19" s="12">
        <f t="shared" si="5"/>
        <v>1</v>
      </c>
      <c r="H19" s="13"/>
      <c r="I19" s="13"/>
      <c r="J19" s="13">
        <f t="shared" ref="J19" si="24">I19-H19</f>
        <v>0</v>
      </c>
      <c r="K19" s="14">
        <f t="shared" ref="K19" si="25">J19/24</f>
        <v>0</v>
      </c>
      <c r="L19" s="15"/>
    </row>
    <row r="20" spans="1:14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v>0</v>
      </c>
      <c r="E20" s="10">
        <f t="shared" si="4"/>
        <v>46310</v>
      </c>
      <c r="F20" s="11">
        <v>0</v>
      </c>
      <c r="G20" s="12">
        <f t="shared" si="5"/>
        <v>1</v>
      </c>
      <c r="H20" s="13"/>
      <c r="I20" s="13"/>
      <c r="J20" s="13">
        <f t="shared" ref="J20" si="26">I20-H20</f>
        <v>0</v>
      </c>
      <c r="K20" s="14">
        <f t="shared" ref="K20" si="27">J20/24</f>
        <v>0</v>
      </c>
      <c r="L20" s="15"/>
    </row>
    <row r="21" spans="1:14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v>0</v>
      </c>
      <c r="E21" s="10">
        <f t="shared" si="4"/>
        <v>46311</v>
      </c>
      <c r="F21" s="11">
        <v>0</v>
      </c>
      <c r="G21" s="12">
        <f t="shared" si="5"/>
        <v>1</v>
      </c>
      <c r="H21" s="13"/>
      <c r="I21" s="13"/>
      <c r="J21" s="13">
        <f t="shared" ref="J21" si="28">I21-H21</f>
        <v>0</v>
      </c>
      <c r="K21" s="14">
        <f t="shared" ref="K21" si="29">J21/24</f>
        <v>0</v>
      </c>
      <c r="L21" s="15"/>
    </row>
    <row r="22" spans="1:14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v>0</v>
      </c>
      <c r="E22" s="10">
        <f t="shared" si="4"/>
        <v>46312</v>
      </c>
      <c r="F22" s="11">
        <v>0</v>
      </c>
      <c r="G22" s="12">
        <f t="shared" si="5"/>
        <v>1</v>
      </c>
      <c r="H22" s="13"/>
      <c r="I22" s="13"/>
      <c r="J22" s="13">
        <f t="shared" ref="J22" si="30">I22-H22</f>
        <v>0</v>
      </c>
      <c r="K22" s="14">
        <f t="shared" ref="K22" si="31">J22/24</f>
        <v>0</v>
      </c>
      <c r="L22" s="15"/>
    </row>
    <row r="23" spans="1:14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v>0</v>
      </c>
      <c r="E23" s="10">
        <f t="shared" si="4"/>
        <v>46313</v>
      </c>
      <c r="F23" s="11">
        <v>0</v>
      </c>
      <c r="G23" s="12">
        <f t="shared" si="5"/>
        <v>1</v>
      </c>
      <c r="H23" s="13"/>
      <c r="I23" s="13"/>
      <c r="J23" s="13">
        <f t="shared" ref="J23" si="32">I23-H23</f>
        <v>0</v>
      </c>
      <c r="K23" s="14">
        <f t="shared" ref="K23" si="33">J23/24</f>
        <v>0</v>
      </c>
      <c r="L23" s="15"/>
    </row>
    <row r="24" spans="1:14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v>0</v>
      </c>
      <c r="E24" s="10">
        <f t="shared" si="4"/>
        <v>46314</v>
      </c>
      <c r="F24" s="11">
        <v>0</v>
      </c>
      <c r="G24" s="12">
        <f t="shared" si="5"/>
        <v>1</v>
      </c>
      <c r="H24" s="13"/>
      <c r="I24" s="13"/>
      <c r="J24" s="13">
        <f t="shared" ref="J24" si="34">I24-H24</f>
        <v>0</v>
      </c>
      <c r="K24" s="14">
        <f t="shared" ref="K24" si="35">J24/24</f>
        <v>0</v>
      </c>
      <c r="L24" s="15"/>
    </row>
    <row r="25" spans="1:14">
      <c r="A25" s="16">
        <f t="shared" ref="A25:B37" si="36">A24+1</f>
        <v>19</v>
      </c>
      <c r="B25" s="10">
        <f>B24+1</f>
        <v>46314</v>
      </c>
      <c r="C25" s="10">
        <f t="shared" si="3"/>
        <v>46314</v>
      </c>
      <c r="D25" s="11">
        <v>0</v>
      </c>
      <c r="E25" s="10">
        <f t="shared" si="4"/>
        <v>46315</v>
      </c>
      <c r="F25" s="11">
        <v>0</v>
      </c>
      <c r="G25" s="12">
        <f t="shared" si="5"/>
        <v>1</v>
      </c>
      <c r="H25" s="13"/>
      <c r="I25" s="13"/>
      <c r="J25" s="13">
        <f t="shared" ref="J25" si="37">I25-H25</f>
        <v>0</v>
      </c>
      <c r="K25" s="14">
        <f t="shared" ref="K25" si="38">J25/24</f>
        <v>0</v>
      </c>
      <c r="L25" s="15"/>
    </row>
    <row r="26" spans="1:14">
      <c r="A26" s="16">
        <f t="shared" si="36"/>
        <v>20</v>
      </c>
      <c r="B26" s="10">
        <f>B25+1</f>
        <v>46315</v>
      </c>
      <c r="C26" s="10">
        <f t="shared" si="3"/>
        <v>46315</v>
      </c>
      <c r="D26" s="11">
        <v>0</v>
      </c>
      <c r="E26" s="10">
        <f t="shared" si="4"/>
        <v>46316</v>
      </c>
      <c r="F26" s="11">
        <v>0</v>
      </c>
      <c r="G26" s="12">
        <f t="shared" si="5"/>
        <v>1</v>
      </c>
      <c r="H26" s="13"/>
      <c r="I26" s="13"/>
      <c r="J26" s="13">
        <f t="shared" ref="J26" si="39">I26-H26</f>
        <v>0</v>
      </c>
      <c r="K26" s="14">
        <f t="shared" ref="K26" si="40">J26/24</f>
        <v>0</v>
      </c>
      <c r="L26" s="15"/>
    </row>
    <row r="27" spans="1:14">
      <c r="A27" s="16">
        <f t="shared" si="36"/>
        <v>21</v>
      </c>
      <c r="B27" s="10">
        <f>B26+1</f>
        <v>46316</v>
      </c>
      <c r="C27" s="10">
        <f t="shared" si="3"/>
        <v>46316</v>
      </c>
      <c r="D27" s="11">
        <v>0</v>
      </c>
      <c r="E27" s="10">
        <f t="shared" si="4"/>
        <v>46317</v>
      </c>
      <c r="F27" s="11">
        <v>0</v>
      </c>
      <c r="G27" s="12">
        <f t="shared" si="5"/>
        <v>1</v>
      </c>
      <c r="H27" s="13"/>
      <c r="I27" s="13"/>
      <c r="J27" s="13">
        <f t="shared" ref="J27" si="41">I27-H27</f>
        <v>0</v>
      </c>
      <c r="K27" s="14">
        <f t="shared" ref="K27" si="42">J27/24</f>
        <v>0</v>
      </c>
      <c r="L27" s="15"/>
    </row>
    <row r="28" spans="1:14">
      <c r="A28" s="16">
        <f t="shared" si="36"/>
        <v>22</v>
      </c>
      <c r="B28" s="10">
        <f t="shared" si="36"/>
        <v>46317</v>
      </c>
      <c r="C28" s="10">
        <f t="shared" si="3"/>
        <v>46317</v>
      </c>
      <c r="D28" s="11">
        <v>0</v>
      </c>
      <c r="E28" s="10">
        <f t="shared" si="4"/>
        <v>46318</v>
      </c>
      <c r="F28" s="11">
        <v>0</v>
      </c>
      <c r="G28" s="12">
        <f t="shared" si="5"/>
        <v>1</v>
      </c>
      <c r="H28" s="13"/>
      <c r="I28" s="13"/>
      <c r="J28" s="13">
        <f t="shared" ref="J28" si="43">I28-H28</f>
        <v>0</v>
      </c>
      <c r="K28" s="14">
        <f t="shared" ref="K28" si="44">J28/24</f>
        <v>0</v>
      </c>
      <c r="L28" s="15"/>
    </row>
    <row r="29" spans="1:14">
      <c r="A29" s="16">
        <f t="shared" si="36"/>
        <v>23</v>
      </c>
      <c r="B29" s="10">
        <f t="shared" si="36"/>
        <v>46318</v>
      </c>
      <c r="C29" s="10">
        <f t="shared" si="3"/>
        <v>46318</v>
      </c>
      <c r="D29" s="11">
        <v>0</v>
      </c>
      <c r="E29" s="10">
        <f t="shared" si="4"/>
        <v>46319</v>
      </c>
      <c r="F29" s="11">
        <v>0</v>
      </c>
      <c r="G29" s="12">
        <f t="shared" si="5"/>
        <v>1</v>
      </c>
      <c r="H29" s="13"/>
      <c r="I29" s="13"/>
      <c r="J29" s="13">
        <f t="shared" ref="J29" si="45">I29-H29</f>
        <v>0</v>
      </c>
      <c r="K29" s="14">
        <f t="shared" ref="K29" si="46">J29/24</f>
        <v>0</v>
      </c>
      <c r="L29" s="15"/>
    </row>
    <row r="30" spans="1:14">
      <c r="A30" s="16">
        <f t="shared" si="36"/>
        <v>24</v>
      </c>
      <c r="B30" s="10">
        <f t="shared" si="36"/>
        <v>46319</v>
      </c>
      <c r="C30" s="10">
        <f t="shared" si="3"/>
        <v>46319</v>
      </c>
      <c r="D30" s="11">
        <v>0</v>
      </c>
      <c r="E30" s="10">
        <f t="shared" si="4"/>
        <v>46320</v>
      </c>
      <c r="F30" s="11">
        <v>0</v>
      </c>
      <c r="G30" s="12">
        <f t="shared" si="5"/>
        <v>1</v>
      </c>
      <c r="H30" s="13"/>
      <c r="I30" s="13"/>
      <c r="J30" s="13">
        <f t="shared" ref="J30" si="47">I30-H30</f>
        <v>0</v>
      </c>
      <c r="K30" s="14">
        <f t="shared" ref="K30" si="48">J30/24</f>
        <v>0</v>
      </c>
      <c r="L30" s="15"/>
    </row>
    <row r="31" spans="1:14">
      <c r="A31" s="16">
        <f t="shared" si="36"/>
        <v>25</v>
      </c>
      <c r="B31" s="10">
        <f t="shared" si="36"/>
        <v>46320</v>
      </c>
      <c r="C31" s="10">
        <f t="shared" si="3"/>
        <v>46320</v>
      </c>
      <c r="D31" s="11">
        <v>0</v>
      </c>
      <c r="E31" s="10">
        <f t="shared" si="4"/>
        <v>46321</v>
      </c>
      <c r="F31" s="11">
        <v>0</v>
      </c>
      <c r="G31" s="12">
        <f t="shared" si="5"/>
        <v>1</v>
      </c>
      <c r="H31" s="13"/>
      <c r="I31" s="13"/>
      <c r="J31" s="13">
        <f t="shared" ref="J31" si="49">I31-H31</f>
        <v>0</v>
      </c>
      <c r="K31" s="14">
        <f t="shared" ref="K31" si="50">J31/24</f>
        <v>0</v>
      </c>
      <c r="L31" s="15"/>
    </row>
    <row r="32" spans="1:14">
      <c r="A32" s="16">
        <f t="shared" si="36"/>
        <v>26</v>
      </c>
      <c r="B32" s="10">
        <f t="shared" si="36"/>
        <v>46321</v>
      </c>
      <c r="C32" s="10">
        <f t="shared" si="3"/>
        <v>46321</v>
      </c>
      <c r="D32" s="11">
        <v>0</v>
      </c>
      <c r="E32" s="10">
        <f t="shared" si="4"/>
        <v>46322</v>
      </c>
      <c r="F32" s="11">
        <v>0</v>
      </c>
      <c r="G32" s="12">
        <f t="shared" si="5"/>
        <v>1</v>
      </c>
      <c r="H32" s="13"/>
      <c r="I32" s="13"/>
      <c r="J32" s="13">
        <f t="shared" ref="J32" si="51">I32-H32</f>
        <v>0</v>
      </c>
      <c r="K32" s="14">
        <f t="shared" ref="K32" si="52">J32/24</f>
        <v>0</v>
      </c>
      <c r="L32" s="15"/>
    </row>
    <row r="33" spans="1:12">
      <c r="A33" s="16">
        <f t="shared" si="36"/>
        <v>27</v>
      </c>
      <c r="B33" s="10">
        <f t="shared" si="36"/>
        <v>46322</v>
      </c>
      <c r="C33" s="10">
        <f t="shared" si="3"/>
        <v>46322</v>
      </c>
      <c r="D33" s="11">
        <v>0</v>
      </c>
      <c r="E33" s="10">
        <f t="shared" si="4"/>
        <v>46323</v>
      </c>
      <c r="F33" s="11">
        <v>0</v>
      </c>
      <c r="G33" s="12">
        <f t="shared" si="5"/>
        <v>1</v>
      </c>
      <c r="H33" s="13"/>
      <c r="I33" s="13"/>
      <c r="J33" s="13">
        <f t="shared" ref="J33" si="53">I33-H33</f>
        <v>0</v>
      </c>
      <c r="K33" s="14">
        <f t="shared" ref="K33" si="54">J33/24</f>
        <v>0</v>
      </c>
      <c r="L33" s="15"/>
    </row>
    <row r="34" spans="1:12">
      <c r="A34" s="16">
        <f t="shared" si="36"/>
        <v>28</v>
      </c>
      <c r="B34" s="10">
        <f t="shared" si="36"/>
        <v>46323</v>
      </c>
      <c r="C34" s="10">
        <f t="shared" si="3"/>
        <v>46323</v>
      </c>
      <c r="D34" s="11">
        <v>0</v>
      </c>
      <c r="E34" s="10">
        <f t="shared" si="4"/>
        <v>46324</v>
      </c>
      <c r="F34" s="11">
        <v>0</v>
      </c>
      <c r="G34" s="12">
        <f t="shared" si="5"/>
        <v>1</v>
      </c>
      <c r="H34" s="13"/>
      <c r="I34" s="13"/>
      <c r="J34" s="13">
        <f t="shared" ref="J34:J36" si="55">I34-H34</f>
        <v>0</v>
      </c>
      <c r="K34" s="14">
        <f t="shared" ref="K34:K36" si="56">J34/24</f>
        <v>0</v>
      </c>
      <c r="L34" s="15"/>
    </row>
    <row r="35" spans="1:12">
      <c r="A35" s="16">
        <f t="shared" si="36"/>
        <v>29</v>
      </c>
      <c r="B35" s="10">
        <f t="shared" si="36"/>
        <v>46324</v>
      </c>
      <c r="C35" s="10">
        <f t="shared" si="3"/>
        <v>46324</v>
      </c>
      <c r="D35" s="11">
        <v>0</v>
      </c>
      <c r="E35" s="10">
        <f t="shared" si="4"/>
        <v>46325</v>
      </c>
      <c r="F35" s="11">
        <v>0</v>
      </c>
      <c r="G35" s="12">
        <f t="shared" si="5"/>
        <v>1</v>
      </c>
      <c r="H35" s="13"/>
      <c r="I35" s="13"/>
      <c r="J35" s="13">
        <f t="shared" si="55"/>
        <v>0</v>
      </c>
      <c r="K35" s="14">
        <f t="shared" si="56"/>
        <v>0</v>
      </c>
      <c r="L35" s="15"/>
    </row>
    <row r="36" spans="1:12">
      <c r="A36" s="16">
        <f t="shared" si="36"/>
        <v>30</v>
      </c>
      <c r="B36" s="10">
        <f t="shared" si="36"/>
        <v>46325</v>
      </c>
      <c r="C36" s="10">
        <f t="shared" ref="C36" si="57">B36</f>
        <v>46325</v>
      </c>
      <c r="D36" s="11">
        <v>0</v>
      </c>
      <c r="E36" s="10">
        <f t="shared" ref="E36" si="58">C36+1</f>
        <v>46326</v>
      </c>
      <c r="F36" s="11">
        <v>0</v>
      </c>
      <c r="G36" s="12">
        <f t="shared" ref="G36" si="59">IFERROR(((E36-C36)+(F36-D36)),"")</f>
        <v>1</v>
      </c>
      <c r="H36" s="13"/>
      <c r="I36" s="13"/>
      <c r="J36" s="13">
        <f t="shared" si="55"/>
        <v>0</v>
      </c>
      <c r="K36" s="14">
        <f t="shared" si="56"/>
        <v>0</v>
      </c>
      <c r="L36" s="15"/>
    </row>
    <row r="37" spans="1:12">
      <c r="A37" s="16">
        <f t="shared" si="36"/>
        <v>31</v>
      </c>
      <c r="B37" s="10">
        <f t="shared" si="36"/>
        <v>46326</v>
      </c>
      <c r="C37" s="10">
        <f t="shared" ref="C37" si="60">B37</f>
        <v>46326</v>
      </c>
      <c r="D37" s="11">
        <v>0</v>
      </c>
      <c r="E37" s="10">
        <f t="shared" ref="E37" si="61">C37+1</f>
        <v>46327</v>
      </c>
      <c r="F37" s="11">
        <v>0</v>
      </c>
      <c r="G37" s="12">
        <f t="shared" ref="G37" si="62">IFERROR(((E37-C37)+(F37-D37)),"")</f>
        <v>1</v>
      </c>
      <c r="H37" s="13"/>
      <c r="I37" s="13"/>
      <c r="J37" s="13">
        <f t="shared" ref="J37" si="63">I37-H37</f>
        <v>0</v>
      </c>
      <c r="K37" s="14">
        <f t="shared" ref="K37" si="64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SO FOB Agustus 2026</vt:lpstr>
      <vt:lpstr>SO Oktober 2026 Rev3</vt:lpstr>
      <vt:lpstr>KEBUTUHAN GAS</vt:lpstr>
      <vt:lpstr>SO MS</vt:lpstr>
      <vt:lpstr>Daily Sales</vt:lpstr>
      <vt:lpstr>Summary Gas</vt:lpstr>
      <vt:lpstr>Summary FOB</vt:lpstr>
      <vt:lpstr>GRAFIK</vt:lpstr>
      <vt:lpstr>Summary sales</vt:lpstr>
      <vt:lpstr>Aliya Digital</vt:lpstr>
      <vt:lpstr>PENTAWIRA</vt:lpstr>
      <vt:lpstr>DJARUM</vt:lpstr>
      <vt:lpstr>ADP</vt:lpstr>
      <vt:lpstr>KGM</vt:lpstr>
      <vt:lpstr>CLIN</vt:lpstr>
      <vt:lpstr>ABC KOGEN</vt:lpstr>
      <vt:lpstr>ASAHIMAS</vt:lpstr>
      <vt:lpstr>HLI</vt:lpstr>
      <vt:lpstr>DIC</vt:lpstr>
      <vt:lpstr>TWK</vt:lpstr>
      <vt:lpstr>STM</vt:lpstr>
      <vt:lpstr>AMI</vt:lpstr>
      <vt:lpstr>KF</vt:lpstr>
      <vt:lpstr>GREENPULSE</vt:lpstr>
      <vt:lpstr>CONCORD</vt:lpstr>
      <vt:lpstr>INDOFOOD</vt:lpstr>
      <vt:lpstr>UMI</vt:lpstr>
      <vt:lpstr>PCIM</vt:lpstr>
      <vt:lpstr>PCI84</vt:lpstr>
      <vt:lpstr>TOMIMOTO</vt:lpstr>
      <vt:lpstr>KTN</vt:lpstr>
      <vt:lpstr>BYC</vt:lpstr>
      <vt:lpstr>CERES</vt:lpstr>
      <vt:lpstr>SARIMURNI</vt:lpstr>
      <vt:lpstr>ALUMINIUM</vt:lpstr>
      <vt:lpstr>KALBEE</vt:lpstr>
      <vt:lpstr>CDA</vt:lpstr>
      <vt:lpstr>IPT</vt:lpstr>
      <vt:lpstr>Tongtji</vt:lpstr>
      <vt:lpstr>CISF</vt:lpstr>
      <vt:lpstr>EBM</vt:lpstr>
      <vt:lpstr>HCI</vt:lpstr>
      <vt:lpstr>KSN</vt:lpstr>
      <vt:lpstr>ABP</vt:lpstr>
      <vt:lpstr>KSNR</vt:lpstr>
      <vt:lpstr>NIAGAGARAM</vt:lpstr>
      <vt:lpstr>NNI</vt:lpstr>
      <vt:lpstr>SHB</vt:lpstr>
      <vt:lpstr>MKG</vt:lpstr>
      <vt:lpstr>GTL</vt:lpstr>
      <vt:lpstr>OAJ</vt:lpstr>
      <vt:lpstr>PA</vt:lpstr>
      <vt:lpstr>KSNM</vt:lpstr>
      <vt:lpstr>CITYMALL</vt:lpstr>
      <vt:lpstr>PSD</vt:lpstr>
      <vt:lpstr>KA</vt:lpstr>
      <vt:lpstr>PUJ</vt:lpstr>
      <vt:lpstr>KBRU</vt:lpstr>
      <vt:lpstr>SDM</vt:lpstr>
      <vt:lpstr>BRTK</vt:lpstr>
      <vt:lpstr>SCI</vt:lpstr>
      <vt:lpstr>JARGAS</vt:lpstr>
      <vt:lpstr>SBI</vt:lpstr>
      <vt:lpstr>HSK</vt:lpstr>
      <vt:lpstr>CCS</vt:lpstr>
      <vt:lpstr>RB</vt:lpstr>
      <vt:lpstr>RPI</vt:lpstr>
      <vt:lpstr>IAMI</vt:lpstr>
      <vt:lpstr>IDP</vt:lpstr>
      <vt:lpstr>UJL</vt:lpstr>
      <vt:lpstr>ALT</vt:lpstr>
      <vt:lpstr>SETU</vt:lpstr>
      <vt:lpstr>GFIATOMJES</vt:lpstr>
      <vt:lpstr>SPGLOBAL</vt:lpstr>
      <vt:lpstr>SPJES</vt:lpstr>
      <vt:lpstr>GFATOM</vt:lpstr>
      <vt:lpstr>GFKULIT</vt:lpstr>
      <vt:lpstr>GFAJES</vt:lpstr>
      <vt:lpstr>GFIR</vt:lpstr>
      <vt:lpstr>BDP</vt:lpstr>
      <vt:lpstr>PERHUTANI</vt:lpstr>
      <vt:lpstr>GFIR2</vt:lpstr>
      <vt:lpstr>TORABIKAHF</vt:lpstr>
      <vt:lpstr>TORABIKAIC</vt:lpstr>
      <vt:lpstr>TORABIKACIKUPA</vt:lpstr>
      <vt:lpstr>SWS</vt:lpstr>
      <vt:lpstr>TOYOBO</vt:lpstr>
      <vt:lpstr>SIDOGAS</vt:lpstr>
      <vt:lpstr>MADUSARI</vt:lpstr>
      <vt:lpstr>PAI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Ashilla</dc:creator>
  <cp:lastModifiedBy>User</cp:lastModifiedBy>
  <cp:lastPrinted>2024-10-03T03:55:00Z</cp:lastPrinted>
  <dcterms:created xsi:type="dcterms:W3CDTF">2019-11-06T06:39:00Z</dcterms:created>
  <dcterms:modified xsi:type="dcterms:W3CDTF">2026-10-15T09:20:39Z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D0160A574E894420A175F0F7FD09E5E8_13</vt:lpwstr>
  </property>
  <property fmtid="{D5CDD505-2E9C-101B-9397-08002B2CF9AE}" pid="3" name="KSOProductBuildVer">
    <vt:lpwstr>1057-12.1.0.29162</vt:lpwstr>
  </property>
  <property fmtid="{D5CDD505-2E9C-101B-9397-08002B2CF9AE}" pid="4" name="CalculationRule">
    <vt:i4>0</vt:i4>
  </property>
</Properties>
</file>