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5.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6.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7.xml" ContentType="application/vnd.openxmlformats-officedocument.themeOverrid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8.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9.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0.xml" ContentType="application/vnd.openxmlformats-officedocument.themeOverrid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11.xml" ContentType="application/vnd.openxmlformats-officedocument.themeOverrid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2.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3.xml" ContentType="application/vnd.openxmlformats-officedocument.themeOverrid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4.xml" ContentType="application/vnd.openxmlformats-officedocument.themeOverrid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5.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madandhananjayan/Documents/4. Msc Shipping_Jun2023/Semester 4/"/>
    </mc:Choice>
  </mc:AlternateContent>
  <xr:revisionPtr revIDLastSave="0" documentId="13_ncr:1_{AE425BC3-9925-C040-96E9-2F0E5E827E1B}" xr6:coauthVersionLast="47" xr6:coauthVersionMax="47" xr10:uidLastSave="{00000000-0000-0000-0000-000000000000}"/>
  <bookViews>
    <workbookView xWindow="0" yWindow="880" windowWidth="36000" windowHeight="22500" activeTab="1" xr2:uid="{00000000-000D-0000-FFFF-FFFF00000000}"/>
  </bookViews>
  <sheets>
    <sheet name="Tool layout" sheetId="26" r:id="rId1"/>
    <sheet name="Fleet cost data" sheetId="27" r:id="rId2"/>
    <sheet name="Top 10 Panamax Trade routes" sheetId="29" r:id="rId3"/>
    <sheet name="Max Supply" sheetId="14" r:id="rId4"/>
    <sheet name="Fleet development" sheetId="12" r:id="rId5"/>
    <sheet name="Sheet21" sheetId="23" r:id="rId6"/>
    <sheet name="Sheet22" sheetId="24" r:id="rId7"/>
    <sheet name="World seaborne trade" sheetId="17" r:id="rId8"/>
    <sheet name="Speed data" sheetId="15" r:id="rId9"/>
    <sheet name="Panamax productive days" sheetId="22" r:id="rId10"/>
    <sheet name="Panamax percentage splitting" sheetId="18" r:id="rId11"/>
    <sheet name="HHI Index calculations" sheetId="13" r:id="rId12"/>
    <sheet name="Earnings, Freight rates" sheetId="3" r:id="rId13"/>
    <sheet name="Trade and Demand" sheetId="2" r:id="rId14"/>
    <sheet name="Fleet and Supply" sheetId="4" r:id="rId15"/>
    <sheet name="Sheet3" sheetId="28" r:id="rId16"/>
    <sheet name="TC" sheetId="11" r:id="rId17"/>
    <sheet name="Spot" sheetId="21" r:id="rId18"/>
    <sheet name="New builds" sheetId="19" r:id="rId19"/>
    <sheet name="Sheet23" sheetId="25" r:id="rId20"/>
    <sheet name="Second hand" sheetId="20" r:id="rId21"/>
    <sheet name="Existing Fleet" sheetId="5" r:id="rId22"/>
    <sheet name="Top 50 ship owners" sheetId="6" r:id="rId23"/>
    <sheet name="Second hand prices" sheetId="7" r:id="rId24"/>
    <sheet name="New building prices" sheetId="8" r:id="rId25"/>
    <sheet name="Orderbook" sheetId="9" r:id="rId26"/>
    <sheet name="General speed data" sheetId="16" r:id="rId27"/>
    <sheet name="Scrapped data" sheetId="10"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7" l="1"/>
  <c r="O9" i="27" s="1"/>
  <c r="O11" i="27"/>
  <c r="O13" i="27" s="1"/>
  <c r="O14" i="27" s="1"/>
  <c r="H11" i="29"/>
  <c r="H10" i="29"/>
  <c r="H9" i="29"/>
  <c r="H8" i="29"/>
  <c r="H7" i="29"/>
  <c r="H6" i="29"/>
  <c r="H5" i="29"/>
  <c r="H4" i="29"/>
  <c r="H3" i="29"/>
  <c r="H2" i="29"/>
  <c r="G11" i="29"/>
  <c r="G10" i="29"/>
  <c r="G9" i="29"/>
  <c r="G8" i="29"/>
  <c r="G7" i="29"/>
  <c r="G6" i="29"/>
  <c r="G5" i="29"/>
  <c r="G4" i="29"/>
  <c r="G3" i="29"/>
  <c r="G2" i="29"/>
  <c r="P20" i="27"/>
  <c r="O21" i="27"/>
  <c r="P19" i="27"/>
  <c r="P18" i="27"/>
  <c r="P17" i="27"/>
  <c r="G2" i="27"/>
  <c r="F8" i="27"/>
  <c r="G8" i="27" s="1"/>
  <c r="F7" i="27"/>
  <c r="G7" i="27" s="1"/>
  <c r="F6" i="27"/>
  <c r="G6" i="27" s="1"/>
  <c r="F5" i="27"/>
  <c r="G5" i="27" s="1"/>
  <c r="F4" i="27"/>
  <c r="G4" i="27" s="1"/>
  <c r="F3" i="27"/>
  <c r="G3" i="27" s="1"/>
  <c r="F2" i="27"/>
  <c r="C29" i="14"/>
  <c r="B32" i="14"/>
  <c r="B33" i="14"/>
  <c r="B23" i="14"/>
  <c r="B29" i="14"/>
  <c r="F85" i="17"/>
  <c r="F28" i="3"/>
  <c r="G82" i="17"/>
  <c r="I91" i="17" a="1"/>
  <c r="I91" i="17" s="1"/>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28" i="21"/>
  <c r="I28" i="21" s="1"/>
  <c r="D30" i="11"/>
  <c r="D28" i="11"/>
  <c r="D27" i="11"/>
  <c r="E30" i="11" a="1"/>
  <c r="E30" i="11" s="1"/>
  <c r="H27" i="21"/>
  <c r="H30" i="21" a="1"/>
  <c r="H30" i="21" s="1"/>
  <c r="E27" i="3"/>
  <c r="E28" i="3"/>
  <c r="E31" i="3" a="1"/>
  <c r="E31" i="3" s="1"/>
  <c r="F55" i="13"/>
  <c r="E82" i="17"/>
  <c r="E81" i="17"/>
  <c r="D84" i="17"/>
  <c r="B84" i="17"/>
  <c r="B86" i="17"/>
  <c r="D81" i="17"/>
  <c r="B81" i="17"/>
  <c r="E80" i="17"/>
  <c r="C12" i="14"/>
  <c r="B12" i="14"/>
  <c r="D28" i="12"/>
  <c r="C28" i="12"/>
  <c r="D27" i="12"/>
  <c r="C27" i="12"/>
  <c r="H75" i="11"/>
  <c r="G32" i="12"/>
  <c r="H24" i="19" a="1"/>
  <c r="H24" i="19" s="1"/>
  <c r="C26" i="19" s="1"/>
  <c r="K2" i="13"/>
  <c r="J2" i="13"/>
  <c r="H27" i="12"/>
  <c r="G27" i="12"/>
  <c r="C23" i="14"/>
  <c r="C20" i="14"/>
  <c r="B20" i="14"/>
  <c r="G31" i="12"/>
  <c r="E79" i="17"/>
  <c r="E78" i="17"/>
  <c r="E77" i="17"/>
  <c r="E76" i="17"/>
  <c r="E75" i="17"/>
  <c r="E74" i="17"/>
  <c r="E73" i="17"/>
  <c r="E72" i="17"/>
  <c r="E71" i="17"/>
  <c r="E70" i="17"/>
  <c r="E69" i="17"/>
  <c r="E68" i="17"/>
  <c r="E67" i="17"/>
  <c r="E66" i="17"/>
  <c r="E65" i="17"/>
  <c r="E64" i="17"/>
  <c r="E63" i="17"/>
  <c r="E62" i="17"/>
  <c r="E61" i="17"/>
  <c r="E60" i="17"/>
  <c r="E59" i="17"/>
  <c r="E58" i="17"/>
  <c r="E57" i="17"/>
  <c r="E56" i="17"/>
  <c r="L34" i="18"/>
  <c r="L33" i="18"/>
  <c r="L32" i="18"/>
  <c r="L31" i="18"/>
  <c r="K33" i="18"/>
  <c r="K32" i="18"/>
  <c r="K31" i="18"/>
  <c r="K34" i="18" s="1"/>
  <c r="J34" i="18"/>
  <c r="I34" i="18"/>
  <c r="H34" i="18"/>
  <c r="G34" i="18"/>
  <c r="F34" i="18"/>
  <c r="C17" i="14"/>
  <c r="B17" i="14"/>
  <c r="J82" i="17"/>
  <c r="H32" i="12"/>
  <c r="H31" i="12"/>
  <c r="C79" i="17"/>
  <c r="C78" i="17"/>
  <c r="C77" i="17"/>
  <c r="C76" i="17"/>
  <c r="C75" i="17"/>
  <c r="C74" i="17"/>
  <c r="C73" i="17"/>
  <c r="C72" i="17"/>
  <c r="C71" i="17"/>
  <c r="C70" i="17"/>
  <c r="C69" i="17"/>
  <c r="C68" i="17"/>
  <c r="C67" i="17"/>
  <c r="C66" i="17"/>
  <c r="C65" i="17"/>
  <c r="C64" i="17"/>
  <c r="C63" i="17"/>
  <c r="C62" i="17"/>
  <c r="C61" i="17"/>
  <c r="C60" i="17"/>
  <c r="C59" i="17"/>
  <c r="C58" i="17"/>
  <c r="C57" i="17"/>
  <c r="C56" i="17"/>
  <c r="G81" i="17"/>
  <c r="J49" i="13"/>
  <c r="K49" i="13" s="1"/>
  <c r="J48" i="13"/>
  <c r="K48" i="13" s="1"/>
  <c r="J47" i="13"/>
  <c r="K47" i="13" s="1"/>
  <c r="J46" i="13"/>
  <c r="K46" i="13" s="1"/>
  <c r="J45" i="13"/>
  <c r="K45" i="13" s="1"/>
  <c r="J44" i="13"/>
  <c r="K44" i="13" s="1"/>
  <c r="J39" i="13"/>
  <c r="K39" i="13" s="1"/>
  <c r="J38" i="13"/>
  <c r="K38" i="13" s="1"/>
  <c r="J37" i="13"/>
  <c r="K37" i="13" s="1"/>
  <c r="J36" i="13"/>
  <c r="K36" i="13" s="1"/>
  <c r="J35" i="13"/>
  <c r="K35" i="13" s="1"/>
  <c r="J34" i="13"/>
  <c r="K34" i="13" s="1"/>
  <c r="J29" i="13"/>
  <c r="K29" i="13" s="1"/>
  <c r="J28" i="13"/>
  <c r="K28" i="13" s="1"/>
  <c r="J27" i="13"/>
  <c r="K27" i="13" s="1"/>
  <c r="J26" i="13"/>
  <c r="K26" i="13" s="1"/>
  <c r="J25" i="13"/>
  <c r="K25" i="13" s="1"/>
  <c r="J24" i="13"/>
  <c r="K24" i="13" s="1"/>
  <c r="J19" i="13"/>
  <c r="K19" i="13" s="1"/>
  <c r="J18" i="13"/>
  <c r="K18" i="13" s="1"/>
  <c r="J17" i="13"/>
  <c r="K17" i="13" s="1"/>
  <c r="J16" i="13"/>
  <c r="K16" i="13" s="1"/>
  <c r="J15" i="13"/>
  <c r="K15" i="13" s="1"/>
  <c r="J14" i="13"/>
  <c r="K14" i="13" s="1"/>
  <c r="J9" i="13"/>
  <c r="K9" i="13" s="1"/>
  <c r="J8" i="13"/>
  <c r="K8" i="13" s="1"/>
  <c r="J7" i="13"/>
  <c r="K7" i="13" s="1"/>
  <c r="J6" i="13"/>
  <c r="K6" i="13" s="1"/>
  <c r="J5" i="13"/>
  <c r="K5" i="13" s="1"/>
  <c r="J4" i="13"/>
  <c r="K4" i="13" s="1"/>
  <c r="F52" i="13"/>
  <c r="J43" i="13" s="1"/>
  <c r="K43" i="13" s="1"/>
  <c r="E52" i="13"/>
  <c r="H26" i="12"/>
  <c r="H28" i="12" s="1"/>
  <c r="G26" i="12"/>
  <c r="G28" i="12" s="1"/>
  <c r="H5" i="27" l="1"/>
  <c r="H4" i="27"/>
  <c r="H3" i="27"/>
  <c r="H2" i="27"/>
  <c r="H8" i="27"/>
  <c r="I8" i="27" s="1"/>
  <c r="H7" i="27"/>
  <c r="I7" i="27" s="1"/>
  <c r="H6" i="27"/>
  <c r="I6" i="27" s="1"/>
  <c r="I2" i="27"/>
  <c r="I3" i="27"/>
  <c r="I4" i="27"/>
  <c r="I5" i="27"/>
  <c r="P21" i="27"/>
  <c r="B37" i="14"/>
  <c r="E84" i="17"/>
  <c r="J81" i="17"/>
  <c r="D82" i="17"/>
  <c r="D85" i="17" s="1"/>
  <c r="J10" i="13"/>
  <c r="K10" i="13" s="1"/>
  <c r="J20" i="13"/>
  <c r="K20" i="13" s="1"/>
  <c r="J30" i="13"/>
  <c r="K30" i="13" s="1"/>
  <c r="J40" i="13"/>
  <c r="K40" i="13" s="1"/>
  <c r="J50" i="13"/>
  <c r="K50" i="13" s="1"/>
  <c r="J11" i="13"/>
  <c r="K11" i="13" s="1"/>
  <c r="J21" i="13"/>
  <c r="K21" i="13" s="1"/>
  <c r="J31" i="13"/>
  <c r="K31" i="13" s="1"/>
  <c r="J41" i="13"/>
  <c r="K41" i="13" s="1"/>
  <c r="J51" i="13"/>
  <c r="K51" i="13" s="1"/>
  <c r="J12" i="13"/>
  <c r="K12" i="13" s="1"/>
  <c r="J22" i="13"/>
  <c r="K22" i="13" s="1"/>
  <c r="J32" i="13"/>
  <c r="K32" i="13" s="1"/>
  <c r="J42" i="13"/>
  <c r="K42" i="13" s="1"/>
  <c r="J3" i="13"/>
  <c r="K3" i="13" s="1"/>
  <c r="J13" i="13"/>
  <c r="K13" i="13" s="1"/>
  <c r="J23" i="13"/>
  <c r="K23" i="13" s="1"/>
  <c r="J33" i="13"/>
  <c r="K33" i="13" s="1"/>
  <c r="K52" i="13" l="1"/>
  <c r="B82" i="17"/>
  <c r="B85" i="17" s="1"/>
  <c r="E85" i="17" s="1"/>
  <c r="C37" i="14" l="1"/>
  <c r="C32" i="14"/>
  <c r="C39" i="14" l="1"/>
  <c r="C33" i="14"/>
  <c r="B3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<sst xmlns="http://schemas.openxmlformats.org/spreadsheetml/2006/main" count="1931" uniqueCount="737">
  <si>
    <t>Shipping Intelligence Network Timeseries</t>
  </si>
  <si>
    <t>Created 08 January 2024 12:50</t>
  </si>
  <si>
    <t>Australia Iron Ore Exports</t>
  </si>
  <si>
    <t>EU/UK Wheat and Coarse Grain Exports</t>
  </si>
  <si>
    <t>Japan Iron Ore Imports</t>
  </si>
  <si>
    <t>World Seaborne Total Sugar Trade</t>
  </si>
  <si>
    <t>Argentina Wheat and Coarse Grain Exports</t>
  </si>
  <si>
    <t>World Seaborne Total Coal Trade, % Share of Total</t>
  </si>
  <si>
    <t>World Seaborne Total Agribulks Trade</t>
  </si>
  <si>
    <t>World Seaborne Minor Bulk Trade</t>
  </si>
  <si>
    <t>World Seaborne Total Coal Trade</t>
  </si>
  <si>
    <t>Canada Wheat and Coarse Grain Exports</t>
  </si>
  <si>
    <t>Brazil Iron Ore Exports</t>
  </si>
  <si>
    <t>World Seaborne Coking Coal Trade</t>
  </si>
  <si>
    <t>South KOrea Iron Ore Imports</t>
  </si>
  <si>
    <t>World Seaborne Phosphate Rock Trade</t>
  </si>
  <si>
    <t>World Seaborne Bauxite Trade</t>
  </si>
  <si>
    <t>Australia Wheat and Coarse Grain Exports</t>
  </si>
  <si>
    <t>US Wheat and Coarse Grain Exports</t>
  </si>
  <si>
    <t>Taiwan Iron Ore Imports</t>
  </si>
  <si>
    <t>South Korea Total Coal Imports</t>
  </si>
  <si>
    <t>EU/UK Total Coal Imports</t>
  </si>
  <si>
    <t>China Total Iron Ore Imports</t>
  </si>
  <si>
    <t>World Seaborne Steam Coal Trade</t>
  </si>
  <si>
    <t>World Seaborne Minor Bulk Trade, % Share of Total</t>
  </si>
  <si>
    <t>Global Bulkcarrier 65k+ dwt Port Calls, 7 day average</t>
  </si>
  <si>
    <t>Date</t>
  </si>
  <si>
    <t>,000 tonnes</t>
  </si>
  <si>
    <t>Million Tonnes</t>
  </si>
  <si>
    <t>% Share</t>
  </si>
  <si>
    <t>% Yr/Yr (tonnes)</t>
  </si>
  <si>
    <t>% Yr/Yr (tonne-miles)</t>
  </si>
  <si>
    <t>Billion Tonne-miles</t>
  </si>
  <si>
    <t>Number</t>
  </si>
  <si>
    <t>Please note the following</t>
  </si>
  <si>
    <t>13559: Current year is for year-to-date, see monthly time series.</t>
  </si>
  <si>
    <t>12636: Grain trade based on calendar year excluding soybean. Latest year data is for year to date, see monthly timeseries.</t>
  </si>
  <si>
    <t>13521: Current year is for year-to-date, see monthly time series.</t>
  </si>
  <si>
    <t xml:space="preserve">541952: Historical data based on subjective estimates of seaborne trade and is subject to revision. Data for the current year and any future years represent full year projections, based on forecasts available at the start of the month.  </t>
  </si>
  <si>
    <t>12734: Grain trade based on calendar year excluding soybean. Latest year data is for year to date, see monthly timeseries.</t>
  </si>
  <si>
    <t xml:space="preserve">541953: Includes soymeal, other oilseed/meals, rice and other minor agribulks. Historical data based on subjective estimates of seaborne trade and is subject to revision. Data for the current year and any future years represent full year projections, based on forecasts available at the start of the month.  </t>
  </si>
  <si>
    <t>548640: Current full year and future year are forecasts and are as of the start of the month and are subject to change. Estimates are subjective and there is no guarantee that current trends will continue.</t>
  </si>
  <si>
    <t>548651: Current full year and future year are forecasts and are as of the start of the month and are subject to change. Estimates are subjective and there is no guarantee that current trends will continue.</t>
  </si>
  <si>
    <t>12780: Grain trade based on calendar year excluding soybean. Latest year data is for year to date, see monthly timeseries.</t>
  </si>
  <si>
    <t>98906: Current year is for year-to-date, see monthly time series.</t>
  </si>
  <si>
    <t>98800: Current full year and future year are forecasts and are as of the start of the month and are subject to change. Estimates are subjective and there is no guarantee that current trends will continue.</t>
  </si>
  <si>
    <t>548619: Current full year and future year are forecasts and are as of the start of the month and are subject to change. Estimates are subjective and there is no guarantee that current trends will continue.</t>
  </si>
  <si>
    <t>13528: Current year is for year-to-date, see monthly time series.</t>
  </si>
  <si>
    <t>98799: Current full year and future year are forecasts and are as of the start of the month and are subject to change. Estimates are subjective and there is no guarantee that current trends will continue.</t>
  </si>
  <si>
    <t>98798: Current full year and future year are forecasts and are as of the start of the month and are subject to change. Estimates are subjective and there is no guarantee that current trends will continue.</t>
  </si>
  <si>
    <t>12763: Grain trade based on calendar year excluding soybean. Latest year data is for year to date, see monthly timeseries.</t>
  </si>
  <si>
    <t>12807: Grain trade based on calendar year excluding soybean. Latest year data is for year to date, see monthly timeseries.</t>
  </si>
  <si>
    <t>12865: Current year is for year-to-date, see monthly time series.</t>
  </si>
  <si>
    <t>13765: Includes steam coal and coking coal.</t>
  </si>
  <si>
    <t>13769: EU15 until 2003; EU25 thereafter. Includes steam coal and coking coal.</t>
  </si>
  <si>
    <t>98795: Current full year and future year are forecasts and are as of the start of the month and are subject to change. Estimates are subjective and there is no guarantee that current trends will continue.</t>
  </si>
  <si>
    <t>534088: Annual totals may not match published annual estimates due to differences in commodity segmentation and source reporting. Current full year and future year are forecasts and are as of the start of the month and are subject to change. Estimates are subjective and there is no guarantee that current trends will continue.</t>
  </si>
  <si>
    <t>534401: Current full year and future year are forecasts and are as of the start of the month and are subject to change. Estimates are subjective and there is no guarantee that current trends will continue.</t>
  </si>
  <si>
    <t>534409: Current full year and future year are forecasts and are as of the start of the month and are subject to change. Estimates are subjective and there is no guarantee that current trends will continue.</t>
  </si>
  <si>
    <t>534597: Current full year and future year are forecasts and are as of the start of the month and are subject to change. Estimates are subjective and there is no guarantee that current trends will continue.</t>
  </si>
  <si>
    <t>548224: Source: Sea/net, Clarksons Research. Data basis calls at all ports globally. Series basis 7 day moving average. Port calls defined as all instances of a vessel entering and leaving a defined port location, excluding instances where vessel not recorded as travelling at less than 1 knot, and combining multiple consecutive instances at the same port where the vessel has not left a buffered shape around the port or within the same day (in selected vessel sectors). Data basis date vessel first recorded in port location. From 1 to 15 November 2021, due to significant disruption in AIS data coverage, underlying data subject to estimation. Timeseries across this period still likely to capture overall trends. Contact Clarksons Research for more details.</t>
  </si>
  <si>
    <t>548641: Current full year and future year are forecasts and are as of the start of the month and are subject to change. Estimates are subjective and there is no guarantee that current trends will continue.</t>
  </si>
  <si>
    <t>548649: Current full year and future year are forecasts and are as of the start of the month and are subject to change. Estimates are subjective and there is no guarantee that current trends will continue.</t>
  </si>
  <si>
    <t>548650: Current full year and future year are forecasts and are as of the start of the month and are subject to change. Estimates are subjective and there is no guarantee that current trends will continue.</t>
  </si>
  <si>
    <t>© Clarkson Research Services Limited 2024</t>
  </si>
  <si>
    <t>Index</t>
  </si>
  <si>
    <t>Total Bulkcarrier Demolition</t>
  </si>
  <si>
    <t>Total Bulkcarrier Fleet Development</t>
  </si>
  <si>
    <t>Total Bulkcarrier Losses</t>
  </si>
  <si>
    <t>Total Bulkcarrier Additions</t>
  </si>
  <si>
    <t>Total Bulkcarrier Removals</t>
  </si>
  <si>
    <t>Bulkcarriers 65,000+ dwt - % Idle</t>
  </si>
  <si>
    <t>Bulkcarriers 65,000+ dwt - Idle</t>
  </si>
  <si>
    <t>Total Bulkcarrier Fleet - Average Age</t>
  </si>
  <si>
    <t>Total Bulkcarrier Demolition - Average Age</t>
  </si>
  <si>
    <t>Bulkcarrier Fleet Growth</t>
  </si>
  <si>
    <t>No</t>
  </si>
  <si>
    <t>DWT million</t>
  </si>
  <si>
    <t>Avg. Age (Years)</t>
  </si>
  <si>
    <t>% Yr/Yr</t>
  </si>
  <si>
    <t>Rank</t>
  </si>
  <si>
    <t>Owner Group</t>
  </si>
  <si>
    <t>Fleet No</t>
  </si>
  <si>
    <t>OB No</t>
  </si>
  <si>
    <t>Total Number</t>
  </si>
  <si>
    <t>Total</t>
  </si>
  <si>
    <t>Avg Size</t>
  </si>
  <si>
    <t>Unit</t>
  </si>
  <si>
    <t>Age</t>
  </si>
  <si>
    <t>Address 1</t>
  </si>
  <si>
    <t>Address 2</t>
  </si>
  <si>
    <t>City</t>
  </si>
  <si>
    <t>State</t>
  </si>
  <si>
    <t>Postcode</t>
  </si>
  <si>
    <t>Country/Region</t>
  </si>
  <si>
    <t>Tel</t>
  </si>
  <si>
    <t>Fax</t>
  </si>
  <si>
    <t>Email</t>
  </si>
  <si>
    <t>Web</t>
  </si>
  <si>
    <t>China COSCO Shipping</t>
  </si>
  <si>
    <t>DWT</t>
  </si>
  <si>
    <t>No.5299 Binjiang Avenue</t>
  </si>
  <si>
    <t>Pudong New Area</t>
  </si>
  <si>
    <t>Shanghai</t>
  </si>
  <si>
    <t>200127</t>
  </si>
  <si>
    <t>China P.R.</t>
  </si>
  <si>
    <t>+86 21 6596 6666</t>
  </si>
  <si>
    <t>+86 21 65966146</t>
  </si>
  <si>
    <t/>
  </si>
  <si>
    <t>https://www.coscoshipping.com</t>
  </si>
  <si>
    <t>Nippon Yusen Kaisha</t>
  </si>
  <si>
    <t>N.Y.K. Building</t>
  </si>
  <si>
    <t>3-2 Marunouchi 2-chome</t>
  </si>
  <si>
    <t>Tokyo</t>
  </si>
  <si>
    <t>100-0005</t>
  </si>
  <si>
    <t>Japan</t>
  </si>
  <si>
    <t>+81 (0) 332 845 151</t>
  </si>
  <si>
    <t>+81 (0) 332 846 361</t>
  </si>
  <si>
    <t>https://www.nyk.com</t>
  </si>
  <si>
    <t>Wisdom Marine Group</t>
  </si>
  <si>
    <t>Room 715, 237 Fu Hsing South Road</t>
  </si>
  <si>
    <t>Section 2</t>
  </si>
  <si>
    <t>Taipei</t>
  </si>
  <si>
    <t>Taiwan</t>
  </si>
  <si>
    <t>+886 2 2755 6911</t>
  </si>
  <si>
    <t>+886 2 2755 6865</t>
  </si>
  <si>
    <t>biz.op@wisdomlines.com.tw</t>
  </si>
  <si>
    <t>https://www.wisdomlines.com.tw</t>
  </si>
  <si>
    <t>China Dev Bank (CDB)</t>
  </si>
  <si>
    <t>No.18 Fuxingmennei Street</t>
  </si>
  <si>
    <t>Xicheng District</t>
  </si>
  <si>
    <t>Beijing</t>
  </si>
  <si>
    <t>+86 (0) 106 830 6688</t>
  </si>
  <si>
    <t>86-10-68306699</t>
  </si>
  <si>
    <t>Star Bulk Carriers</t>
  </si>
  <si>
    <t>Aethrion Center, Suite B-34</t>
  </si>
  <si>
    <t>40 Ag. Konstantinou</t>
  </si>
  <si>
    <t>Athens</t>
  </si>
  <si>
    <t>15124</t>
  </si>
  <si>
    <t>Greece</t>
  </si>
  <si>
    <t>+30 (0) 210 617 8400</t>
  </si>
  <si>
    <t>info@starbulk.com</t>
  </si>
  <si>
    <t>https://www.starbulk.com</t>
  </si>
  <si>
    <t>Fredriksen Group</t>
  </si>
  <si>
    <t>Apt. 411, Block 1, Deana Beach Apt.</t>
  </si>
  <si>
    <t>Promahon Eleftherias St.</t>
  </si>
  <si>
    <t>Limassol</t>
  </si>
  <si>
    <t>Cyprus</t>
  </si>
  <si>
    <t>+357 (0) 5 326111</t>
  </si>
  <si>
    <t>+357 5 323770</t>
  </si>
  <si>
    <t>Pacific Basin Shpg</t>
  </si>
  <si>
    <t>7/F Hutchison House</t>
  </si>
  <si>
    <t>10 Harcourt Road</t>
  </si>
  <si>
    <t>Hong Kong</t>
  </si>
  <si>
    <t>+852 2233 7000</t>
  </si>
  <si>
    <t>+852 2865 2810</t>
  </si>
  <si>
    <t>info@pacificbasin.com</t>
  </si>
  <si>
    <t>https://www.pacificbasin.com</t>
  </si>
  <si>
    <t>Nisshin Shipping</t>
  </si>
  <si>
    <t>191-3, Iida 2-chome</t>
  </si>
  <si>
    <t>Himeji</t>
  </si>
  <si>
    <t>Hyogo</t>
  </si>
  <si>
    <t>670-0974</t>
  </si>
  <si>
    <t>+81 792 802 505</t>
  </si>
  <si>
    <t>+81 792 802 513</t>
  </si>
  <si>
    <t>ship@bigthree.co.jp</t>
  </si>
  <si>
    <t>https://nisshinkaiun.co.jp</t>
  </si>
  <si>
    <t>China Merchants</t>
  </si>
  <si>
    <t>168-200 # 39-40 China Merchants Tower</t>
  </si>
  <si>
    <t>Central Shun Tak centre</t>
  </si>
  <si>
    <t>cmhk@cmhk.com</t>
  </si>
  <si>
    <t>https://www.cmhk.com</t>
  </si>
  <si>
    <t>Oldendorff Carriers</t>
  </si>
  <si>
    <t>Willy-Brandt-Allee 6</t>
  </si>
  <si>
    <t>Lubeck</t>
  </si>
  <si>
    <t>23554</t>
  </si>
  <si>
    <t>Germany</t>
  </si>
  <si>
    <t>+49 (0) 4511 5000</t>
  </si>
  <si>
    <t>+49 451 73522</t>
  </si>
  <si>
    <t>chartering@oldendorff.com</t>
  </si>
  <si>
    <t>https://www.oldendorff.com</t>
  </si>
  <si>
    <t>K-Line</t>
  </si>
  <si>
    <t>Hibaya Central Building</t>
  </si>
  <si>
    <t>2-9 Nishi Shinbashi, 1-chome</t>
  </si>
  <si>
    <t>105-8421</t>
  </si>
  <si>
    <t>+81 (0) 335 955 484</t>
  </si>
  <si>
    <t>+81 (0) 335 955 512</t>
  </si>
  <si>
    <t>info@kline.co.jp</t>
  </si>
  <si>
    <t>https://www.kline.co.jp</t>
  </si>
  <si>
    <t>Mitsui OSK Lines</t>
  </si>
  <si>
    <t>Shosen Mitsui Building</t>
  </si>
  <si>
    <t>1-1 Toranomon 2-chome</t>
  </si>
  <si>
    <t>105-8688</t>
  </si>
  <si>
    <t>+81 (0) 335 877 015</t>
  </si>
  <si>
    <t>+81 (0) 335 877 705</t>
  </si>
  <si>
    <t>info@mol.co.jp</t>
  </si>
  <si>
    <t>https://www.mol.co.jp</t>
  </si>
  <si>
    <t>Nissen Kaiun</t>
  </si>
  <si>
    <t>1-829 Ohaza Kinoura-ko</t>
  </si>
  <si>
    <t>Hakata</t>
  </si>
  <si>
    <t>Imabari</t>
  </si>
  <si>
    <t>Ehime</t>
  </si>
  <si>
    <t>794-2305</t>
  </si>
  <si>
    <t>+81 (0) 897 721 579</t>
  </si>
  <si>
    <t>+81 (0) 897 720 606</t>
  </si>
  <si>
    <t>https://nissenkaiun.com</t>
  </si>
  <si>
    <t>Imabari Shipbuilding</t>
  </si>
  <si>
    <t>1-4-52 Koura-cho</t>
  </si>
  <si>
    <t>799-2195</t>
  </si>
  <si>
    <t>+81 (0) 898 36 5000</t>
  </si>
  <si>
    <t>+81 0 898 36 5010</t>
  </si>
  <si>
    <t>info@imazo.com</t>
  </si>
  <si>
    <t>https://www.imazo.co.jp</t>
  </si>
  <si>
    <t>Pan Ocean</t>
  </si>
  <si>
    <t>7, Jongro-5 gil</t>
  </si>
  <si>
    <t>Jongro-gu</t>
  </si>
  <si>
    <t>Seoul</t>
  </si>
  <si>
    <t>03157</t>
  </si>
  <si>
    <t>South Korea</t>
  </si>
  <si>
    <t>+82 (0) 231 651 14</t>
  </si>
  <si>
    <t>+82 (0) 231 652 96</t>
  </si>
  <si>
    <t>panocean@panocean.com</t>
  </si>
  <si>
    <t>https://www.panocean.com</t>
  </si>
  <si>
    <t>Fednav</t>
  </si>
  <si>
    <t>1000 de la Gauchetiere Street West</t>
  </si>
  <si>
    <t>Suite 3500</t>
  </si>
  <si>
    <t>Montreal</t>
  </si>
  <si>
    <t>Quebec</t>
  </si>
  <si>
    <t>H3B 4W5</t>
  </si>
  <si>
    <t>Canada</t>
  </si>
  <si>
    <t>+1 (0) 51 48 78 65 0</t>
  </si>
  <si>
    <t>+1 514 878 6642</t>
  </si>
  <si>
    <t>info@fednav.com</t>
  </si>
  <si>
    <t>https://www.fednav.com</t>
  </si>
  <si>
    <t>Berge Bulk</t>
  </si>
  <si>
    <t>Suite 421, Washington Mall - Phase II</t>
  </si>
  <si>
    <t>22 Church Street</t>
  </si>
  <si>
    <t>Hamilton</t>
  </si>
  <si>
    <t>HM11</t>
  </si>
  <si>
    <t>Bermuda</t>
  </si>
  <si>
    <t>+1 (0) 44 12 95 37 7</t>
  </si>
  <si>
    <t>+1 441 295 3801</t>
  </si>
  <si>
    <t>enquiries@bergebulk.com</t>
  </si>
  <si>
    <t>https://www.bergebulk.com</t>
  </si>
  <si>
    <t>Santoku Shipping</t>
  </si>
  <si>
    <t>8th Floor,Santoku Senpaku Building</t>
  </si>
  <si>
    <t>26-9, Isoji 3-chome</t>
  </si>
  <si>
    <t>Osaka</t>
  </si>
  <si>
    <t>552-0003</t>
  </si>
  <si>
    <t>+81 665 741 222</t>
  </si>
  <si>
    <t>+81 665 762 600</t>
  </si>
  <si>
    <t>santoku-tech@santokuship.co.jp</t>
  </si>
  <si>
    <t>https://www.santokuship.co.jp</t>
  </si>
  <si>
    <t>Polish Steamship Co</t>
  </si>
  <si>
    <t>Plac Rodla 8</t>
  </si>
  <si>
    <t>P.O. Box 527</t>
  </si>
  <si>
    <t>Szczecin</t>
  </si>
  <si>
    <t>70-419</t>
  </si>
  <si>
    <t>Poland</t>
  </si>
  <si>
    <t>+48 91 35 94 081</t>
  </si>
  <si>
    <t>+48 91 35 94 076</t>
  </si>
  <si>
    <t>pzmmanagement@polsteam.com.pl</t>
  </si>
  <si>
    <t>https://www.polsteam.com.pl</t>
  </si>
  <si>
    <t>CHN Energy</t>
  </si>
  <si>
    <t>No.22 West Binhe Road</t>
  </si>
  <si>
    <t>An Ding Men</t>
  </si>
  <si>
    <t>https://www.chnenergy.com.cn</t>
  </si>
  <si>
    <t>Laskaridis Shipping</t>
  </si>
  <si>
    <t>5, Xenias Street &amp; Kharilaou Trikoupi</t>
  </si>
  <si>
    <t>Kifisia</t>
  </si>
  <si>
    <t>14562</t>
  </si>
  <si>
    <t>+30 (0) 210 628 4200</t>
  </si>
  <si>
    <t>+30 (0) 210 808 9710</t>
  </si>
  <si>
    <t>athens@laskaridis.gr</t>
  </si>
  <si>
    <t>Cardiff Marine</t>
  </si>
  <si>
    <t>Omega Building</t>
  </si>
  <si>
    <t>80 Kifissias Avenue, Amaroussion</t>
  </si>
  <si>
    <t>151 25</t>
  </si>
  <si>
    <t>+30 (0) 21 0809 0300</t>
  </si>
  <si>
    <t>+30 210 809 0305</t>
  </si>
  <si>
    <t>cardiff@hol.gr</t>
  </si>
  <si>
    <t>https://www.cardiff.gr</t>
  </si>
  <si>
    <t>Dynacom</t>
  </si>
  <si>
    <t>97 Posidonos Avenue</t>
  </si>
  <si>
    <t>Navios Holdings</t>
  </si>
  <si>
    <t>Strathvale House</t>
  </si>
  <si>
    <t>90 N Church Street, P.O. Box 309</t>
  </si>
  <si>
    <t>George Town</t>
  </si>
  <si>
    <t>KY1-1104</t>
  </si>
  <si>
    <t>Cayman Islands</t>
  </si>
  <si>
    <t>+1 345 232 3067</t>
  </si>
  <si>
    <t>+1 (212) 223-7650</t>
  </si>
  <si>
    <t>https://www.navios.com</t>
  </si>
  <si>
    <t>CITIC Group</t>
  </si>
  <si>
    <t>CITIC Tower</t>
  </si>
  <si>
    <t>Guanghualu</t>
  </si>
  <si>
    <t>100020</t>
  </si>
  <si>
    <t>+86 (0) 106 466 0088</t>
  </si>
  <si>
    <t>+86 (0) 106 466 1188</t>
  </si>
  <si>
    <t>contact@citic.com</t>
  </si>
  <si>
    <t>https://group.citic</t>
  </si>
  <si>
    <t>Safe Bulkers</t>
  </si>
  <si>
    <t>30-32 Karamanli Avenue</t>
  </si>
  <si>
    <t>Voula</t>
  </si>
  <si>
    <t>Attica</t>
  </si>
  <si>
    <t>166 73</t>
  </si>
  <si>
    <t>+30 (0) 21 0895 7070</t>
  </si>
  <si>
    <t>safebulkers@capitallink.com</t>
  </si>
  <si>
    <t>https://www.safebulkers.com</t>
  </si>
  <si>
    <t>Eagle Bulk Shipping</t>
  </si>
  <si>
    <t>300 First Stamford Place</t>
  </si>
  <si>
    <t>Stamford</t>
  </si>
  <si>
    <t>Connecticut</t>
  </si>
  <si>
    <t>CT 06902</t>
  </si>
  <si>
    <t>United States</t>
  </si>
  <si>
    <t>+1 (0) 203 276 8100</t>
  </si>
  <si>
    <t>ctsoutsoplides@eagleships.com</t>
  </si>
  <si>
    <t>https://www.eagleships.com</t>
  </si>
  <si>
    <t>Doun Kisen</t>
  </si>
  <si>
    <t>1307-8 Oaza Namikata-Ko</t>
  </si>
  <si>
    <t>Namikata</t>
  </si>
  <si>
    <t>799-2110</t>
  </si>
  <si>
    <t>+81 (0) 898 419 569</t>
  </si>
  <si>
    <t>+81 (0) 898 416 011</t>
  </si>
  <si>
    <t>shusuke@doun.co.jp</t>
  </si>
  <si>
    <t>Shandong Marine</t>
  </si>
  <si>
    <t>Yellow River Plaza, Building 5, No.7000 Jingshi Rd</t>
  </si>
  <si>
    <t>High-tech Zone</t>
  </si>
  <si>
    <t>Jinan</t>
  </si>
  <si>
    <t>Shandong</t>
  </si>
  <si>
    <t>250102</t>
  </si>
  <si>
    <t>0531-68610018</t>
  </si>
  <si>
    <t>0531-68610000</t>
  </si>
  <si>
    <t>https://en.sdmg.com.cn</t>
  </si>
  <si>
    <t>BoCom</t>
  </si>
  <si>
    <t>No. 188, Mid Yincheng Road</t>
  </si>
  <si>
    <t>Free Trade Zone</t>
  </si>
  <si>
    <t>200120</t>
  </si>
  <si>
    <t>+86 021 5876 6688</t>
  </si>
  <si>
    <t>+86 021 5879 8398</t>
  </si>
  <si>
    <t>investor@bankcomm.com</t>
  </si>
  <si>
    <t>https://www.bankcomm.com</t>
  </si>
  <si>
    <t>Far Eastern Group</t>
  </si>
  <si>
    <t>No.16 Xinzhan Road</t>
  </si>
  <si>
    <t>Banqiao District</t>
  </si>
  <si>
    <t>New Taipei</t>
  </si>
  <si>
    <t>service@metro.feg.com.tw</t>
  </si>
  <si>
    <t>https://www.feg.com.tw</t>
  </si>
  <si>
    <t>Eastern Pacific Shpg</t>
  </si>
  <si>
    <t>Temasek Avenue</t>
  </si>
  <si>
    <t>#38-01 Millenia Tower</t>
  </si>
  <si>
    <t>Singapore</t>
  </si>
  <si>
    <t>039192</t>
  </si>
  <si>
    <t>+65 6433 5111</t>
  </si>
  <si>
    <t>general@epshipping.com.sg</t>
  </si>
  <si>
    <t>https://www.epshipping.com.sg</t>
  </si>
  <si>
    <t>CMB</t>
  </si>
  <si>
    <t>De Gerlachekaai 20</t>
  </si>
  <si>
    <t>Antwerp</t>
  </si>
  <si>
    <t>BE 2000</t>
  </si>
  <si>
    <t>Belgium</t>
  </si>
  <si>
    <t>+32 (0) 324 759 11</t>
  </si>
  <si>
    <t>+32 (0) 324 809 06</t>
  </si>
  <si>
    <t>info@cmb.be</t>
  </si>
  <si>
    <t>https://www.cmb.be</t>
  </si>
  <si>
    <t>Yasa Shipping</t>
  </si>
  <si>
    <t>Bulgurlu Mah. Bodrumi Cami Sk. No.6</t>
  </si>
  <si>
    <t>34696 K. Camilica, Uskudar</t>
  </si>
  <si>
    <t>Istanbul</t>
  </si>
  <si>
    <t>Turkey</t>
  </si>
  <si>
    <t>+90 216 545 1945</t>
  </si>
  <si>
    <t>+90 216 545 1950</t>
  </si>
  <si>
    <t>operation@yasatanker.com</t>
  </si>
  <si>
    <t>https://www.yasaholding.com</t>
  </si>
  <si>
    <t>Genco Shpg &amp; Trading</t>
  </si>
  <si>
    <t>299 Park Avenue, 20th Floor</t>
  </si>
  <si>
    <t>New York</t>
  </si>
  <si>
    <t>NY 10171</t>
  </si>
  <si>
    <t>+1 (0) 646 443 8550</t>
  </si>
  <si>
    <t>https://www.gencoshipping.com</t>
  </si>
  <si>
    <t>ICBC</t>
  </si>
  <si>
    <t>No.55 FuXingMenNei Street</t>
  </si>
  <si>
    <t>100140</t>
  </si>
  <si>
    <t>Angelicoussis Group</t>
  </si>
  <si>
    <t>216-226 Doiranis Street</t>
  </si>
  <si>
    <t>176 74</t>
  </si>
  <si>
    <t>+30 (0) 2130 076 100</t>
  </si>
  <si>
    <t>+30 210 9408 820</t>
  </si>
  <si>
    <t>mail@angelicoussisgroup.com</t>
  </si>
  <si>
    <t>https://www.angelicoussisgroup.com</t>
  </si>
  <si>
    <t>Golden Union</t>
  </si>
  <si>
    <t>8 Aegaleo Street</t>
  </si>
  <si>
    <t>Piraeus</t>
  </si>
  <si>
    <t>185 45</t>
  </si>
  <si>
    <t>+30 (0) 21 0406 1000</t>
  </si>
  <si>
    <t>+30 210 406 1199</t>
  </si>
  <si>
    <t>infgusc@goldenunion.gr</t>
  </si>
  <si>
    <t>https://www.goldenunion.gr</t>
  </si>
  <si>
    <t>Eastmed</t>
  </si>
  <si>
    <t>69 Gr.Lampraki Str</t>
  </si>
  <si>
    <t>166 75</t>
  </si>
  <si>
    <t>+30 (0) 210 969 9700</t>
  </si>
  <si>
    <t>+30 (0) 210 960 4430</t>
  </si>
  <si>
    <t>email@eastmed.gr</t>
  </si>
  <si>
    <t>https://www.eastmed.gr</t>
  </si>
  <si>
    <t>Gearbulk</t>
  </si>
  <si>
    <t>Damsgardsveien 165</t>
  </si>
  <si>
    <t>Laksevag Bergen</t>
  </si>
  <si>
    <t>Bergen</t>
  </si>
  <si>
    <t>5160</t>
  </si>
  <si>
    <t>Norway</t>
  </si>
  <si>
    <t>+47 (0) 53 00 0500</t>
  </si>
  <si>
    <t>+47 5300 0501</t>
  </si>
  <si>
    <t>bergen@gearbulk.com</t>
  </si>
  <si>
    <t>https://www.gearbulk.com</t>
  </si>
  <si>
    <t>Winning Intl</t>
  </si>
  <si>
    <t>UIC Building, #19-06</t>
  </si>
  <si>
    <t>5 Shenton Way</t>
  </si>
  <si>
    <t>068808</t>
  </si>
  <si>
    <t>+65 622 60 169</t>
  </si>
  <si>
    <t>+65 632 30 027</t>
  </si>
  <si>
    <t>info@winninggroup.com.sg</t>
  </si>
  <si>
    <t>https://www.winninggroup.com.sg</t>
  </si>
  <si>
    <t>Diana Shipping</t>
  </si>
  <si>
    <t>Pendelis 16</t>
  </si>
  <si>
    <t>Palaio Faliro</t>
  </si>
  <si>
    <t>175 64</t>
  </si>
  <si>
    <t>+30 (0) 21 0947 0100</t>
  </si>
  <si>
    <t>+30 210 9470 101</t>
  </si>
  <si>
    <t>izafirakis@dianashippinginc.com</t>
  </si>
  <si>
    <t>https://www.dianashippinginc.com</t>
  </si>
  <si>
    <t>Densay Group</t>
  </si>
  <si>
    <t>Sinan Ercan Cad No 18</t>
  </si>
  <si>
    <t>Pasakorusu</t>
  </si>
  <si>
    <t>34714</t>
  </si>
  <si>
    <t>+90 216 380 9565</t>
  </si>
  <si>
    <t>+90 216 380 9560</t>
  </si>
  <si>
    <t>info@densay.com</t>
  </si>
  <si>
    <t>https://www.densay.com</t>
  </si>
  <si>
    <t>Taylor Maritime</t>
  </si>
  <si>
    <t>26/F, Vertical SQ</t>
  </si>
  <si>
    <t>28 Heung Yip Road</t>
  </si>
  <si>
    <t>+852 2252 3882</t>
  </si>
  <si>
    <t>general@taylormaritime.com</t>
  </si>
  <si>
    <t>https://www.taylormaritime.com</t>
  </si>
  <si>
    <t>MUR Shipping BV</t>
  </si>
  <si>
    <t>Gold and Diamond Park</t>
  </si>
  <si>
    <t>Building #4, suite 226</t>
  </si>
  <si>
    <t>Dubai</t>
  </si>
  <si>
    <t>U.A.E.</t>
  </si>
  <si>
    <t>+971 4 341 5701</t>
  </si>
  <si>
    <t>+971 4 341 5904</t>
  </si>
  <si>
    <t>ops.ae@murship.com</t>
  </si>
  <si>
    <t>https://www.murship.com</t>
  </si>
  <si>
    <t>Blumenthal, Johann</t>
  </si>
  <si>
    <t>Palmaille 118-120</t>
  </si>
  <si>
    <t>Hamburg</t>
  </si>
  <si>
    <t>22767</t>
  </si>
  <si>
    <t>+49 (0) 408 090 6050</t>
  </si>
  <si>
    <t>+49 40 8090605 90</t>
  </si>
  <si>
    <t>mail@bluships.com</t>
  </si>
  <si>
    <t>https://www.bluships.com</t>
  </si>
  <si>
    <t>Costamare Shipping</t>
  </si>
  <si>
    <t>60 Zephyrou &amp; Syngrou Avenue</t>
  </si>
  <si>
    <t>+30 (0) 210 949 0000</t>
  </si>
  <si>
    <t>+30 (0) 210 940 9051</t>
  </si>
  <si>
    <t>info@costamare.com</t>
  </si>
  <si>
    <t>https://www.costamare.com</t>
  </si>
  <si>
    <t>Mitsui &amp; Co</t>
  </si>
  <si>
    <t>Mitsui Busan Bldg 2-1, Ote-machi</t>
  </si>
  <si>
    <t>1-chome, Chiyoda-ku</t>
  </si>
  <si>
    <t>100-91</t>
  </si>
  <si>
    <t>+81 (0) 332 854 460</t>
  </si>
  <si>
    <t>+81 (0) 332 859 838</t>
  </si>
  <si>
    <t>https://www.mitsui.com</t>
  </si>
  <si>
    <t>Navibulgar</t>
  </si>
  <si>
    <t>Primorsky Bulevardul 1</t>
  </si>
  <si>
    <t>Varna</t>
  </si>
  <si>
    <t>9000</t>
  </si>
  <si>
    <t>Bulgaria</t>
  </si>
  <si>
    <t>+359 (0) 52 63 3100</t>
  </si>
  <si>
    <t>+359 52 633033</t>
  </si>
  <si>
    <t>office@navbul.com</t>
  </si>
  <si>
    <t>https://www.navbul.com</t>
  </si>
  <si>
    <t>Mitsubishi Corp</t>
  </si>
  <si>
    <t>3-1, Marunouchi 2-Chome</t>
  </si>
  <si>
    <t>Chiyoda-ku</t>
  </si>
  <si>
    <t>100-8086</t>
  </si>
  <si>
    <t>+81 (0) 332 102 121</t>
  </si>
  <si>
    <t>https://www.mitsubishicorp.com</t>
  </si>
  <si>
    <t>Year</t>
  </si>
  <si>
    <t>Number of ships as per Jan 2024</t>
  </si>
  <si>
    <t>Number of ships forecasted Jun 2024</t>
  </si>
  <si>
    <t>top 50 owners, HHI calculations</t>
  </si>
  <si>
    <t>Segment wise %</t>
  </si>
  <si>
    <t>Average Haul %</t>
  </si>
  <si>
    <t>Demand (Billion tonne-miles)</t>
  </si>
  <si>
    <t>Jun 24 Forecast</t>
  </si>
  <si>
    <t>Charts (2001 - 2023)</t>
  </si>
  <si>
    <t>Total world seaborne trade - Current and Forecast</t>
  </si>
  <si>
    <t>Fleet development - Number and DWT - Current and Forecast</t>
  </si>
  <si>
    <t>Deadweight utilization</t>
  </si>
  <si>
    <t>Distance Travelled Per day</t>
  </si>
  <si>
    <t>Knots</t>
  </si>
  <si>
    <t>DWT Utilization</t>
  </si>
  <si>
    <t>(Fleet supply)*(Distance Ttavelled per day)*(Deadweight Utilization)*(Productive days per year)</t>
  </si>
  <si>
    <t>((DWT)/No of ships)*(Utilization constant)</t>
  </si>
  <si>
    <t>Fleet Development - DWT (Supply)</t>
  </si>
  <si>
    <t>Fleet Development - Number (Supply)</t>
  </si>
  <si>
    <t>Speed (Assumed)</t>
  </si>
  <si>
    <t>Sea Margin</t>
  </si>
  <si>
    <t>Average Productive days per year (Assumed)</t>
  </si>
  <si>
    <t>billion tonne mile</t>
  </si>
  <si>
    <t>DWT/Ship</t>
  </si>
  <si>
    <t>Maximum supply, Smax</t>
  </si>
  <si>
    <t>Equilibrium</t>
  </si>
  <si>
    <t>Market condition</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</si>
  <si>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</si>
  <si>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</si>
  <si>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</si>
  <si>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</si>
  <si>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</si>
  <si>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</si>
  <si>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</si>
  <si>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</si>
  <si>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</si>
  <si>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</si>
  <si>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</si>
  <si>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</si>
  <si>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</si>
  <si>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</si>
  <si>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</si>
  <si>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</si>
  <si>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</si>
  <si>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</si>
  <si>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</si>
  <si>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</si>
  <si>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</si>
  <si>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</si>
  <si>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</si>
  <si>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</si>
  <si>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Bulkcarrier Orderbook</t>
  </si>
  <si>
    <t>Bulkcarrier Orderbook % Fleet</t>
  </si>
  <si>
    <t>%</t>
  </si>
  <si>
    <t>CGT</t>
  </si>
  <si>
    <t>Bulkcarrier Average Speed</t>
  </si>
  <si>
    <t>Handysize Bulker Average Speed</t>
  </si>
  <si>
    <t>Handymax Bulker Average Speed</t>
  </si>
  <si>
    <t>Capesize Bulker Average Speed</t>
  </si>
  <si>
    <t>Panamax Bulker Average Speed</t>
  </si>
  <si>
    <t>World Seaborne Container Trade</t>
  </si>
  <si>
    <t>World Seaborne LPG &amp; Ammonia Trade</t>
  </si>
  <si>
    <t>World Seaborne Inorganic Chemicals Trade</t>
  </si>
  <si>
    <t>World Seaborne Other Dry Trade</t>
  </si>
  <si>
    <t>World Seaborne Grain Trade (including Soybeans)</t>
  </si>
  <si>
    <t>World Seaborne Molasses Trade</t>
  </si>
  <si>
    <t>World Seaborne Dry Bulk Trade</t>
  </si>
  <si>
    <t>World Seaborne LNG Trade</t>
  </si>
  <si>
    <t>World Seaborne Ammonia Trade</t>
  </si>
  <si>
    <t>World Seaborne LPG Trade</t>
  </si>
  <si>
    <t>World Seaborne Total Gas Trade</t>
  </si>
  <si>
    <t>World Seaborne Crude Oil Trade</t>
  </si>
  <si>
    <t>World Seaborne Oil Products Trade</t>
  </si>
  <si>
    <t>World Seaborne Reefer Trade</t>
  </si>
  <si>
    <t>World Seaborne Car Trade</t>
  </si>
  <si>
    <t>World Seaborne Organic Chemicals Trade</t>
  </si>
  <si>
    <t>World Seaborne Iron Ore Trade</t>
  </si>
  <si>
    <t>World Seaborne Chemical Trade</t>
  </si>
  <si>
    <t>World Seaborne Trade</t>
  </si>
  <si>
    <t>World Seaborne Major Bulk Trade</t>
  </si>
  <si>
    <t>World Seaborne Total Oil Trade</t>
  </si>
  <si>
    <t>World Seaborne Veg Oil Trade</t>
  </si>
  <si>
    <t>World Seaborne Lube Oil Trade</t>
  </si>
  <si>
    <t>World Seaborne Ethanol Trade</t>
  </si>
  <si>
    <t>Million Cu. M.</t>
  </si>
  <si>
    <t>mbpd</t>
  </si>
  <si>
    <t>,000 Cars</t>
  </si>
  <si>
    <t>Million TEU</t>
  </si>
  <si>
    <t>% Yr/Yr (TEU)</t>
  </si>
  <si>
    <t>Billion TEU-miles</t>
  </si>
  <si>
    <t>% Yr/Yr (TEU-miles)</t>
  </si>
  <si>
    <t>% Yr/Yr (mbpd)</t>
  </si>
  <si>
    <t>% Yr/Yr (Cu. M.)</t>
  </si>
  <si>
    <t>Dummy variable</t>
  </si>
  <si>
    <t>Panamax Bulkcarrier Fleet Development</t>
  </si>
  <si>
    <t>Panamax Bulkcarrier Fleet Development - DWT million</t>
  </si>
  <si>
    <t>2024 Semi annual</t>
  </si>
  <si>
    <t>Market share squarred</t>
  </si>
  <si>
    <t>HHI SCORE</t>
  </si>
  <si>
    <t>% Market share</t>
  </si>
  <si>
    <t>Panamax Bulkcarrier Fleet Development - Number</t>
  </si>
  <si>
    <t>Jul 2024</t>
  </si>
  <si>
    <t>World Seaborne Dry Bulk Trade (Billion Tonne-miles)</t>
  </si>
  <si>
    <t>World Seaborne Dry Bulk Trade (Million Tonne-miles)</t>
  </si>
  <si>
    <t>converted to DWT millions</t>
  </si>
  <si>
    <t>knots</t>
  </si>
  <si>
    <t>miles per hour</t>
  </si>
  <si>
    <t>(Speed Nm/h)*24h</t>
  </si>
  <si>
    <t>Nm/day</t>
  </si>
  <si>
    <t>Productivity per ship</t>
  </si>
  <si>
    <t>Add/remove ships</t>
  </si>
  <si>
    <t>Segment</t>
  </si>
  <si>
    <t>Iron Ore</t>
  </si>
  <si>
    <t>Coal</t>
  </si>
  <si>
    <t>Grain</t>
  </si>
  <si>
    <t>Bauxite and Alumina</t>
  </si>
  <si>
    <t>Phosohate rock</t>
  </si>
  <si>
    <t>Capesize</t>
  </si>
  <si>
    <t>Panamax</t>
  </si>
  <si>
    <t>Handies</t>
  </si>
  <si>
    <t>SUM</t>
  </si>
  <si>
    <t>Cargo % per vessel type</t>
  </si>
  <si>
    <t>Sum of all cargo %</t>
  </si>
  <si>
    <t xml:space="preserve">Panamax Bulker Average Earnings </t>
  </si>
  <si>
    <t>12</t>
  </si>
  <si>
    <t>Baltic Exchange Panamax Index</t>
  </si>
  <si>
    <t>World Seaborne Dry Bulk Trade (Million Tonnes)</t>
  </si>
  <si>
    <t>Distance</t>
  </si>
  <si>
    <t>Assumed laden days</t>
  </si>
  <si>
    <t>Jan 2023</t>
  </si>
  <si>
    <t>Jan 2024</t>
  </si>
  <si>
    <t>13</t>
  </si>
  <si>
    <t>Jan 2025</t>
  </si>
  <si>
    <t>1 Year Timecharter Rate Panamax Bulkcarrier (Long Run Historical Series)</t>
  </si>
  <si>
    <t>Baltimore - Rotterdam 75,000t Coal -  Voyage Rates</t>
  </si>
  <si>
    <t>Baltimore - Rotterdam 75,000t Coal -  Voyage Rates ($/Tonne)</t>
  </si>
  <si>
    <t>Panamax 75-77K dwt Bulkcarrier Newbuilding Prices</t>
  </si>
  <si>
    <t>Panamax Bulker Scrap Value</t>
  </si>
  <si>
    <t>Panamax 82-84k dwt Bulkcarrier Newbuilding Prices</t>
  </si>
  <si>
    <t>Panamax Bulkcarrier  82k dwt 10 Year Old (Eco) Secondhand Prices</t>
  </si>
  <si>
    <t>Tsuneishi Holdings</t>
  </si>
  <si>
    <t>Fujian Guohang Group</t>
  </si>
  <si>
    <t>Chartworld Shipping</t>
  </si>
  <si>
    <t>Lepta Shipping</t>
  </si>
  <si>
    <t>Iolcos Hellenic</t>
  </si>
  <si>
    <t>Yamamaru Kisen</t>
  </si>
  <si>
    <t>Guangdong Energy Grp</t>
  </si>
  <si>
    <t>Xiamen ITG</t>
  </si>
  <si>
    <t>W Marine Inc.</t>
  </si>
  <si>
    <t>Seacon Shipping</t>
  </si>
  <si>
    <t>Laskaridis Mrtm</t>
  </si>
  <si>
    <t>Haichang Industry</t>
  </si>
  <si>
    <t>Yangzijiang Holdings</t>
  </si>
  <si>
    <t>Fukujin Kisen</t>
  </si>
  <si>
    <t>Marmaras Navigation</t>
  </si>
  <si>
    <t>Efnav</t>
  </si>
  <si>
    <t>SNP Shipping Service</t>
  </si>
  <si>
    <t>Alpha Tankers</t>
  </si>
  <si>
    <t>Angelakos Hellas SA</t>
  </si>
  <si>
    <t>Dryships</t>
  </si>
  <si>
    <t>Castor Maritime</t>
  </si>
  <si>
    <t>China Everbright Grp</t>
  </si>
  <si>
    <t>1 Year Timecharter Rate 75,000 dwt Bulkcarrier (Pacific Region)</t>
  </si>
  <si>
    <t>3 Year Timecharter Rate 75,000 dwt Bulkcarrier (Pacific Region)</t>
  </si>
  <si>
    <t>2025 (Forecast)</t>
  </si>
  <si>
    <t>Panamax Bulkcarrier Demolition - Number</t>
  </si>
  <si>
    <t>Handy</t>
  </si>
  <si>
    <t>billion tonne miles</t>
  </si>
  <si>
    <t>Y</t>
  </si>
  <si>
    <t>\</t>
  </si>
  <si>
    <t>lADEN</t>
  </si>
  <si>
    <t>Ballast</t>
  </si>
  <si>
    <t>Panamax Bulker Orderbook</t>
  </si>
  <si>
    <t>DASHBOARD</t>
  </si>
  <si>
    <t>MENU</t>
  </si>
  <si>
    <t>• Dashboard
• Market conditions
• Fleet performance
• Decision support
• Simulations and Scenarios
• Reports ad exports</t>
  </si>
  <si>
    <t>MARKET CONDITION DASHBOARD</t>
  </si>
  <si>
    <r>
      <t xml:space="preserve">• </t>
    </r>
    <r>
      <rPr>
        <b/>
        <u/>
        <sz val="8"/>
        <color rgb="FF000000"/>
        <rFont val="Calibri"/>
        <family val="2"/>
      </rPr>
      <t xml:space="preserve">Key metrics overview </t>
    </r>
    <r>
      <rPr>
        <sz val="8"/>
        <color rgb="FF000000"/>
        <rFont val="Calibri"/>
        <family val="2"/>
      </rPr>
      <t xml:space="preserve">- snapshot of key metrics (current fleet utilization, average earnings per vessel, demand and supply balance, projected rates)
• </t>
    </r>
    <r>
      <rPr>
        <b/>
        <u/>
        <sz val="8"/>
        <color rgb="FF000000"/>
        <rFont val="Calibri"/>
        <family val="2"/>
      </rPr>
      <t>Best and worst performing vessels</t>
    </r>
    <r>
      <rPr>
        <sz val="8"/>
        <color rgb="FF000000"/>
        <rFont val="Calibri"/>
        <family val="2"/>
      </rPr>
      <t xml:space="preserve"> - Cards of the top 5 best and worst vessels in the fleet based on TCE, fuel efficiency and maintenance costs
• </t>
    </r>
    <r>
      <rPr>
        <b/>
        <u/>
        <sz val="8"/>
        <color rgb="FF000000"/>
        <rFont val="Calibri"/>
        <family val="2"/>
      </rPr>
      <t>Alerts and Notifications</t>
    </r>
    <r>
      <rPr>
        <sz val="8"/>
        <color rgb="FF000000"/>
        <rFont val="Calibri"/>
        <family val="2"/>
      </rPr>
      <t xml:space="preserve"> - Real time alerts for market shifts, FFA opportunities, fuel price spikes and maintenance needs</t>
    </r>
  </si>
  <si>
    <t>FLEET PERFORMANCE DASHBOARD</t>
  </si>
  <si>
    <r>
      <t xml:space="preserve">• </t>
    </r>
    <r>
      <rPr>
        <b/>
        <u/>
        <sz val="8"/>
        <color rgb="FF000000"/>
        <rFont val="Calibri"/>
        <family val="2"/>
      </rPr>
      <t xml:space="preserve">Supply and demand overview </t>
    </r>
    <r>
      <rPr>
        <sz val="8"/>
        <color rgb="FF000000"/>
        <rFont val="Calibri"/>
        <family val="2"/>
      </rPr>
      <t xml:space="preserve">- Charts showing global and regional demand vs supply, highlighting any surplus or shortages, live indicator for trade route congestion and seasonal demand flucuations
• </t>
    </r>
    <r>
      <rPr>
        <b/>
        <u/>
        <sz val="8"/>
        <color rgb="FF000000"/>
        <rFont val="Calibri"/>
        <family val="2"/>
      </rPr>
      <t>Freight rate trend</t>
    </r>
    <r>
      <rPr>
        <sz val="8"/>
        <color rgb="FF000000"/>
        <rFont val="Calibri"/>
        <family val="2"/>
      </rPr>
      <t xml:space="preserve"> - line charts for spot and TC rates for different routes, rate predictions using LSTM
• </t>
    </r>
    <r>
      <rPr>
        <b/>
        <u/>
        <sz val="8"/>
        <color rgb="FF000000"/>
        <rFont val="Calibri"/>
        <family val="2"/>
      </rPr>
      <t>New build and secondhand market</t>
    </r>
    <r>
      <rPr>
        <sz val="8"/>
        <color rgb="FF000000"/>
        <rFont val="Calibri"/>
        <family val="2"/>
      </rPr>
      <t xml:space="preserve"> - current proces, orderbook status, second hand vessel availabililty, Fleeg age</t>
    </r>
  </si>
  <si>
    <t>DECISION SUPPORT DASHBOARD</t>
  </si>
  <si>
    <t>SIMULATIONS AND SCENARIOS</t>
  </si>
  <si>
    <r>
      <t xml:space="preserve">• </t>
    </r>
    <r>
      <rPr>
        <b/>
        <u/>
        <sz val="8"/>
        <color rgb="FF000000"/>
        <rFont val="Calibri"/>
        <family val="2"/>
      </rPr>
      <t>Vessel list with Performance metics</t>
    </r>
    <r>
      <rPr>
        <sz val="8"/>
        <color rgb="FF000000"/>
        <rFont val="Calibri"/>
        <family val="2"/>
      </rPr>
      <t xml:space="preserve"> -  Table displaying each vessel's current status - TCE rates, fuel consumption, earnings and operational costs
• </t>
    </r>
    <r>
      <rPr>
        <b/>
        <u/>
        <sz val="8"/>
        <color rgb="FF000000"/>
        <rFont val="Calibri"/>
        <family val="2"/>
      </rPr>
      <t>Performance comparison</t>
    </r>
    <r>
      <rPr>
        <sz val="8"/>
        <color rgb="FF000000"/>
        <rFont val="Calibri"/>
        <family val="2"/>
      </rPr>
      <t xml:space="preserve"> - Bars and charts comparing vessels on KPIs - speed, fuel efficiency, voyage earnings, and maintenance costs
• </t>
    </r>
    <r>
      <rPr>
        <b/>
        <u/>
        <sz val="8"/>
        <color rgb="FF000000"/>
        <rFont val="Calibri"/>
        <family val="2"/>
      </rPr>
      <t>Operaitonal effiicency insights</t>
    </r>
    <r>
      <rPr>
        <sz val="8"/>
        <color rgb="FF000000"/>
        <rFont val="Calibri"/>
        <family val="2"/>
      </rPr>
      <t xml:space="preserve"> - Real time insights into vessel speed vs route performance, suggesting adjustmenets and optimize costs
• </t>
    </r>
    <r>
      <rPr>
        <b/>
        <u/>
        <sz val="8"/>
        <color rgb="FF000000"/>
        <rFont val="Calibri"/>
        <family val="2"/>
      </rPr>
      <t>Vessel health and maintenance tracker</t>
    </r>
    <r>
      <rPr>
        <sz val="8"/>
        <color rgb="FF000000"/>
        <rFont val="Calibri"/>
        <family val="2"/>
      </rPr>
      <t xml:space="preserve"> - health scores based on age, recent repairs and operational history, upcoming maintenance and alerts for low performing vessels</t>
    </r>
  </si>
  <si>
    <r>
      <t>•</t>
    </r>
    <r>
      <rPr>
        <b/>
        <u/>
        <sz val="8"/>
        <color rgb="FF000000"/>
        <rFont val="Calibri"/>
        <family val="2"/>
      </rPr>
      <t xml:space="preserve"> Fleet allocation recommendations</t>
    </r>
    <r>
      <rPr>
        <sz val="8"/>
        <color rgb="FF000000"/>
        <rFont val="Calibri"/>
        <family val="2"/>
      </rPr>
      <t xml:space="preserve"> - Heatmap showing high demand routes and the recommended allocation of vessels to these routes, suggested vessel assignnments based on profitabiilty predictions
• </t>
    </r>
    <r>
      <rPr>
        <b/>
        <u/>
        <sz val="8"/>
        <color rgb="FF000000"/>
        <rFont val="Calibri"/>
        <family val="2"/>
      </rPr>
      <t>Chartering strategy recommendations</t>
    </r>
    <r>
      <rPr>
        <sz val="8"/>
        <color rgb="FF000000"/>
        <rFont val="Calibri"/>
        <family val="2"/>
      </rPr>
      <t xml:space="preserve"> - Comparing of spot vs TC earning potential based on forecasts
• </t>
    </r>
    <r>
      <rPr>
        <b/>
        <u/>
        <sz val="8"/>
        <color rgb="FF000000"/>
        <rFont val="Calibri"/>
        <family val="2"/>
      </rPr>
      <t>FFA trading suggestions</t>
    </r>
    <r>
      <rPr>
        <sz val="8"/>
        <color rgb="FF000000"/>
        <rFont val="Calibri"/>
        <family val="2"/>
      </rPr>
      <t xml:space="preserve"> - Suggetsed FFA positions based on market forecasts, highlighting buy/sell opportunities and hedging options, risk-adjusted profitability metrics for different FFA scenarios
• </t>
    </r>
    <r>
      <rPr>
        <b/>
        <u/>
        <sz val="8"/>
        <color rgb="FF000000"/>
        <rFont val="Calibri"/>
        <family val="2"/>
      </rPr>
      <t>Speed and route optimization</t>
    </r>
    <r>
      <rPr>
        <sz val="8"/>
        <color rgb="FF000000"/>
        <rFont val="Calibri"/>
        <family val="2"/>
      </rPr>
      <t xml:space="preserve"> - route specific recommendations for vessel speed and fuel consumption to maximise earnings</t>
    </r>
  </si>
  <si>
    <r>
      <t>•</t>
    </r>
    <r>
      <rPr>
        <b/>
        <u/>
        <sz val="8"/>
        <color rgb="FF000000"/>
        <rFont val="Calibri"/>
        <family val="2"/>
      </rPr>
      <t xml:space="preserve"> Profitability scenarios</t>
    </r>
    <r>
      <rPr>
        <sz val="8"/>
        <color rgb="FF000000"/>
        <rFont val="Calibri"/>
        <family val="2"/>
      </rPr>
      <t xml:space="preserve"> - Scenario planning tools where users ca. input variables (rate increase, fuel price changes) to see projected fleet profitability
•</t>
    </r>
    <r>
      <rPr>
        <b/>
        <u/>
        <sz val="8"/>
        <color rgb="FF000000"/>
        <rFont val="Calibri"/>
        <family val="2"/>
      </rPr>
      <t xml:space="preserve"> Chartering  simulations</t>
    </r>
    <r>
      <rPr>
        <sz val="8"/>
        <color rgb="FF000000"/>
        <rFont val="Calibri"/>
        <family val="2"/>
      </rPr>
      <t xml:space="preserve"> - simulation of various chartering strategies (spot vs TC) to evaluate profitabilty under different rates and demand conditions
• </t>
    </r>
    <r>
      <rPr>
        <b/>
        <u/>
        <sz val="8"/>
        <color rgb="FF000000"/>
        <rFont val="Calibri"/>
        <family val="2"/>
      </rPr>
      <t>Fleet utilization scenarios</t>
    </r>
    <r>
      <rPr>
        <sz val="8"/>
        <color rgb="FF000000"/>
        <rFont val="Calibri"/>
        <family val="2"/>
      </rPr>
      <t xml:space="preserve"> - simulate effects of vessel allocation changes, speed adjustments, route shifts on fleet utilization and revenue.</t>
    </r>
  </si>
  <si>
    <r>
      <rPr>
        <b/>
        <u/>
        <sz val="8"/>
        <color rgb="FF000000"/>
        <rFont val="Calibri"/>
        <family val="2"/>
      </rPr>
      <t>Market condition Data tags</t>
    </r>
    <r>
      <rPr>
        <sz val="8"/>
        <color rgb="FF000000"/>
        <rFont val="Calibri"/>
        <family val="2"/>
      </rPr>
      <t xml:space="preserve"> - Spot rate, TC rates, Freight rate, cargo demand, supply capacity, sdemand supply ratio, new building price, second hand prive, orderbook, fleet age distribution, route congestion index, trade volume, route distance
</t>
    </r>
    <r>
      <rPr>
        <b/>
        <u/>
        <sz val="8"/>
        <color rgb="FF000000"/>
        <rFont val="Calibri"/>
        <family val="2"/>
      </rPr>
      <t>Fleet performance data tags</t>
    </r>
    <r>
      <rPr>
        <sz val="8"/>
        <color rgb="FF000000"/>
        <rFont val="Calibri"/>
        <family val="2"/>
      </rPr>
      <t xml:space="preserve"> - Vessel type, DWT, Age, TCE, S&amp;C, Voyage revenue, operating costs, maintenance status, design and average speed, port stay, utilization rate, voyage history
</t>
    </r>
    <r>
      <rPr>
        <b/>
        <u/>
        <sz val="8"/>
        <color rgb="FF000000"/>
        <rFont val="Calibri"/>
        <family val="2"/>
      </rPr>
      <t>Financial and Economic tags</t>
    </r>
    <r>
      <rPr>
        <sz val="8"/>
        <color rgb="FF000000"/>
        <rFont val="Calibri"/>
        <family val="2"/>
      </rPr>
      <t xml:space="preserve"> - Fuel price, bunker costs, FFA rate, FFA position, risk alert, commodity prices
</t>
    </r>
    <r>
      <rPr>
        <b/>
        <u/>
        <sz val="8"/>
        <color rgb="FF000000"/>
        <rFont val="Calibri"/>
        <family val="2"/>
      </rPr>
      <t>Analytics and Forecasting tags</t>
    </r>
    <r>
      <rPr>
        <sz val="8"/>
        <color rgb="FF000000"/>
        <rFont val="Calibri"/>
        <family val="2"/>
      </rPr>
      <t xml:space="preserve"> - Freight rate forecast, demand forecast, supply forecast, fuel price forecast, Optimal speed, route recommendation, chartering recommendation
</t>
    </r>
    <r>
      <rPr>
        <b/>
        <u/>
        <sz val="8"/>
        <color rgb="FF000000"/>
        <rFont val="Calibri"/>
        <family val="2"/>
      </rPr>
      <t>Scenario and simulation tags</t>
    </r>
    <r>
      <rPr>
        <sz val="8"/>
        <color rgb="FF000000"/>
        <rFont val="Calibri"/>
        <family val="2"/>
      </rPr>
      <t xml:space="preserve"> - Rate scenario, fuel cost scenario, chartering durations, simulation profit, simulated utilization, simulated TCE</t>
    </r>
  </si>
  <si>
    <t>TAG LIST</t>
  </si>
  <si>
    <t>Vessel Name</t>
  </si>
  <si>
    <t>built</t>
  </si>
  <si>
    <t>Consumption at 12knots</t>
  </si>
  <si>
    <t>A</t>
  </si>
  <si>
    <t>B</t>
  </si>
  <si>
    <t>C</t>
  </si>
  <si>
    <t>D</t>
  </si>
  <si>
    <t>E</t>
  </si>
  <si>
    <t>G</t>
  </si>
  <si>
    <t xml:space="preserve">Aux + Boiler per day </t>
  </si>
  <si>
    <t>Total per day</t>
  </si>
  <si>
    <t>Voyage days</t>
  </si>
  <si>
    <t>Voyage Revenue</t>
  </si>
  <si>
    <t>Cargo rate per ton</t>
  </si>
  <si>
    <t>Cargo volume</t>
  </si>
  <si>
    <t>Fuel cost per day</t>
  </si>
  <si>
    <t>Fuel Price</t>
  </si>
  <si>
    <t>Operating costs</t>
  </si>
  <si>
    <t>Crew costs</t>
  </si>
  <si>
    <t>Maintenance</t>
  </si>
  <si>
    <t>Insurance</t>
  </si>
  <si>
    <t>Total operating cost/day</t>
  </si>
  <si>
    <t>Total voyage expense</t>
  </si>
  <si>
    <t>TCE/day</t>
  </si>
  <si>
    <t>Next maintenance date</t>
  </si>
  <si>
    <t>Port cost</t>
  </si>
  <si>
    <t>per day</t>
  </si>
  <si>
    <t>for voyage days</t>
  </si>
  <si>
    <t>Freight per day</t>
  </si>
  <si>
    <t>Route</t>
  </si>
  <si>
    <t>Distance (Nautical Miles)</t>
  </si>
  <si>
    <t>Spot Rate (Upper Limit) ($/ton)</t>
  </si>
  <si>
    <t>Time Charter Average Rate (Upper Limit) ($/day)</t>
  </si>
  <si>
    <t>Comments</t>
  </si>
  <si>
    <t>Brazil to China</t>
  </si>
  <si>
    <t>High-demand route primarily for iron ore and soybeans, influenced by China’s industrial demand.</t>
  </si>
  <si>
    <t>Australia to China</t>
  </si>
  <si>
    <t>Major coal and iron ore route with stable demand; relatively short distance increases frequency of trips.</t>
  </si>
  <si>
    <t>United States Gulf to China</t>
  </si>
  <si>
    <t>High-demand route for grain exports, especially soybeans; seasonal demand peaks during U.S. harvest periods.</t>
  </si>
  <si>
    <t>Indonesia to India</t>
  </si>
  <si>
    <t>Key coal route, driven by India’s energy needs; short route allows for quick turnaround.</t>
  </si>
  <si>
    <t>South Africa to Europe</t>
  </si>
  <si>
    <t>Main export of coal and minerals; route stability affected by EU energy policies and African supply.</t>
  </si>
  <si>
    <t>Colombia to Europe</t>
  </si>
  <si>
    <t>Significant coal route, impacted by European energy demand and Colombian export volumes.</t>
  </si>
  <si>
    <t>United States East Coast to Europe</t>
  </si>
  <si>
    <t>Grain and coal exports; moderately competitive route with seasonal grain demand fluctuations.</t>
  </si>
  <si>
    <t>Russia to Europe</t>
  </si>
  <si>
    <t>Primarily grain exports from Russia, with fluctuations depending on sanctions and EU demand.</t>
  </si>
  <si>
    <t>Canada to Japan</t>
  </si>
  <si>
    <t>Grain and coal export route; long distance results in lower voyage frequency, but stable demand.</t>
  </si>
  <si>
    <t>Argentina to Southeast Asia</t>
  </si>
  <si>
    <t>High-demand grain route, mainly soybeans and wheat, with seasonal peaks based on South American harvests.</t>
  </si>
  <si>
    <t>Voyage duration</t>
  </si>
  <si>
    <t>Speed</t>
  </si>
  <si>
    <t>Voyage Revenue (Spot)</t>
  </si>
  <si>
    <t>H</t>
  </si>
  <si>
    <t>Days</t>
  </si>
  <si>
    <t>Congestion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</si>
</sst>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numFmt numFmtId="165" formatCode="#,##0.0"/>
    <numFmt numFmtId="166" formatCode="0.0"/>
    <numFmt numFmtId="167" formatCode="0.000000"/>
    <numFmt numFmtId="168" formatCode="yyyy\-mm\-dd;@"/>
    <numFmt numFmtId="169" formatCode="0.0%"/>
  </numFmts>
  <fonts count="8" x14ac:knownFonts="1">
    <font>
      <sz val="11"/>
      <color rgb="FF000000"/>
      <name val="Calibri"/>
      <family val="2"/>
    </font>
    <font>
      <b/>
      <sz val="11"/>
      <color rgb="FF000000"/>
      <name val="Calibri"/>
      <family val="2"/>
    </font>
    <font>
      <sz val="11"/>
      <color rgb="FF000000"/>
      <name val="Calibri"/>
      <family val="2"/>
    </font>
    <font>
      <i/>
      <sz val="11"/>
      <color rgb="FF000000"/>
      <name val="Calibri"/>
      <family val="2"/>
    </font>
    <font>
      <sz val="11"/>
      <color rgb="FF000000"/>
      <name val="Times New Roman"/>
      <family val="1"/>
    </font>
    <font>
      <sz val="10"/>
      <color rgb="FF000000"/>
      <name val="Calibri"/>
      <family val="2"/>
    </font>
    <font>
      <sz val="8"/>
      <color rgb="FF000000"/>
      <name val="Calibri"/>
      <family val="2"/>
    </font>
    <font>
      <b/>
      <u/>
      <sz val="8"/>
      <color rgb="FF000000"/>
      <name val="Calibri"/>
      <family val="2"/>
    </font>
  </fonts>
  <fills count="11">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3" tint="0.79998168889431442"/>
        <bgColor indexed="64"/>
      </patternFill>
    </fill>
  </fills>
  <borders count="16">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s>
  <cellStyleXfs count="2">
    <xf numFmtId="0" fontId="0" fillId="0" borderId="0" applyBorder="0"/>
    <xf numFmtId="9" fontId="2" fillId="0" borderId="0" applyFont="0" applyFill="0" applyBorder="0" applyAlignment="0" applyProtection="0"/>
  </cellStyleXfs>
  <cellXfs count="148">
    <xf numFmtId="0" fontId="0" fillId="0" borderId="0" xfId="0"/>
    <xf numFmtId="0" fontId="1" fillId="0" borderId="0" xfId="0" applyFont="1"/>
    <xf numFmtId="0" fontId="0" fillId="0" borderId="1" xfId="0" applyBorder="1"/>
    <xf numFmtId="0" fontId="0" fillId="0" borderId="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xf>
    <xf numFmtId="164" fontId="0" fillId="0" borderId="4" xfId="0" applyNumberFormat="1" applyBorder="1"/>
    <xf numFmtId="4" fontId="0" fillId="0" borderId="5" xfId="0" applyNumberFormat="1" applyBorder="1" applyAlignment="1">
      <alignment horizontal="right"/>
    </xf>
    <xf numFmtId="165" fontId="0" fillId="0" borderId="5" xfId="0" applyNumberFormat="1" applyBorder="1" applyAlignment="1">
      <alignment horizontal="right"/>
    </xf>
    <xf numFmtId="3" fontId="0" fillId="0" borderId="5" xfId="0" applyNumberFormat="1" applyBorder="1" applyAlignment="1">
      <alignment horizontal="right"/>
    </xf>
    <xf numFmtId="164" fontId="0" fillId="0" borderId="5" xfId="0" applyNumberFormat="1" applyBorder="1"/>
    <xf numFmtId="164" fontId="0" fillId="0" borderId="6" xfId="0" applyNumberFormat="1" applyBorder="1"/>
    <xf numFmtId="4" fontId="0" fillId="0" borderId="6" xfId="0" applyNumberFormat="1" applyBorder="1" applyAlignment="1">
      <alignment horizontal="right"/>
    </xf>
    <xf numFmtId="165" fontId="0" fillId="0" borderId="6" xfId="0" applyNumberFormat="1" applyBorder="1" applyAlignment="1">
      <alignment horizontal="right"/>
    </xf>
    <xf numFmtId="3" fontId="0" fillId="0" borderId="6" xfId="0" applyNumberFormat="1" applyBorder="1" applyAlignment="1">
      <alignment horizontal="right"/>
    </xf>
    <xf numFmtId="0" fontId="0" fillId="0" borderId="0" xfId="0" applyAlignment="1">
      <alignment wrapText="1"/>
    </xf>
    <xf numFmtId="0" fontId="0" fillId="0" borderId="7" xfId="0" applyBorder="1" applyAlignment="1">
      <alignment horizontal="center"/>
    </xf>
    <xf numFmtId="1" fontId="0" fillId="0" borderId="7" xfId="0" applyNumberFormat="1" applyBorder="1"/>
    <xf numFmtId="0" fontId="0" fillId="0" borderId="7" xfId="0" applyBorder="1"/>
    <xf numFmtId="3" fontId="0" fillId="0" borderId="7" xfId="0" applyNumberFormat="1" applyBorder="1"/>
    <xf numFmtId="165" fontId="0" fillId="0" borderId="7" xfId="0" applyNumberFormat="1" applyBorder="1"/>
    <xf numFmtId="0" fontId="0" fillId="0" borderId="0" xfId="0" applyBorder="1" applyAlignment="1">
      <alignment horizontal="center"/>
    </xf>
    <xf numFmtId="0" fontId="0" fillId="0" borderId="0" xfId="0" applyBorder="1"/>
    <xf numFmtId="164" fontId="0" fillId="0" borderId="5" xfId="0" applyNumberFormat="1" applyBorder="1" applyAlignment="1">
      <alignment horizontal="center"/>
    </xf>
    <xf numFmtId="3" fontId="0" fillId="0" borderId="5" xfId="0" applyNumberFormat="1" applyBorder="1" applyAlignment="1">
      <alignment horizontal="center"/>
    </xf>
    <xf numFmtId="164" fontId="0" fillId="0" borderId="6" xfId="0" applyNumberFormat="1" applyBorder="1" applyAlignment="1">
      <alignment horizontal="center"/>
    </xf>
    <xf numFmtId="0" fontId="0" fillId="2" borderId="2" xfId="0" applyFill="1" applyBorder="1" applyAlignment="1">
      <alignment horizontal="center" wrapText="1"/>
    </xf>
    <xf numFmtId="0" fontId="0" fillId="0" borderId="0" xfId="0" applyAlignment="1">
      <alignment horizontal="center"/>
    </xf>
    <xf numFmtId="164" fontId="0" fillId="0" borderId="4" xfId="0" applyNumberFormat="1" applyBorder="1" applyAlignment="1">
      <alignment horizontal="center"/>
    </xf>
    <xf numFmtId="0" fontId="0" fillId="0" borderId="0" xfId="0" applyAlignment="1">
      <alignment horizontal="center" vertical="center"/>
    </xf>
    <xf numFmtId="164" fontId="0" fillId="0" borderId="4" xfId="0" applyNumberFormat="1" applyBorder="1" applyAlignment="1">
      <alignment horizontal="center" vertical="center"/>
    </xf>
    <xf numFmtId="4" fontId="0" fillId="0" borderId="5" xfId="0" applyNumberFormat="1" applyBorder="1" applyAlignment="1">
      <alignment horizontal="center" vertical="center"/>
    </xf>
    <xf numFmtId="164" fontId="0" fillId="0" borderId="5" xfId="0" applyNumberFormat="1" applyBorder="1" applyAlignment="1">
      <alignment horizontal="center" vertical="center"/>
    </xf>
    <xf numFmtId="0" fontId="0" fillId="0" borderId="0" xfId="0" applyAlignment="1">
      <alignment horizontal="left" vertical="center"/>
    </xf>
    <xf numFmtId="17" fontId="0" fillId="0" borderId="0" xfId="0" applyNumberFormat="1" applyAlignment="1">
      <alignment horizontal="center"/>
    </xf>
    <xf numFmtId="0" fontId="1" fillId="0" borderId="0" xfId="0" applyFont="1" applyAlignment="1">
      <alignment horizontal="center"/>
    </xf>
    <xf numFmtId="0" fontId="0" fillId="3" borderId="0" xfId="0"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0" fillId="4" borderId="0" xfId="0" applyFill="1" applyAlignment="1">
      <alignment horizontal="center"/>
    </xf>
    <xf numFmtId="1" fontId="0" fillId="4" borderId="0" xfId="0" applyNumberFormat="1" applyFill="1" applyAlignment="1">
      <alignment horizontal="center"/>
    </xf>
    <xf numFmtId="0" fontId="0" fillId="3" borderId="7" xfId="0" applyFill="1" applyBorder="1" applyAlignment="1">
      <alignment horizontal="center"/>
    </xf>
    <xf numFmtId="9" fontId="0" fillId="3" borderId="7" xfId="1" applyFont="1" applyFill="1" applyBorder="1" applyAlignment="1">
      <alignment horizontal="center"/>
    </xf>
    <xf numFmtId="2" fontId="0" fillId="0" borderId="0" xfId="0" applyNumberFormat="1" applyAlignment="1">
      <alignment horizontal="center"/>
    </xf>
    <xf numFmtId="166" fontId="0" fillId="0" borderId="0" xfId="0" applyNumberFormat="1" applyAlignment="1">
      <alignment horizontal="center"/>
    </xf>
    <xf numFmtId="1" fontId="0" fillId="0" borderId="0" xfId="0" applyNumberFormat="1" applyAlignment="1">
      <alignment horizontal="center"/>
    </xf>
    <xf numFmtId="166" fontId="0" fillId="3" borderId="0" xfId="0" applyNumberFormat="1" applyFill="1" applyAlignment="1">
      <alignment horizontal="center"/>
    </xf>
    <xf numFmtId="2" fontId="0" fillId="0" borderId="0" xfId="0" applyNumberFormat="1" applyAlignment="1">
      <alignment horizontal="center" vertical="center"/>
    </xf>
    <xf numFmtId="0" fontId="0" fillId="0" borderId="8" xfId="0" applyBorder="1"/>
    <xf numFmtId="0" fontId="3" fillId="0" borderId="9" xfId="0" applyFont="1" applyBorder="1" applyAlignment="1">
      <alignment horizontal="center"/>
    </xf>
    <xf numFmtId="0" fontId="3" fillId="0" borderId="9" xfId="0" applyFont="1" applyBorder="1" applyAlignment="1">
      <alignment horizontal="centerContinuous"/>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3" fontId="0" fillId="0" borderId="5" xfId="0" applyNumberFormat="1" applyBorder="1" applyAlignment="1">
      <alignment horizontal="center" vertical="center"/>
    </xf>
    <xf numFmtId="164" fontId="0" fillId="0" borderId="6" xfId="0" applyNumberFormat="1" applyBorder="1" applyAlignment="1">
      <alignment horizontal="center" vertical="center"/>
    </xf>
    <xf numFmtId="3" fontId="0" fillId="0" borderId="6" xfId="0" applyNumberFormat="1" applyBorder="1" applyAlignment="1">
      <alignment horizontal="center" vertical="center"/>
    </xf>
    <xf numFmtId="4" fontId="0" fillId="0" borderId="6" xfId="0" applyNumberFormat="1" applyBorder="1" applyAlignment="1">
      <alignment horizontal="center" vertical="center"/>
    </xf>
    <xf numFmtId="0" fontId="0" fillId="0" borderId="10" xfId="0" applyBorder="1" applyAlignment="1">
      <alignment horizontal="center" wrapText="1"/>
    </xf>
    <xf numFmtId="166" fontId="0" fillId="0" borderId="0" xfId="0" applyNumberFormat="1" applyAlignment="1">
      <alignment horizontal="center" vertical="center"/>
    </xf>
    <xf numFmtId="1" fontId="0" fillId="0" borderId="0" xfId="0" applyNumberFormat="1" applyAlignment="1">
      <alignment horizontal="center" vertical="center"/>
    </xf>
    <xf numFmtId="168" fontId="0" fillId="0" borderId="0" xfId="0" applyNumberFormat="1" applyAlignment="1">
      <alignment horizontal="center" vertical="center"/>
    </xf>
    <xf numFmtId="0" fontId="0" fillId="0" borderId="1" xfId="0" applyBorder="1" applyAlignment="1">
      <alignment horizontal="center"/>
    </xf>
    <xf numFmtId="165" fontId="0" fillId="0" borderId="5" xfId="0" applyNumberFormat="1" applyBorder="1" applyAlignment="1">
      <alignment horizontal="center"/>
    </xf>
    <xf numFmtId="165" fontId="0" fillId="0" borderId="6" xfId="0" applyNumberFormat="1" applyBorder="1" applyAlignment="1">
      <alignment horizontal="center"/>
    </xf>
    <xf numFmtId="164" fontId="0" fillId="2" borderId="5" xfId="0" applyNumberFormat="1" applyFill="1" applyBorder="1" applyAlignment="1">
      <alignment horizontal="center"/>
    </xf>
    <xf numFmtId="165" fontId="0" fillId="2" borderId="5" xfId="0" applyNumberFormat="1" applyFill="1" applyBorder="1" applyAlignment="1">
      <alignment horizontal="center"/>
    </xf>
    <xf numFmtId="0" fontId="0" fillId="2" borderId="0" xfId="0" applyFill="1" applyAlignment="1">
      <alignment horizontal="center" vertical="center"/>
    </xf>
    <xf numFmtId="0" fontId="0" fillId="2" borderId="0" xfId="0" applyFill="1" applyBorder="1" applyAlignment="1">
      <alignment horizontal="center" wrapText="1"/>
    </xf>
    <xf numFmtId="3" fontId="0" fillId="0" borderId="0" xfId="0" applyNumberFormat="1" applyBorder="1" applyAlignment="1">
      <alignment horizontal="center"/>
    </xf>
    <xf numFmtId="168" fontId="0" fillId="5" borderId="0" xfId="0" applyNumberFormat="1" applyFill="1" applyBorder="1" applyAlignment="1">
      <alignment horizontal="center" vertical="center"/>
    </xf>
    <xf numFmtId="0" fontId="0" fillId="5" borderId="0" xfId="0" applyFill="1" applyAlignment="1">
      <alignment horizontal="center"/>
    </xf>
    <xf numFmtId="49" fontId="0" fillId="0" borderId="0" xfId="0" applyNumberFormat="1" applyBorder="1" applyAlignment="1">
      <alignment horizontal="center" vertical="center"/>
    </xf>
    <xf numFmtId="49" fontId="0" fillId="5" borderId="0" xfId="0" applyNumberFormat="1" applyFill="1" applyBorder="1" applyAlignment="1">
      <alignment horizontal="center" vertical="center"/>
    </xf>
    <xf numFmtId="3" fontId="0" fillId="5" borderId="5" xfId="0" applyNumberFormat="1" applyFill="1" applyBorder="1" applyAlignment="1">
      <alignment horizontal="right"/>
    </xf>
    <xf numFmtId="169" fontId="0" fillId="0" borderId="7" xfId="1" applyNumberFormat="1" applyFont="1" applyBorder="1" applyAlignment="1">
      <alignment horizontal="center"/>
    </xf>
    <xf numFmtId="0" fontId="0" fillId="0" borderId="7" xfId="0" applyBorder="1" applyAlignment="1">
      <alignment horizontal="center" vertical="center" wrapText="1"/>
    </xf>
    <xf numFmtId="0" fontId="0" fillId="0" borderId="0" xfId="0" applyAlignment="1">
      <alignment horizontal="center" vertical="center" wrapText="1"/>
    </xf>
    <xf numFmtId="17" fontId="0" fillId="0" borderId="0" xfId="0" applyNumberFormat="1" applyAlignment="1">
      <alignment horizontal="center" vertical="center"/>
    </xf>
    <xf numFmtId="1" fontId="0" fillId="0" borderId="7" xfId="0" applyNumberFormat="1" applyBorder="1" applyAlignment="1">
      <alignment horizontal="center"/>
    </xf>
    <xf numFmtId="3" fontId="0" fillId="0" borderId="7" xfId="0" applyNumberFormat="1" applyBorder="1" applyAlignment="1">
      <alignment horizontal="center"/>
    </xf>
    <xf numFmtId="165" fontId="0" fillId="0" borderId="7" xfId="0" applyNumberFormat="1" applyBorder="1" applyAlignment="1">
      <alignment horizontal="center"/>
    </xf>
    <xf numFmtId="3" fontId="0" fillId="5" borderId="0" xfId="0" applyNumberFormat="1" applyFill="1" applyAlignment="1">
      <alignment horizontal="center"/>
    </xf>
    <xf numFmtId="165" fontId="0" fillId="5" borderId="0" xfId="0" applyNumberFormat="1" applyFill="1" applyAlignment="1">
      <alignment horizontal="center"/>
    </xf>
    <xf numFmtId="49" fontId="0" fillId="2" borderId="7" xfId="0" applyNumberFormat="1" applyFill="1" applyBorder="1" applyAlignment="1">
      <alignment horizontal="center" vertical="center" wrapText="1"/>
    </xf>
    <xf numFmtId="0" fontId="0" fillId="2" borderId="7" xfId="0" applyFill="1" applyBorder="1" applyAlignment="1">
      <alignment horizontal="center" vertical="center" wrapText="1"/>
    </xf>
    <xf numFmtId="49" fontId="0" fillId="0" borderId="7" xfId="0" applyNumberFormat="1" applyBorder="1" applyAlignment="1">
      <alignment horizontal="center" vertical="center"/>
    </xf>
    <xf numFmtId="3" fontId="0" fillId="0" borderId="12" xfId="0" applyNumberFormat="1" applyBorder="1" applyAlignment="1">
      <alignment horizontal="right"/>
    </xf>
    <xf numFmtId="0" fontId="0" fillId="0" borderId="7" xfId="0" applyBorder="1" applyAlignment="1">
      <alignment horizontal="center" vertical="center"/>
    </xf>
    <xf numFmtId="3" fontId="0" fillId="5" borderId="7" xfId="0" applyNumberFormat="1" applyFill="1" applyBorder="1" applyAlignment="1">
      <alignment horizontal="right"/>
    </xf>
    <xf numFmtId="3" fontId="0" fillId="0" borderId="7" xfId="0" applyNumberFormat="1" applyBorder="1" applyAlignment="1">
      <alignment horizontal="right"/>
    </xf>
    <xf numFmtId="9" fontId="0" fillId="0" borderId="0" xfId="1" applyFont="1" applyAlignment="1">
      <alignment horizontal="center" vertical="center"/>
    </xf>
    <xf numFmtId="165" fontId="0" fillId="0" borderId="0" xfId="0" applyNumberFormat="1" applyAlignment="1">
      <alignment horizontal="center" vertical="center"/>
    </xf>
    <xf numFmtId="9" fontId="0" fillId="0" borderId="0" xfId="1" applyFont="1" applyAlignment="1">
      <alignment horizontal="center"/>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9" fontId="4" fillId="0" borderId="7" xfId="1" applyFont="1" applyBorder="1" applyAlignment="1">
      <alignment horizontal="center" vertical="center"/>
    </xf>
    <xf numFmtId="9" fontId="4" fillId="0" borderId="7" xfId="0" applyNumberFormat="1" applyFont="1" applyBorder="1" applyAlignment="1">
      <alignment horizontal="center" vertical="center"/>
    </xf>
    <xf numFmtId="166" fontId="0" fillId="6" borderId="0" xfId="0" applyNumberFormat="1" applyFill="1" applyAlignment="1">
      <alignment horizontal="center"/>
    </xf>
    <xf numFmtId="3" fontId="0" fillId="0" borderId="11" xfId="0" applyNumberFormat="1" applyBorder="1" applyAlignment="1">
      <alignment horizontal="right"/>
    </xf>
    <xf numFmtId="0" fontId="0" fillId="7" borderId="7" xfId="0" applyFill="1" applyBorder="1" applyAlignment="1">
      <alignment horizontal="center" vertical="center"/>
    </xf>
    <xf numFmtId="0" fontId="0" fillId="7" borderId="0" xfId="0" applyFill="1" applyAlignment="1">
      <alignment horizontal="center" vertical="center"/>
    </xf>
    <xf numFmtId="0" fontId="0" fillId="0" borderId="7" xfId="0" applyBorder="1" applyAlignment="1">
      <alignment horizontal="center" wrapText="1"/>
    </xf>
    <xf numFmtId="164" fontId="0" fillId="0" borderId="7" xfId="0" applyNumberFormat="1" applyBorder="1" applyAlignment="1">
      <alignment horizontal="center" vertical="center"/>
    </xf>
    <xf numFmtId="4" fontId="0" fillId="0" borderId="7" xfId="0" applyNumberFormat="1" applyBorder="1" applyAlignment="1">
      <alignment horizontal="center" vertical="center"/>
    </xf>
    <xf numFmtId="0" fontId="0" fillId="7" borderId="2" xfId="0" applyFill="1" applyBorder="1" applyAlignment="1">
      <alignment horizontal="center"/>
    </xf>
    <xf numFmtId="0" fontId="0" fillId="7" borderId="2" xfId="0" applyFill="1" applyBorder="1" applyAlignment="1">
      <alignment horizontal="center" wrapText="1"/>
    </xf>
    <xf numFmtId="165" fontId="0" fillId="7" borderId="5" xfId="0" applyNumberFormat="1" applyFill="1" applyBorder="1" applyAlignment="1">
      <alignment horizontal="center"/>
    </xf>
    <xf numFmtId="165" fontId="0" fillId="7" borderId="6" xfId="0" applyNumberFormat="1" applyFill="1" applyBorder="1" applyAlignment="1">
      <alignment horizontal="center"/>
    </xf>
    <xf numFmtId="165" fontId="0" fillId="0" borderId="7" xfId="0" applyNumberFormat="1" applyBorder="1" applyAlignment="1">
      <alignment horizontal="center" vertical="center"/>
    </xf>
    <xf numFmtId="3" fontId="0" fillId="0" borderId="0" xfId="0" quotePrefix="1" applyNumberFormat="1" applyBorder="1" applyAlignment="1">
      <alignment horizontal="center"/>
    </xf>
    <xf numFmtId="1" fontId="0" fillId="0" borderId="0" xfId="0" quotePrefix="1" applyNumberFormat="1" applyAlignment="1">
      <alignment horizontal="center" vertical="center"/>
    </xf>
    <xf numFmtId="0" fontId="0" fillId="9" borderId="2" xfId="0" applyFill="1" applyBorder="1" applyAlignment="1">
      <alignment horizontal="center" vertical="center" wrapText="1"/>
    </xf>
    <xf numFmtId="4" fontId="0" fillId="8" borderId="5" xfId="0" applyNumberFormat="1" applyFill="1" applyBorder="1" applyAlignment="1">
      <alignment horizontal="center" vertical="center"/>
    </xf>
    <xf numFmtId="49" fontId="0" fillId="0" borderId="0" xfId="0" applyNumberFormat="1" applyAlignment="1">
      <alignment horizontal="center"/>
    </xf>
    <xf numFmtId="4" fontId="0" fillId="0" borderId="0" xfId="0" applyNumberFormat="1" applyAlignment="1">
      <alignment horizontal="center" vertical="center"/>
    </xf>
    <xf numFmtId="167" fontId="0" fillId="0" borderId="0" xfId="0" applyNumberFormat="1" applyAlignment="1">
      <alignment horizontal="center" vertical="center"/>
    </xf>
    <xf numFmtId="3" fontId="0" fillId="0" borderId="0" xfId="0" applyNumberFormat="1" applyAlignment="1">
      <alignment horizontal="center"/>
    </xf>
    <xf numFmtId="164" fontId="0" fillId="7" borderId="13" xfId="0" applyNumberFormat="1" applyFill="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49" fontId="0" fillId="0" borderId="7" xfId="0" applyNumberFormat="1" applyBorder="1" applyAlignment="1">
      <alignment horizontal="center"/>
    </xf>
    <xf numFmtId="168" fontId="0" fillId="0" borderId="13" xfId="0" applyNumberFormat="1" applyBorder="1" applyAlignment="1">
      <alignment horizontal="center" vertical="center"/>
    </xf>
    <xf numFmtId="3" fontId="0" fillId="0" borderId="0" xfId="0" applyNumberFormat="1" applyAlignment="1">
      <alignment horizontal="center" vertical="center"/>
    </xf>
    <xf numFmtId="168" fontId="0" fillId="5" borderId="13" xfId="0" applyNumberFormat="1" applyFill="1" applyBorder="1" applyAlignment="1">
      <alignment horizontal="center" vertical="center"/>
    </xf>
    <xf numFmtId="165" fontId="0" fillId="2" borderId="0" xfId="0" applyNumberFormat="1" applyFill="1" applyBorder="1" applyAlignment="1">
      <alignment horizontal="center"/>
    </xf>
    <xf numFmtId="166" fontId="0" fillId="0" borderId="7" xfId="0" applyNumberFormat="1" applyBorder="1" applyAlignment="1">
      <alignment horizontal="center" vertical="center"/>
    </xf>
    <xf numFmtId="168" fontId="0" fillId="0" borderId="7" xfId="0" quotePrefix="1" applyNumberFormat="1" applyBorder="1" applyAlignment="1">
      <alignment horizontal="center" vertical="center"/>
    </xf>
    <xf numFmtId="0" fontId="0" fillId="0" borderId="15" xfId="0" applyBorder="1" applyAlignment="1">
      <alignment horizontal="center" vertical="center" wrapText="1"/>
    </xf>
    <xf numFmtId="3" fontId="0" fillId="0" borderId="0" xfId="0" applyNumberFormat="1" applyBorder="1" applyAlignment="1">
      <alignment horizontal="center" vertical="center"/>
    </xf>
    <xf numFmtId="3" fontId="0" fillId="7" borderId="3" xfId="0" applyNumberFormat="1" applyFill="1" applyBorder="1" applyAlignment="1">
      <alignment horizontal="center" vertical="center"/>
    </xf>
    <xf numFmtId="165" fontId="0" fillId="7" borderId="7" xfId="0" applyNumberFormat="1" applyFill="1" applyBorder="1" applyAlignment="1">
      <alignment horizontal="center"/>
    </xf>
    <xf numFmtId="17" fontId="0" fillId="0" borderId="7" xfId="0" applyNumberFormat="1" applyBorder="1" applyAlignment="1">
      <alignment horizontal="center" vertical="center"/>
    </xf>
    <xf numFmtId="0" fontId="0" fillId="0" borderId="0" xfId="1" applyNumberFormat="1" applyFont="1" applyAlignment="1">
      <alignment horizontal="center"/>
    </xf>
    <xf numFmtId="166" fontId="0" fillId="0" borderId="7" xfId="0" applyNumberFormat="1" applyBorder="1" applyAlignment="1">
      <alignment horizontal="center"/>
    </xf>
    <xf numFmtId="2" fontId="0" fillId="0" borderId="7" xfId="0" applyNumberFormat="1" applyBorder="1" applyAlignment="1">
      <alignment horizontal="center" vertical="center"/>
    </xf>
    <xf numFmtId="3" fontId="0" fillId="0" borderId="7" xfId="0" applyNumberFormat="1" applyBorder="1" applyAlignment="1">
      <alignment horizontal="center" vertical="center"/>
    </xf>
    <xf numFmtId="0" fontId="0" fillId="0" borderId="0" xfId="0"/>
    <xf numFmtId="0" fontId="0" fillId="0" borderId="0" xfId="0" applyAlignment="1">
      <alignment horizontal="center" wrapText="1"/>
    </xf>
    <xf numFmtId="0" fontId="5" fillId="10" borderId="7" xfId="0" applyFont="1" applyFill="1" applyBorder="1" applyAlignment="1">
      <alignment horizontal="center"/>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6" fillId="0" borderId="0" xfId="0" applyFont="1" applyBorder="1" applyAlignment="1">
      <alignment horizontal="center" vertical="center" wrapText="1"/>
    </xf>
    <xf numFmtId="2" fontId="0" fillId="0" borderId="0" xfId="0" applyNumberFormat="1"/>
    <xf numFmtId="0" fontId="1" fillId="0" borderId="0" xfId="0" applyFont="1" applyAlignment="1">
      <alignment horizontal="center" vertical="center" wrapText="1"/>
    </xf>
    <xf numFmtId="166" fontId="0" fillId="0" borderId="0" xfId="0" applyNumberFormat="1" applyFont="1" applyAlignment="1">
      <alignment horizontal="center" vertical="center"/>
    </xf>
    <xf numFmtId="166" fontId="0" fillId="0" borderId="0" xfId="0" applyNumberFormat="1"/>
    <xf numFmtId="0" fontId="0" fillId="0" borderId="0" xfId="0" applyAlignment="1">
      <alignment horizontal="right"/>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'Fleet development'!$C$1</c:f>
              <c:strCache>
                <c:ptCount val="1"/>
                <c:pt idx="0">
                  <c:v>Panamax Bulkcarrier Fleet Development - Number</c:v>
                </c:pt>
              </c:strCache>
            </c:strRef>
          </c:tx>
          <c:spPr>
            <a:ln w="19050" cap="rnd">
              <a:solidFill>
                <a:schemeClr val="accent1"/>
              </a:solidFill>
              <a:round/>
            </a:ln>
            <a:effectLst/>
          </c:spPr>
          <c:marker>
            <c:symbol val="none"/>
          </c:marker>
          <c:trendline>
            <c:spPr>
              <a:ln w="19050" cap="rnd">
                <a:solidFill>
                  <a:schemeClr val="tx1"/>
                </a:solidFill>
                <a:prstDash val="sysDot"/>
              </a:ln>
              <a:effectLst/>
            </c:spPr>
            <c:trendlineType val="linear"/>
            <c:forward val="0.5"/>
            <c:dispRSqr val="1"/>
            <c:dispEq val="1"/>
            <c:trendlineLbl>
              <c:layout>
                <c:manualLayout>
                  <c:x val="-0.13766899743210287"/>
                  <c:y val="1.3035244540101732E-2"/>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'Fleet development'!$B$2:$B$26</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'Fleet development'!$C$2:$C$26</c:f>
              <c:numCache>
                <c:formatCode>#,##0</c:formatCode>
                <c:ptCount val="25"/>
                <c:pt idx="0">
                  <c:v>940</c:v>
                </c:pt>
                <c:pt idx="1">
                  <c:v>998</c:v>
                </c:pt>
                <c:pt idx="2">
                  <c:v>1079</c:v>
                </c:pt>
                <c:pt idx="3">
                  <c:v>1111</c:v>
                </c:pt>
                <c:pt idx="4">
                  <c:v>1126</c:v>
                </c:pt>
                <c:pt idx="5">
                  <c:v>1203</c:v>
                </c:pt>
                <c:pt idx="6">
                  <c:v>1296</c:v>
                </c:pt>
                <c:pt idx="7">
                  <c:v>1395</c:v>
                </c:pt>
                <c:pt idx="8">
                  <c:v>1475</c:v>
                </c:pt>
                <c:pt idx="9">
                  <c:v>1549</c:v>
                </c:pt>
                <c:pt idx="10">
                  <c:v>1617</c:v>
                </c:pt>
                <c:pt idx="11">
                  <c:v>1788</c:v>
                </c:pt>
                <c:pt idx="12">
                  <c:v>1970</c:v>
                </c:pt>
                <c:pt idx="13">
                  <c:v>2167</c:v>
                </c:pt>
                <c:pt idx="14">
                  <c:v>2339</c:v>
                </c:pt>
                <c:pt idx="15">
                  <c:v>2429</c:v>
                </c:pt>
                <c:pt idx="16">
                  <c:v>2451</c:v>
                </c:pt>
                <c:pt idx="17">
                  <c:v>2446</c:v>
                </c:pt>
                <c:pt idx="18">
                  <c:v>2505</c:v>
                </c:pt>
                <c:pt idx="19">
                  <c:v>2569</c:v>
                </c:pt>
                <c:pt idx="20">
                  <c:v>2700</c:v>
                </c:pt>
                <c:pt idx="21">
                  <c:v>2831</c:v>
                </c:pt>
                <c:pt idx="22">
                  <c:v>2925</c:v>
                </c:pt>
                <c:pt idx="23">
                  <c:v>3033</c:v>
                </c:pt>
                <c:pt idx="24">
                  <c:v>3131</c:v>
                </c:pt>
              </c:numCache>
            </c:numRef>
          </c:yVal>
          <c:smooth val="0"/>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Years</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Number of ships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Panamax Bulkcarrier Fleet Development - DWT million</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'Fleet development'!$D$1</c:f>
              <c:strCache>
                <c:ptCount val="1"/>
                <c:pt idx="0">
                  <c:v>Panamax Bulkcarrier Fleet Development - DWT million</c:v>
                </c:pt>
              </c:strCache>
            </c:strRef>
          </c:tx>
          <c:spPr>
            <a:ln w="19050" cap="rnd">
              <a:solidFill>
                <a:schemeClr val="accent1"/>
              </a:solidFill>
              <a:round/>
            </a:ln>
            <a:effectLst/>
          </c:spPr>
          <c:marker>
            <c:symbol val="none"/>
          </c:marker>
          <c:trendline>
            <c:spPr>
              <a:ln w="19050" cap="rnd">
                <a:solidFill>
                  <a:sysClr val="windowText" lastClr="000000"/>
                </a:solidFill>
                <a:prstDash val="sysDot"/>
              </a:ln>
              <a:effectLst/>
            </c:spPr>
            <c:trendlineType val="linear"/>
            <c:dispRSqr val="1"/>
            <c:dispEq val="1"/>
            <c:trendlineLbl>
              <c:layout>
                <c:manualLayout>
                  <c:x val="-8.9203639994929973E-2"/>
                  <c:y val="-3.6763473291865176E-2"/>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'Fleet development'!$B$2:$B$26</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'Fleet development'!$D$2:$D$26</c:f>
              <c:numCache>
                <c:formatCode>#,##0.0</c:formatCode>
                <c:ptCount val="25"/>
                <c:pt idx="0">
                  <c:v>65.596050000000005</c:v>
                </c:pt>
                <c:pt idx="1">
                  <c:v>70.071719999999999</c:v>
                </c:pt>
                <c:pt idx="2">
                  <c:v>76.392880000000005</c:v>
                </c:pt>
                <c:pt idx="3">
                  <c:v>79.100809999999996</c:v>
                </c:pt>
                <c:pt idx="4">
                  <c:v>80.335710000000006</c:v>
                </c:pt>
                <c:pt idx="5">
                  <c:v>86.286069999999995</c:v>
                </c:pt>
                <c:pt idx="6">
                  <c:v>93.542789999999997</c:v>
                </c:pt>
                <c:pt idx="7">
                  <c:v>101.51300999999999</c:v>
                </c:pt>
                <c:pt idx="8">
                  <c:v>107.9967</c:v>
                </c:pt>
                <c:pt idx="9">
                  <c:v>114.2559</c:v>
                </c:pt>
                <c:pt idx="10">
                  <c:v>120.27637</c:v>
                </c:pt>
                <c:pt idx="11">
                  <c:v>134.82194000000001</c:v>
                </c:pt>
                <c:pt idx="12">
                  <c:v>151.30139</c:v>
                </c:pt>
                <c:pt idx="13">
                  <c:v>169.38930999999999</c:v>
                </c:pt>
                <c:pt idx="14">
                  <c:v>184.41299000000001</c:v>
                </c:pt>
                <c:pt idx="15">
                  <c:v>192.46928</c:v>
                </c:pt>
                <c:pt idx="16">
                  <c:v>195.27964</c:v>
                </c:pt>
                <c:pt idx="17">
                  <c:v>196.10303999999999</c:v>
                </c:pt>
                <c:pt idx="18">
                  <c:v>201.43527</c:v>
                </c:pt>
                <c:pt idx="19">
                  <c:v>206.78360000000001</c:v>
                </c:pt>
                <c:pt idx="20">
                  <c:v>217.6703</c:v>
                </c:pt>
                <c:pt idx="21">
                  <c:v>228.62207000000001</c:v>
                </c:pt>
                <c:pt idx="22">
                  <c:v>236.59854999999999</c:v>
                </c:pt>
                <c:pt idx="23">
                  <c:v>245.65244000000001</c:v>
                </c:pt>
                <c:pt idx="24">
                  <c:v>254.07175000000001</c:v>
                </c:pt>
              </c:numCache>
            </c:numRef>
          </c:yVal>
          <c:smooth val="0"/>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Years</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DWT</a:t>
                </a:r>
                <a:r>
                  <a:rPr lang="en-GB" baseline="0"/>
                  <a:t> Million</a:t>
                </a:r>
                <a:endParaRPr lang="en-GB"/>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'Fleet development'!$C$1</c:f>
              <c:strCache>
                <c:ptCount val="1"/>
                <c:pt idx="0">
                  <c:v>Panamax Bulkcarrier Fleet Development - Number</c:v>
                </c:pt>
              </c:strCache>
            </c:strRef>
          </c:tx>
          <c:spPr>
            <a:ln w="19050" cap="rnd">
              <a:solidFill>
                <a:schemeClr val="accent1"/>
              </a:solidFill>
              <a:round/>
            </a:ln>
            <a:effectLst/>
          </c:spPr>
          <c:marker>
            <c:symbol val="none"/>
          </c:marker>
          <c:xVal>
            <c:numRef>
              <c:f>'Fleet development'!$B$2:$B$26</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'Fleet development'!$C$2:$C$26</c:f>
              <c:numCache>
                <c:formatCode>#,##0</c:formatCode>
                <c:ptCount val="25"/>
                <c:pt idx="0">
                  <c:v>940</c:v>
                </c:pt>
                <c:pt idx="1">
                  <c:v>998</c:v>
                </c:pt>
                <c:pt idx="2">
                  <c:v>1079</c:v>
                </c:pt>
                <c:pt idx="3">
                  <c:v>1111</c:v>
                </c:pt>
                <c:pt idx="4">
                  <c:v>1126</c:v>
                </c:pt>
                <c:pt idx="5">
                  <c:v>1203</c:v>
                </c:pt>
                <c:pt idx="6">
                  <c:v>1296</c:v>
                </c:pt>
                <c:pt idx="7">
                  <c:v>1395</c:v>
                </c:pt>
                <c:pt idx="8">
                  <c:v>1475</c:v>
                </c:pt>
                <c:pt idx="9">
                  <c:v>1549</c:v>
                </c:pt>
                <c:pt idx="10">
                  <c:v>1617</c:v>
                </c:pt>
                <c:pt idx="11">
                  <c:v>1788</c:v>
                </c:pt>
                <c:pt idx="12">
                  <c:v>1970</c:v>
                </c:pt>
                <c:pt idx="13">
                  <c:v>2167</c:v>
                </c:pt>
                <c:pt idx="14">
                  <c:v>2339</c:v>
                </c:pt>
                <c:pt idx="15">
                  <c:v>2429</c:v>
                </c:pt>
                <c:pt idx="16">
                  <c:v>2451</c:v>
                </c:pt>
                <c:pt idx="17">
                  <c:v>2446</c:v>
                </c:pt>
                <c:pt idx="18">
                  <c:v>2505</c:v>
                </c:pt>
                <c:pt idx="19">
                  <c:v>2569</c:v>
                </c:pt>
                <c:pt idx="20">
                  <c:v>2700</c:v>
                </c:pt>
                <c:pt idx="21">
                  <c:v>2831</c:v>
                </c:pt>
                <c:pt idx="22">
                  <c:v>2925</c:v>
                </c:pt>
                <c:pt idx="23">
                  <c:v>3033</c:v>
                </c:pt>
                <c:pt idx="24">
                  <c:v>3131</c:v>
                </c:pt>
              </c:numCache>
            </c:numRef>
          </c:yVal>
          <c:smooth val="0"/>
          <c:extLst>
            <c:ext xmlns:c16="http://schemas.microsoft.com/office/drawing/2014/chart" uri="{C3380CC4-5D6E-409C-BE32-E72D297353CC}">
              <c16:uniqueId val="{00000001-F774-5D4B-AC85-6C85B145E79E}"/>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Years</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Number of ships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Panamax Bulkcarrier Fleet Development - DWT million</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'Fleet development'!$D$1</c:f>
              <c:strCache>
                <c:ptCount val="1"/>
                <c:pt idx="0">
                  <c:v>Panamax Bulkcarrier Fleet Development - DWT million</c:v>
                </c:pt>
              </c:strCache>
            </c:strRef>
          </c:tx>
          <c:spPr>
            <a:ln w="19050" cap="rnd">
              <a:solidFill>
                <a:schemeClr val="accent1"/>
              </a:solidFill>
              <a:round/>
            </a:ln>
            <a:effectLst/>
          </c:spPr>
          <c:marker>
            <c:symbol val="none"/>
          </c:marker>
          <c:xVal>
            <c:numRef>
              <c:f>'Fleet development'!$B$2:$B$26</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'Fleet development'!$D$2:$D$26</c:f>
              <c:numCache>
                <c:formatCode>#,##0.0</c:formatCode>
                <c:ptCount val="25"/>
                <c:pt idx="0">
                  <c:v>65.596050000000005</c:v>
                </c:pt>
                <c:pt idx="1">
                  <c:v>70.071719999999999</c:v>
                </c:pt>
                <c:pt idx="2">
                  <c:v>76.392880000000005</c:v>
                </c:pt>
                <c:pt idx="3">
                  <c:v>79.100809999999996</c:v>
                </c:pt>
                <c:pt idx="4">
                  <c:v>80.335710000000006</c:v>
                </c:pt>
                <c:pt idx="5">
                  <c:v>86.286069999999995</c:v>
                </c:pt>
                <c:pt idx="6">
                  <c:v>93.542789999999997</c:v>
                </c:pt>
                <c:pt idx="7">
                  <c:v>101.51300999999999</c:v>
                </c:pt>
                <c:pt idx="8">
                  <c:v>107.9967</c:v>
                </c:pt>
                <c:pt idx="9">
                  <c:v>114.2559</c:v>
                </c:pt>
                <c:pt idx="10">
                  <c:v>120.27637</c:v>
                </c:pt>
                <c:pt idx="11">
                  <c:v>134.82194000000001</c:v>
                </c:pt>
                <c:pt idx="12">
                  <c:v>151.30139</c:v>
                </c:pt>
                <c:pt idx="13">
                  <c:v>169.38930999999999</c:v>
                </c:pt>
                <c:pt idx="14">
                  <c:v>184.41299000000001</c:v>
                </c:pt>
                <c:pt idx="15">
                  <c:v>192.46928</c:v>
                </c:pt>
                <c:pt idx="16">
                  <c:v>195.27964</c:v>
                </c:pt>
                <c:pt idx="17">
                  <c:v>196.10303999999999</c:v>
                </c:pt>
                <c:pt idx="18">
                  <c:v>201.43527</c:v>
                </c:pt>
                <c:pt idx="19">
                  <c:v>206.78360000000001</c:v>
                </c:pt>
                <c:pt idx="20">
                  <c:v>217.6703</c:v>
                </c:pt>
                <c:pt idx="21">
                  <c:v>228.62207000000001</c:v>
                </c:pt>
                <c:pt idx="22">
                  <c:v>236.59854999999999</c:v>
                </c:pt>
                <c:pt idx="23">
                  <c:v>245.65244000000001</c:v>
                </c:pt>
                <c:pt idx="24">
                  <c:v>254.07175000000001</c:v>
                </c:pt>
              </c:numCache>
            </c:numRef>
          </c:yVal>
          <c:smooth val="0"/>
          <c:extLst>
            <c:ext xmlns:c16="http://schemas.microsoft.com/office/drawing/2014/chart" uri="{C3380CC4-5D6E-409C-BE32-E72D297353CC}">
              <c16:uniqueId val="{00000001-99EC-F54D-8D62-9D035D01E01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Years</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DWT</a:t>
                </a:r>
                <a:r>
                  <a:rPr lang="en-GB" baseline="0"/>
                  <a:t> Million</a:t>
                </a:r>
                <a:endParaRPr lang="en-GB"/>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World Seaborne Dry Bulk Trade (Billion Tonne-miles)</a:t>
            </a:r>
          </a:p>
        </c:rich>
      </c:tx>
      <c:layout>
        <c:manualLayout>
          <c:xMode val="edge"/>
          <c:yMode val="edge"/>
          <c:x val="0.21034658070355297"/>
          <c:y val="2.292171212555563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'World seaborne trade'!$B$55</c:f>
              <c:strCache>
                <c:ptCount val="1"/>
                <c:pt idx="0">
                  <c:v>World Seaborne Dry Bulk Trade (Billion Tonne-miles)</c:v>
                </c:pt>
              </c:strCache>
            </c:strRef>
          </c:tx>
          <c:spPr>
            <a:ln w="19050" cap="rnd">
              <a:solidFill>
                <a:schemeClr val="accent1"/>
              </a:solidFill>
              <a:round/>
            </a:ln>
            <a:effectLst/>
          </c:spPr>
          <c:marker>
            <c:symbol val="none"/>
          </c:marker>
          <c:xVal>
            <c:numRef>
              <c:f>'World seaborne trade'!$A$56:$A$80</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'World seaborne trade'!$B$56:$B$80</c:f>
              <c:numCache>
                <c:formatCode>#,##0.0</c:formatCode>
                <c:ptCount val="25"/>
                <c:pt idx="0">
                  <c:v>11811.32144</c:v>
                </c:pt>
                <c:pt idx="1">
                  <c:v>12048.64618</c:v>
                </c:pt>
                <c:pt idx="2">
                  <c:v>12388.76989</c:v>
                </c:pt>
                <c:pt idx="3">
                  <c:v>13245.956260000001</c:v>
                </c:pt>
                <c:pt idx="4">
                  <c:v>14268.78528</c:v>
                </c:pt>
                <c:pt idx="5">
                  <c:v>14992.897000000001</c:v>
                </c:pt>
                <c:pt idx="6">
                  <c:v>16355.62832</c:v>
                </c:pt>
                <c:pt idx="7">
                  <c:v>17804.531749999998</c:v>
                </c:pt>
                <c:pt idx="8">
                  <c:v>18041.397809999999</c:v>
                </c:pt>
                <c:pt idx="9">
                  <c:v>17870.174210000001</c:v>
                </c:pt>
                <c:pt idx="10">
                  <c:v>19879.91432</c:v>
                </c:pt>
                <c:pt idx="11">
                  <c:v>21217.673419999999</c:v>
                </c:pt>
                <c:pt idx="12">
                  <c:v>22422.763279999999</c:v>
                </c:pt>
                <c:pt idx="13">
                  <c:v>23322.06668</c:v>
                </c:pt>
                <c:pt idx="14">
                  <c:v>24721.321909999999</c:v>
                </c:pt>
                <c:pt idx="15">
                  <c:v>25084.66531</c:v>
                </c:pt>
                <c:pt idx="16">
                  <c:v>25747.307769999999</c:v>
                </c:pt>
                <c:pt idx="17">
                  <c:v>27180.177309999999</c:v>
                </c:pt>
                <c:pt idx="18">
                  <c:v>27822.544020000001</c:v>
                </c:pt>
                <c:pt idx="19">
                  <c:v>27826.831839999999</c:v>
                </c:pt>
                <c:pt idx="20">
                  <c:v>28137.672839999999</c:v>
                </c:pt>
                <c:pt idx="21">
                  <c:v>29105.236010000001</c:v>
                </c:pt>
                <c:pt idx="22">
                  <c:v>28653.286980000001</c:v>
                </c:pt>
                <c:pt idx="23">
                  <c:v>30135.44283</c:v>
                </c:pt>
                <c:pt idx="24">
                  <c:v>30578.821260000001</c:v>
                </c:pt>
              </c:numCache>
            </c:numRef>
          </c:yVal>
          <c:smooth val="0"/>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Billion tonne miles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0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World Seaborne Dry Bulk Trade (Billion Tonne-miles)</a:t>
            </a:r>
          </a:p>
        </c:rich>
      </c:tx>
      <c:layout>
        <c:manualLayout>
          <c:xMode val="edge"/>
          <c:yMode val="edge"/>
          <c:x val="0.21034658070355297"/>
          <c:y val="2.292171212555563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'World seaborne trade'!$B$55</c:f>
              <c:strCache>
                <c:ptCount val="1"/>
                <c:pt idx="0">
                  <c:v>World Seaborne Dry Bulk Trade (Billion Tonne-miles)</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0.13107465614984676"/>
                  <c:y val="-2.0071260150384934E-2"/>
                </c:manualLayout>
              </c:layout>
              <c:numFmt formatCode="0.00"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'World seaborne trade'!$A$56:$A$80</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'World seaborne trade'!$B$56:$B$80</c:f>
              <c:numCache>
                <c:formatCode>#,##0.0</c:formatCode>
                <c:ptCount val="25"/>
                <c:pt idx="0">
                  <c:v>11811.32144</c:v>
                </c:pt>
                <c:pt idx="1">
                  <c:v>12048.64618</c:v>
                </c:pt>
                <c:pt idx="2">
                  <c:v>12388.76989</c:v>
                </c:pt>
                <c:pt idx="3">
                  <c:v>13245.956260000001</c:v>
                </c:pt>
                <c:pt idx="4">
                  <c:v>14268.78528</c:v>
                </c:pt>
                <c:pt idx="5">
                  <c:v>14992.897000000001</c:v>
                </c:pt>
                <c:pt idx="6">
                  <c:v>16355.62832</c:v>
                </c:pt>
                <c:pt idx="7">
                  <c:v>17804.531749999998</c:v>
                </c:pt>
                <c:pt idx="8">
                  <c:v>18041.397809999999</c:v>
                </c:pt>
                <c:pt idx="9">
                  <c:v>17870.174210000001</c:v>
                </c:pt>
                <c:pt idx="10">
                  <c:v>19879.91432</c:v>
                </c:pt>
                <c:pt idx="11">
                  <c:v>21217.673419999999</c:v>
                </c:pt>
                <c:pt idx="12">
                  <c:v>22422.763279999999</c:v>
                </c:pt>
                <c:pt idx="13">
                  <c:v>23322.06668</c:v>
                </c:pt>
                <c:pt idx="14">
                  <c:v>24721.321909999999</c:v>
                </c:pt>
                <c:pt idx="15">
                  <c:v>25084.66531</c:v>
                </c:pt>
                <c:pt idx="16">
                  <c:v>25747.307769999999</c:v>
                </c:pt>
                <c:pt idx="17">
                  <c:v>27180.177309999999</c:v>
                </c:pt>
                <c:pt idx="18">
                  <c:v>27822.544020000001</c:v>
                </c:pt>
                <c:pt idx="19">
                  <c:v>27826.831839999999</c:v>
                </c:pt>
                <c:pt idx="20">
                  <c:v>28137.672839999999</c:v>
                </c:pt>
                <c:pt idx="21">
                  <c:v>29105.236010000001</c:v>
                </c:pt>
                <c:pt idx="22">
                  <c:v>28653.286980000001</c:v>
                </c:pt>
                <c:pt idx="23">
                  <c:v>30135.44283</c:v>
                </c:pt>
                <c:pt idx="24">
                  <c:v>30578.821260000001</c:v>
                </c:pt>
              </c:numCache>
            </c:numRef>
          </c:yVal>
          <c:smooth val="0"/>
          <c:extLst>
            <c:ext xmlns:c16="http://schemas.microsoft.com/office/drawing/2014/chart" uri="{C3380CC4-5D6E-409C-BE32-E72D297353CC}">
              <c16:uniqueId val="{00000000-6636-8241-AB2D-46FAB075241E}"/>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Billion tonne miles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0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World Seaborne Dry Bulk Trade (Million Tonnes)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'World seaborne trade'!$D$55</c:f>
              <c:strCache>
                <c:ptCount val="1"/>
                <c:pt idx="0">
                  <c:v>World Seaborne Dry Bulk Trade (Million Tonnes)</c:v>
                </c:pt>
              </c:strCache>
            </c:strRef>
          </c:tx>
          <c:spPr>
            <a:ln w="19050" cap="rnd">
              <a:solidFill>
                <a:schemeClr val="accent1"/>
              </a:solidFill>
              <a:round/>
            </a:ln>
            <a:effectLst/>
          </c:spPr>
          <c:marker>
            <c:symbol val="none"/>
          </c:marker>
          <c:xVal>
            <c:numRef>
              <c:f>'World seaborne trade'!$A$56:$A$80</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'World seaborne trade'!$D$56:$D$80</c:f>
              <c:numCache>
                <c:formatCode>#,##0.0</c:formatCode>
                <c:ptCount val="25"/>
                <c:pt idx="0">
                  <c:v>2304.1494200000002</c:v>
                </c:pt>
                <c:pt idx="1">
                  <c:v>2365.9420500000001</c:v>
                </c:pt>
                <c:pt idx="2">
                  <c:v>2460.9761899999999</c:v>
                </c:pt>
                <c:pt idx="3">
                  <c:v>2606.7236800000001</c:v>
                </c:pt>
                <c:pt idx="4">
                  <c:v>2830.4559800000002</c:v>
                </c:pt>
                <c:pt idx="5">
                  <c:v>3029.4511600000001</c:v>
                </c:pt>
                <c:pt idx="6">
                  <c:v>3191.82314</c:v>
                </c:pt>
                <c:pt idx="7">
                  <c:v>3469.88436</c:v>
                </c:pt>
                <c:pt idx="8">
                  <c:v>3537.06043</c:v>
                </c:pt>
                <c:pt idx="9">
                  <c:v>3427.2387699999999</c:v>
                </c:pt>
                <c:pt idx="10">
                  <c:v>3841.7693300000001</c:v>
                </c:pt>
                <c:pt idx="11">
                  <c:v>4094.7716700000001</c:v>
                </c:pt>
                <c:pt idx="12">
                  <c:v>4346.0767500000002</c:v>
                </c:pt>
                <c:pt idx="13">
                  <c:v>4578.9369299999998</c:v>
                </c:pt>
                <c:pt idx="14">
                  <c:v>4842.8846199999998</c:v>
                </c:pt>
                <c:pt idx="15">
                  <c:v>4860.4522800000004</c:v>
                </c:pt>
                <c:pt idx="16">
                  <c:v>4938.3661099999999</c:v>
                </c:pt>
                <c:pt idx="17">
                  <c:v>5174.6778599999998</c:v>
                </c:pt>
                <c:pt idx="18">
                  <c:v>5313.7241899999999</c:v>
                </c:pt>
                <c:pt idx="19">
                  <c:v>5335.1773199999998</c:v>
                </c:pt>
                <c:pt idx="20">
                  <c:v>5276.1740099999997</c:v>
                </c:pt>
                <c:pt idx="21">
                  <c:v>5453.7932499999997</c:v>
                </c:pt>
                <c:pt idx="22">
                  <c:v>5299.1462600000004</c:v>
                </c:pt>
                <c:pt idx="23">
                  <c:v>5508.3643400000001</c:v>
                </c:pt>
                <c:pt idx="24">
                  <c:v>5573.9942600000004</c:v>
                </c:pt>
              </c:numCache>
            </c:numRef>
          </c:yVal>
          <c:smooth val="0"/>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Million Tonnes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World Seaborne Dry Bulk Trade (Million Tonnes)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'World seaborne trade'!$D$55</c:f>
              <c:strCache>
                <c:ptCount val="1"/>
                <c:pt idx="0">
                  <c:v>World Seaborne Dry Bulk Trade (Million Tonnes)</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5.6185806962808893E-2"/>
                  <c:y val="-3.9961340572500656E-2"/>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'World seaborne trade'!$A$56:$A$80</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xVal>
          <c:yVal>
            <c:numRef>
              <c:f>'World seaborne trade'!$D$56:$D$80</c:f>
              <c:numCache>
                <c:formatCode>#,##0.0</c:formatCode>
                <c:ptCount val="25"/>
                <c:pt idx="0">
                  <c:v>2304.1494200000002</c:v>
                </c:pt>
                <c:pt idx="1">
                  <c:v>2365.9420500000001</c:v>
                </c:pt>
                <c:pt idx="2">
                  <c:v>2460.9761899999999</c:v>
                </c:pt>
                <c:pt idx="3">
                  <c:v>2606.7236800000001</c:v>
                </c:pt>
                <c:pt idx="4">
                  <c:v>2830.4559800000002</c:v>
                </c:pt>
                <c:pt idx="5">
                  <c:v>3029.4511600000001</c:v>
                </c:pt>
                <c:pt idx="6">
                  <c:v>3191.82314</c:v>
                </c:pt>
                <c:pt idx="7">
                  <c:v>3469.88436</c:v>
                </c:pt>
                <c:pt idx="8">
                  <c:v>3537.06043</c:v>
                </c:pt>
                <c:pt idx="9">
                  <c:v>3427.2387699999999</c:v>
                </c:pt>
                <c:pt idx="10">
                  <c:v>3841.7693300000001</c:v>
                </c:pt>
                <c:pt idx="11">
                  <c:v>4094.7716700000001</c:v>
                </c:pt>
                <c:pt idx="12">
                  <c:v>4346.0767500000002</c:v>
                </c:pt>
                <c:pt idx="13">
                  <c:v>4578.9369299999998</c:v>
                </c:pt>
                <c:pt idx="14">
                  <c:v>4842.8846199999998</c:v>
                </c:pt>
                <c:pt idx="15">
                  <c:v>4860.4522800000004</c:v>
                </c:pt>
                <c:pt idx="16">
                  <c:v>4938.3661099999999</c:v>
                </c:pt>
                <c:pt idx="17">
                  <c:v>5174.6778599999998</c:v>
                </c:pt>
                <c:pt idx="18">
                  <c:v>5313.7241899999999</c:v>
                </c:pt>
                <c:pt idx="19">
                  <c:v>5335.1773199999998</c:v>
                </c:pt>
                <c:pt idx="20">
                  <c:v>5276.1740099999997</c:v>
                </c:pt>
                <c:pt idx="21">
                  <c:v>5453.7932499999997</c:v>
                </c:pt>
                <c:pt idx="22">
                  <c:v>5299.1462600000004</c:v>
                </c:pt>
                <c:pt idx="23">
                  <c:v>5508.3643400000001</c:v>
                </c:pt>
                <c:pt idx="24">
                  <c:v>5573.9942600000004</c:v>
                </c:pt>
              </c:numCache>
            </c:numRef>
          </c:yVal>
          <c:smooth val="0"/>
          <c:extLst>
            <c:ext xmlns:c16="http://schemas.microsoft.com/office/drawing/2014/chart" uri="{C3380CC4-5D6E-409C-BE32-E72D297353CC}">
              <c16:uniqueId val="{00000000-8811-9B45-9148-D94D96281143}"/>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Million Tonnes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'World seaborne trade'!$H$55</c:f>
              <c:strCache>
                <c:ptCount val="1"/>
                <c:pt idx="0">
                  <c:v>Handy</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xVal>
            <c:numRef>
              <c:f>'World seaborne trade'!$A$56:$A$81</c:f>
              <c:numCache>
                <c:formatCode>General</c:formatCode>
                <c:ptCount val="2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numCache>
            </c:numRef>
          </c:xVal>
          <c:yVal>
            <c:numRef>
              <c:f>'World seaborne trade'!$H$56:$H$81</c:f>
              <c:numCache>
                <c:formatCode>0.0</c:formatCode>
                <c:ptCount val="26"/>
                <c:pt idx="0">
                  <c:v>3513.1594491135997</c:v>
                </c:pt>
                <c:pt idx="1">
                  <c:v>3583.7493197791996</c:v>
                </c:pt>
                <c:pt idx="2">
                  <c:v>3684.9157160815998</c:v>
                </c:pt>
                <c:pt idx="3">
                  <c:v>3939.8772299744001</c:v>
                </c:pt>
                <c:pt idx="4">
                  <c:v>4244.1074936832001</c:v>
                </c:pt>
                <c:pt idx="5">
                  <c:v>4459.4872836799996</c:v>
                </c:pt>
                <c:pt idx="6">
                  <c:v>4864.8180875007993</c:v>
                </c:pt>
                <c:pt idx="7">
                  <c:v>5295.7799237199988</c:v>
                </c:pt>
                <c:pt idx="8">
                  <c:v>5366.2333646063989</c:v>
                </c:pt>
                <c:pt idx="9">
                  <c:v>5315.3046170223997</c:v>
                </c:pt>
                <c:pt idx="10">
                  <c:v>5913.0817153407997</c:v>
                </c:pt>
                <c:pt idx="11">
                  <c:v>6310.9847820447994</c:v>
                </c:pt>
                <c:pt idx="12">
                  <c:v>6669.4267100031993</c:v>
                </c:pt>
                <c:pt idx="13">
                  <c:v>6936.9155132991991</c:v>
                </c:pt>
                <c:pt idx="14">
                  <c:v>7353.1099889103989</c:v>
                </c:pt>
                <c:pt idx="15">
                  <c:v>7461.1828498063996</c:v>
                </c:pt>
                <c:pt idx="16">
                  <c:v>7658.2792231087997</c:v>
                </c:pt>
                <c:pt idx="17">
                  <c:v>8084.4719390863993</c:v>
                </c:pt>
                <c:pt idx="18">
                  <c:v>8275.5374933088005</c:v>
                </c:pt>
                <c:pt idx="19">
                  <c:v>8276.8128624895999</c:v>
                </c:pt>
                <c:pt idx="20">
                  <c:v>8369.2694095295992</c:v>
                </c:pt>
                <c:pt idx="21">
                  <c:v>8657.0613988143996</c:v>
                </c:pt>
                <c:pt idx="22">
                  <c:v>8522.6336793312003</c:v>
                </c:pt>
                <c:pt idx="23">
                  <c:v>8963.4861153551992</c:v>
                </c:pt>
                <c:pt idx="24">
                  <c:v>9095.3645955743996</c:v>
                </c:pt>
                <c:pt idx="25">
                  <c:v>9736.75</c:v>
                </c:pt>
              </c:numCache>
            </c:numRef>
          </c:yVal>
          <c:smooth val="1"/>
          <c:extLst>
            <c:ext xmlns:c16="http://schemas.microsoft.com/office/drawing/2014/chart" uri="{C3380CC4-5D6E-409C-BE32-E72D297353CC}">
              <c16:uniqueId val="{00000000-5204-7741-9A87-72ECA80B342B}"/>
            </c:ext>
          </c:extLst>
        </c:ser>
        <c:dLbls>
          <c:showLegendKey val="0"/>
          <c:showVal val="0"/>
          <c:showCatName val="0"/>
          <c:showSerName val="0"/>
          <c:showPercent val="0"/>
          <c:showBubbleSize val="0"/>
        </c:dLbls>
        <c:axId val="586667696"/>
        <c:axId val="586423424"/>
      </c:scatterChart>
      <c:valAx>
        <c:axId val="586667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23424"/>
        <c:crosses val="autoZero"/>
        <c:crossBetween val="midCat"/>
      </c:valAx>
      <c:valAx>
        <c:axId val="5864234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66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Panamax Bulker Average Speed</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'Speed data'!$B$1</c:f>
              <c:strCache>
                <c:ptCount val="1"/>
                <c:pt idx="0">
                  <c:v>Panamax Bulker Average Speed</c:v>
                </c:pt>
              </c:strCache>
            </c:strRef>
          </c:tx>
          <c:spPr>
            <a:ln w="19050" cap="rnd">
              <a:solidFill>
                <a:schemeClr val="accent1"/>
              </a:solidFill>
              <a:round/>
            </a:ln>
            <a:effectLst/>
          </c:spPr>
          <c:marker>
            <c:symbol val="none"/>
          </c:marker>
          <c:xVal>
            <c:numRef>
              <c:f>'Speed data'!$A$2:$A$13</c:f>
              <c:numCache>
                <c:formatCode>yyyy</c:formatCode>
                <c:ptCount val="12"/>
                <c:pt idx="0">
                  <c:v>40909</c:v>
                </c:pt>
                <c:pt idx="1">
                  <c:v>41275</c:v>
                </c:pt>
                <c:pt idx="2">
                  <c:v>41640</c:v>
                </c:pt>
                <c:pt idx="3">
                  <c:v>42005</c:v>
                </c:pt>
                <c:pt idx="4">
                  <c:v>42370</c:v>
                </c:pt>
                <c:pt idx="5">
                  <c:v>42736</c:v>
                </c:pt>
                <c:pt idx="6">
                  <c:v>43101</c:v>
                </c:pt>
                <c:pt idx="7">
                  <c:v>43466</c:v>
                </c:pt>
                <c:pt idx="8">
                  <c:v>43831</c:v>
                </c:pt>
                <c:pt idx="9">
                  <c:v>44197</c:v>
                </c:pt>
                <c:pt idx="10">
                  <c:v>44562</c:v>
                </c:pt>
                <c:pt idx="11">
                  <c:v>44927</c:v>
                </c:pt>
              </c:numCache>
            </c:numRef>
          </c:xVal>
          <c:yVal>
            <c:numRef>
              <c:f>'Speed data'!$B$2:$B$13</c:f>
              <c:numCache>
                <c:formatCode>#,##0.00</c:formatCode>
                <c:ptCount val="12"/>
                <c:pt idx="0">
                  <c:v>12.05</c:v>
                </c:pt>
                <c:pt idx="1">
                  <c:v>11.67</c:v>
                </c:pt>
                <c:pt idx="2">
                  <c:v>11.52</c:v>
                </c:pt>
                <c:pt idx="3">
                  <c:v>11.48</c:v>
                </c:pt>
                <c:pt idx="4">
                  <c:v>11.5</c:v>
                </c:pt>
                <c:pt idx="5">
                  <c:v>11.47</c:v>
                </c:pt>
                <c:pt idx="6">
                  <c:v>11.39</c:v>
                </c:pt>
                <c:pt idx="7">
                  <c:v>11.31</c:v>
                </c:pt>
                <c:pt idx="8">
                  <c:v>11.29</c:v>
                </c:pt>
                <c:pt idx="9">
                  <c:v>11.5</c:v>
                </c:pt>
                <c:pt idx="10">
                  <c:v>11.23</c:v>
                </c:pt>
                <c:pt idx="11">
                  <c:v>11.05</c:v>
                </c:pt>
              </c:numCache>
            </c:numRef>
          </c:yVal>
          <c:smooth val="0"/>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0206232982559418"/>
              <c:y val="0.9093580489938757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min val="9"/>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Speed (kts)</a:t>
                </a:r>
              </a:p>
            </c:rich>
          </c:tx>
          <c:layout>
            <c:manualLayout>
              <c:xMode val="edge"/>
              <c:yMode val="edge"/>
              <c:x val="1.5828979321510044E-2"/>
              <c:y val="0.36050415573053368"/>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majorUnit val="1"/>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trendline>
            <c:spPr>
              <a:ln w="19050" cap="rnd">
                <a:solidFill>
                  <a:schemeClr val="accent1"/>
                </a:solidFill>
                <a:prstDash val="sysDot"/>
              </a:ln>
              <a:effectLst/>
            </c:spPr>
            <c:trendlineType val="log"/>
            <c:dispRSqr val="1"/>
            <c:dispEq val="1"/>
            <c:trendlineLbl>
              <c:layout>
                <c:manualLayout>
                  <c:x val="0.12061082623527646"/>
                  <c:y val="-0.5288773305276495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ly"/>
            <c:order val="6"/>
            <c:dispRSqr val="1"/>
            <c:dispEq val="1"/>
            <c:trendlineLbl>
              <c:layout>
                <c:manualLayout>
                  <c:x val="0.16588567417444913"/>
                  <c:y val="-0.550429054665580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'Earnings, Freight rates'!$D$2:$D$25</c:f>
              <c:numCache>
                <c:formatCode>@</c:formatCode>
                <c:ptCount val="24"/>
                <c:pt idx="0">
                  <c:v>-12</c:v>
                </c:pt>
                <c:pt idx="1">
                  <c:v>-11</c:v>
                </c:pt>
                <c:pt idx="2">
                  <c:v>-10</c:v>
                </c:pt>
                <c:pt idx="3">
                  <c:v>-9</c:v>
                </c:pt>
                <c:pt idx="4">
                  <c:v>-8</c:v>
                </c:pt>
                <c:pt idx="5">
                  <c:v>-7</c:v>
                </c:pt>
                <c:pt idx="6">
                  <c:v>-6</c:v>
                </c:pt>
                <c:pt idx="7">
                  <c:v>-5</c:v>
                </c:pt>
                <c:pt idx="8">
                  <c:v>-4</c:v>
                </c:pt>
                <c:pt idx="9">
                  <c:v>-3</c:v>
                </c:pt>
                <c:pt idx="10">
                  <c:v>-2</c:v>
                </c:pt>
                <c:pt idx="11">
                  <c:v>-1</c:v>
                </c:pt>
                <c:pt idx="12">
                  <c:v>0</c:v>
                </c:pt>
                <c:pt idx="13">
                  <c:v>1</c:v>
                </c:pt>
                <c:pt idx="14">
                  <c:v>2</c:v>
                </c:pt>
                <c:pt idx="15">
                  <c:v>3</c:v>
                </c:pt>
                <c:pt idx="16">
                  <c:v>4</c:v>
                </c:pt>
                <c:pt idx="17">
                  <c:v>5</c:v>
                </c:pt>
                <c:pt idx="18">
                  <c:v>6</c:v>
                </c:pt>
                <c:pt idx="19">
                  <c:v>7</c:v>
                </c:pt>
                <c:pt idx="20">
                  <c:v>8</c:v>
                </c:pt>
                <c:pt idx="21">
                  <c:v>9</c:v>
                </c:pt>
                <c:pt idx="22">
                  <c:v>10</c:v>
                </c:pt>
                <c:pt idx="23">
                  <c:v>11</c:v>
                </c:pt>
              </c:numCache>
            </c:numRef>
          </c:xVal>
          <c:yVal>
            <c:numRef>
              <c:f>'Earnings, Freight rates'!#REF!</c:f>
              <c:numCache>
                <c:formatCode>General</c:formatCode>
                <c:ptCount val="1"/>
                <c:pt idx="0">
                  <c:v>1</c:v>
                </c:pt>
              </c:numCache>
            </c:numRef>
          </c:yVal>
          <c:smooth val="1"/>
          <c:extLst>
            <c:ext xmlns:c15="http://schemas.microsoft.com/office/drawing/2012/chart" uri="{02D57815-91ED-43cb-92C2-25804820EDAC}">
              <c15:filteredSeriesTitle>
                <c15:tx>
                  <c:strRef>
                    <c:extLst>
                      <c:ext uri="{02D57815-91ED-43cb-92C2-25804820EDAC}">
                        <c15:formulaRef>
                          <c15:sqref>'Earnings, Freight rates'!#REF!</c15:sqref>
                        </c15:formulaRef>
                      </c:ext>
                    </c:extLst>
                    <c:strCache>
                      <c:ptCount val="1"/>
                      <c:pt idx="0">
                        <c:v>#REF!</c:v>
                      </c:pt>
                    </c:strCache>
                  </c:strRef>
                </c15:tx>
              </c15:filteredSeriesTitle>
            </c:ext>
            <c:ext xmlns:c16="http://schemas.microsoft.com/office/drawing/2014/chart" uri="{C3380CC4-5D6E-409C-BE32-E72D297353CC}">
              <c16:uniqueId val="{00000000-163C-2847-9400-9BA7104C0220}"/>
            </c:ext>
          </c:extLst>
        </c:ser>
        <c:dLbls>
          <c:showLegendKey val="0"/>
          <c:showVal val="0"/>
          <c:showCatName val="0"/>
          <c:showSerName val="0"/>
          <c:showPercent val="0"/>
          <c:showBubbleSize val="0"/>
        </c:dLbls>
        <c:axId val="669412687"/>
        <c:axId val="628040831"/>
      </c:scatterChart>
      <c:valAx>
        <c:axId val="669412687"/>
        <c:scaling>
          <c:orientation val="minMax"/>
        </c:scaling>
        <c:delete val="0"/>
        <c:axPos val="b"/>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040831"/>
        <c:crosses val="autoZero"/>
        <c:crossBetween val="midCat"/>
      </c:valAx>
      <c:valAx>
        <c:axId val="62804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4126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Baltic Exchange Panamax Index</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'Earnings, Freight rates'!$E$1</c:f>
              <c:strCache>
                <c:ptCount val="1"/>
                <c:pt idx="0">
                  <c:v>Baltic Exchange Panamax Index</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1.2303599793619842E-3"/>
                  <c:y val="-0.47654355505244061"/>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'Earnings, Freight rates'!$D$2:$D$26</c:f>
              <c:numCache>
                <c:formatCode>@</c:formatCode>
                <c:ptCount val="25"/>
                <c:pt idx="0">
                  <c:v>-12</c:v>
                </c:pt>
                <c:pt idx="1">
                  <c:v>-11</c:v>
                </c:pt>
                <c:pt idx="2">
                  <c:v>-10</c:v>
                </c:pt>
                <c:pt idx="3">
                  <c:v>-9</c:v>
                </c:pt>
                <c:pt idx="4">
                  <c:v>-8</c:v>
                </c:pt>
                <c:pt idx="5">
                  <c:v>-7</c:v>
                </c:pt>
                <c:pt idx="6">
                  <c:v>-6</c:v>
                </c:pt>
                <c:pt idx="7">
                  <c:v>-5</c:v>
                </c:pt>
                <c:pt idx="8">
                  <c:v>-4</c:v>
                </c:pt>
                <c:pt idx="9">
                  <c:v>-3</c:v>
                </c:pt>
                <c:pt idx="10">
                  <c:v>-2</c:v>
                </c:pt>
                <c:pt idx="11">
                  <c:v>-1</c:v>
                </c:pt>
                <c:pt idx="12">
                  <c:v>0</c:v>
                </c:pt>
                <c:pt idx="13">
                  <c:v>1</c:v>
                </c:pt>
                <c:pt idx="14">
                  <c:v>2</c:v>
                </c:pt>
                <c:pt idx="15">
                  <c:v>3</c:v>
                </c:pt>
                <c:pt idx="16">
                  <c:v>4</c:v>
                </c:pt>
                <c:pt idx="17">
                  <c:v>5</c:v>
                </c:pt>
                <c:pt idx="18">
                  <c:v>6</c:v>
                </c:pt>
                <c:pt idx="19">
                  <c:v>7</c:v>
                </c:pt>
                <c:pt idx="20">
                  <c:v>8</c:v>
                </c:pt>
                <c:pt idx="21">
                  <c:v>9</c:v>
                </c:pt>
                <c:pt idx="22">
                  <c:v>10</c:v>
                </c:pt>
                <c:pt idx="23">
                  <c:v>11</c:v>
                </c:pt>
                <c:pt idx="24" formatCode="General">
                  <c:v>12</c:v>
                </c:pt>
              </c:numCache>
            </c:numRef>
          </c:xVal>
          <c:yVal>
            <c:numRef>
              <c:f>'Earnings, Freight rates'!$E$2:$E$26</c:f>
              <c:numCache>
                <c:formatCode>#,##0.0</c:formatCode>
                <c:ptCount val="25"/>
                <c:pt idx="0">
                  <c:v>1540.2142899999999</c:v>
                </c:pt>
                <c:pt idx="1">
                  <c:v>1248.33466</c:v>
                </c:pt>
                <c:pt idx="2">
                  <c:v>1129.9558199999999</c:v>
                </c:pt>
                <c:pt idx="3">
                  <c:v>2543.9720000000002</c:v>
                </c:pt>
                <c:pt idx="4">
                  <c:v>4383.0119500000001</c:v>
                </c:pt>
                <c:pt idx="5">
                  <c:v>3128.0682700000002</c:v>
                </c:pt>
                <c:pt idx="6">
                  <c:v>3020.7510000000002</c:v>
                </c:pt>
                <c:pt idx="7">
                  <c:v>7031.9520000000002</c:v>
                </c:pt>
                <c:pt idx="8">
                  <c:v>6089.7768900000001</c:v>
                </c:pt>
                <c:pt idx="9">
                  <c:v>2405.364</c:v>
                </c:pt>
                <c:pt idx="10">
                  <c:v>3114.8960000000002</c:v>
                </c:pt>
                <c:pt idx="11">
                  <c:v>1748.6733899999999</c:v>
                </c:pt>
                <c:pt idx="12">
                  <c:v>963.12450000000001</c:v>
                </c:pt>
                <c:pt idx="13">
                  <c:v>1186.6079999999999</c:v>
                </c:pt>
                <c:pt idx="14">
                  <c:v>964.13199999999995</c:v>
                </c:pt>
                <c:pt idx="15">
                  <c:v>696.28800000000001</c:v>
                </c:pt>
                <c:pt idx="16">
                  <c:v>695.65200000000004</c:v>
                </c:pt>
                <c:pt idx="17">
                  <c:v>1217.4136599999999</c:v>
                </c:pt>
                <c:pt idx="18">
                  <c:v>1452.944</c:v>
                </c:pt>
                <c:pt idx="19">
                  <c:v>1386.68</c:v>
                </c:pt>
                <c:pt idx="20">
                  <c:v>1102.5617500000001</c:v>
                </c:pt>
                <c:pt idx="21">
                  <c:v>2988.68</c:v>
                </c:pt>
                <c:pt idx="22">
                  <c:v>2303.98785</c:v>
                </c:pt>
                <c:pt idx="23">
                  <c:v>1428.14516</c:v>
                </c:pt>
                <c:pt idx="24">
                  <c:v>1768.25</c:v>
                </c:pt>
              </c:numCache>
            </c:numRef>
          </c:yVal>
          <c:smooth val="1"/>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Dummy variable in place of Year</a:t>
                </a:r>
              </a:p>
            </c:rich>
          </c:tx>
          <c:layout>
            <c:manualLayout>
              <c:xMode val="edge"/>
              <c:yMode val="edge"/>
              <c:x val="0.35201525774204018"/>
              <c:y val="0.8972651082227465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Baltic Panamax</a:t>
                </a:r>
                <a:r>
                  <a:rPr lang="en-GB" baseline="0"/>
                  <a:t> Index</a:t>
                </a:r>
                <a:endParaRPr lang="en-GB"/>
              </a:p>
            </c:rich>
          </c:tx>
          <c:layout>
            <c:manualLayout>
              <c:xMode val="edge"/>
              <c:yMode val="edge"/>
              <c:x val="1.3492574937311564E-2"/>
              <c:y val="0.23865775153093932"/>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Baltic Exchange Panamax Index</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'Earnings, Freight rates'!$E$1</c:f>
              <c:strCache>
                <c:ptCount val="1"/>
                <c:pt idx="0">
                  <c:v>Baltic Exchange Panamax Index</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6"/>
            <c:forward val="0.5"/>
            <c:dispRSqr val="1"/>
            <c:dispEq val="1"/>
            <c:trendlineLbl>
              <c:layout>
                <c:manualLayout>
                  <c:x val="0.12545650352304191"/>
                  <c:y val="-0.50457557578849976"/>
                </c:manualLayout>
              </c:layout>
              <c:numFmt formatCode="General" sourceLinked="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'Earnings, Freight rates'!$D$2:$D$26</c:f>
              <c:numCache>
                <c:formatCode>@</c:formatCode>
                <c:ptCount val="25"/>
                <c:pt idx="0">
                  <c:v>-12</c:v>
                </c:pt>
                <c:pt idx="1">
                  <c:v>-11</c:v>
                </c:pt>
                <c:pt idx="2">
                  <c:v>-10</c:v>
                </c:pt>
                <c:pt idx="3">
                  <c:v>-9</c:v>
                </c:pt>
                <c:pt idx="4">
                  <c:v>-8</c:v>
                </c:pt>
                <c:pt idx="5">
                  <c:v>-7</c:v>
                </c:pt>
                <c:pt idx="6">
                  <c:v>-6</c:v>
                </c:pt>
                <c:pt idx="7">
                  <c:v>-5</c:v>
                </c:pt>
                <c:pt idx="8">
                  <c:v>-4</c:v>
                </c:pt>
                <c:pt idx="9">
                  <c:v>-3</c:v>
                </c:pt>
                <c:pt idx="10">
                  <c:v>-2</c:v>
                </c:pt>
                <c:pt idx="11">
                  <c:v>-1</c:v>
                </c:pt>
                <c:pt idx="12">
                  <c:v>0</c:v>
                </c:pt>
                <c:pt idx="13">
                  <c:v>1</c:v>
                </c:pt>
                <c:pt idx="14">
                  <c:v>2</c:v>
                </c:pt>
                <c:pt idx="15">
                  <c:v>3</c:v>
                </c:pt>
                <c:pt idx="16">
                  <c:v>4</c:v>
                </c:pt>
                <c:pt idx="17">
                  <c:v>5</c:v>
                </c:pt>
                <c:pt idx="18">
                  <c:v>6</c:v>
                </c:pt>
                <c:pt idx="19">
                  <c:v>7</c:v>
                </c:pt>
                <c:pt idx="20">
                  <c:v>8</c:v>
                </c:pt>
                <c:pt idx="21">
                  <c:v>9</c:v>
                </c:pt>
                <c:pt idx="22">
                  <c:v>10</c:v>
                </c:pt>
                <c:pt idx="23">
                  <c:v>11</c:v>
                </c:pt>
                <c:pt idx="24" formatCode="General">
                  <c:v>12</c:v>
                </c:pt>
              </c:numCache>
            </c:numRef>
          </c:xVal>
          <c:yVal>
            <c:numRef>
              <c:f>'Earnings, Freight rates'!$E$2:$E$26</c:f>
              <c:numCache>
                <c:formatCode>#,##0.0</c:formatCode>
                <c:ptCount val="25"/>
                <c:pt idx="0">
                  <c:v>1540.2142899999999</c:v>
                </c:pt>
                <c:pt idx="1">
                  <c:v>1248.33466</c:v>
                </c:pt>
                <c:pt idx="2">
                  <c:v>1129.9558199999999</c:v>
                </c:pt>
                <c:pt idx="3">
                  <c:v>2543.9720000000002</c:v>
                </c:pt>
                <c:pt idx="4">
                  <c:v>4383.0119500000001</c:v>
                </c:pt>
                <c:pt idx="5">
                  <c:v>3128.0682700000002</c:v>
                </c:pt>
                <c:pt idx="6">
                  <c:v>3020.7510000000002</c:v>
                </c:pt>
                <c:pt idx="7">
                  <c:v>7031.9520000000002</c:v>
                </c:pt>
                <c:pt idx="8">
                  <c:v>6089.7768900000001</c:v>
                </c:pt>
                <c:pt idx="9">
                  <c:v>2405.364</c:v>
                </c:pt>
                <c:pt idx="10">
                  <c:v>3114.8960000000002</c:v>
                </c:pt>
                <c:pt idx="11">
                  <c:v>1748.6733899999999</c:v>
                </c:pt>
                <c:pt idx="12">
                  <c:v>963.12450000000001</c:v>
                </c:pt>
                <c:pt idx="13">
                  <c:v>1186.6079999999999</c:v>
                </c:pt>
                <c:pt idx="14">
                  <c:v>964.13199999999995</c:v>
                </c:pt>
                <c:pt idx="15">
                  <c:v>696.28800000000001</c:v>
                </c:pt>
                <c:pt idx="16">
                  <c:v>695.65200000000004</c:v>
                </c:pt>
                <c:pt idx="17">
                  <c:v>1217.4136599999999</c:v>
                </c:pt>
                <c:pt idx="18">
                  <c:v>1452.944</c:v>
                </c:pt>
                <c:pt idx="19">
                  <c:v>1386.68</c:v>
                </c:pt>
                <c:pt idx="20">
                  <c:v>1102.5617500000001</c:v>
                </c:pt>
                <c:pt idx="21">
                  <c:v>2988.68</c:v>
                </c:pt>
                <c:pt idx="22">
                  <c:v>2303.98785</c:v>
                </c:pt>
                <c:pt idx="23">
                  <c:v>1428.14516</c:v>
                </c:pt>
                <c:pt idx="24">
                  <c:v>1768.25</c:v>
                </c:pt>
              </c:numCache>
            </c:numRef>
          </c:yVal>
          <c:smooth val="1"/>
          <c:extLst>
            <c:ext xmlns:c16="http://schemas.microsoft.com/office/drawing/2014/chart" uri="{C3380CC4-5D6E-409C-BE32-E72D297353CC}">
              <c16:uniqueId val="{00000001-CA25-C54E-BFBA-6E6E4DF727AF}"/>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Dummy variable in place of Year</a:t>
                </a:r>
              </a:p>
            </c:rich>
          </c:tx>
          <c:layout>
            <c:manualLayout>
              <c:xMode val="edge"/>
              <c:yMode val="edge"/>
              <c:x val="0.35201525774204018"/>
              <c:y val="0.8972651082227465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Baltic Panamax</a:t>
                </a:r>
                <a:r>
                  <a:rPr lang="en-GB" baseline="0"/>
                  <a:t> Index</a:t>
                </a:r>
                <a:endParaRPr lang="en-GB"/>
              </a:p>
            </c:rich>
          </c:tx>
          <c:layout>
            <c:manualLayout>
              <c:xMode val="edge"/>
              <c:yMode val="edge"/>
              <c:x val="1.3492574937311564E-2"/>
              <c:y val="0.23865775153093932"/>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'Earnings, Freight rates'!$B$1</c:f>
              <c:strCache>
                <c:ptCount val="1"/>
                <c:pt idx="0">
                  <c:v>Panamax Bulker Average Earnings </c:v>
                </c:pt>
              </c:strCache>
            </c:strRef>
          </c:tx>
          <c:spPr>
            <a:solidFill>
              <a:schemeClr val="accent1"/>
            </a:solidFill>
            <a:ln>
              <a:noFill/>
            </a:ln>
            <a:effectLst/>
          </c:spPr>
          <c:invertIfNegative val="0"/>
          <c:cat>
            <c:numRef>
              <c:f>'Earnings, Freight rates'!$A$2:$A$26</c:f>
              <c:numCache>
                <c:formatCode>General</c:formatCod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numCache>
            </c:numRef>
          </c:cat>
          <c:val>
            <c:numRef>
              <c:f>'Earnings, Freight rates'!$B$2:$B$26</c:f>
              <c:numCache>
                <c:formatCode>#,##0</c:formatCode>
                <c:ptCount val="25"/>
                <c:pt idx="0">
                  <c:v>10842.58007</c:v>
                </c:pt>
                <c:pt idx="1">
                  <c:v>8921.1447200000002</c:v>
                </c:pt>
                <c:pt idx="2">
                  <c:v>7214.6225400000003</c:v>
                </c:pt>
                <c:pt idx="3">
                  <c:v>19303.863259999998</c:v>
                </c:pt>
                <c:pt idx="4">
                  <c:v>34364.42669</c:v>
                </c:pt>
                <c:pt idx="5">
                  <c:v>23110.14776</c:v>
                </c:pt>
                <c:pt idx="6">
                  <c:v>21713.71528</c:v>
                </c:pt>
                <c:pt idx="7">
                  <c:v>49349.593370000002</c:v>
                </c:pt>
                <c:pt idx="8">
                  <c:v>43323.185709999998</c:v>
                </c:pt>
                <c:pt idx="9">
                  <c:v>14914.762350000001</c:v>
                </c:pt>
                <c:pt idx="10">
                  <c:v>20552.141879999999</c:v>
                </c:pt>
                <c:pt idx="11">
                  <c:v>12123.104149999999</c:v>
                </c:pt>
                <c:pt idx="12">
                  <c:v>7621.3242</c:v>
                </c:pt>
                <c:pt idx="13">
                  <c:v>8645.7505600000004</c:v>
                </c:pt>
                <c:pt idx="14">
                  <c:v>7800.8033800000003</c:v>
                </c:pt>
                <c:pt idx="15">
                  <c:v>7205.0066699999998</c:v>
                </c:pt>
                <c:pt idx="16">
                  <c:v>6711.7148900000002</c:v>
                </c:pt>
                <c:pt idx="17">
                  <c:v>10570.411529999999</c:v>
                </c:pt>
                <c:pt idx="18">
                  <c:v>12867.410250000001</c:v>
                </c:pt>
                <c:pt idx="19">
                  <c:v>13030.065189999999</c:v>
                </c:pt>
                <c:pt idx="20">
                  <c:v>10406.51887</c:v>
                </c:pt>
                <c:pt idx="21">
                  <c:v>26023.112730000001</c:v>
                </c:pt>
                <c:pt idx="22">
                  <c:v>18768.451410000001</c:v>
                </c:pt>
                <c:pt idx="23">
                  <c:v>11957.468510000001</c:v>
                </c:pt>
                <c:pt idx="24">
                  <c:v>14316.69065</c:v>
                </c:pt>
              </c:numCache>
            </c:numRef>
          </c:val>
          <c:extLst>
            <c:ext xmlns:c16="http://schemas.microsoft.com/office/drawing/2014/chart" uri="{C3380CC4-5D6E-409C-BE32-E72D297353CC}">
              <c16:uniqueId val="{00000000-4E4C-EE48-AFCB-E55388C52C0B}"/>
            </c:ext>
          </c:extLst>
        </c:ser>
        <c:dLbls>
          <c:showLegendKey val="0"/>
          <c:showVal val="0"/>
          <c:showCatName val="0"/>
          <c:showSerName val="0"/>
          <c:showPercent val="0"/>
          <c:showBubbleSize val="0"/>
        </c:dLbls>
        <c:gapWidth val="150"/>
        <c:axId val="402611056"/>
        <c:axId val="930835456"/>
      </c:barChart>
      <c:catAx>
        <c:axId val="40261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835456"/>
        <c:crosses val="autoZero"/>
        <c:auto val="1"/>
        <c:lblAlgn val="ctr"/>
        <c:lblOffset val="100"/>
        <c:noMultiLvlLbl val="0"/>
      </c:catAx>
      <c:valAx>
        <c:axId val="930835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11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TC!$D$1</c:f>
              <c:strCache>
                <c:ptCount val="1"/>
                <c:pt idx="0">
                  <c:v>1 Year Timecharter Rate Panamax Bulkcarrier (Long Run Historical Series)</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6"/>
            <c:dispRSqr val="1"/>
            <c:dispEq val="1"/>
            <c:trendlineLbl>
              <c:layout>
                <c:manualLayout>
                  <c:x val="0.18924619901705966"/>
                  <c:y val="-0.51593974559024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TC!$C$2:$C$26</c:f>
              <c:numCache>
                <c:formatCode>@</c:formatCode>
                <c:ptCount val="25"/>
                <c:pt idx="0">
                  <c:v>-12</c:v>
                </c:pt>
                <c:pt idx="1">
                  <c:v>-11</c:v>
                </c:pt>
                <c:pt idx="2">
                  <c:v>-10</c:v>
                </c:pt>
                <c:pt idx="3">
                  <c:v>-9</c:v>
                </c:pt>
                <c:pt idx="4">
                  <c:v>-8</c:v>
                </c:pt>
                <c:pt idx="5">
                  <c:v>-7</c:v>
                </c:pt>
                <c:pt idx="6">
                  <c:v>-6</c:v>
                </c:pt>
                <c:pt idx="7">
                  <c:v>-5</c:v>
                </c:pt>
                <c:pt idx="8">
                  <c:v>-4</c:v>
                </c:pt>
                <c:pt idx="9">
                  <c:v>-3</c:v>
                </c:pt>
                <c:pt idx="10">
                  <c:v>-2</c:v>
                </c:pt>
                <c:pt idx="11">
                  <c:v>-1</c:v>
                </c:pt>
                <c:pt idx="12">
                  <c:v>0</c:v>
                </c:pt>
                <c:pt idx="13">
                  <c:v>1</c:v>
                </c:pt>
                <c:pt idx="14">
                  <c:v>2</c:v>
                </c:pt>
                <c:pt idx="15">
                  <c:v>3</c:v>
                </c:pt>
                <c:pt idx="16">
                  <c:v>4</c:v>
                </c:pt>
                <c:pt idx="17">
                  <c:v>5</c:v>
                </c:pt>
                <c:pt idx="18">
                  <c:v>6</c:v>
                </c:pt>
                <c:pt idx="19">
                  <c:v>7</c:v>
                </c:pt>
                <c:pt idx="20">
                  <c:v>8</c:v>
                </c:pt>
                <c:pt idx="21">
                  <c:v>9</c:v>
                </c:pt>
                <c:pt idx="22">
                  <c:v>10</c:v>
                </c:pt>
                <c:pt idx="23">
                  <c:v>11</c:v>
                </c:pt>
                <c:pt idx="24" formatCode="General">
                  <c:v>12</c:v>
                </c:pt>
              </c:numCache>
            </c:numRef>
          </c:xVal>
          <c:yVal>
            <c:numRef>
              <c:f>TC!$D$2:$D$26</c:f>
              <c:numCache>
                <c:formatCode>#,##0</c:formatCode>
                <c:ptCount val="25"/>
                <c:pt idx="0">
                  <c:v>9762.5</c:v>
                </c:pt>
                <c:pt idx="1">
                  <c:v>8670.1923100000004</c:v>
                </c:pt>
                <c:pt idx="2">
                  <c:v>8880.7692299999999</c:v>
                </c:pt>
                <c:pt idx="3">
                  <c:v>17093.269230000002</c:v>
                </c:pt>
                <c:pt idx="4">
                  <c:v>33750</c:v>
                </c:pt>
                <c:pt idx="5">
                  <c:v>25230.769230000002</c:v>
                </c:pt>
                <c:pt idx="6">
                  <c:v>22117.307690000001</c:v>
                </c:pt>
                <c:pt idx="7">
                  <c:v>51836.538460000003</c:v>
                </c:pt>
                <c:pt idx="8">
                  <c:v>54134.615389999999</c:v>
                </c:pt>
                <c:pt idx="9">
                  <c:v>16899.03846</c:v>
                </c:pt>
                <c:pt idx="10">
                  <c:v>23235.84906</c:v>
                </c:pt>
                <c:pt idx="11">
                  <c:v>13867.30769</c:v>
                </c:pt>
                <c:pt idx="12">
                  <c:v>9243.2692299999999</c:v>
                </c:pt>
                <c:pt idx="13">
                  <c:v>9576.9230800000005</c:v>
                </c:pt>
                <c:pt idx="14">
                  <c:v>11574.03846</c:v>
                </c:pt>
                <c:pt idx="15">
                  <c:v>7510.5769200000004</c:v>
                </c:pt>
                <c:pt idx="16">
                  <c:v>6459.4339600000003</c:v>
                </c:pt>
                <c:pt idx="17">
                  <c:v>11051.92308</c:v>
                </c:pt>
                <c:pt idx="18">
                  <c:v>13665.384620000001</c:v>
                </c:pt>
                <c:pt idx="19">
                  <c:v>12594.23077</c:v>
                </c:pt>
                <c:pt idx="20">
                  <c:v>11212.5</c:v>
                </c:pt>
                <c:pt idx="21">
                  <c:v>23305.660380000001</c:v>
                </c:pt>
                <c:pt idx="22">
                  <c:v>21623.07692</c:v>
                </c:pt>
                <c:pt idx="23">
                  <c:v>14673.55769</c:v>
                </c:pt>
                <c:pt idx="24" formatCode="@">
                  <c:v>15250</c:v>
                </c:pt>
              </c:numCache>
            </c:numRef>
          </c:yVal>
          <c:smooth val="1"/>
          <c:extLst>
            <c:ext xmlns:c16="http://schemas.microsoft.com/office/drawing/2014/chart" uri="{C3380CC4-5D6E-409C-BE32-E72D297353CC}">
              <c16:uniqueId val="{00000000-9A80-DA43-9BC1-4A6A47E3A3C5}"/>
            </c:ext>
          </c:extLst>
        </c:ser>
        <c:dLbls>
          <c:showLegendKey val="0"/>
          <c:showVal val="0"/>
          <c:showCatName val="0"/>
          <c:showSerName val="0"/>
          <c:showPercent val="0"/>
          <c:showBubbleSize val="0"/>
        </c:dLbls>
        <c:axId val="166369696"/>
        <c:axId val="166190352"/>
      </c:scatterChart>
      <c:valAx>
        <c:axId val="166369696"/>
        <c:scaling>
          <c:orientation val="minMax"/>
        </c:scaling>
        <c:delete val="0"/>
        <c:axPos val="b"/>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90352"/>
        <c:crosses val="autoZero"/>
        <c:crossBetween val="midCat"/>
      </c:valAx>
      <c:valAx>
        <c:axId val="166190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9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1 Year Timecharter Rate Panamax Bulkcarrier ($/Day)</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TC!$D$1</c:f>
              <c:strCache>
                <c:ptCount val="1"/>
                <c:pt idx="0">
                  <c:v>1 Year Timecharter Rate Panamax Bulkcarrier (Long Run Historical Series)</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6"/>
            <c:dispRSqr val="1"/>
            <c:dispEq val="1"/>
            <c:trendlineLbl>
              <c:layout>
                <c:manualLayout>
                  <c:x val="0.11767658743119508"/>
                  <c:y val="-0.436803848173756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TC!$C$2:$C$26</c:f>
              <c:numCache>
                <c:formatCode>@</c:formatCode>
                <c:ptCount val="25"/>
                <c:pt idx="0">
                  <c:v>-12</c:v>
                </c:pt>
                <c:pt idx="1">
                  <c:v>-11</c:v>
                </c:pt>
                <c:pt idx="2">
                  <c:v>-10</c:v>
                </c:pt>
                <c:pt idx="3">
                  <c:v>-9</c:v>
                </c:pt>
                <c:pt idx="4">
                  <c:v>-8</c:v>
                </c:pt>
                <c:pt idx="5">
                  <c:v>-7</c:v>
                </c:pt>
                <c:pt idx="6">
                  <c:v>-6</c:v>
                </c:pt>
                <c:pt idx="7">
                  <c:v>-5</c:v>
                </c:pt>
                <c:pt idx="8">
                  <c:v>-4</c:v>
                </c:pt>
                <c:pt idx="9">
                  <c:v>-3</c:v>
                </c:pt>
                <c:pt idx="10">
                  <c:v>-2</c:v>
                </c:pt>
                <c:pt idx="11">
                  <c:v>-1</c:v>
                </c:pt>
                <c:pt idx="12">
                  <c:v>0</c:v>
                </c:pt>
                <c:pt idx="13">
                  <c:v>1</c:v>
                </c:pt>
                <c:pt idx="14">
                  <c:v>2</c:v>
                </c:pt>
                <c:pt idx="15">
                  <c:v>3</c:v>
                </c:pt>
                <c:pt idx="16">
                  <c:v>4</c:v>
                </c:pt>
                <c:pt idx="17">
                  <c:v>5</c:v>
                </c:pt>
                <c:pt idx="18">
                  <c:v>6</c:v>
                </c:pt>
                <c:pt idx="19">
                  <c:v>7</c:v>
                </c:pt>
                <c:pt idx="20">
                  <c:v>8</c:v>
                </c:pt>
                <c:pt idx="21">
                  <c:v>9</c:v>
                </c:pt>
                <c:pt idx="22">
                  <c:v>10</c:v>
                </c:pt>
                <c:pt idx="23">
                  <c:v>11</c:v>
                </c:pt>
                <c:pt idx="24" formatCode="General">
                  <c:v>12</c:v>
                </c:pt>
              </c:numCache>
            </c:numRef>
          </c:xVal>
          <c:yVal>
            <c:numRef>
              <c:f>TC!$D$2:$D$26</c:f>
              <c:numCache>
                <c:formatCode>#,##0</c:formatCode>
                <c:ptCount val="25"/>
                <c:pt idx="0">
                  <c:v>9762.5</c:v>
                </c:pt>
                <c:pt idx="1">
                  <c:v>8670.1923100000004</c:v>
                </c:pt>
                <c:pt idx="2">
                  <c:v>8880.7692299999999</c:v>
                </c:pt>
                <c:pt idx="3">
                  <c:v>17093.269230000002</c:v>
                </c:pt>
                <c:pt idx="4">
                  <c:v>33750</c:v>
                </c:pt>
                <c:pt idx="5">
                  <c:v>25230.769230000002</c:v>
                </c:pt>
                <c:pt idx="6">
                  <c:v>22117.307690000001</c:v>
                </c:pt>
                <c:pt idx="7">
                  <c:v>51836.538460000003</c:v>
                </c:pt>
                <c:pt idx="8">
                  <c:v>54134.615389999999</c:v>
                </c:pt>
                <c:pt idx="9">
                  <c:v>16899.03846</c:v>
                </c:pt>
                <c:pt idx="10">
                  <c:v>23235.84906</c:v>
                </c:pt>
                <c:pt idx="11">
                  <c:v>13867.30769</c:v>
                </c:pt>
                <c:pt idx="12">
                  <c:v>9243.2692299999999</c:v>
                </c:pt>
                <c:pt idx="13">
                  <c:v>9576.9230800000005</c:v>
                </c:pt>
                <c:pt idx="14">
                  <c:v>11574.03846</c:v>
                </c:pt>
                <c:pt idx="15">
                  <c:v>7510.5769200000004</c:v>
                </c:pt>
                <c:pt idx="16">
                  <c:v>6459.4339600000003</c:v>
                </c:pt>
                <c:pt idx="17">
                  <c:v>11051.92308</c:v>
                </c:pt>
                <c:pt idx="18">
                  <c:v>13665.384620000001</c:v>
                </c:pt>
                <c:pt idx="19">
                  <c:v>12594.23077</c:v>
                </c:pt>
                <c:pt idx="20">
                  <c:v>11212.5</c:v>
                </c:pt>
                <c:pt idx="21">
                  <c:v>23305.660380000001</c:v>
                </c:pt>
                <c:pt idx="22">
                  <c:v>21623.07692</c:v>
                </c:pt>
                <c:pt idx="23">
                  <c:v>14673.55769</c:v>
                </c:pt>
                <c:pt idx="24" formatCode="@">
                  <c:v>15250</c:v>
                </c:pt>
              </c:numCache>
            </c:numRef>
          </c:yVal>
          <c:smooth val="1"/>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Dummy</a:t>
                </a:r>
                <a:r>
                  <a:rPr lang="en-GB" baseline="0"/>
                  <a:t> variable in place of year</a:t>
                </a:r>
                <a:endParaRPr lang="en-GB"/>
              </a:p>
            </c:rich>
          </c:tx>
          <c:layout>
            <c:manualLayout>
              <c:xMode val="edge"/>
              <c:yMode val="edge"/>
              <c:x val="0.31563954505686787"/>
              <c:y val="0.8908395304753570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$/day</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Baltimore - Rotterdam 75,000t Coal -  Voyage Rates ($/Tonne)</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Spot!$H$1</c:f>
              <c:strCache>
                <c:ptCount val="1"/>
                <c:pt idx="0">
                  <c:v>Baltimore - Rotterdam 75,000t Coal -  Voyage Rates ($/Tonne)</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6"/>
            <c:forward val="0.5"/>
            <c:dispRSqr val="1"/>
            <c:dispEq val="1"/>
            <c:trendlineLbl>
              <c:layout>
                <c:manualLayout>
                  <c:x val="7.8564957696234325E-2"/>
                  <c:y val="-0.27864527803589767"/>
                </c:manualLayout>
              </c:layout>
              <c:numFmt formatCode="#,##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Spot!$G$2:$G$26</c:f>
              <c:numCache>
                <c:formatCode>@</c:formatCode>
                <c:ptCount val="25"/>
                <c:pt idx="0">
                  <c:v>-12</c:v>
                </c:pt>
                <c:pt idx="1">
                  <c:v>-11</c:v>
                </c:pt>
                <c:pt idx="2">
                  <c:v>-10</c:v>
                </c:pt>
                <c:pt idx="3">
                  <c:v>-9</c:v>
                </c:pt>
                <c:pt idx="4">
                  <c:v>-8</c:v>
                </c:pt>
                <c:pt idx="5">
                  <c:v>-7</c:v>
                </c:pt>
                <c:pt idx="6">
                  <c:v>-6</c:v>
                </c:pt>
                <c:pt idx="7">
                  <c:v>-5</c:v>
                </c:pt>
                <c:pt idx="8">
                  <c:v>-4</c:v>
                </c:pt>
                <c:pt idx="9">
                  <c:v>-3</c:v>
                </c:pt>
                <c:pt idx="10">
                  <c:v>-2</c:v>
                </c:pt>
                <c:pt idx="11">
                  <c:v>-1</c:v>
                </c:pt>
                <c:pt idx="12">
                  <c:v>0</c:v>
                </c:pt>
                <c:pt idx="13">
                  <c:v>1</c:v>
                </c:pt>
                <c:pt idx="14">
                  <c:v>2</c:v>
                </c:pt>
                <c:pt idx="15">
                  <c:v>3</c:v>
                </c:pt>
                <c:pt idx="16">
                  <c:v>4</c:v>
                </c:pt>
                <c:pt idx="17">
                  <c:v>5</c:v>
                </c:pt>
                <c:pt idx="18">
                  <c:v>6</c:v>
                </c:pt>
                <c:pt idx="19">
                  <c:v>7</c:v>
                </c:pt>
                <c:pt idx="20">
                  <c:v>8</c:v>
                </c:pt>
                <c:pt idx="21">
                  <c:v>9</c:v>
                </c:pt>
                <c:pt idx="22">
                  <c:v>10</c:v>
                </c:pt>
                <c:pt idx="23">
                  <c:v>11</c:v>
                </c:pt>
                <c:pt idx="24" formatCode="General">
                  <c:v>12</c:v>
                </c:pt>
              </c:numCache>
            </c:numRef>
          </c:xVal>
          <c:yVal>
            <c:numRef>
              <c:f>Spot!$H$2:$H$26</c:f>
              <c:numCache>
                <c:formatCode>#,##0.00</c:formatCode>
                <c:ptCount val="25"/>
                <c:pt idx="0">
                  <c:v>7.2365399999999998</c:v>
                </c:pt>
                <c:pt idx="1">
                  <c:v>6.3375000000000004</c:v>
                </c:pt>
                <c:pt idx="2">
                  <c:v>5.9413499999999999</c:v>
                </c:pt>
                <c:pt idx="3">
                  <c:v>10.997120000000001</c:v>
                </c:pt>
                <c:pt idx="4">
                  <c:v>17.902830000000002</c:v>
                </c:pt>
                <c:pt idx="5">
                  <c:v>15.29327</c:v>
                </c:pt>
                <c:pt idx="6">
                  <c:v>14.527889999999999</c:v>
                </c:pt>
                <c:pt idx="7">
                  <c:v>29.408270000000002</c:v>
                </c:pt>
                <c:pt idx="8">
                  <c:v>29.14423</c:v>
                </c:pt>
                <c:pt idx="9">
                  <c:v>14.78365</c:v>
                </c:pt>
                <c:pt idx="10">
                  <c:v>17.800190000000001</c:v>
                </c:pt>
                <c:pt idx="11">
                  <c:v>14.795</c:v>
                </c:pt>
                <c:pt idx="12">
                  <c:v>11.78077</c:v>
                </c:pt>
                <c:pt idx="13">
                  <c:v>12.50365</c:v>
                </c:pt>
                <c:pt idx="14">
                  <c:v>10.59327</c:v>
                </c:pt>
                <c:pt idx="15">
                  <c:v>7.9003899999999998</c:v>
                </c:pt>
                <c:pt idx="16">
                  <c:v>6.9809400000000004</c:v>
                </c:pt>
                <c:pt idx="17">
                  <c:v>9.3653899999999997</c:v>
                </c:pt>
                <c:pt idx="18">
                  <c:v>11.17596</c:v>
                </c:pt>
                <c:pt idx="19">
                  <c:v>11.25385</c:v>
                </c:pt>
                <c:pt idx="20">
                  <c:v>9.2259600000000006</c:v>
                </c:pt>
                <c:pt idx="21">
                  <c:v>17.062259999999998</c:v>
                </c:pt>
                <c:pt idx="22">
                  <c:v>17.240390000000001</c:v>
                </c:pt>
                <c:pt idx="23">
                  <c:v>13.834619999999999</c:v>
                </c:pt>
                <c:pt idx="24">
                  <c:v>17</c:v>
                </c:pt>
              </c:numCache>
            </c:numRef>
          </c:yVal>
          <c:smooth val="1"/>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Dummy variable in place of year</a:t>
                </a:r>
              </a:p>
            </c:rich>
          </c:tx>
          <c:layout>
            <c:manualLayout>
              <c:xMode val="edge"/>
              <c:yMode val="edge"/>
              <c:x val="0.37813843618384907"/>
              <c:y val="0.9431418515867334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$/Tonne</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82k</a:t>
            </a:r>
            <a:r>
              <a:rPr lang="en-GB" baseline="0"/>
              <a:t> DWT Panamax - New build vs Second hand prices</a:t>
            </a:r>
            <a:endParaRPr lang="en-GB"/>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'New builds'!$J$1</c:f>
              <c:strCache>
                <c:ptCount val="1"/>
                <c:pt idx="0">
                  <c:v>Panamax Bulkcarrier  82k dwt 10 Year Old (Eco) Secondhand Prices</c:v>
                </c:pt>
              </c:strCache>
            </c:strRef>
          </c:tx>
          <c:spPr>
            <a:ln w="19050" cap="rnd">
              <a:solidFill>
                <a:schemeClr val="accent1"/>
              </a:solidFill>
              <a:round/>
            </a:ln>
            <a:effectLst/>
          </c:spPr>
          <c:marker>
            <c:symbol val="none"/>
          </c:marker>
          <c:dLbls>
            <c:delete val="1"/>
          </c:dLbls>
          <c:xVal>
            <c:numRef>
              <c:f>'New builds'!$I$2:$I$17</c:f>
              <c:numCache>
                <c:formatCode>General</c:formatCode>
                <c:ptCount val="16"/>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numCache>
            </c:numRef>
          </c:xVal>
          <c:yVal>
            <c:numRef>
              <c:f>'New builds'!$J$2:$J$17</c:f>
              <c:numCache>
                <c:formatCode>#,##0.00</c:formatCode>
                <c:ptCount val="16"/>
                <c:pt idx="0">
                  <c:v>20</c:v>
                </c:pt>
                <c:pt idx="1">
                  <c:v>27.5</c:v>
                </c:pt>
                <c:pt idx="2">
                  <c:v>28</c:v>
                </c:pt>
                <c:pt idx="3">
                  <c:v>20</c:v>
                </c:pt>
                <c:pt idx="4">
                  <c:v>13</c:v>
                </c:pt>
                <c:pt idx="5">
                  <c:v>18</c:v>
                </c:pt>
                <c:pt idx="6">
                  <c:v>14.5</c:v>
                </c:pt>
                <c:pt idx="7">
                  <c:v>8.5</c:v>
                </c:pt>
                <c:pt idx="8">
                  <c:v>8.5</c:v>
                </c:pt>
                <c:pt idx="9">
                  <c:v>14.5</c:v>
                </c:pt>
                <c:pt idx="10">
                  <c:v>15</c:v>
                </c:pt>
                <c:pt idx="11">
                  <c:v>13.5</c:v>
                </c:pt>
                <c:pt idx="12">
                  <c:v>13.75</c:v>
                </c:pt>
                <c:pt idx="13">
                  <c:v>23.5</c:v>
                </c:pt>
                <c:pt idx="14">
                  <c:v>22.5</c:v>
                </c:pt>
                <c:pt idx="15">
                  <c:v>24</c:v>
                </c:pt>
              </c:numCache>
            </c:numRef>
          </c:yVal>
          <c:smooth val="0"/>
          <c:extLst>
            <c:ext xmlns:c16="http://schemas.microsoft.com/office/drawing/2014/chart" uri="{C3380CC4-5D6E-409C-BE32-E72D297353CC}">
              <c16:uniqueId val="{00000000-58D1-E344-A21C-6B50062D826A}"/>
            </c:ext>
          </c:extLst>
        </c:ser>
        <c:ser>
          <c:idx val="1"/>
          <c:order val="1"/>
          <c:tx>
            <c:strRef>
              <c:f>'New builds'!$K$1</c:f>
              <c:strCache>
                <c:ptCount val="1"/>
                <c:pt idx="0">
                  <c:v>Panamax 82-84k dwt Bulkcarrier Newbuilding Prices</c:v>
                </c:pt>
              </c:strCache>
            </c:strRef>
          </c:tx>
          <c:spPr>
            <a:ln w="19050" cap="rnd">
              <a:solidFill>
                <a:srgbClr val="9BBB59">
                  <a:lumMod val="60000"/>
                  <a:lumOff val="40000"/>
                </a:srgbClr>
              </a:solidFill>
              <a:round/>
            </a:ln>
            <a:effectLst/>
          </c:spPr>
          <c:marker>
            <c:symbol val="none"/>
          </c:marker>
          <c:dLbls>
            <c:delete val="1"/>
          </c:dLbls>
          <c:xVal>
            <c:numRef>
              <c:f>'New builds'!$I$2:$I$17</c:f>
              <c:numCache>
                <c:formatCode>General</c:formatCode>
                <c:ptCount val="16"/>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numCache>
            </c:numRef>
          </c:xVal>
          <c:yVal>
            <c:numRef>
              <c:f>'New builds'!$K$2:$K$17</c:f>
              <c:numCache>
                <c:formatCode>#,##0.00</c:formatCode>
                <c:ptCount val="16"/>
                <c:pt idx="0">
                  <c:v>46.5</c:v>
                </c:pt>
                <c:pt idx="1">
                  <c:v>35.5</c:v>
                </c:pt>
                <c:pt idx="2">
                  <c:v>36.5</c:v>
                </c:pt>
                <c:pt idx="3">
                  <c:v>30</c:v>
                </c:pt>
                <c:pt idx="4">
                  <c:v>26.5</c:v>
                </c:pt>
                <c:pt idx="5">
                  <c:v>29.5</c:v>
                </c:pt>
                <c:pt idx="6">
                  <c:v>30</c:v>
                </c:pt>
                <c:pt idx="7">
                  <c:v>26.5</c:v>
                </c:pt>
                <c:pt idx="8">
                  <c:v>24.5</c:v>
                </c:pt>
                <c:pt idx="9">
                  <c:v>25.5</c:v>
                </c:pt>
                <c:pt idx="10">
                  <c:v>28</c:v>
                </c:pt>
                <c:pt idx="11">
                  <c:v>27.5</c:v>
                </c:pt>
                <c:pt idx="12">
                  <c:v>26</c:v>
                </c:pt>
                <c:pt idx="13">
                  <c:v>34.75</c:v>
                </c:pt>
                <c:pt idx="14">
                  <c:v>33.5</c:v>
                </c:pt>
                <c:pt idx="15">
                  <c:v>35.5</c:v>
                </c:pt>
              </c:numCache>
            </c:numRef>
          </c:yVal>
          <c:smooth val="0"/>
          <c:extLst>
            <c:ext xmlns:c16="http://schemas.microsoft.com/office/drawing/2014/chart" uri="{C3380CC4-5D6E-409C-BE32-E72D297353CC}">
              <c16:uniqueId val="{00000003-F130-D540-9955-A9745B6A6E3E}"/>
            </c:ext>
          </c:extLst>
        </c:ser>
        <c:dLbls>
          <c:dLblPos val="t"/>
          <c:showLegendKey val="0"/>
          <c:showVal val="1"/>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47405045559564341"/>
              <c:y val="0.8158469374965153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 Million</a:t>
                </a:r>
              </a:p>
            </c:rich>
          </c:tx>
          <c:layout>
            <c:manualLayout>
              <c:xMode val="edge"/>
              <c:yMode val="edge"/>
              <c:x val="1.0714785651793525E-2"/>
              <c:y val="0.3373560075823855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majorUnit val="10"/>
      </c:valAx>
      <c:spPr>
        <a:noFill/>
        <a:ln>
          <a:noFill/>
        </a:ln>
        <a:effectLst/>
      </c:spPr>
    </c:plotArea>
    <c:legend>
      <c:legendPos val="b"/>
      <c:layout>
        <c:manualLayout>
          <c:xMode val="edge"/>
          <c:yMode val="edge"/>
          <c:x val="0.20712898656781178"/>
          <c:y val="0.86076152440296849"/>
          <c:w val="0.55097872417793203"/>
          <c:h val="8.9221344272836983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3932727497206129"/>
          <c:y val="9.80035317283218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'New builds'!$B$1</c:f>
              <c:strCache>
                <c:ptCount val="1"/>
                <c:pt idx="0">
                  <c:v>Panamax 75-77K dwt Bulkcarrier Newbuilding Prices</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5"/>
            <c:dispRSqr val="0"/>
            <c:dispEq val="0"/>
          </c:trendline>
          <c:xVal>
            <c:numRef>
              <c:f>'New builds'!$A$2:$A$25</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xVal>
          <c:yVal>
            <c:numRef>
              <c:f>'New builds'!$B$2:$B$25</c:f>
              <c:numCache>
                <c:formatCode>#,##0.00</c:formatCode>
                <c:ptCount val="24"/>
                <c:pt idx="0">
                  <c:v>22.5</c:v>
                </c:pt>
                <c:pt idx="1">
                  <c:v>20.5</c:v>
                </c:pt>
                <c:pt idx="2">
                  <c:v>21.5</c:v>
                </c:pt>
                <c:pt idx="3">
                  <c:v>27</c:v>
                </c:pt>
                <c:pt idx="4">
                  <c:v>36</c:v>
                </c:pt>
                <c:pt idx="5">
                  <c:v>36</c:v>
                </c:pt>
                <c:pt idx="6">
                  <c:v>40</c:v>
                </c:pt>
                <c:pt idx="7">
                  <c:v>55</c:v>
                </c:pt>
                <c:pt idx="8">
                  <c:v>46.5</c:v>
                </c:pt>
                <c:pt idx="9">
                  <c:v>33.75</c:v>
                </c:pt>
                <c:pt idx="10">
                  <c:v>34.5</c:v>
                </c:pt>
                <c:pt idx="11">
                  <c:v>29</c:v>
                </c:pt>
                <c:pt idx="12">
                  <c:v>25.75</c:v>
                </c:pt>
                <c:pt idx="13">
                  <c:v>27.75</c:v>
                </c:pt>
                <c:pt idx="14">
                  <c:v>29</c:v>
                </c:pt>
                <c:pt idx="15">
                  <c:v>25.75</c:v>
                </c:pt>
                <c:pt idx="16">
                  <c:v>24</c:v>
                </c:pt>
                <c:pt idx="17">
                  <c:v>25</c:v>
                </c:pt>
                <c:pt idx="18">
                  <c:v>27.5</c:v>
                </c:pt>
                <c:pt idx="19">
                  <c:v>27</c:v>
                </c:pt>
                <c:pt idx="20">
                  <c:v>25.5</c:v>
                </c:pt>
                <c:pt idx="21">
                  <c:v>34.25</c:v>
                </c:pt>
                <c:pt idx="22">
                  <c:v>33</c:v>
                </c:pt>
                <c:pt idx="23">
                  <c:v>34.5</c:v>
                </c:pt>
              </c:numCache>
            </c:numRef>
          </c:yVal>
          <c:smooth val="1"/>
          <c:extLst>
            <c:ext xmlns:c16="http://schemas.microsoft.com/office/drawing/2014/chart" uri="{C3380CC4-5D6E-409C-BE32-E72D297353CC}">
              <c16:uniqueId val="{00000000-77AE-DB43-9082-A0DED5AAD2D2}"/>
            </c:ext>
          </c:extLst>
        </c:ser>
        <c:dLbls>
          <c:showLegendKey val="0"/>
          <c:showVal val="0"/>
          <c:showCatName val="0"/>
          <c:showSerName val="0"/>
          <c:showPercent val="0"/>
          <c:showBubbleSize val="0"/>
        </c:dLbls>
        <c:axId val="2130476335"/>
        <c:axId val="2129888975"/>
      </c:scatterChart>
      <c:valAx>
        <c:axId val="2130476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888975"/>
        <c:crosses val="autoZero"/>
        <c:crossBetween val="midCat"/>
      </c:valAx>
      <c:valAx>
        <c:axId val="21298889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4763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Panamax Bulkcarrier Demolition - DWT</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'New builds'!$F$1</c:f>
              <c:strCache>
                <c:ptCount val="1"/>
                <c:pt idx="0">
                  <c:v>Panamax Bulkcarrier Demolition - Number</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6.4598140254110092E-2"/>
                  <c:y val="-0.39716136289415438"/>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'New builds'!$A$2:$A$25</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xVal>
          <c:yVal>
            <c:numRef>
              <c:f>'New builds'!$F$2:$F$25</c:f>
              <c:numCache>
                <c:formatCode>#,##0</c:formatCode>
                <c:ptCount val="24"/>
                <c:pt idx="0">
                  <c:v>3</c:v>
                </c:pt>
                <c:pt idx="1">
                  <c:v>33</c:v>
                </c:pt>
                <c:pt idx="2">
                  <c:v>24</c:v>
                </c:pt>
                <c:pt idx="3">
                  <c:v>9</c:v>
                </c:pt>
                <c:pt idx="4">
                  <c:v>1</c:v>
                </c:pt>
                <c:pt idx="5">
                  <c:v>3</c:v>
                </c:pt>
                <c:pt idx="6">
                  <c:v>7</c:v>
                </c:pt>
                <c:pt idx="7">
                  <c:v>2</c:v>
                </c:pt>
                <c:pt idx="8">
                  <c:v>17</c:v>
                </c:pt>
                <c:pt idx="9">
                  <c:v>32</c:v>
                </c:pt>
                <c:pt idx="10">
                  <c:v>8</c:v>
                </c:pt>
                <c:pt idx="11">
                  <c:v>76</c:v>
                </c:pt>
                <c:pt idx="12">
                  <c:v>127</c:v>
                </c:pt>
                <c:pt idx="13">
                  <c:v>74</c:v>
                </c:pt>
                <c:pt idx="14">
                  <c:v>69</c:v>
                </c:pt>
                <c:pt idx="15">
                  <c:v>96</c:v>
                </c:pt>
                <c:pt idx="16">
                  <c:v>118</c:v>
                </c:pt>
                <c:pt idx="17">
                  <c:v>50</c:v>
                </c:pt>
                <c:pt idx="18">
                  <c:v>2</c:v>
                </c:pt>
                <c:pt idx="19">
                  <c:v>6</c:v>
                </c:pt>
                <c:pt idx="20">
                  <c:v>14</c:v>
                </c:pt>
                <c:pt idx="21">
                  <c:v>9</c:v>
                </c:pt>
                <c:pt idx="22">
                  <c:v>11</c:v>
                </c:pt>
                <c:pt idx="23">
                  <c:v>32</c:v>
                </c:pt>
              </c:numCache>
            </c:numRef>
          </c:yVal>
          <c:smooth val="1"/>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Number of ships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Panamax Bulker Orderbook</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'New builds'!$C$66</c:f>
              <c:strCache>
                <c:ptCount val="1"/>
                <c:pt idx="0">
                  <c:v>Panamax Bulker Orderbook</c:v>
                </c:pt>
              </c:strCache>
            </c:strRef>
          </c:tx>
          <c:spPr>
            <a:ln w="19050" cap="rnd">
              <a:solidFill>
                <a:schemeClr val="accent1"/>
              </a:solidFill>
              <a:round/>
            </a:ln>
            <a:effectLst/>
          </c:spPr>
          <c:marker>
            <c:symbol val="none"/>
          </c:marker>
          <c:xVal>
            <c:numRef>
              <c:f>'New builds'!$A$67:$A$90</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xVal>
          <c:yVal>
            <c:numRef>
              <c:f>'New builds'!$C$67:$C$90</c:f>
              <c:numCache>
                <c:formatCode>#,##0</c:formatCode>
                <c:ptCount val="24"/>
                <c:pt idx="0">
                  <c:v>177</c:v>
                </c:pt>
                <c:pt idx="1">
                  <c:v>166</c:v>
                </c:pt>
                <c:pt idx="2">
                  <c:v>79</c:v>
                </c:pt>
                <c:pt idx="3">
                  <c:v>112</c:v>
                </c:pt>
                <c:pt idx="4">
                  <c:v>235</c:v>
                </c:pt>
                <c:pt idx="5">
                  <c:v>255</c:v>
                </c:pt>
                <c:pt idx="6">
                  <c:v>265</c:v>
                </c:pt>
                <c:pt idx="7">
                  <c:v>322</c:v>
                </c:pt>
                <c:pt idx="8">
                  <c:v>590</c:v>
                </c:pt>
                <c:pt idx="9">
                  <c:v>743</c:v>
                </c:pt>
                <c:pt idx="10">
                  <c:v>717</c:v>
                </c:pt>
                <c:pt idx="11">
                  <c:v>967</c:v>
                </c:pt>
                <c:pt idx="12">
                  <c:v>835</c:v>
                </c:pt>
                <c:pt idx="13">
                  <c:v>548</c:v>
                </c:pt>
                <c:pt idx="14">
                  <c:v>479</c:v>
                </c:pt>
                <c:pt idx="15">
                  <c:v>425</c:v>
                </c:pt>
                <c:pt idx="16">
                  <c:v>358</c:v>
                </c:pt>
                <c:pt idx="17">
                  <c:v>211</c:v>
                </c:pt>
                <c:pt idx="18">
                  <c:v>246</c:v>
                </c:pt>
                <c:pt idx="19">
                  <c:v>310</c:v>
                </c:pt>
                <c:pt idx="20">
                  <c:v>272</c:v>
                </c:pt>
                <c:pt idx="21">
                  <c:v>201</c:v>
                </c:pt>
                <c:pt idx="22">
                  <c:v>300</c:v>
                </c:pt>
                <c:pt idx="23">
                  <c:v>293</c:v>
                </c:pt>
              </c:numCache>
            </c:numRef>
          </c:yVal>
          <c:smooth val="1"/>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51841742600652774"/>
              <c:y val="0.923246874059481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NUmber</a:t>
                </a:r>
                <a:r>
                  <a:rPr lang="en-GB" baseline="0"/>
                  <a:t> of ships</a:t>
                </a:r>
                <a:endParaRPr lang="en-GB"/>
              </a:p>
            </c:rich>
          </c:tx>
          <c:layout>
            <c:manualLayout>
              <c:xMode val="edge"/>
              <c:yMode val="edge"/>
              <c:x val="2.5992547806524186E-2"/>
              <c:y val="0.37763779527559049"/>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Panamax Bulkcarrier Demolition - Number</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smoothMarker"/>
        <c:varyColors val="0"/>
        <c:ser>
          <c:idx val="0"/>
          <c:order val="0"/>
          <c:tx>
            <c:strRef>
              <c:f>'New builds'!$B$66</c:f>
              <c:strCache>
                <c:ptCount val="1"/>
                <c:pt idx="0">
                  <c:v>Panamax Bulkcarrier Demolition - Number</c:v>
                </c:pt>
              </c:strCache>
            </c:strRef>
          </c:tx>
          <c:spPr>
            <a:ln w="19050" cap="rnd">
              <a:solidFill>
                <a:schemeClr val="accent1"/>
              </a:solidFill>
              <a:round/>
            </a:ln>
            <a:effectLst/>
          </c:spPr>
          <c:marker>
            <c:symbol val="none"/>
          </c:marker>
          <c:xVal>
            <c:numRef>
              <c:f>'New builds'!$A$67:$A$90</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xVal>
          <c:yVal>
            <c:numRef>
              <c:f>'New builds'!$B$67:$B$90</c:f>
              <c:numCache>
                <c:formatCode>#,##0</c:formatCode>
                <c:ptCount val="24"/>
                <c:pt idx="0">
                  <c:v>3</c:v>
                </c:pt>
                <c:pt idx="1">
                  <c:v>33</c:v>
                </c:pt>
                <c:pt idx="2">
                  <c:v>24</c:v>
                </c:pt>
                <c:pt idx="3">
                  <c:v>9</c:v>
                </c:pt>
                <c:pt idx="4">
                  <c:v>1</c:v>
                </c:pt>
                <c:pt idx="5">
                  <c:v>3</c:v>
                </c:pt>
                <c:pt idx="6">
                  <c:v>7</c:v>
                </c:pt>
                <c:pt idx="7">
                  <c:v>2</c:v>
                </c:pt>
                <c:pt idx="8">
                  <c:v>17</c:v>
                </c:pt>
                <c:pt idx="9">
                  <c:v>32</c:v>
                </c:pt>
                <c:pt idx="10">
                  <c:v>8</c:v>
                </c:pt>
                <c:pt idx="11">
                  <c:v>76</c:v>
                </c:pt>
                <c:pt idx="12">
                  <c:v>127</c:v>
                </c:pt>
                <c:pt idx="13">
                  <c:v>74</c:v>
                </c:pt>
                <c:pt idx="14">
                  <c:v>69</c:v>
                </c:pt>
                <c:pt idx="15">
                  <c:v>96</c:v>
                </c:pt>
                <c:pt idx="16">
                  <c:v>118</c:v>
                </c:pt>
                <c:pt idx="17">
                  <c:v>50</c:v>
                </c:pt>
                <c:pt idx="18">
                  <c:v>2</c:v>
                </c:pt>
                <c:pt idx="19">
                  <c:v>6</c:v>
                </c:pt>
                <c:pt idx="20">
                  <c:v>14</c:v>
                </c:pt>
                <c:pt idx="21">
                  <c:v>9</c:v>
                </c:pt>
                <c:pt idx="22">
                  <c:v>11</c:v>
                </c:pt>
                <c:pt idx="23">
                  <c:v>32</c:v>
                </c:pt>
              </c:numCache>
            </c:numRef>
          </c:yVal>
          <c:smooth val="1"/>
          <c:extLst>
            <c:ext xmlns:c16="http://schemas.microsoft.com/office/drawing/2014/chart" uri="{C3380CC4-5D6E-409C-BE32-E72D297353CC}">
              <c16:uniqueId val="{00000000-58D1-E344-A21C-6B50062D826A}"/>
            </c:ext>
          </c:extLst>
        </c:ser>
        <c:dLbls>
          <c:showLegendKey val="0"/>
          <c:showVal val="0"/>
          <c:showCatName val="0"/>
          <c:showSerName val="0"/>
          <c:showPercent val="0"/>
          <c:showBubbleSize val="0"/>
        </c:dLbls>
        <c:axId val="621767071"/>
        <c:axId val="1667476959"/>
      </c:scatterChart>
      <c:valAx>
        <c:axId val="621767071"/>
        <c:scaling>
          <c:orientation val="minMax"/>
        </c:scaling>
        <c:delete val="0"/>
        <c:axPos val="b"/>
        <c:majorGridlines>
          <c:spPr>
            <a:ln w="9525" cap="flat" cmpd="sng" algn="ctr">
              <a:solidFill>
                <a:schemeClr val="bg1">
                  <a:lumMod val="65000"/>
                  <a:alpha val="11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Year</a:t>
                </a:r>
              </a:p>
            </c:rich>
          </c:tx>
          <c:layout>
            <c:manualLayout>
              <c:xMode val="edge"/>
              <c:yMode val="edge"/>
              <c:x val="0.49711822763368635"/>
              <c:y val="0.9139876786235053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67476959"/>
        <c:crosses val="autoZero"/>
        <c:crossBetween val="midCat"/>
      </c:valAx>
      <c:valAx>
        <c:axId val="1667476959"/>
        <c:scaling>
          <c:orientation val="minMax"/>
        </c:scaling>
        <c:delete val="0"/>
        <c:axPos val="l"/>
        <c:majorGridlines>
          <c:spPr>
            <a:ln w="9525" cap="flat" cmpd="sng" algn="ctr">
              <a:solidFill>
                <a:schemeClr val="bg1">
                  <a:lumMod val="65000"/>
                  <a:alpha val="11478"/>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a:t>Number of ships</a:t>
                </a:r>
              </a:p>
            </c:rich>
          </c:tx>
          <c:layout>
            <c:manualLayout>
              <c:xMode val="edge"/>
              <c:yMode val="edge"/>
              <c:x val="1.3492554925057002E-2"/>
              <c:y val="0.3512447900991363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21767071"/>
        <c:crosses val="autoZero"/>
        <c:crossBetween val="midCat"/>
      </c:valAx>
      <c:spPr>
        <a:noFill/>
        <a:ln>
          <a:noFill/>
        </a:ln>
        <a:effectLst/>
      </c:spPr>
    </c:plotArea>
    <c:plotVisOnly val="1"/>
    <c:dispBlanksAs val="gap"/>
    <c:showDLblsOverMax val="0"/>
    <c:extLst/>
  </c:chart>
  <c:spPr>
    <a:solidFill>
      <a:schemeClr val="bg1"/>
    </a:solidFill>
    <a:ln w="9525" cap="flat" cmpd="sng" algn="ctr">
      <a:solidFill>
        <a:schemeClr val="accent1">
          <a:alpha val="4827"/>
        </a:schemeClr>
      </a:solidFill>
      <a:round/>
    </a:ln>
    <a:effectLst/>
  </c:spPr>
  <c:txPr>
    <a:bodyPr/>
    <a:lstStyle/>
    <a:p>
      <a:pPr>
        <a:defRPr sz="105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0</xdr:col>
      <xdr:colOff>763823</xdr:colOff>
      <xdr:row>29</xdr:row>
      <xdr:rowOff>56325</xdr:rowOff>
    </xdr:from>
    <xdr:to>
      <xdr:col>5</xdr:col>
      <xdr:colOff>736601</xdr:colOff>
      <xdr:row>49</xdr:row>
      <xdr:rowOff>101600</xdr:rowOff>
    </xdr:to>
    <xdr:graphicFrame macro="">
      <xdr:nvGraphicFramePr>
        <xdr:cNvPr id="14" name="Chart 13">
          <a:extLst>
            <a:ext uri="{FF2B5EF4-FFF2-40B4-BE49-F238E27FC236}">
              <a16:creationId xmlns:a16="http://schemas.microsoft.com/office/drawing/2014/main" id="{8EFCE1A8-6956-9939-F533-08473F19E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747183</xdr:colOff>
      <xdr:row>49</xdr:row>
      <xdr:rowOff>25399</xdr:rowOff>
    </xdr:from>
    <xdr:to>
      <xdr:col>5</xdr:col>
      <xdr:colOff>711200</xdr:colOff>
      <xdr:row>70</xdr:row>
      <xdr:rowOff>0</xdr:rowOff>
    </xdr:to>
    <xdr:graphicFrame macro="">
      <xdr:nvGraphicFramePr>
        <xdr:cNvPr id="15" name="Chart 14">
          <a:extLst>
            <a:ext uri="{FF2B5EF4-FFF2-40B4-BE49-F238E27FC236}">
              <a16:creationId xmlns:a16="http://schemas.microsoft.com/office/drawing/2014/main" id="{BB0DAF75-8C78-B958-E892-DC8FE3C857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25400</xdr:colOff>
      <xdr:row>29</xdr:row>
      <xdr:rowOff>25400</xdr:rowOff>
    </xdr:from>
    <xdr:to>
      <xdr:col>14</xdr:col>
      <xdr:colOff>112478</xdr:colOff>
      <xdr:row>49</xdr:row>
      <xdr:rowOff>70675</xdr:rowOff>
    </xdr:to>
    <xdr:graphicFrame macro="">
      <xdr:nvGraphicFramePr>
        <xdr:cNvPr id="16" name="Chart 15">
          <a:extLst>
            <a:ext uri="{FF2B5EF4-FFF2-40B4-BE49-F238E27FC236}">
              <a16:creationId xmlns:a16="http://schemas.microsoft.com/office/drawing/2014/main" id="{E347C3C9-9E5E-FA44-923A-4677D34C8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50</xdr:row>
      <xdr:rowOff>0</xdr:rowOff>
    </xdr:from>
    <xdr:to>
      <xdr:col>14</xdr:col>
      <xdr:colOff>78317</xdr:colOff>
      <xdr:row>70</xdr:row>
      <xdr:rowOff>165101</xdr:rowOff>
    </xdr:to>
    <xdr:graphicFrame macro="">
      <xdr:nvGraphicFramePr>
        <xdr:cNvPr id="17" name="Chart 16">
          <a:extLst>
            <a:ext uri="{FF2B5EF4-FFF2-40B4-BE49-F238E27FC236}">
              <a16:creationId xmlns:a16="http://schemas.microsoft.com/office/drawing/2014/main" id="{D32ADCD8-C835-2D4F-BC08-383D7A982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526160</xdr:colOff>
      <xdr:row>53</xdr:row>
      <xdr:rowOff>70864</xdr:rowOff>
    </xdr:from>
    <xdr:to>
      <xdr:col>13</xdr:col>
      <xdr:colOff>566007</xdr:colOff>
      <xdr:row>67</xdr:row>
      <xdr:rowOff>125649</xdr:rowOff>
    </xdr:to>
    <xdr:graphicFrame macro="">
      <xdr:nvGraphicFramePr>
        <xdr:cNvPr id="13" name="Chart 12">
          <a:extLst>
            <a:ext uri="{FF2B5EF4-FFF2-40B4-BE49-F238E27FC236}">
              <a16:creationId xmlns:a16="http://schemas.microsoft.com/office/drawing/2014/main" id="{EDF23D23-FF89-BF60-3B9A-384F8385F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53</xdr:row>
      <xdr:rowOff>152400</xdr:rowOff>
    </xdr:from>
    <xdr:to>
      <xdr:col>15</xdr:col>
      <xdr:colOff>344647</xdr:colOff>
      <xdr:row>68</xdr:row>
      <xdr:rowOff>16685</xdr:rowOff>
    </xdr:to>
    <xdr:graphicFrame macro="">
      <xdr:nvGraphicFramePr>
        <xdr:cNvPr id="14" name="Chart 13">
          <a:extLst>
            <a:ext uri="{FF2B5EF4-FFF2-40B4-BE49-F238E27FC236}">
              <a16:creationId xmlns:a16="http://schemas.microsoft.com/office/drawing/2014/main" id="{817F8714-AC76-3048-9318-6E6875F1F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501650</xdr:colOff>
      <xdr:row>68</xdr:row>
      <xdr:rowOff>127000</xdr:rowOff>
    </xdr:from>
    <xdr:to>
      <xdr:col>13</xdr:col>
      <xdr:colOff>571500</xdr:colOff>
      <xdr:row>87</xdr:row>
      <xdr:rowOff>25400</xdr:rowOff>
    </xdr:to>
    <xdr:graphicFrame macro="">
      <xdr:nvGraphicFramePr>
        <xdr:cNvPr id="15" name="Chart 14">
          <a:extLst>
            <a:ext uri="{FF2B5EF4-FFF2-40B4-BE49-F238E27FC236}">
              <a16:creationId xmlns:a16="http://schemas.microsoft.com/office/drawing/2014/main" id="{49EA186C-4393-674A-844A-FDF80F01B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304800</xdr:colOff>
      <xdr:row>67</xdr:row>
      <xdr:rowOff>177800</xdr:rowOff>
    </xdr:from>
    <xdr:to>
      <xdr:col>15</xdr:col>
      <xdr:colOff>374650</xdr:colOff>
      <xdr:row>86</xdr:row>
      <xdr:rowOff>76200</xdr:rowOff>
    </xdr:to>
    <xdr:graphicFrame macro="">
      <xdr:nvGraphicFramePr>
        <xdr:cNvPr id="16" name="Chart 15">
          <a:extLst>
            <a:ext uri="{FF2B5EF4-FFF2-40B4-BE49-F238E27FC236}">
              <a16:creationId xmlns:a16="http://schemas.microsoft.com/office/drawing/2014/main" id="{D6B258C9-A94D-6947-B008-305776D72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685800</xdr:colOff>
      <xdr:row>86</xdr:row>
      <xdr:rowOff>101600</xdr:rowOff>
    </xdr:from>
    <xdr:to>
      <xdr:col>7</xdr:col>
      <xdr:colOff>1079500</xdr:colOff>
      <xdr:row>109</xdr:row>
      <xdr:rowOff>63500</xdr:rowOff>
    </xdr:to>
    <xdr:graphicFrame macro="">
      <xdr:nvGraphicFramePr>
        <xdr:cNvPr id="17" name="Chart 16">
          <a:extLst>
            <a:ext uri="{FF2B5EF4-FFF2-40B4-BE49-F238E27FC236}">
              <a16:creationId xmlns:a16="http://schemas.microsoft.com/office/drawing/2014/main" id="{4B10F57D-8D51-CFEB-CF4D-76B5654B8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768350</xdr:colOff>
      <xdr:row>0</xdr:row>
      <xdr:rowOff>476250</xdr:rowOff>
    </xdr:from>
    <xdr:to>
      <xdr:col>9</xdr:col>
      <xdr:colOff>425450</xdr:colOff>
      <xdr:row>13</xdr:row>
      <xdr:rowOff>120650</xdr:rowOff>
    </xdr:to>
    <xdr:graphicFrame macro="">
      <xdr:nvGraphicFramePr>
        <xdr:cNvPr id="2" name="Chart 1">
          <a:extLst>
            <a:ext uri="{FF2B5EF4-FFF2-40B4-BE49-F238E27FC236}">
              <a16:creationId xmlns:a16="http://schemas.microsoft.com/office/drawing/2014/main" id="{AEDEB636-E83A-EE9F-7531-C8D447BB33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1253067</xdr:colOff>
      <xdr:row>71</xdr:row>
      <xdr:rowOff>83602</xdr:rowOff>
    </xdr:from>
    <xdr:to>
      <xdr:col>4</xdr:col>
      <xdr:colOff>0</xdr:colOff>
      <xdr:row>89</xdr:row>
      <xdr:rowOff>146118</xdr:rowOff>
    </xdr:to>
    <xdr:graphicFrame macro="">
      <xdr:nvGraphicFramePr>
        <xdr:cNvPr id="8" name="Chart 7">
          <a:extLst>
            <a:ext uri="{FF2B5EF4-FFF2-40B4-BE49-F238E27FC236}">
              <a16:creationId xmlns:a16="http://schemas.microsoft.com/office/drawing/2014/main" id="{0D4FC11A-A9AF-4B8D-C742-808A3572D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103700</xdr:rowOff>
    </xdr:from>
    <xdr:to>
      <xdr:col>4</xdr:col>
      <xdr:colOff>353308</xdr:colOff>
      <xdr:row>43</xdr:row>
      <xdr:rowOff>47743</xdr:rowOff>
    </xdr:to>
    <xdr:graphicFrame macro="">
      <xdr:nvGraphicFramePr>
        <xdr:cNvPr id="16" name="Chart 15">
          <a:extLst>
            <a:ext uri="{FF2B5EF4-FFF2-40B4-BE49-F238E27FC236}">
              <a16:creationId xmlns:a16="http://schemas.microsoft.com/office/drawing/2014/main" id="{3AA4E2A8-4C75-921E-212D-8549610E3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28646</xdr:colOff>
      <xdr:row>43</xdr:row>
      <xdr:rowOff>9550</xdr:rowOff>
    </xdr:from>
    <xdr:to>
      <xdr:col>4</xdr:col>
      <xdr:colOff>353308</xdr:colOff>
      <xdr:row>58</xdr:row>
      <xdr:rowOff>76391</xdr:rowOff>
    </xdr:to>
    <xdr:graphicFrame macro="">
      <xdr:nvGraphicFramePr>
        <xdr:cNvPr id="17" name="Chart 16">
          <a:extLst>
            <a:ext uri="{FF2B5EF4-FFF2-40B4-BE49-F238E27FC236}">
              <a16:creationId xmlns:a16="http://schemas.microsoft.com/office/drawing/2014/main" id="{D324EA2B-769C-5747-82F7-6B2FE2CBE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1552647</xdr:colOff>
      <xdr:row>34</xdr:row>
      <xdr:rowOff>141895</xdr:rowOff>
    </xdr:from>
    <xdr:to>
      <xdr:col>7</xdr:col>
      <xdr:colOff>1193610</xdr:colOff>
      <xdr:row>52</xdr:row>
      <xdr:rowOff>190976</xdr:rowOff>
    </xdr:to>
    <xdr:graphicFrame macro="">
      <xdr:nvGraphicFramePr>
        <xdr:cNvPr id="18" name="Chart 17">
          <a:extLst>
            <a:ext uri="{FF2B5EF4-FFF2-40B4-BE49-F238E27FC236}">
              <a16:creationId xmlns:a16="http://schemas.microsoft.com/office/drawing/2014/main" id="{CA6B725D-C235-C83E-BA30-1AE5FCC8E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31</xdr:row>
      <xdr:rowOff>157920</xdr:rowOff>
    </xdr:from>
    <xdr:to>
      <xdr:col>6</xdr:col>
      <xdr:colOff>347869</xdr:colOff>
      <xdr:row>53</xdr:row>
      <xdr:rowOff>11044</xdr:rowOff>
    </xdr:to>
    <xdr:graphicFrame macro="">
      <xdr:nvGraphicFramePr>
        <xdr:cNvPr id="6" name="Chart 5">
          <a:extLst>
            <a:ext uri="{FF2B5EF4-FFF2-40B4-BE49-F238E27FC236}">
              <a16:creationId xmlns:a16="http://schemas.microsoft.com/office/drawing/2014/main" id="{66F73E60-DD18-544A-6428-F9BD0C481B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507999</xdr:colOff>
      <xdr:row>0</xdr:row>
      <xdr:rowOff>1383747</xdr:rowOff>
    </xdr:from>
    <xdr:to>
      <xdr:col>15</xdr:col>
      <xdr:colOff>386520</xdr:colOff>
      <xdr:row>16</xdr:row>
      <xdr:rowOff>132521</xdr:rowOff>
    </xdr:to>
    <xdr:graphicFrame macro="">
      <xdr:nvGraphicFramePr>
        <xdr:cNvPr id="7" name="Chart 6">
          <a:extLst>
            <a:ext uri="{FF2B5EF4-FFF2-40B4-BE49-F238E27FC236}">
              <a16:creationId xmlns:a16="http://schemas.microsoft.com/office/drawing/2014/main" id="{26BA1388-B6F2-FE7B-E0CA-C4FCA8423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1193800</xdr:colOff>
      <xdr:row>33</xdr:row>
      <xdr:rowOff>25400</xdr:rowOff>
    </xdr:from>
    <xdr:to>
      <xdr:col>11</xdr:col>
      <xdr:colOff>749300</xdr:colOff>
      <xdr:row>54</xdr:row>
      <xdr:rowOff>114300</xdr:rowOff>
    </xdr:to>
    <xdr:graphicFrame macro="">
      <xdr:nvGraphicFramePr>
        <xdr:cNvPr id="6" name="Chart 5">
          <a:extLst>
            <a:ext uri="{FF2B5EF4-FFF2-40B4-BE49-F238E27FC236}">
              <a16:creationId xmlns:a16="http://schemas.microsoft.com/office/drawing/2014/main" id="{922F2480-0085-CA61-B151-C218AD608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474134</xdr:colOff>
      <xdr:row>30</xdr:row>
      <xdr:rowOff>16934</xdr:rowOff>
    </xdr:from>
    <xdr:to>
      <xdr:col>12</xdr:col>
      <xdr:colOff>342900</xdr:colOff>
      <xdr:row>55</xdr:row>
      <xdr:rowOff>25400</xdr:rowOff>
    </xdr:to>
    <xdr:graphicFrame macro="">
      <xdr:nvGraphicFramePr>
        <xdr:cNvPr id="4" name="Chart 3">
          <a:extLst>
            <a:ext uri="{FF2B5EF4-FFF2-40B4-BE49-F238E27FC236}">
              <a16:creationId xmlns:a16="http://schemas.microsoft.com/office/drawing/2014/main" id="{27326488-10EE-AF4E-4D53-82C824C2B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347133</xdr:colOff>
      <xdr:row>14</xdr:row>
      <xdr:rowOff>21165</xdr:rowOff>
    </xdr:from>
    <xdr:to>
      <xdr:col>17</xdr:col>
      <xdr:colOff>588434</xdr:colOff>
      <xdr:row>26</xdr:row>
      <xdr:rowOff>16934</xdr:rowOff>
    </xdr:to>
    <xdr:graphicFrame macro="">
      <xdr:nvGraphicFramePr>
        <xdr:cNvPr id="6" name="Chart 5">
          <a:extLst>
            <a:ext uri="{FF2B5EF4-FFF2-40B4-BE49-F238E27FC236}">
              <a16:creationId xmlns:a16="http://schemas.microsoft.com/office/drawing/2014/main" id="{24FA00AD-855A-BDA6-3091-FA0E9E2E6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76200</xdr:colOff>
      <xdr:row>0</xdr:row>
      <xdr:rowOff>787400</xdr:rowOff>
    </xdr:from>
    <xdr:to>
      <xdr:col>18</xdr:col>
      <xdr:colOff>554567</xdr:colOff>
      <xdr:row>11</xdr:row>
      <xdr:rowOff>173567</xdr:rowOff>
    </xdr:to>
    <xdr:graphicFrame macro="">
      <xdr:nvGraphicFramePr>
        <xdr:cNvPr id="11" name="Chart 10">
          <a:extLst>
            <a:ext uri="{FF2B5EF4-FFF2-40B4-BE49-F238E27FC236}">
              <a16:creationId xmlns:a16="http://schemas.microsoft.com/office/drawing/2014/main" id="{FD2E3B6F-30DB-25D1-B73A-281B0F854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330200</xdr:colOff>
      <xdr:row>73</xdr:row>
      <xdr:rowOff>63500</xdr:rowOff>
    </xdr:from>
    <xdr:to>
      <xdr:col>20</xdr:col>
      <xdr:colOff>12700</xdr:colOff>
      <xdr:row>96</xdr:row>
      <xdr:rowOff>12700</xdr:rowOff>
    </xdr:to>
    <xdr:graphicFrame macro="">
      <xdr:nvGraphicFramePr>
        <xdr:cNvPr id="12" name="Chart 11">
          <a:extLst>
            <a:ext uri="{FF2B5EF4-FFF2-40B4-BE49-F238E27FC236}">
              <a16:creationId xmlns:a16="http://schemas.microsoft.com/office/drawing/2014/main" id="{950DDF4E-01CF-E284-5881-B2D1FAD72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387350</xdr:colOff>
      <xdr:row>65</xdr:row>
      <xdr:rowOff>114300</xdr:rowOff>
    </xdr:from>
    <xdr:to>
      <xdr:col>10</xdr:col>
      <xdr:colOff>609600</xdr:colOff>
      <xdr:row>76</xdr:row>
      <xdr:rowOff>139700</xdr:rowOff>
    </xdr:to>
    <xdr:graphicFrame macro="">
      <xdr:nvGraphicFramePr>
        <xdr:cNvPr id="14" name="Chart 13">
          <a:extLst>
            <a:ext uri="{FF2B5EF4-FFF2-40B4-BE49-F238E27FC236}">
              <a16:creationId xmlns:a16="http://schemas.microsoft.com/office/drawing/2014/main" id="{A29435B6-8167-438E-8C9F-89B61265D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0AA61-79EB-2742-9A0E-167359DA8882}">
  <dimension ref="C5:Q34"/>
  <sheetViews>
    <sheetView zoomScale="150" workbookViewId="0">
      <selection activeCell="S17" sqref="S17"/>
    </sheetView>
  </sheetViews>
  <sheetFormatPr baseColWidth="10" defaultRowHeight="15" x14ac:dyDescent="0.2"/>
  <sheetData>
    <row r="5" spans="3:17" x14ac:dyDescent="0.2">
      <c r="C5" s="139" t="s">
        <v>664</v>
      </c>
      <c r="D5" s="139"/>
      <c r="E5" s="139"/>
      <c r="G5" s="139" t="s">
        <v>663</v>
      </c>
      <c r="H5" s="139"/>
      <c r="I5" s="139"/>
      <c r="K5" s="139" t="s">
        <v>666</v>
      </c>
      <c r="L5" s="139"/>
      <c r="M5" s="139"/>
      <c r="O5" s="139" t="s">
        <v>676</v>
      </c>
      <c r="P5" s="139"/>
      <c r="Q5" s="139"/>
    </row>
    <row r="6" spans="3:17" ht="15" customHeight="1" x14ac:dyDescent="0.2">
      <c r="C6" s="140" t="s">
        <v>665</v>
      </c>
      <c r="D6" s="140"/>
      <c r="E6" s="140"/>
      <c r="G6" s="140" t="s">
        <v>667</v>
      </c>
      <c r="H6" s="140"/>
      <c r="I6" s="140"/>
      <c r="K6" s="141" t="s">
        <v>669</v>
      </c>
      <c r="L6" s="141"/>
      <c r="M6" s="141"/>
      <c r="O6" s="142" t="s">
        <v>675</v>
      </c>
      <c r="P6" s="142"/>
      <c r="Q6" s="142"/>
    </row>
    <row r="7" spans="3:17" x14ac:dyDescent="0.2">
      <c r="C7" s="140"/>
      <c r="D7" s="140"/>
      <c r="E7" s="140"/>
      <c r="G7" s="140"/>
      <c r="H7" s="140"/>
      <c r="I7" s="140"/>
      <c r="K7" s="141"/>
      <c r="L7" s="141"/>
      <c r="M7" s="141"/>
      <c r="O7" s="142"/>
      <c r="P7" s="142"/>
      <c r="Q7" s="142"/>
    </row>
    <row r="8" spans="3:17" ht="15" customHeight="1" x14ac:dyDescent="0.2">
      <c r="C8" s="140"/>
      <c r="D8" s="140"/>
      <c r="E8" s="140"/>
      <c r="G8" s="140"/>
      <c r="H8" s="140"/>
      <c r="I8" s="140"/>
      <c r="K8" s="141"/>
      <c r="L8" s="141"/>
      <c r="M8" s="141"/>
      <c r="O8" s="142"/>
      <c r="P8" s="142"/>
      <c r="Q8" s="142"/>
    </row>
    <row r="9" spans="3:17" x14ac:dyDescent="0.2">
      <c r="C9" s="140"/>
      <c r="D9" s="140"/>
      <c r="E9" s="140"/>
      <c r="G9" s="140"/>
      <c r="H9" s="140"/>
      <c r="I9" s="140"/>
      <c r="K9" s="141"/>
      <c r="L9" s="141"/>
      <c r="M9" s="141"/>
      <c r="O9" s="142"/>
      <c r="P9" s="142"/>
      <c r="Q9" s="142"/>
    </row>
    <row r="10" spans="3:17" x14ac:dyDescent="0.2">
      <c r="C10" s="140"/>
      <c r="D10" s="140"/>
      <c r="E10" s="140"/>
      <c r="G10" s="140"/>
      <c r="H10" s="140"/>
      <c r="I10" s="140"/>
      <c r="K10" s="141"/>
      <c r="L10" s="141"/>
      <c r="M10" s="141"/>
      <c r="O10" s="142"/>
      <c r="P10" s="142"/>
      <c r="Q10" s="142"/>
    </row>
    <row r="11" spans="3:17" x14ac:dyDescent="0.2">
      <c r="C11" s="140"/>
      <c r="D11" s="140"/>
      <c r="E11" s="140"/>
      <c r="G11" s="140"/>
      <c r="H11" s="140"/>
      <c r="I11" s="140"/>
      <c r="K11" s="141"/>
      <c r="L11" s="141"/>
      <c r="M11" s="141"/>
      <c r="O11" s="142"/>
      <c r="P11" s="142"/>
      <c r="Q11" s="142"/>
    </row>
    <row r="12" spans="3:17" x14ac:dyDescent="0.2">
      <c r="C12" s="140"/>
      <c r="D12" s="140"/>
      <c r="E12" s="140"/>
      <c r="G12" s="140"/>
      <c r="H12" s="140"/>
      <c r="I12" s="140"/>
      <c r="K12" s="141"/>
      <c r="L12" s="141"/>
      <c r="M12" s="141"/>
      <c r="O12" s="142"/>
      <c r="P12" s="142"/>
      <c r="Q12" s="142"/>
    </row>
    <row r="13" spans="3:17" x14ac:dyDescent="0.2">
      <c r="C13" s="140"/>
      <c r="D13" s="140"/>
      <c r="E13" s="140"/>
      <c r="G13" s="140"/>
      <c r="H13" s="140"/>
      <c r="I13" s="140"/>
      <c r="K13" s="141"/>
      <c r="L13" s="141"/>
      <c r="M13" s="141"/>
      <c r="O13" s="142"/>
      <c r="P13" s="142"/>
      <c r="Q13" s="142"/>
    </row>
    <row r="14" spans="3:17" ht="15" customHeight="1" x14ac:dyDescent="0.2">
      <c r="C14" s="140"/>
      <c r="D14" s="140"/>
      <c r="E14" s="140"/>
      <c r="G14" s="140"/>
      <c r="H14" s="140"/>
      <c r="I14" s="140"/>
      <c r="K14" s="141"/>
      <c r="L14" s="141"/>
      <c r="M14" s="141"/>
      <c r="O14" s="142"/>
      <c r="P14" s="142"/>
      <c r="Q14" s="142"/>
    </row>
    <row r="15" spans="3:17" x14ac:dyDescent="0.2">
      <c r="C15" s="140"/>
      <c r="D15" s="140"/>
      <c r="E15" s="140"/>
      <c r="G15" s="140"/>
      <c r="H15" s="140"/>
      <c r="I15" s="140"/>
      <c r="K15" s="141"/>
      <c r="L15" s="141"/>
      <c r="M15" s="141"/>
      <c r="O15" s="142"/>
      <c r="P15" s="142"/>
      <c r="Q15" s="142"/>
    </row>
    <row r="16" spans="3:17" x14ac:dyDescent="0.2">
      <c r="C16" s="140"/>
      <c r="D16" s="140"/>
      <c r="E16" s="140"/>
      <c r="G16" s="140"/>
      <c r="H16" s="140"/>
      <c r="I16" s="140"/>
      <c r="K16" s="141"/>
      <c r="L16" s="141"/>
      <c r="M16" s="141"/>
      <c r="O16" s="142"/>
      <c r="P16" s="142"/>
      <c r="Q16" s="142"/>
    </row>
    <row r="17" spans="3:17" x14ac:dyDescent="0.2">
      <c r="C17" s="140"/>
      <c r="D17" s="140"/>
      <c r="E17" s="140"/>
      <c r="G17" s="140"/>
      <c r="H17" s="140"/>
      <c r="I17" s="140"/>
      <c r="K17" s="141"/>
      <c r="L17" s="141"/>
      <c r="M17" s="141"/>
      <c r="O17" s="142"/>
      <c r="P17" s="142"/>
      <c r="Q17" s="142"/>
    </row>
    <row r="18" spans="3:17" x14ac:dyDescent="0.2">
      <c r="O18" s="142"/>
      <c r="P18" s="142"/>
      <c r="Q18" s="142"/>
    </row>
    <row r="19" spans="3:17" x14ac:dyDescent="0.2">
      <c r="O19" s="142"/>
      <c r="P19" s="142"/>
      <c r="Q19" s="142"/>
    </row>
    <row r="20" spans="3:17" x14ac:dyDescent="0.2">
      <c r="O20" s="142"/>
      <c r="P20" s="142"/>
      <c r="Q20" s="142"/>
    </row>
    <row r="21" spans="3:17" x14ac:dyDescent="0.2">
      <c r="O21" s="142"/>
      <c r="P21" s="142"/>
      <c r="Q21" s="142"/>
    </row>
    <row r="22" spans="3:17" x14ac:dyDescent="0.2">
      <c r="C22" s="139" t="s">
        <v>668</v>
      </c>
      <c r="D22" s="139"/>
      <c r="E22" s="139"/>
      <c r="G22" s="139" t="s">
        <v>670</v>
      </c>
      <c r="H22" s="139"/>
      <c r="I22" s="139"/>
      <c r="K22" s="139" t="s">
        <v>671</v>
      </c>
      <c r="L22" s="139"/>
      <c r="M22" s="139"/>
      <c r="O22" s="142"/>
      <c r="P22" s="142"/>
      <c r="Q22" s="142"/>
    </row>
    <row r="23" spans="3:17" ht="15" customHeight="1" x14ac:dyDescent="0.2">
      <c r="C23" s="141" t="s">
        <v>672</v>
      </c>
      <c r="D23" s="141"/>
      <c r="E23" s="141"/>
      <c r="G23" s="141" t="s">
        <v>673</v>
      </c>
      <c r="H23" s="141"/>
      <c r="I23" s="141"/>
      <c r="K23" s="141" t="s">
        <v>674</v>
      </c>
      <c r="L23" s="141"/>
      <c r="M23" s="141"/>
      <c r="O23" s="142"/>
      <c r="P23" s="142"/>
      <c r="Q23" s="142"/>
    </row>
    <row r="24" spans="3:17" x14ac:dyDescent="0.2">
      <c r="C24" s="141"/>
      <c r="D24" s="141"/>
      <c r="E24" s="141"/>
      <c r="G24" s="141"/>
      <c r="H24" s="141"/>
      <c r="I24" s="141"/>
      <c r="K24" s="141"/>
      <c r="L24" s="141"/>
      <c r="M24" s="141"/>
      <c r="O24" s="142"/>
      <c r="P24" s="142"/>
      <c r="Q24" s="142"/>
    </row>
    <row r="25" spans="3:17" x14ac:dyDescent="0.2">
      <c r="C25" s="141"/>
      <c r="D25" s="141"/>
      <c r="E25" s="141"/>
      <c r="G25" s="141"/>
      <c r="H25" s="141"/>
      <c r="I25" s="141"/>
      <c r="K25" s="141"/>
      <c r="L25" s="141"/>
      <c r="M25" s="141"/>
      <c r="O25" s="142"/>
      <c r="P25" s="142"/>
      <c r="Q25" s="142"/>
    </row>
    <row r="26" spans="3:17" x14ac:dyDescent="0.2">
      <c r="C26" s="141"/>
      <c r="D26" s="141"/>
      <c r="E26" s="141"/>
      <c r="G26" s="141"/>
      <c r="H26" s="141"/>
      <c r="I26" s="141"/>
      <c r="K26" s="141"/>
      <c r="L26" s="141"/>
      <c r="M26" s="141"/>
      <c r="O26" s="142"/>
      <c r="P26" s="142"/>
      <c r="Q26" s="142"/>
    </row>
    <row r="27" spans="3:17" x14ac:dyDescent="0.2">
      <c r="C27" s="141"/>
      <c r="D27" s="141"/>
      <c r="E27" s="141"/>
      <c r="G27" s="141"/>
      <c r="H27" s="141"/>
      <c r="I27" s="141"/>
      <c r="K27" s="141"/>
      <c r="L27" s="141"/>
      <c r="M27" s="141"/>
      <c r="O27" s="142"/>
      <c r="P27" s="142"/>
      <c r="Q27" s="142"/>
    </row>
    <row r="28" spans="3:17" x14ac:dyDescent="0.2">
      <c r="C28" s="141"/>
      <c r="D28" s="141"/>
      <c r="E28" s="141"/>
      <c r="G28" s="141"/>
      <c r="H28" s="141"/>
      <c r="I28" s="141"/>
      <c r="K28" s="141"/>
      <c r="L28" s="141"/>
      <c r="M28" s="141"/>
      <c r="O28" s="142"/>
      <c r="P28" s="142"/>
      <c r="Q28" s="142"/>
    </row>
    <row r="29" spans="3:17" x14ac:dyDescent="0.2">
      <c r="C29" s="141"/>
      <c r="D29" s="141"/>
      <c r="E29" s="141"/>
      <c r="G29" s="141"/>
      <c r="H29" s="141"/>
      <c r="I29" s="141"/>
      <c r="K29" s="141"/>
      <c r="L29" s="141"/>
      <c r="M29" s="141"/>
      <c r="O29" s="142"/>
      <c r="P29" s="142"/>
      <c r="Q29" s="142"/>
    </row>
    <row r="30" spans="3:17" x14ac:dyDescent="0.2">
      <c r="C30" s="141"/>
      <c r="D30" s="141"/>
      <c r="E30" s="141"/>
      <c r="G30" s="141"/>
      <c r="H30" s="141"/>
      <c r="I30" s="141"/>
      <c r="K30" s="141"/>
      <c r="L30" s="141"/>
      <c r="M30" s="141"/>
      <c r="O30" s="142"/>
      <c r="P30" s="142"/>
      <c r="Q30" s="142"/>
    </row>
    <row r="31" spans="3:17" x14ac:dyDescent="0.2">
      <c r="C31" s="141"/>
      <c r="D31" s="141"/>
      <c r="E31" s="141"/>
      <c r="G31" s="141"/>
      <c r="H31" s="141"/>
      <c r="I31" s="141"/>
      <c r="K31" s="141"/>
      <c r="L31" s="141"/>
      <c r="M31" s="141"/>
      <c r="O31" s="142"/>
      <c r="P31" s="142"/>
      <c r="Q31" s="142"/>
    </row>
    <row r="32" spans="3:17" x14ac:dyDescent="0.2">
      <c r="C32" s="141"/>
      <c r="D32" s="141"/>
      <c r="E32" s="141"/>
      <c r="G32" s="141"/>
      <c r="H32" s="141"/>
      <c r="I32" s="141"/>
      <c r="K32" s="141"/>
      <c r="L32" s="141"/>
      <c r="M32" s="141"/>
      <c r="O32" s="142"/>
      <c r="P32" s="142"/>
      <c r="Q32" s="142"/>
    </row>
    <row r="33" spans="3:17" x14ac:dyDescent="0.2">
      <c r="C33" s="141"/>
      <c r="D33" s="141"/>
      <c r="E33" s="141"/>
      <c r="G33" s="141"/>
      <c r="H33" s="141"/>
      <c r="I33" s="141"/>
      <c r="K33" s="141"/>
      <c r="L33" s="141"/>
      <c r="M33" s="141"/>
      <c r="O33" s="142"/>
      <c r="P33" s="142"/>
      <c r="Q33" s="142"/>
    </row>
    <row r="34" spans="3:17" x14ac:dyDescent="0.2">
      <c r="C34" s="141"/>
      <c r="D34" s="141"/>
      <c r="E34" s="141"/>
      <c r="G34" s="141"/>
      <c r="H34" s="141"/>
      <c r="I34" s="141"/>
      <c r="K34" s="141"/>
      <c r="L34" s="141"/>
      <c r="M34" s="141"/>
      <c r="O34" s="142"/>
      <c r="P34" s="142"/>
      <c r="Q34" s="142"/>
    </row>
  </sheetData>
  <mergeCells count="14">
    <mergeCell ref="O6:Q34"/>
    <mergeCell ref="O5:Q5"/>
    <mergeCell ref="K23:M34"/>
    <mergeCell ref="C22:E22"/>
    <mergeCell ref="C23:E34"/>
    <mergeCell ref="G22:I22"/>
    <mergeCell ref="G23:I34"/>
    <mergeCell ref="K22:M22"/>
    <mergeCell ref="C5:E5"/>
    <mergeCell ref="G5:I5"/>
    <mergeCell ref="K5:M5"/>
    <mergeCell ref="C6:E17"/>
    <mergeCell ref="G6:I17"/>
    <mergeCell ref="K6:M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4237-FC6A-4341-B5F2-01C2DA182E72}">
  <dimension ref="A1:T21"/>
  <sheetViews>
    <sheetView tabSelected="1" topLeftCell="E1" zoomScale="150" workbookViewId="0">
      <selection activeCell="J17" activeCellId="1" sqref="C11 J17"/>
    </sheetView>
  </sheetViews>
  <sheetFormatPr baseColWidth="10" defaultRowHeight="15" x14ac:dyDescent="0.2"/>
  <cols>
    <col min="14" max="14" width="19.6640625" bestFit="1" customWidth="1"/>
    <col min="15" max="15" width="21.6640625" bestFit="1" customWidth="1"/>
    <col min="19" max="19" width="13.1640625" bestFit="1" customWidth="1"/>
  </cols>
  <sheetData>
    <row r="1" spans="1:20" ht="48" x14ac:dyDescent="0.2">
      <c r="A1" s="29" t="s">
        <v>677</v>
      </c>
      <c r="B1" s="29" t="s">
        <v>678</v>
      </c>
      <c r="C1" s="29" t="s">
        <v>100</v>
      </c>
      <c r="D1" s="77" t="s">
        <v>679</v>
      </c>
      <c r="E1" s="77" t="s">
        <v>686</v>
      </c>
      <c r="F1" s="29" t="s">
        <v>687</v>
      </c>
      <c r="G1" s="77" t="s">
        <v>692</v>
      </c>
      <c r="H1" s="77" t="s">
        <v>699</v>
      </c>
      <c r="I1" s="77" t="s">
        <v>700</v>
      </c>
      <c r="J1" s="77" t="s">
        <v>701</v>
      </c>
    </row>
    <row r="2" spans="1:20" x14ac:dyDescent="0.2">
      <c r="A2" s="29" t="s">
        <v>680</v>
      </c>
      <c r="B2" s="29">
        <v>2016</v>
      </c>
      <c r="C2" s="29">
        <v>70000</v>
      </c>
      <c r="D2" s="29">
        <v>35</v>
      </c>
      <c r="E2" s="29">
        <v>3.1</v>
      </c>
      <c r="F2" s="29">
        <f>SUM(D2:E2)</f>
        <v>38.1</v>
      </c>
      <c r="G2" s="27">
        <f>F2*$O$3</f>
        <v>30480</v>
      </c>
      <c r="H2" s="27">
        <f>(G2*$O$9)+($O$21*$O$9)</f>
        <v>1348229.1666666667</v>
      </c>
      <c r="I2" s="27">
        <f>($O$13-H2)/$O$9</f>
        <v>37899.999999999993</v>
      </c>
      <c r="N2" t="s">
        <v>732</v>
      </c>
      <c r="O2">
        <v>12</v>
      </c>
    </row>
    <row r="3" spans="1:20" x14ac:dyDescent="0.2">
      <c r="A3" s="29" t="s">
        <v>681</v>
      </c>
      <c r="B3" s="29">
        <v>2016</v>
      </c>
      <c r="C3" s="29">
        <v>70000</v>
      </c>
      <c r="D3" s="29">
        <v>40</v>
      </c>
      <c r="E3" s="29">
        <v>3.2</v>
      </c>
      <c r="F3" s="29">
        <f t="shared" ref="F3:F8" si="0">SUM(D3:E3)</f>
        <v>43.2</v>
      </c>
      <c r="G3" s="27">
        <f>F3*$O$3</f>
        <v>34560</v>
      </c>
      <c r="H3" s="27">
        <f t="shared" ref="H3:H8" si="1">(G3*$O$9)+($O$21*$O$9)</f>
        <v>1496979.1666666667</v>
      </c>
      <c r="I3" s="27">
        <f t="shared" ref="I3:I8" si="2">($O$13-H3)/$O$9</f>
        <v>33819.999999999993</v>
      </c>
      <c r="N3" t="s">
        <v>693</v>
      </c>
      <c r="O3">
        <v>800</v>
      </c>
    </row>
    <row r="4" spans="1:20" x14ac:dyDescent="0.2">
      <c r="A4" s="29" t="s">
        <v>682</v>
      </c>
      <c r="B4" s="29">
        <v>2016</v>
      </c>
      <c r="C4" s="29">
        <v>70000</v>
      </c>
      <c r="D4" s="29">
        <v>42</v>
      </c>
      <c r="E4" s="29">
        <v>3.4</v>
      </c>
      <c r="F4" s="29">
        <f t="shared" si="0"/>
        <v>45.4</v>
      </c>
      <c r="G4" s="27">
        <f>F4*$O$3</f>
        <v>36320</v>
      </c>
      <c r="H4" s="27">
        <f t="shared" si="1"/>
        <v>1561145.8333333335</v>
      </c>
      <c r="I4" s="27">
        <f t="shared" si="2"/>
        <v>32059.999999999993</v>
      </c>
      <c r="N4" t="s">
        <v>688</v>
      </c>
      <c r="O4">
        <v>20</v>
      </c>
      <c r="T4" s="143"/>
    </row>
    <row r="5" spans="1:20" x14ac:dyDescent="0.2">
      <c r="A5" s="29" t="s">
        <v>683</v>
      </c>
      <c r="B5" s="29">
        <v>2016</v>
      </c>
      <c r="C5" s="29">
        <v>70000</v>
      </c>
      <c r="D5" s="29">
        <v>43</v>
      </c>
      <c r="E5" s="29">
        <v>3.1</v>
      </c>
      <c r="F5" s="29">
        <f t="shared" si="0"/>
        <v>46.1</v>
      </c>
      <c r="G5" s="27">
        <f>F5*$O$3</f>
        <v>36880</v>
      </c>
      <c r="H5" s="27">
        <f t="shared" si="1"/>
        <v>1581562.5000000002</v>
      </c>
      <c r="I5" s="27">
        <f t="shared" si="2"/>
        <v>31499.999999999993</v>
      </c>
      <c r="N5" t="s">
        <v>617</v>
      </c>
      <c r="O5">
        <v>20000</v>
      </c>
    </row>
    <row r="6" spans="1:20" x14ac:dyDescent="0.2">
      <c r="A6" s="29" t="s">
        <v>684</v>
      </c>
      <c r="B6" s="29">
        <v>2016</v>
      </c>
      <c r="C6" s="29">
        <v>70000</v>
      </c>
      <c r="D6" s="29">
        <v>50</v>
      </c>
      <c r="E6" s="29">
        <v>3.8</v>
      </c>
      <c r="F6" s="29">
        <f t="shared" si="0"/>
        <v>53.8</v>
      </c>
      <c r="G6" s="27">
        <f>F6*$O$3</f>
        <v>43040</v>
      </c>
      <c r="H6" s="27">
        <f t="shared" si="1"/>
        <v>1806145.8333333335</v>
      </c>
      <c r="I6" s="27">
        <f t="shared" si="2"/>
        <v>25339.999999999993</v>
      </c>
    </row>
    <row r="7" spans="1:20" x14ac:dyDescent="0.2">
      <c r="A7" s="29" t="s">
        <v>531</v>
      </c>
      <c r="B7" s="29">
        <v>2016</v>
      </c>
      <c r="C7" s="29">
        <v>70000</v>
      </c>
      <c r="D7" s="29">
        <v>52</v>
      </c>
      <c r="E7" s="29">
        <v>3.4</v>
      </c>
      <c r="F7" s="29">
        <f t="shared" si="0"/>
        <v>55.4</v>
      </c>
      <c r="G7" s="27">
        <f>F7*$O$3</f>
        <v>44320</v>
      </c>
      <c r="H7" s="27">
        <f t="shared" si="1"/>
        <v>1852812.5000000002</v>
      </c>
      <c r="I7" s="27">
        <f t="shared" si="2"/>
        <v>24059.999999999993</v>
      </c>
    </row>
    <row r="8" spans="1:20" x14ac:dyDescent="0.2">
      <c r="A8" s="29" t="s">
        <v>685</v>
      </c>
      <c r="B8" s="29">
        <v>2016</v>
      </c>
      <c r="C8" s="29">
        <v>70000</v>
      </c>
      <c r="D8" s="29">
        <v>48</v>
      </c>
      <c r="E8" s="29">
        <v>3.5</v>
      </c>
      <c r="F8" s="29">
        <f t="shared" si="0"/>
        <v>51.5</v>
      </c>
      <c r="G8" s="27">
        <f>F8*$O$3</f>
        <v>41200</v>
      </c>
      <c r="H8" s="27">
        <f t="shared" si="1"/>
        <v>1739062.5000000002</v>
      </c>
      <c r="I8" s="27">
        <f t="shared" si="2"/>
        <v>27179.999999999993</v>
      </c>
      <c r="N8" t="s">
        <v>706</v>
      </c>
      <c r="O8" s="147" t="s">
        <v>715</v>
      </c>
    </row>
    <row r="9" spans="1:20" x14ac:dyDescent="0.2">
      <c r="A9" s="29" t="s">
        <v>734</v>
      </c>
      <c r="N9" t="s">
        <v>735</v>
      </c>
      <c r="O9" s="146">
        <f>O10/(O2*24)</f>
        <v>36.458333333333336</v>
      </c>
    </row>
    <row r="10" spans="1:20" x14ac:dyDescent="0.2">
      <c r="N10" t="s">
        <v>617</v>
      </c>
      <c r="O10">
        <f>VLOOKUP(O8,'Top 10 Panamax Trade routes'!A:B,2,)</f>
        <v>10500</v>
      </c>
    </row>
    <row r="11" spans="1:20" x14ac:dyDescent="0.2">
      <c r="N11" t="s">
        <v>690</v>
      </c>
      <c r="O11">
        <f>VLOOKUP(O8,'Top 10 Panamax Trade routes'!A:C,3,)</f>
        <v>42</v>
      </c>
    </row>
    <row r="12" spans="1:20" x14ac:dyDescent="0.2">
      <c r="N12" t="s">
        <v>691</v>
      </c>
      <c r="O12">
        <v>65000</v>
      </c>
    </row>
    <row r="13" spans="1:20" x14ac:dyDescent="0.2">
      <c r="N13" t="s">
        <v>689</v>
      </c>
      <c r="O13">
        <f>O12*O11</f>
        <v>2730000</v>
      </c>
    </row>
    <row r="14" spans="1:20" x14ac:dyDescent="0.2">
      <c r="N14" t="s">
        <v>705</v>
      </c>
      <c r="O14">
        <f>O13/O4</f>
        <v>136500</v>
      </c>
    </row>
    <row r="16" spans="1:20" x14ac:dyDescent="0.2">
      <c r="N16" t="s">
        <v>694</v>
      </c>
      <c r="O16" t="s">
        <v>703</v>
      </c>
      <c r="P16" t="s">
        <v>704</v>
      </c>
    </row>
    <row r="17" spans="14:16" x14ac:dyDescent="0.2">
      <c r="N17" t="s">
        <v>695</v>
      </c>
      <c r="O17">
        <v>2000</v>
      </c>
      <c r="P17">
        <f>O17*$O$4</f>
        <v>40000</v>
      </c>
    </row>
    <row r="18" spans="14:16" x14ac:dyDescent="0.2">
      <c r="N18" t="s">
        <v>696</v>
      </c>
      <c r="O18">
        <v>1500</v>
      </c>
      <c r="P18">
        <f>O18*$O$4</f>
        <v>30000</v>
      </c>
    </row>
    <row r="19" spans="14:16" x14ac:dyDescent="0.2">
      <c r="N19" t="s">
        <v>697</v>
      </c>
      <c r="O19">
        <v>500</v>
      </c>
      <c r="P19">
        <f>O19*$O$4</f>
        <v>10000</v>
      </c>
    </row>
    <row r="20" spans="14:16" x14ac:dyDescent="0.2">
      <c r="N20" t="s">
        <v>702</v>
      </c>
      <c r="O20">
        <v>2500</v>
      </c>
      <c r="P20">
        <f>O20*$O$4</f>
        <v>50000</v>
      </c>
    </row>
    <row r="21" spans="14:16" x14ac:dyDescent="0.2">
      <c r="N21" t="s">
        <v>698</v>
      </c>
      <c r="O21">
        <f>SUM(O17:O20)</f>
        <v>6500</v>
      </c>
      <c r="P21">
        <f>O21*$O$4</f>
        <v>130000</v>
      </c>
    </row>
  </sheetData>
  <conditionalFormatting sqref="I2:I8">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5180B3A-8775-634D-9704-70137E83C7AD}">
          <x14:formula1>
            <xm:f>'Top 10 Panamax Trade routes'!$A$2:$A$11</xm:f>
          </x14:formula1>
          <xm:sqref>O8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337F7-4C8E-964D-8692-80A3A9A7C96F}">
  <dimension ref="A1:P11"/>
  <sheetViews>
    <sheetView zoomScale="150" workbookViewId="0">
      <selection activeCell="I1" sqref="I1"/>
    </sheetView>
  </sheetViews>
  <sheetFormatPr baseColWidth="10" defaultRowHeight="15" x14ac:dyDescent="0.2"/>
  <cols>
    <col min="1" max="1" width="28.33203125" style="29" bestFit="1" customWidth="1"/>
    <col min="2" max="5" width="14.5" style="29" customWidth="1"/>
    <col min="6" max="6" width="39.33203125" style="77" customWidth="1"/>
    <col min="7" max="7" width="10.83203125" style="29"/>
    <col min="8" max="8" width="10.83203125" style="27"/>
    <col min="9" max="16" width="10.83203125" style="29"/>
    <col min="17" max="16384" width="10.83203125" style="27"/>
  </cols>
  <sheetData>
    <row r="1" spans="1:16" s="138" customFormat="1" ht="64" x14ac:dyDescent="0.2">
      <c r="A1" s="144" t="s">
        <v>706</v>
      </c>
      <c r="B1" s="144" t="s">
        <v>707</v>
      </c>
      <c r="C1" s="144" t="s">
        <v>708</v>
      </c>
      <c r="D1" s="144" t="s">
        <v>709</v>
      </c>
      <c r="E1" s="144" t="s">
        <v>736</v>
      </c>
      <c r="F1" s="144" t="s">
        <v>710</v>
      </c>
      <c r="G1" s="77" t="s">
        <v>731</v>
      </c>
      <c r="H1" s="77" t="s">
        <v>733</v>
      </c>
      <c r="I1" s="77"/>
      <c r="J1" s="77"/>
      <c r="K1" s="77"/>
      <c r="L1" s="77"/>
      <c r="M1" s="77"/>
      <c r="N1" s="77"/>
      <c r="O1" s="77"/>
      <c r="P1" s="77"/>
    </row>
    <row r="2" spans="1:16" ht="48" x14ac:dyDescent="0.2">
      <c r="A2" s="29" t="s">
        <v>711</v>
      </c>
      <c r="B2" s="123">
        <v>10700</v>
      </c>
      <c r="C2" s="29">
        <v>33</v>
      </c>
      <c r="D2" s="123">
        <v>20000</v>
      </c>
      <c r="E2" s="123"/>
      <c r="F2" s="77" t="s">
        <v>712</v>
      </c>
      <c r="G2" s="145">
        <f>B2/('Fleet cost data'!$O$2*24)</f>
        <v>37.152777777777779</v>
      </c>
      <c r="H2" s="29">
        <f>C2*'Fleet cost data'!$O$12</f>
        <v>2145000</v>
      </c>
    </row>
    <row r="3" spans="1:16" ht="48" x14ac:dyDescent="0.2">
      <c r="A3" s="29" t="s">
        <v>713</v>
      </c>
      <c r="B3" s="123">
        <v>4600</v>
      </c>
      <c r="C3" s="29">
        <v>12</v>
      </c>
      <c r="D3" s="123">
        <v>18500</v>
      </c>
      <c r="E3" s="123"/>
      <c r="F3" s="77" t="s">
        <v>714</v>
      </c>
      <c r="G3" s="145">
        <f>B3/('Fleet cost data'!$O$2*24)</f>
        <v>15.972222222222221</v>
      </c>
      <c r="H3" s="29">
        <f>C3*'Fleet cost data'!$O$12</f>
        <v>780000</v>
      </c>
    </row>
    <row r="4" spans="1:16" ht="48" x14ac:dyDescent="0.2">
      <c r="A4" s="29" t="s">
        <v>715</v>
      </c>
      <c r="B4" s="123">
        <v>10500</v>
      </c>
      <c r="C4" s="29">
        <v>42</v>
      </c>
      <c r="D4" s="123">
        <v>22000</v>
      </c>
      <c r="E4" s="123"/>
      <c r="F4" s="77" t="s">
        <v>716</v>
      </c>
      <c r="G4" s="145">
        <f>B4/('Fleet cost data'!$O$2*24)</f>
        <v>36.458333333333336</v>
      </c>
      <c r="H4" s="29">
        <f>C4*'Fleet cost data'!$O$12</f>
        <v>2730000</v>
      </c>
    </row>
    <row r="5" spans="1:16" ht="32" x14ac:dyDescent="0.2">
      <c r="A5" s="29" t="s">
        <v>717</v>
      </c>
      <c r="B5" s="123">
        <v>3000</v>
      </c>
      <c r="C5" s="29">
        <v>8</v>
      </c>
      <c r="D5" s="123">
        <v>17000</v>
      </c>
      <c r="E5" s="123"/>
      <c r="F5" s="77" t="s">
        <v>718</v>
      </c>
      <c r="G5" s="145">
        <f>B5/('Fleet cost data'!$O$2*24)</f>
        <v>10.416666666666666</v>
      </c>
      <c r="H5" s="29">
        <f>C5*'Fleet cost data'!$O$12</f>
        <v>520000</v>
      </c>
    </row>
    <row r="6" spans="1:16" ht="32" x14ac:dyDescent="0.2">
      <c r="A6" s="29" t="s">
        <v>719</v>
      </c>
      <c r="B6" s="123">
        <v>6500</v>
      </c>
      <c r="C6" s="29">
        <v>15</v>
      </c>
      <c r="D6" s="123">
        <v>18000</v>
      </c>
      <c r="E6" s="123"/>
      <c r="F6" s="77" t="s">
        <v>720</v>
      </c>
      <c r="G6" s="145">
        <f>B6/('Fleet cost data'!$O$2*24)</f>
        <v>22.569444444444443</v>
      </c>
      <c r="H6" s="29">
        <f>C6*'Fleet cost data'!$O$12</f>
        <v>975000</v>
      </c>
    </row>
    <row r="7" spans="1:16" ht="32" x14ac:dyDescent="0.2">
      <c r="A7" s="29" t="s">
        <v>721</v>
      </c>
      <c r="B7" s="123">
        <v>4800</v>
      </c>
      <c r="C7" s="29">
        <v>13</v>
      </c>
      <c r="D7" s="123">
        <v>17500</v>
      </c>
      <c r="E7" s="123"/>
      <c r="F7" s="77" t="s">
        <v>722</v>
      </c>
      <c r="G7" s="145">
        <f>B7/('Fleet cost data'!$O$2*24)</f>
        <v>16.666666666666668</v>
      </c>
      <c r="H7" s="29">
        <f>C7*'Fleet cost data'!$O$12</f>
        <v>845000</v>
      </c>
    </row>
    <row r="8" spans="1:16" ht="32" x14ac:dyDescent="0.2">
      <c r="A8" s="29" t="s">
        <v>723</v>
      </c>
      <c r="B8" s="123">
        <v>4000</v>
      </c>
      <c r="C8" s="29">
        <v>11</v>
      </c>
      <c r="D8" s="123">
        <v>16500</v>
      </c>
      <c r="E8" s="123"/>
      <c r="F8" s="77" t="s">
        <v>724</v>
      </c>
      <c r="G8" s="145">
        <f>B8/('Fleet cost data'!$O$2*24)</f>
        <v>13.888888888888889</v>
      </c>
      <c r="H8" s="29">
        <f>C8*'Fleet cost data'!$O$12</f>
        <v>715000</v>
      </c>
    </row>
    <row r="9" spans="1:16" ht="48" x14ac:dyDescent="0.2">
      <c r="A9" s="29" t="s">
        <v>725</v>
      </c>
      <c r="B9" s="123">
        <v>3500</v>
      </c>
      <c r="C9" s="29">
        <v>10</v>
      </c>
      <c r="D9" s="123">
        <v>16000</v>
      </c>
      <c r="E9" s="123"/>
      <c r="F9" s="77" t="s">
        <v>726</v>
      </c>
      <c r="G9" s="145">
        <f>B9/('Fleet cost data'!$O$2*24)</f>
        <v>12.152777777777779</v>
      </c>
      <c r="H9" s="29">
        <f>C9*'Fleet cost data'!$O$12</f>
        <v>650000</v>
      </c>
    </row>
    <row r="10" spans="1:16" ht="32" x14ac:dyDescent="0.2">
      <c r="A10" s="29" t="s">
        <v>727</v>
      </c>
      <c r="B10" s="123">
        <v>7500</v>
      </c>
      <c r="C10" s="29">
        <v>14</v>
      </c>
      <c r="D10" s="123">
        <v>19000</v>
      </c>
      <c r="E10" s="123"/>
      <c r="F10" s="77" t="s">
        <v>728</v>
      </c>
      <c r="G10" s="145">
        <f>B10/('Fleet cost data'!$O$2*24)</f>
        <v>26.041666666666668</v>
      </c>
      <c r="H10" s="29">
        <f>C10*'Fleet cost data'!$O$12</f>
        <v>910000</v>
      </c>
    </row>
    <row r="11" spans="1:16" ht="48" x14ac:dyDescent="0.2">
      <c r="A11" s="29" t="s">
        <v>729</v>
      </c>
      <c r="B11" s="123">
        <v>8000</v>
      </c>
      <c r="C11" s="29">
        <v>30</v>
      </c>
      <c r="D11" s="123">
        <v>21000</v>
      </c>
      <c r="E11" s="123"/>
      <c r="F11" s="77" t="s">
        <v>730</v>
      </c>
      <c r="G11" s="145">
        <f>B11/('Fleet cost data'!$O$2*24)</f>
        <v>27.777777777777779</v>
      </c>
      <c r="H11" s="29">
        <f>C11*'Fleet cost data'!$O$12</f>
        <v>1950000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DED15-BE19-F440-8B39-D9FCED962046}">
  <dimension ref="A1:G39"/>
  <sheetViews>
    <sheetView zoomScale="138" zoomScaleNormal="183" workbookViewId="0">
      <selection activeCell="C28" sqref="C28"/>
    </sheetView>
  </sheetViews>
  <sheetFormatPr baseColWidth="10" defaultRowHeight="15" x14ac:dyDescent="0.2"/>
  <cols>
    <col min="1" max="1" width="73.83203125" style="27" bestFit="1" customWidth="1"/>
    <col min="2" max="2" width="17.33203125" style="27" bestFit="1" customWidth="1"/>
    <col min="3" max="3" width="12.83203125" style="27" bestFit="1" customWidth="1"/>
    <col min="4" max="4" width="14.6640625" style="27" bestFit="1" customWidth="1"/>
    <col min="5" max="5" width="21.6640625" style="27" bestFit="1" customWidth="1"/>
    <col min="6" max="6" width="47.6640625" style="27" bestFit="1" customWidth="1"/>
    <col min="7" max="16384" width="10.83203125" style="27"/>
  </cols>
  <sheetData>
    <row r="1" spans="1:7" x14ac:dyDescent="0.2">
      <c r="B1" s="34">
        <v>45292</v>
      </c>
      <c r="C1" s="27" t="s">
        <v>497</v>
      </c>
      <c r="F1" s="27" t="s">
        <v>498</v>
      </c>
    </row>
    <row r="2" spans="1:7" x14ac:dyDescent="0.2">
      <c r="A2" s="27" t="s">
        <v>494</v>
      </c>
    </row>
    <row r="3" spans="1:7" x14ac:dyDescent="0.2">
      <c r="A3" s="27" t="s">
        <v>495</v>
      </c>
      <c r="F3" s="27" t="s">
        <v>493</v>
      </c>
    </row>
    <row r="4" spans="1:7" x14ac:dyDescent="0.2">
      <c r="A4" s="27" t="s">
        <v>496</v>
      </c>
      <c r="B4" s="44">
        <v>10396</v>
      </c>
      <c r="C4" s="98">
        <v>5563</v>
      </c>
      <c r="D4" s="27" t="s">
        <v>657</v>
      </c>
      <c r="F4" s="27" t="s">
        <v>500</v>
      </c>
    </row>
    <row r="5" spans="1:7" x14ac:dyDescent="0.2">
      <c r="A5" s="27" t="s">
        <v>501</v>
      </c>
      <c r="F5" s="27" t="s">
        <v>499</v>
      </c>
    </row>
    <row r="6" spans="1:7" x14ac:dyDescent="0.2">
      <c r="A6" s="27" t="s">
        <v>507</v>
      </c>
      <c r="B6" s="27">
        <v>254.1</v>
      </c>
      <c r="C6" s="27">
        <v>257.8</v>
      </c>
      <c r="D6" s="27" t="s">
        <v>77</v>
      </c>
    </row>
    <row r="7" spans="1:7" x14ac:dyDescent="0.2">
      <c r="A7" s="27" t="s">
        <v>508</v>
      </c>
      <c r="B7" s="27">
        <v>3131</v>
      </c>
      <c r="C7" s="27">
        <v>3176</v>
      </c>
    </row>
    <row r="11" spans="1:7" x14ac:dyDescent="0.2">
      <c r="A11" s="38" t="s">
        <v>504</v>
      </c>
      <c r="B11" s="39"/>
      <c r="C11" s="39"/>
      <c r="D11" s="39"/>
    </row>
    <row r="12" spans="1:7" x14ac:dyDescent="0.2">
      <c r="A12" s="39" t="s">
        <v>506</v>
      </c>
      <c r="B12" s="40">
        <f>((B6*1000000)/B7)*0.95</f>
        <v>77098.371127435312</v>
      </c>
      <c r="C12" s="40">
        <f>((C6*1000000)/C7)*0.95</f>
        <v>77112.720403022671</v>
      </c>
      <c r="D12" s="39" t="s">
        <v>513</v>
      </c>
      <c r="E12" s="27" t="s">
        <v>594</v>
      </c>
    </row>
    <row r="16" spans="1:7" x14ac:dyDescent="0.2">
      <c r="A16" s="41" t="s">
        <v>509</v>
      </c>
      <c r="B16" s="41">
        <v>11</v>
      </c>
      <c r="C16" s="41">
        <v>11</v>
      </c>
      <c r="D16" s="41" t="s">
        <v>595</v>
      </c>
      <c r="E16" s="27">
        <v>12</v>
      </c>
      <c r="F16" s="27">
        <v>11</v>
      </c>
      <c r="G16" s="27">
        <v>13</v>
      </c>
    </row>
    <row r="17" spans="1:7" x14ac:dyDescent="0.2">
      <c r="A17" s="41" t="s">
        <v>509</v>
      </c>
      <c r="B17" s="41">
        <f>B16*1.15</f>
        <v>12.649999999999999</v>
      </c>
      <c r="C17" s="41">
        <f>C16*1.15</f>
        <v>12.649999999999999</v>
      </c>
      <c r="D17" s="41" t="s">
        <v>596</v>
      </c>
      <c r="E17" s="21"/>
    </row>
    <row r="18" spans="1:7" x14ac:dyDescent="0.2">
      <c r="A18" s="41" t="s">
        <v>510</v>
      </c>
      <c r="B18" s="42">
        <v>0.05</v>
      </c>
      <c r="C18" s="42">
        <v>0.05</v>
      </c>
      <c r="D18" s="41"/>
      <c r="E18" s="21"/>
    </row>
    <row r="19" spans="1:7" x14ac:dyDescent="0.2">
      <c r="A19" s="37" t="s">
        <v>502</v>
      </c>
      <c r="B19" s="36"/>
      <c r="C19" s="36"/>
      <c r="D19" s="36"/>
    </row>
    <row r="20" spans="1:7" x14ac:dyDescent="0.2">
      <c r="A20" s="36" t="s">
        <v>597</v>
      </c>
      <c r="B20" s="46">
        <f>B16*24*0.95</f>
        <v>250.79999999999998</v>
      </c>
      <c r="C20" s="46">
        <f>C16*24*0.95</f>
        <v>250.79999999999998</v>
      </c>
      <c r="D20" s="36" t="s">
        <v>598</v>
      </c>
    </row>
    <row r="22" spans="1:7" x14ac:dyDescent="0.2">
      <c r="A22" s="27" t="s">
        <v>618</v>
      </c>
      <c r="B22" s="93">
        <v>0.4</v>
      </c>
      <c r="C22" s="93">
        <v>0.4</v>
      </c>
      <c r="E22" s="27">
        <v>0.43</v>
      </c>
      <c r="F22" s="27">
        <v>0.47</v>
      </c>
      <c r="G22" s="27">
        <v>0.4</v>
      </c>
    </row>
    <row r="23" spans="1:7" x14ac:dyDescent="0.2">
      <c r="A23" s="27" t="s">
        <v>511</v>
      </c>
      <c r="B23" s="27">
        <f>365*B22</f>
        <v>146</v>
      </c>
      <c r="C23" s="27">
        <f>365*C22/2</f>
        <v>73</v>
      </c>
    </row>
    <row r="28" spans="1:7" x14ac:dyDescent="0.2">
      <c r="A28" s="35" t="s">
        <v>514</v>
      </c>
    </row>
    <row r="29" spans="1:7" x14ac:dyDescent="0.2">
      <c r="A29" s="27" t="s">
        <v>505</v>
      </c>
      <c r="B29" s="44">
        <f>(B7*B20*B12*B23)/10^9</f>
        <v>8839.1124359999976</v>
      </c>
      <c r="C29" s="44">
        <f>(C7*C20*C12*C23)/10^9</f>
        <v>4483.9102439999988</v>
      </c>
      <c r="D29" s="27" t="s">
        <v>512</v>
      </c>
    </row>
    <row r="32" spans="1:7" x14ac:dyDescent="0.2">
      <c r="A32" s="27" t="s">
        <v>515</v>
      </c>
      <c r="B32" s="44">
        <f>B4-B29</f>
        <v>1556.8875640000024</v>
      </c>
      <c r="C32" s="44">
        <f>C4-C29</f>
        <v>1079.0897560000012</v>
      </c>
    </row>
    <row r="33" spans="1:3" x14ac:dyDescent="0.2">
      <c r="A33" s="27" t="s">
        <v>516</v>
      </c>
      <c r="B33" s="27" t="str">
        <f>IF(B32&lt;0,"Excess Supply","Excess Demand")</f>
        <v>Excess Demand</v>
      </c>
      <c r="C33" s="27" t="str">
        <f>IF(C32&lt;0,"Excess Supply","Excess Demand")</f>
        <v>Excess Demand</v>
      </c>
    </row>
    <row r="37" spans="1:3" x14ac:dyDescent="0.2">
      <c r="A37" s="27" t="s">
        <v>599</v>
      </c>
      <c r="B37" s="43">
        <f>B29/B7</f>
        <v>2.8230956358990729</v>
      </c>
      <c r="C37" s="43">
        <f>C29/C7</f>
        <v>1.4118105302266999</v>
      </c>
    </row>
    <row r="39" spans="1:3" x14ac:dyDescent="0.2">
      <c r="A39" s="27" t="s">
        <v>600</v>
      </c>
      <c r="B39" s="45">
        <f>B32/B37</f>
        <v>551.48240258044939</v>
      </c>
      <c r="C39" s="45">
        <f>C32/C37</f>
        <v>764.33043450010791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3046C-9B3A-2647-9BA7-53382F4514B0}">
  <dimension ref="A1:R65"/>
  <sheetViews>
    <sheetView zoomScaleNormal="195" workbookViewId="0">
      <selection activeCell="C28" sqref="C28"/>
    </sheetView>
  </sheetViews>
  <sheetFormatPr baseColWidth="10" defaultRowHeight="15" x14ac:dyDescent="0.2"/>
  <cols>
    <col min="1" max="1" width="29.33203125" style="29" bestFit="1" customWidth="1"/>
    <col min="2" max="2" width="16.33203125" style="29" customWidth="1"/>
    <col min="3" max="5" width="14.1640625" style="29" customWidth="1"/>
    <col min="6" max="6" width="10.83203125" style="29" customWidth="1"/>
    <col min="7" max="16384" width="10.83203125" style="29"/>
  </cols>
  <sheetData>
    <row r="1" spans="1:12" ht="96" x14ac:dyDescent="0.2">
      <c r="A1" s="29" t="s">
        <v>490</v>
      </c>
      <c r="B1" s="88" t="s">
        <v>490</v>
      </c>
      <c r="C1" s="76" t="s">
        <v>590</v>
      </c>
      <c r="D1" s="76" t="s">
        <v>585</v>
      </c>
      <c r="E1" s="85"/>
      <c r="F1" s="84" t="s">
        <v>583</v>
      </c>
      <c r="G1" s="76" t="s">
        <v>584</v>
      </c>
      <c r="H1" s="76" t="s">
        <v>585</v>
      </c>
      <c r="I1" s="68"/>
    </row>
    <row r="2" spans="1:12" x14ac:dyDescent="0.2">
      <c r="A2" s="122">
        <v>36526</v>
      </c>
      <c r="B2" s="88">
        <v>2000</v>
      </c>
      <c r="C2" s="80">
        <v>940</v>
      </c>
      <c r="D2" s="81">
        <v>65.596050000000005</v>
      </c>
      <c r="E2" s="89"/>
      <c r="F2" s="86">
        <v>-12</v>
      </c>
      <c r="G2" s="80">
        <v>940</v>
      </c>
      <c r="H2" s="80">
        <v>65.596050000000005</v>
      </c>
      <c r="I2" s="69"/>
    </row>
    <row r="3" spans="1:12" x14ac:dyDescent="0.2">
      <c r="A3" s="122">
        <v>36892</v>
      </c>
      <c r="B3" s="88">
        <v>2001</v>
      </c>
      <c r="C3" s="80">
        <v>998</v>
      </c>
      <c r="D3" s="81">
        <v>70.071719999999999</v>
      </c>
      <c r="E3" s="90"/>
      <c r="F3" s="86">
        <v>-11</v>
      </c>
      <c r="G3" s="80">
        <v>998</v>
      </c>
      <c r="H3" s="80">
        <v>70.071719999999999</v>
      </c>
      <c r="I3" s="69"/>
    </row>
    <row r="4" spans="1:12" x14ac:dyDescent="0.2">
      <c r="A4" s="122">
        <v>37257</v>
      </c>
      <c r="B4" s="88">
        <v>2002</v>
      </c>
      <c r="C4" s="80">
        <v>1079</v>
      </c>
      <c r="D4" s="81">
        <v>76.392880000000005</v>
      </c>
      <c r="E4" s="90"/>
      <c r="F4" s="86">
        <v>-10</v>
      </c>
      <c r="G4" s="80">
        <v>1079</v>
      </c>
      <c r="H4" s="80">
        <v>76.392880000000005</v>
      </c>
      <c r="I4" s="69"/>
    </row>
    <row r="5" spans="1:12" x14ac:dyDescent="0.2">
      <c r="A5" s="122">
        <v>37622</v>
      </c>
      <c r="B5" s="88">
        <v>2003</v>
      </c>
      <c r="C5" s="80">
        <v>1111</v>
      </c>
      <c r="D5" s="81">
        <v>79.100809999999996</v>
      </c>
      <c r="E5" s="90"/>
      <c r="F5" s="86">
        <v>-9</v>
      </c>
      <c r="G5" s="80">
        <v>1111</v>
      </c>
      <c r="H5" s="80">
        <v>79.100809999999996</v>
      </c>
      <c r="I5" s="69"/>
    </row>
    <row r="6" spans="1:12" x14ac:dyDescent="0.2">
      <c r="A6" s="122">
        <v>37987</v>
      </c>
      <c r="B6" s="88">
        <v>2004</v>
      </c>
      <c r="C6" s="80">
        <v>1126</v>
      </c>
      <c r="D6" s="81">
        <v>80.335710000000006</v>
      </c>
      <c r="E6" s="90"/>
      <c r="F6" s="86">
        <v>-8</v>
      </c>
      <c r="G6" s="80">
        <v>1126</v>
      </c>
      <c r="H6" s="80">
        <v>80.335710000000006</v>
      </c>
      <c r="I6" s="69"/>
    </row>
    <row r="7" spans="1:12" x14ac:dyDescent="0.2">
      <c r="A7" s="122">
        <v>38353</v>
      </c>
      <c r="B7" s="88">
        <v>2005</v>
      </c>
      <c r="C7" s="80">
        <v>1203</v>
      </c>
      <c r="D7" s="81">
        <v>86.286069999999995</v>
      </c>
      <c r="E7" s="90"/>
      <c r="F7" s="86">
        <v>-7</v>
      </c>
      <c r="G7" s="80">
        <v>1203</v>
      </c>
      <c r="H7" s="80">
        <v>86.286069999999995</v>
      </c>
      <c r="I7" s="69"/>
    </row>
    <row r="8" spans="1:12" x14ac:dyDescent="0.2">
      <c r="A8" s="122">
        <v>38718</v>
      </c>
      <c r="B8" s="88">
        <v>2006</v>
      </c>
      <c r="C8" s="80">
        <v>1296</v>
      </c>
      <c r="D8" s="81">
        <v>93.542789999999997</v>
      </c>
      <c r="E8" s="90"/>
      <c r="F8" s="86">
        <v>-6</v>
      </c>
      <c r="G8" s="80">
        <v>1296</v>
      </c>
      <c r="H8" s="80">
        <v>93.542789999999997</v>
      </c>
      <c r="I8" s="69"/>
    </row>
    <row r="9" spans="1:12" x14ac:dyDescent="0.2">
      <c r="A9" s="122">
        <v>39083</v>
      </c>
      <c r="B9" s="88">
        <v>2007</v>
      </c>
      <c r="C9" s="80">
        <v>1395</v>
      </c>
      <c r="D9" s="81">
        <v>101.51300999999999</v>
      </c>
      <c r="E9" s="90"/>
      <c r="F9" s="86">
        <v>-5</v>
      </c>
      <c r="G9" s="80">
        <v>1395</v>
      </c>
      <c r="H9" s="80">
        <v>101.51300999999999</v>
      </c>
      <c r="I9" s="69"/>
    </row>
    <row r="10" spans="1:12" x14ac:dyDescent="0.2">
      <c r="A10" s="122">
        <v>39448</v>
      </c>
      <c r="B10" s="88">
        <v>2008</v>
      </c>
      <c r="C10" s="80">
        <v>1475</v>
      </c>
      <c r="D10" s="81">
        <v>107.9967</v>
      </c>
      <c r="E10" s="90"/>
      <c r="F10" s="86">
        <v>-4</v>
      </c>
      <c r="G10" s="80">
        <v>1475</v>
      </c>
      <c r="H10" s="80">
        <v>107.9967</v>
      </c>
      <c r="I10" s="69"/>
      <c r="K10" s="29" t="s">
        <v>659</v>
      </c>
      <c r="L10" s="29" t="s">
        <v>658</v>
      </c>
    </row>
    <row r="11" spans="1:12" x14ac:dyDescent="0.2">
      <c r="A11" s="122">
        <v>39814</v>
      </c>
      <c r="B11" s="88">
        <v>2009</v>
      </c>
      <c r="C11" s="80">
        <v>1549</v>
      </c>
      <c r="D11" s="81">
        <v>114.2559</v>
      </c>
      <c r="E11" s="90"/>
      <c r="F11" s="86">
        <v>-3</v>
      </c>
      <c r="G11" s="80">
        <v>1549</v>
      </c>
      <c r="H11" s="80">
        <v>114.2559</v>
      </c>
      <c r="I11" s="69"/>
      <c r="K11" s="69">
        <v>1</v>
      </c>
      <c r="L11" s="29">
        <v>5</v>
      </c>
    </row>
    <row r="12" spans="1:12" x14ac:dyDescent="0.2">
      <c r="A12" s="122">
        <v>40179</v>
      </c>
      <c r="B12" s="88">
        <v>2010</v>
      </c>
      <c r="C12" s="80">
        <v>1617</v>
      </c>
      <c r="D12" s="81">
        <v>120.27637</v>
      </c>
      <c r="E12" s="90"/>
      <c r="F12" s="86">
        <v>-2</v>
      </c>
      <c r="G12" s="80">
        <v>1617</v>
      </c>
      <c r="H12" s="80">
        <v>120.27637</v>
      </c>
      <c r="I12" s="69"/>
      <c r="K12" s="69">
        <v>2</v>
      </c>
      <c r="L12" s="29">
        <v>10</v>
      </c>
    </row>
    <row r="13" spans="1:12" x14ac:dyDescent="0.2">
      <c r="A13" s="122">
        <v>40544</v>
      </c>
      <c r="B13" s="88">
        <v>2011</v>
      </c>
      <c r="C13" s="80">
        <v>1788</v>
      </c>
      <c r="D13" s="81">
        <v>134.82194000000001</v>
      </c>
      <c r="E13" s="90"/>
      <c r="F13" s="86">
        <v>-1</v>
      </c>
      <c r="G13" s="80">
        <v>1788</v>
      </c>
      <c r="H13" s="80">
        <v>134.82194000000001</v>
      </c>
      <c r="I13" s="69"/>
      <c r="K13" s="69">
        <v>3</v>
      </c>
      <c r="L13" s="29">
        <v>15</v>
      </c>
    </row>
    <row r="14" spans="1:12" x14ac:dyDescent="0.2">
      <c r="A14" s="122">
        <v>40909</v>
      </c>
      <c r="B14" s="88">
        <v>2012</v>
      </c>
      <c r="C14" s="80">
        <v>1970</v>
      </c>
      <c r="D14" s="81">
        <v>151.30139</v>
      </c>
      <c r="E14" s="90"/>
      <c r="F14" s="86">
        <v>0</v>
      </c>
      <c r="G14" s="80">
        <v>1970</v>
      </c>
      <c r="H14" s="80">
        <v>151.30139</v>
      </c>
      <c r="I14" s="69"/>
    </row>
    <row r="15" spans="1:12" x14ac:dyDescent="0.2">
      <c r="A15" s="122">
        <v>41275</v>
      </c>
      <c r="B15" s="88">
        <v>2013</v>
      </c>
      <c r="C15" s="80">
        <v>2167</v>
      </c>
      <c r="D15" s="81">
        <v>169.38930999999999</v>
      </c>
      <c r="E15" s="90"/>
      <c r="F15" s="86">
        <v>1</v>
      </c>
      <c r="G15" s="80">
        <v>2167</v>
      </c>
      <c r="H15" s="80">
        <v>169.38930999999999</v>
      </c>
      <c r="I15" s="69"/>
    </row>
    <row r="16" spans="1:12" x14ac:dyDescent="0.2">
      <c r="A16" s="122">
        <v>41640</v>
      </c>
      <c r="B16" s="88">
        <v>2014</v>
      </c>
      <c r="C16" s="80">
        <v>2339</v>
      </c>
      <c r="D16" s="81">
        <v>184.41299000000001</v>
      </c>
      <c r="E16" s="90"/>
      <c r="F16" s="86">
        <v>2</v>
      </c>
      <c r="G16" s="80">
        <v>2339</v>
      </c>
      <c r="H16" s="80">
        <v>184.41299000000001</v>
      </c>
      <c r="I16" s="69"/>
    </row>
    <row r="17" spans="1:9" x14ac:dyDescent="0.2">
      <c r="A17" s="122">
        <v>42005</v>
      </c>
      <c r="B17" s="88">
        <v>2015</v>
      </c>
      <c r="C17" s="80">
        <v>2429</v>
      </c>
      <c r="D17" s="81">
        <v>192.46928</v>
      </c>
      <c r="E17" s="90"/>
      <c r="F17" s="86">
        <v>3</v>
      </c>
      <c r="G17" s="80">
        <v>2429</v>
      </c>
      <c r="H17" s="80">
        <v>192.46928</v>
      </c>
      <c r="I17" s="69"/>
    </row>
    <row r="18" spans="1:9" x14ac:dyDescent="0.2">
      <c r="A18" s="122">
        <v>42370</v>
      </c>
      <c r="B18" s="88">
        <v>2016</v>
      </c>
      <c r="C18" s="80">
        <v>2451</v>
      </c>
      <c r="D18" s="81">
        <v>195.27964</v>
      </c>
      <c r="E18" s="90"/>
      <c r="F18" s="86">
        <v>4</v>
      </c>
      <c r="G18" s="80">
        <v>2451</v>
      </c>
      <c r="H18" s="80">
        <v>195.27964</v>
      </c>
      <c r="I18" s="69"/>
    </row>
    <row r="19" spans="1:9" x14ac:dyDescent="0.2">
      <c r="A19" s="122">
        <v>42736</v>
      </c>
      <c r="B19" s="88">
        <v>2017</v>
      </c>
      <c r="C19" s="80">
        <v>2446</v>
      </c>
      <c r="D19" s="81">
        <v>196.10303999999999</v>
      </c>
      <c r="E19" s="90"/>
      <c r="F19" s="86">
        <v>5</v>
      </c>
      <c r="G19" s="80">
        <v>2446</v>
      </c>
      <c r="H19" s="80">
        <v>196.10303999999999</v>
      </c>
    </row>
    <row r="20" spans="1:9" x14ac:dyDescent="0.2">
      <c r="A20" s="122">
        <v>43101</v>
      </c>
      <c r="B20" s="88">
        <v>2018</v>
      </c>
      <c r="C20" s="80">
        <v>2505</v>
      </c>
      <c r="D20" s="81">
        <v>201.43527</v>
      </c>
      <c r="E20" s="90"/>
      <c r="F20" s="86">
        <v>6</v>
      </c>
      <c r="G20" s="80">
        <v>2505</v>
      </c>
      <c r="H20" s="80">
        <v>201.43527</v>
      </c>
    </row>
    <row r="21" spans="1:9" x14ac:dyDescent="0.2">
      <c r="A21" s="122">
        <v>43466</v>
      </c>
      <c r="B21" s="88">
        <v>2019</v>
      </c>
      <c r="C21" s="80">
        <v>2569</v>
      </c>
      <c r="D21" s="81">
        <v>206.78360000000001</v>
      </c>
      <c r="E21" s="90"/>
      <c r="F21" s="86">
        <v>7</v>
      </c>
      <c r="G21" s="80">
        <v>2569</v>
      </c>
      <c r="H21" s="80">
        <v>206.78360000000001</v>
      </c>
    </row>
    <row r="22" spans="1:9" x14ac:dyDescent="0.2">
      <c r="A22" s="122">
        <v>43831</v>
      </c>
      <c r="B22" s="88">
        <v>2020</v>
      </c>
      <c r="C22" s="80">
        <v>2700</v>
      </c>
      <c r="D22" s="81">
        <v>217.6703</v>
      </c>
      <c r="E22" s="90"/>
      <c r="F22" s="86">
        <v>8</v>
      </c>
      <c r="G22" s="80">
        <v>2700</v>
      </c>
      <c r="H22" s="80">
        <v>217.6703</v>
      </c>
      <c r="I22" s="69"/>
    </row>
    <row r="23" spans="1:9" x14ac:dyDescent="0.2">
      <c r="A23" s="122">
        <v>44197</v>
      </c>
      <c r="B23" s="88">
        <v>2021</v>
      </c>
      <c r="C23" s="80">
        <v>2831</v>
      </c>
      <c r="D23" s="81">
        <v>228.62207000000001</v>
      </c>
      <c r="E23" s="90"/>
      <c r="F23" s="86">
        <v>9</v>
      </c>
      <c r="G23" s="80">
        <v>2831</v>
      </c>
      <c r="H23" s="80">
        <v>228.62207000000001</v>
      </c>
      <c r="I23" s="69"/>
    </row>
    <row r="24" spans="1:9" x14ac:dyDescent="0.2">
      <c r="A24" s="122">
        <v>44562</v>
      </c>
      <c r="B24" s="88">
        <v>2022</v>
      </c>
      <c r="C24" s="80">
        <v>2925</v>
      </c>
      <c r="D24" s="81">
        <v>236.59854999999999</v>
      </c>
      <c r="E24" s="90"/>
      <c r="F24" s="86">
        <v>10</v>
      </c>
      <c r="G24" s="80">
        <v>2925</v>
      </c>
      <c r="H24" s="80">
        <v>236.59854999999999</v>
      </c>
      <c r="I24" s="69"/>
    </row>
    <row r="25" spans="1:9" x14ac:dyDescent="0.2">
      <c r="A25" s="122">
        <v>44927</v>
      </c>
      <c r="B25" s="88">
        <v>2023</v>
      </c>
      <c r="C25" s="80">
        <v>3033</v>
      </c>
      <c r="D25" s="81">
        <v>245.65244000000001</v>
      </c>
      <c r="E25" s="90"/>
      <c r="F25" s="86">
        <v>11</v>
      </c>
      <c r="G25" s="80">
        <v>3033</v>
      </c>
      <c r="H25" s="80">
        <v>245.65244000000001</v>
      </c>
      <c r="I25" s="110" t="s">
        <v>619</v>
      </c>
    </row>
    <row r="26" spans="1:9" x14ac:dyDescent="0.2">
      <c r="A26" s="124">
        <v>45292</v>
      </c>
      <c r="B26" s="88">
        <v>2024</v>
      </c>
      <c r="C26" s="80">
        <v>3131</v>
      </c>
      <c r="D26" s="81">
        <v>254.07175000000001</v>
      </c>
      <c r="E26" s="70"/>
      <c r="F26" s="73">
        <v>12</v>
      </c>
      <c r="G26" s="60">
        <f>(96.562*F26)+1962.5</f>
        <v>3121.2439999999997</v>
      </c>
      <c r="H26" s="60">
        <f>(8.4165*F26)+152.37</f>
        <v>253.36799999999999</v>
      </c>
      <c r="I26" s="111" t="s">
        <v>620</v>
      </c>
    </row>
    <row r="27" spans="1:9" x14ac:dyDescent="0.2">
      <c r="A27" s="70">
        <v>45658</v>
      </c>
      <c r="B27" s="88">
        <v>2025</v>
      </c>
      <c r="C27" s="80">
        <f>(96.652*B27)-192500</f>
        <v>3220.2999999999884</v>
      </c>
      <c r="D27" s="81">
        <f>(8.423*B27)-16795</f>
        <v>261.57500000000073</v>
      </c>
      <c r="E27" s="70"/>
      <c r="F27" s="73" t="s">
        <v>621</v>
      </c>
      <c r="G27" s="60">
        <f>(96.562*F27)+1962.5</f>
        <v>3217.806</v>
      </c>
      <c r="H27" s="60">
        <f>(8.4165*F27)+152.37</f>
        <v>261.78449999999998</v>
      </c>
      <c r="I27" s="111" t="s">
        <v>622</v>
      </c>
    </row>
    <row r="28" spans="1:9" x14ac:dyDescent="0.2">
      <c r="A28" s="29" t="s">
        <v>586</v>
      </c>
      <c r="C28" s="123">
        <f>AVERAGE(C26:C27)</f>
        <v>3175.6499999999942</v>
      </c>
      <c r="D28" s="92">
        <f>AVERAGE(D26:D27)</f>
        <v>257.8233750000004</v>
      </c>
      <c r="F28" s="72"/>
      <c r="G28" s="60">
        <f>G26/2</f>
        <v>1560.6219999999998</v>
      </c>
      <c r="H28" s="60">
        <f>H26/2</f>
        <v>126.684</v>
      </c>
      <c r="I28" s="60"/>
    </row>
    <row r="29" spans="1:9" x14ac:dyDescent="0.2">
      <c r="A29" s="33" t="s">
        <v>491</v>
      </c>
    </row>
    <row r="30" spans="1:9" x14ac:dyDescent="0.2">
      <c r="A30" s="29" t="s">
        <v>492</v>
      </c>
    </row>
    <row r="31" spans="1:9" x14ac:dyDescent="0.2">
      <c r="G31" s="60">
        <f>(96.562*2024)-192320</f>
        <v>3121.487999999983</v>
      </c>
      <c r="H31" s="60">
        <f>(8.4165*2024)-16782</f>
        <v>252.99599999999919</v>
      </c>
    </row>
    <row r="32" spans="1:9" x14ac:dyDescent="0.2">
      <c r="G32" s="60">
        <f>G31/2</f>
        <v>1560.7439999999915</v>
      </c>
      <c r="H32" s="60">
        <f>H31/2</f>
        <v>126.49799999999959</v>
      </c>
    </row>
    <row r="46" spans="10:18" x14ac:dyDescent="0.2">
      <c r="J46" t="s">
        <v>517</v>
      </c>
      <c r="K46"/>
      <c r="L46"/>
      <c r="M46"/>
      <c r="N46"/>
      <c r="O46"/>
      <c r="P46"/>
      <c r="Q46"/>
      <c r="R46"/>
    </row>
    <row r="47" spans="10:18" ht="16" thickBot="1" x14ac:dyDescent="0.25">
      <c r="J47"/>
      <c r="K47"/>
      <c r="L47"/>
      <c r="M47"/>
      <c r="N47"/>
      <c r="O47"/>
      <c r="P47"/>
      <c r="Q47"/>
      <c r="R47"/>
    </row>
    <row r="48" spans="10:18" x14ac:dyDescent="0.2">
      <c r="J48" s="50" t="s">
        <v>518</v>
      </c>
      <c r="K48" s="50"/>
      <c r="L48"/>
      <c r="M48"/>
      <c r="N48"/>
      <c r="O48"/>
      <c r="P48"/>
      <c r="Q48"/>
      <c r="R48"/>
    </row>
    <row r="49" spans="10:18" x14ac:dyDescent="0.2">
      <c r="J49" s="22" t="s">
        <v>519</v>
      </c>
      <c r="K49" s="22">
        <v>0.98356601177714775</v>
      </c>
      <c r="L49"/>
      <c r="M49"/>
      <c r="N49"/>
      <c r="O49"/>
      <c r="P49"/>
      <c r="Q49"/>
      <c r="R49"/>
    </row>
    <row r="50" spans="10:18" x14ac:dyDescent="0.2">
      <c r="J50" s="22" t="s">
        <v>520</v>
      </c>
      <c r="K50" s="22">
        <v>0.96740209952320433</v>
      </c>
      <c r="L50"/>
      <c r="M50"/>
      <c r="N50"/>
      <c r="O50"/>
      <c r="P50"/>
      <c r="Q50"/>
      <c r="R50"/>
    </row>
    <row r="51" spans="10:18" x14ac:dyDescent="0.2">
      <c r="J51" s="22" t="s">
        <v>521</v>
      </c>
      <c r="K51" s="22">
        <v>0.96592037677425902</v>
      </c>
      <c r="L51"/>
      <c r="M51"/>
      <c r="N51"/>
      <c r="O51"/>
      <c r="P51"/>
      <c r="Q51"/>
      <c r="R51"/>
    </row>
    <row r="52" spans="10:18" x14ac:dyDescent="0.2">
      <c r="J52" s="22" t="s">
        <v>522</v>
      </c>
      <c r="K52" s="22">
        <v>46.42782055992059</v>
      </c>
      <c r="L52"/>
      <c r="M52"/>
      <c r="N52"/>
      <c r="O52"/>
      <c r="P52"/>
      <c r="Q52"/>
      <c r="R52"/>
    </row>
    <row r="53" spans="10:18" ht="16" thickBot="1" x14ac:dyDescent="0.25">
      <c r="J53" s="48" t="s">
        <v>523</v>
      </c>
      <c r="K53" s="48">
        <v>24</v>
      </c>
      <c r="L53"/>
      <c r="M53"/>
      <c r="N53"/>
      <c r="O53"/>
      <c r="P53"/>
      <c r="Q53"/>
      <c r="R53"/>
    </row>
    <row r="54" spans="10:18" x14ac:dyDescent="0.2">
      <c r="J54"/>
      <c r="K54"/>
      <c r="L54"/>
      <c r="M54"/>
      <c r="N54"/>
      <c r="O54"/>
      <c r="P54"/>
      <c r="Q54"/>
      <c r="R54"/>
    </row>
    <row r="55" spans="10:18" ht="16" thickBot="1" x14ac:dyDescent="0.25">
      <c r="J55" t="s">
        <v>524</v>
      </c>
      <c r="K55"/>
      <c r="L55"/>
      <c r="M55"/>
      <c r="N55"/>
      <c r="O55"/>
      <c r="P55"/>
      <c r="Q55"/>
      <c r="R55"/>
    </row>
    <row r="56" spans="10:18" x14ac:dyDescent="0.2">
      <c r="J56" s="49"/>
      <c r="K56" s="49" t="s">
        <v>528</v>
      </c>
      <c r="L56" s="49" t="s">
        <v>529</v>
      </c>
      <c r="M56" s="49" t="s">
        <v>530</v>
      </c>
      <c r="N56" s="49" t="s">
        <v>531</v>
      </c>
      <c r="O56" s="49" t="s">
        <v>532</v>
      </c>
      <c r="P56"/>
      <c r="Q56"/>
      <c r="R56"/>
    </row>
    <row r="57" spans="10:18" x14ac:dyDescent="0.2">
      <c r="J57" s="22" t="s">
        <v>525</v>
      </c>
      <c r="K57" s="22">
        <v>1</v>
      </c>
      <c r="L57" s="22">
        <v>1407332.3520373281</v>
      </c>
      <c r="M57" s="22">
        <v>1407332.3520373281</v>
      </c>
      <c r="N57" s="22">
        <v>652.8900904112013</v>
      </c>
      <c r="O57" s="22">
        <v>7.5417101889161217E-18</v>
      </c>
      <c r="P57"/>
      <c r="Q57"/>
      <c r="R57"/>
    </row>
    <row r="58" spans="10:18" x14ac:dyDescent="0.2">
      <c r="J58" s="22" t="s">
        <v>526</v>
      </c>
      <c r="K58" s="22">
        <v>22</v>
      </c>
      <c r="L58" s="22">
        <v>47421.935482772074</v>
      </c>
      <c r="M58" s="22">
        <v>2155.5425219441854</v>
      </c>
      <c r="N58" s="22"/>
      <c r="O58" s="22"/>
      <c r="P58"/>
      <c r="Q58"/>
      <c r="R58"/>
    </row>
    <row r="59" spans="10:18" ht="16" thickBot="1" x14ac:dyDescent="0.25">
      <c r="J59" s="48" t="s">
        <v>85</v>
      </c>
      <c r="K59" s="48">
        <v>23</v>
      </c>
      <c r="L59" s="48">
        <v>1454754.2875201001</v>
      </c>
      <c r="M59" s="48"/>
      <c r="N59" s="48"/>
      <c r="O59" s="48"/>
      <c r="P59"/>
      <c r="Q59"/>
      <c r="R59"/>
    </row>
    <row r="60" spans="10:18" ht="16" thickBot="1" x14ac:dyDescent="0.25">
      <c r="J60"/>
      <c r="K60"/>
      <c r="L60"/>
      <c r="M60"/>
      <c r="N60"/>
      <c r="O60"/>
      <c r="P60"/>
      <c r="Q60"/>
      <c r="R60"/>
    </row>
    <row r="61" spans="10:18" x14ac:dyDescent="0.2">
      <c r="J61" s="49"/>
      <c r="K61" s="49" t="s">
        <v>533</v>
      </c>
      <c r="L61" s="49" t="s">
        <v>522</v>
      </c>
      <c r="M61" s="49" t="s">
        <v>534</v>
      </c>
      <c r="N61" s="49" t="s">
        <v>535</v>
      </c>
      <c r="O61" s="49" t="s">
        <v>536</v>
      </c>
      <c r="P61" s="49" t="s">
        <v>537</v>
      </c>
      <c r="Q61" s="49" t="s">
        <v>538</v>
      </c>
      <c r="R61" s="49" t="s">
        <v>539</v>
      </c>
    </row>
    <row r="62" spans="10:18" x14ac:dyDescent="0.2">
      <c r="J62" s="22" t="s">
        <v>527</v>
      </c>
      <c r="K62" s="22">
        <v>-3314.700919283443</v>
      </c>
      <c r="L62" s="22">
        <v>152.95110837867492</v>
      </c>
      <c r="M62" s="22">
        <v>-21.67163712914677</v>
      </c>
      <c r="N62" s="22">
        <v>2.473029137499901E-16</v>
      </c>
      <c r="O62" s="22">
        <v>-3631.9021036560466</v>
      </c>
      <c r="P62" s="22">
        <v>-2997.4997349108394</v>
      </c>
      <c r="Q62" s="22">
        <v>-3631.9021036560466</v>
      </c>
      <c r="R62" s="22">
        <v>-2997.4997349108394</v>
      </c>
    </row>
    <row r="63" spans="10:18" ht="16" thickBot="1" x14ac:dyDescent="0.25">
      <c r="J63" s="48" t="s">
        <v>540</v>
      </c>
      <c r="K63" s="48">
        <v>9.5776207788086279E-2</v>
      </c>
      <c r="L63" s="48">
        <v>3.7483281018254357E-3</v>
      </c>
      <c r="M63" s="48">
        <v>25.551714040572719</v>
      </c>
      <c r="N63" s="48">
        <v>7.5417101889161217E-18</v>
      </c>
      <c r="O63" s="48">
        <v>8.8002651088042685E-2</v>
      </c>
      <c r="P63" s="48">
        <v>0.10354976448812987</v>
      </c>
      <c r="Q63" s="48">
        <v>8.8002651088042685E-2</v>
      </c>
      <c r="R63" s="48">
        <v>0.10354976448812987</v>
      </c>
    </row>
    <row r="64" spans="10:18" x14ac:dyDescent="0.2">
      <c r="J64"/>
      <c r="K64"/>
      <c r="L64"/>
      <c r="M64"/>
      <c r="N64"/>
      <c r="O64"/>
      <c r="P64"/>
      <c r="Q64"/>
      <c r="R64"/>
    </row>
    <row r="65" spans="10:18" x14ac:dyDescent="0.2">
      <c r="J65"/>
      <c r="K65"/>
      <c r="L65"/>
      <c r="M65"/>
      <c r="N65"/>
      <c r="O65"/>
      <c r="P65"/>
      <c r="Q65"/>
      <c r="R6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F945-59D5-3147-97CE-CD5D264A29E3}">
  <dimension ref="L40:M41"/>
  <sheetViews>
    <sheetView workbookViewId="0">
      <selection activeCell="M40" sqref="M40"/>
    </sheetView>
  </sheetViews>
  <sheetFormatPr baseColWidth="10" defaultRowHeight="15" x14ac:dyDescent="0.2"/>
  <sheetData>
    <row r="40" spans="12:13" x14ac:dyDescent="0.2">
      <c r="L40" t="s">
        <v>660</v>
      </c>
      <c r="M40" t="s">
        <v>661</v>
      </c>
    </row>
    <row r="41" spans="12:13" x14ac:dyDescent="0.2">
      <c r="L41">
        <v>3656</v>
      </c>
      <c r="M41">
        <v>3656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AE554-2AAD-7442-BBC6-4884D0B06F24}">
  <dimension ref="A1"/>
  <sheetViews>
    <sheetView workbookViewId="0"/>
  </sheetViews>
  <sheetFormatPr baseColWidth="10"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7076-F16F-7246-85E7-99BC64EA1C28}">
  <dimension ref="A1:CW91"/>
  <sheetViews>
    <sheetView workbookViewId="0">
      <pane xSplit="1" ySplit="3" topLeftCell="B34" activePane="bottomRight" state="frozen"/>
      <selection pane="topRight" activeCell="B1" sqref="B1"/>
      <selection pane="bottomLeft" activeCell="A4" sqref="A4"/>
      <selection pane="bottomRight" activeCell="F86" sqref="F86"/>
    </sheetView>
  </sheetViews>
  <sheetFormatPr baseColWidth="10" defaultColWidth="16.33203125" defaultRowHeight="15" x14ac:dyDescent="0.2"/>
  <cols>
    <col min="1" max="1" width="16.33203125" style="61"/>
    <col min="2" max="2" width="16.33203125" style="29"/>
    <col min="3" max="3" width="0" style="29" hidden="1" customWidth="1"/>
    <col min="4" max="28" width="16.33203125" style="29"/>
    <col min="29" max="29" width="16.33203125" style="101"/>
    <col min="30" max="54" width="16.33203125" style="29"/>
    <col min="55" max="55" width="16.33203125" style="101"/>
    <col min="56" max="16384" width="16.33203125" style="29"/>
  </cols>
  <sheetData>
    <row r="1" spans="1:101" x14ac:dyDescent="0.2">
      <c r="A1" s="62"/>
      <c r="B1" s="3">
        <v>98805</v>
      </c>
      <c r="C1" s="3">
        <v>549176</v>
      </c>
      <c r="D1" s="3">
        <v>534374</v>
      </c>
      <c r="E1" s="3">
        <v>548647</v>
      </c>
      <c r="F1" s="3">
        <v>534400</v>
      </c>
      <c r="G1" s="3">
        <v>534375</v>
      </c>
      <c r="H1" s="3">
        <v>548625</v>
      </c>
      <c r="I1" s="3">
        <v>98804</v>
      </c>
      <c r="J1" s="3">
        <v>549177</v>
      </c>
      <c r="K1" s="3">
        <v>98803</v>
      </c>
      <c r="L1" s="3">
        <v>548632</v>
      </c>
      <c r="M1" s="3">
        <v>548636</v>
      </c>
      <c r="N1" s="3">
        <v>541951</v>
      </c>
      <c r="O1" s="3">
        <v>98436</v>
      </c>
      <c r="P1" s="3">
        <v>548621</v>
      </c>
      <c r="Q1" s="3">
        <v>534033</v>
      </c>
      <c r="R1" s="3">
        <v>98801</v>
      </c>
      <c r="S1" s="3">
        <v>98802</v>
      </c>
      <c r="T1" s="3">
        <v>98806</v>
      </c>
      <c r="U1" s="3">
        <v>530435</v>
      </c>
      <c r="V1" s="3">
        <v>534096</v>
      </c>
      <c r="W1" s="3">
        <v>534373</v>
      </c>
      <c r="X1" s="3">
        <v>534399</v>
      </c>
      <c r="Y1" s="3">
        <v>534404</v>
      </c>
      <c r="Z1" s="3">
        <v>534405</v>
      </c>
      <c r="AA1" s="3">
        <v>534406</v>
      </c>
      <c r="AB1" s="3">
        <v>534407</v>
      </c>
      <c r="AC1" s="105">
        <v>534408</v>
      </c>
      <c r="AD1" s="3">
        <v>534430</v>
      </c>
      <c r="AE1" s="3">
        <v>534432</v>
      </c>
      <c r="AF1" s="3">
        <v>541930</v>
      </c>
      <c r="AG1" s="3">
        <v>541947</v>
      </c>
      <c r="AH1" s="3">
        <v>541948</v>
      </c>
      <c r="AI1" s="3">
        <v>548624</v>
      </c>
      <c r="AJ1" s="3">
        <v>548629</v>
      </c>
      <c r="AK1" s="3">
        <v>548631</v>
      </c>
      <c r="AL1" s="3">
        <v>548634</v>
      </c>
      <c r="AM1" s="3">
        <v>548638</v>
      </c>
      <c r="AN1" s="3">
        <v>548640</v>
      </c>
      <c r="AO1" s="3">
        <v>548644</v>
      </c>
      <c r="AP1" s="3">
        <v>548648</v>
      </c>
      <c r="AQ1" s="3">
        <v>548651</v>
      </c>
      <c r="AR1" s="3">
        <v>548653</v>
      </c>
      <c r="AS1" s="3">
        <v>548655</v>
      </c>
      <c r="AT1" s="3">
        <v>548656</v>
      </c>
      <c r="AU1" s="3">
        <v>549173</v>
      </c>
      <c r="AV1" s="3">
        <v>549174</v>
      </c>
      <c r="AW1" s="3">
        <v>549179</v>
      </c>
      <c r="AX1" s="3">
        <v>98793</v>
      </c>
      <c r="AY1" s="3">
        <v>98794</v>
      </c>
      <c r="AZ1" s="3">
        <v>98795</v>
      </c>
      <c r="BA1" s="3">
        <v>98800</v>
      </c>
      <c r="BB1" s="3">
        <v>532838</v>
      </c>
      <c r="BC1" s="105">
        <v>534032</v>
      </c>
      <c r="BD1" s="3">
        <v>534034</v>
      </c>
      <c r="BE1" s="3">
        <v>534035</v>
      </c>
      <c r="BF1" s="3">
        <v>534088</v>
      </c>
      <c r="BG1" s="3">
        <v>534376</v>
      </c>
      <c r="BH1" s="3">
        <v>534377</v>
      </c>
      <c r="BI1" s="3">
        <v>534378</v>
      </c>
      <c r="BJ1" s="3">
        <v>534398</v>
      </c>
      <c r="BK1" s="3">
        <v>534401</v>
      </c>
      <c r="BL1" s="3">
        <v>534402</v>
      </c>
      <c r="BM1" s="3">
        <v>534403</v>
      </c>
      <c r="BN1" s="3">
        <v>534409</v>
      </c>
      <c r="BO1" s="3">
        <v>534431</v>
      </c>
      <c r="BP1" s="3">
        <v>534433</v>
      </c>
      <c r="BQ1" s="3">
        <v>534434</v>
      </c>
      <c r="BR1" s="3">
        <v>534597</v>
      </c>
      <c r="BS1" s="3">
        <v>541836</v>
      </c>
      <c r="BT1" s="3">
        <v>541929</v>
      </c>
      <c r="BU1" s="3">
        <v>541946</v>
      </c>
      <c r="BV1" s="3">
        <v>541949</v>
      </c>
      <c r="BW1" s="3">
        <v>541950</v>
      </c>
      <c r="BX1" s="3">
        <v>545243</v>
      </c>
      <c r="BY1" s="3">
        <v>548617</v>
      </c>
      <c r="BZ1" s="3">
        <v>548618</v>
      </c>
      <c r="CA1" s="3">
        <v>548619</v>
      </c>
      <c r="CB1" s="3">
        <v>548620</v>
      </c>
      <c r="CC1" s="3">
        <v>548622</v>
      </c>
      <c r="CD1" s="3">
        <v>548623</v>
      </c>
      <c r="CE1" s="3">
        <v>548626</v>
      </c>
      <c r="CF1" s="3">
        <v>548627</v>
      </c>
      <c r="CG1" s="3">
        <v>548628</v>
      </c>
      <c r="CH1" s="3">
        <v>548630</v>
      </c>
      <c r="CI1" s="3">
        <v>548633</v>
      </c>
      <c r="CJ1" s="3">
        <v>548635</v>
      </c>
      <c r="CK1" s="3">
        <v>548637</v>
      </c>
      <c r="CL1" s="3">
        <v>548639</v>
      </c>
      <c r="CM1" s="3">
        <v>548641</v>
      </c>
      <c r="CN1" s="3">
        <v>548642</v>
      </c>
      <c r="CO1" s="3">
        <v>548643</v>
      </c>
      <c r="CP1" s="3">
        <v>548645</v>
      </c>
      <c r="CQ1" s="3">
        <v>548646</v>
      </c>
      <c r="CR1" s="3">
        <v>548649</v>
      </c>
      <c r="CS1" s="3">
        <v>548650</v>
      </c>
      <c r="CT1" s="3">
        <v>548652</v>
      </c>
      <c r="CU1" s="3">
        <v>548654</v>
      </c>
      <c r="CV1" s="3">
        <v>549175</v>
      </c>
      <c r="CW1" s="3">
        <v>549178</v>
      </c>
    </row>
    <row r="2" spans="1:101" ht="64" x14ac:dyDescent="0.2">
      <c r="A2" s="27"/>
      <c r="B2" s="4" t="s">
        <v>550</v>
      </c>
      <c r="C2" s="4" t="s">
        <v>551</v>
      </c>
      <c r="D2" s="4" t="s">
        <v>552</v>
      </c>
      <c r="E2" s="4" t="s">
        <v>553</v>
      </c>
      <c r="F2" s="4" t="s">
        <v>554</v>
      </c>
      <c r="G2" s="4" t="s">
        <v>555</v>
      </c>
      <c r="H2" s="4" t="s">
        <v>556</v>
      </c>
      <c r="I2" s="4" t="s">
        <v>557</v>
      </c>
      <c r="J2" s="4" t="s">
        <v>558</v>
      </c>
      <c r="K2" s="4" t="s">
        <v>559</v>
      </c>
      <c r="L2" s="4" t="s">
        <v>557</v>
      </c>
      <c r="M2" s="4" t="s">
        <v>559</v>
      </c>
      <c r="N2" s="4" t="s">
        <v>560</v>
      </c>
      <c r="O2" s="4" t="s">
        <v>557</v>
      </c>
      <c r="P2" s="4" t="s">
        <v>550</v>
      </c>
      <c r="Q2" s="4" t="s">
        <v>561</v>
      </c>
      <c r="R2" s="4" t="s">
        <v>561</v>
      </c>
      <c r="S2" s="4" t="s">
        <v>562</v>
      </c>
      <c r="T2" s="4" t="s">
        <v>563</v>
      </c>
      <c r="U2" s="4" t="s">
        <v>564</v>
      </c>
      <c r="V2" s="4" t="s">
        <v>554</v>
      </c>
      <c r="W2" s="4" t="s">
        <v>565</v>
      </c>
      <c r="X2" s="4" t="s">
        <v>566</v>
      </c>
      <c r="Y2" s="4" t="s">
        <v>559</v>
      </c>
      <c r="Z2" s="4" t="s">
        <v>557</v>
      </c>
      <c r="AA2" s="4" t="s">
        <v>550</v>
      </c>
      <c r="AB2" s="4" t="s">
        <v>567</v>
      </c>
      <c r="AC2" s="106" t="s">
        <v>556</v>
      </c>
      <c r="AD2" s="4" t="s">
        <v>568</v>
      </c>
      <c r="AE2" s="4" t="s">
        <v>561</v>
      </c>
      <c r="AF2" s="4" t="s">
        <v>553</v>
      </c>
      <c r="AG2" s="4" t="s">
        <v>569</v>
      </c>
      <c r="AH2" s="4" t="s">
        <v>570</v>
      </c>
      <c r="AI2" s="4" t="s">
        <v>561</v>
      </c>
      <c r="AJ2" s="4" t="s">
        <v>552</v>
      </c>
      <c r="AK2" s="4" t="s">
        <v>566</v>
      </c>
      <c r="AL2" s="4" t="s">
        <v>557</v>
      </c>
      <c r="AM2" s="4" t="s">
        <v>569</v>
      </c>
      <c r="AN2" s="4" t="s">
        <v>9</v>
      </c>
      <c r="AO2" s="4" t="s">
        <v>562</v>
      </c>
      <c r="AP2" s="4" t="s">
        <v>563</v>
      </c>
      <c r="AQ2" s="4" t="s">
        <v>10</v>
      </c>
      <c r="AR2" s="4" t="s">
        <v>560</v>
      </c>
      <c r="AS2" s="4" t="s">
        <v>570</v>
      </c>
      <c r="AT2" s="4" t="s">
        <v>571</v>
      </c>
      <c r="AU2" s="4" t="s">
        <v>551</v>
      </c>
      <c r="AV2" s="4" t="s">
        <v>551</v>
      </c>
      <c r="AW2" s="4" t="s">
        <v>558</v>
      </c>
      <c r="AX2" s="4" t="s">
        <v>568</v>
      </c>
      <c r="AY2" s="4" t="s">
        <v>566</v>
      </c>
      <c r="AZ2" s="4" t="s">
        <v>13</v>
      </c>
      <c r="BA2" s="4" t="s">
        <v>9</v>
      </c>
      <c r="BB2" s="4" t="s">
        <v>567</v>
      </c>
      <c r="BC2" s="106" t="s">
        <v>556</v>
      </c>
      <c r="BD2" s="4" t="s">
        <v>562</v>
      </c>
      <c r="BE2" s="4" t="s">
        <v>550</v>
      </c>
      <c r="BF2" s="4" t="s">
        <v>23</v>
      </c>
      <c r="BG2" s="4" t="s">
        <v>571</v>
      </c>
      <c r="BH2" s="4" t="s">
        <v>572</v>
      </c>
      <c r="BI2" s="4" t="s">
        <v>573</v>
      </c>
      <c r="BJ2" s="4" t="s">
        <v>568</v>
      </c>
      <c r="BK2" s="4" t="s">
        <v>9</v>
      </c>
      <c r="BL2" s="4" t="s">
        <v>561</v>
      </c>
      <c r="BM2" s="4" t="s">
        <v>562</v>
      </c>
      <c r="BN2" s="4" t="s">
        <v>10</v>
      </c>
      <c r="BO2" s="4" t="s">
        <v>556</v>
      </c>
      <c r="BP2" s="4" t="s">
        <v>562</v>
      </c>
      <c r="BQ2" s="4" t="s">
        <v>550</v>
      </c>
      <c r="BR2" s="4" t="s">
        <v>10</v>
      </c>
      <c r="BS2" s="4" t="s">
        <v>550</v>
      </c>
      <c r="BT2" s="4" t="s">
        <v>553</v>
      </c>
      <c r="BU2" s="4" t="s">
        <v>569</v>
      </c>
      <c r="BV2" s="4" t="s">
        <v>570</v>
      </c>
      <c r="BW2" s="4" t="s">
        <v>560</v>
      </c>
      <c r="BX2" s="4" t="s">
        <v>568</v>
      </c>
      <c r="BY2" s="4" t="s">
        <v>567</v>
      </c>
      <c r="BZ2" s="4" t="s">
        <v>567</v>
      </c>
      <c r="CA2" s="4" t="s">
        <v>13</v>
      </c>
      <c r="CB2" s="4" t="s">
        <v>550</v>
      </c>
      <c r="CC2" s="4" t="s">
        <v>550</v>
      </c>
      <c r="CD2" s="4" t="s">
        <v>561</v>
      </c>
      <c r="CE2" s="4" t="s">
        <v>573</v>
      </c>
      <c r="CF2" s="4" t="s">
        <v>554</v>
      </c>
      <c r="CG2" s="4" t="s">
        <v>554</v>
      </c>
      <c r="CH2" s="4" t="s">
        <v>566</v>
      </c>
      <c r="CI2" s="4" t="s">
        <v>557</v>
      </c>
      <c r="CJ2" s="4" t="s">
        <v>559</v>
      </c>
      <c r="CK2" s="4" t="s">
        <v>572</v>
      </c>
      <c r="CL2" s="4" t="s">
        <v>569</v>
      </c>
      <c r="CM2" s="4" t="s">
        <v>9</v>
      </c>
      <c r="CN2" s="4" t="s">
        <v>555</v>
      </c>
      <c r="CO2" s="4" t="s">
        <v>562</v>
      </c>
      <c r="CP2" s="4" t="s">
        <v>565</v>
      </c>
      <c r="CQ2" s="4" t="s">
        <v>553</v>
      </c>
      <c r="CR2" s="4" t="s">
        <v>23</v>
      </c>
      <c r="CS2" s="4" t="s">
        <v>10</v>
      </c>
      <c r="CT2" s="4" t="s">
        <v>560</v>
      </c>
      <c r="CU2" s="4" t="s">
        <v>570</v>
      </c>
      <c r="CV2" s="4" t="s">
        <v>551</v>
      </c>
      <c r="CW2" s="4" t="s">
        <v>558</v>
      </c>
    </row>
    <row r="3" spans="1:101" x14ac:dyDescent="0.2">
      <c r="A3" s="5" t="s">
        <v>26</v>
      </c>
      <c r="B3" s="3" t="s">
        <v>28</v>
      </c>
      <c r="C3" s="3" t="s">
        <v>31</v>
      </c>
      <c r="D3" s="3" t="s">
        <v>28</v>
      </c>
      <c r="E3" s="3" t="s">
        <v>31</v>
      </c>
      <c r="F3" s="3" t="s">
        <v>32</v>
      </c>
      <c r="G3" s="3" t="s">
        <v>28</v>
      </c>
      <c r="H3" s="3" t="s">
        <v>31</v>
      </c>
      <c r="I3" s="3" t="s">
        <v>28</v>
      </c>
      <c r="J3" s="3" t="s">
        <v>28</v>
      </c>
      <c r="K3" s="3" t="s">
        <v>28</v>
      </c>
      <c r="L3" s="3" t="s">
        <v>30</v>
      </c>
      <c r="M3" s="3" t="s">
        <v>31</v>
      </c>
      <c r="N3" s="3" t="s">
        <v>32</v>
      </c>
      <c r="O3" s="3" t="s">
        <v>574</v>
      </c>
      <c r="P3" s="3" t="s">
        <v>31</v>
      </c>
      <c r="Q3" s="3" t="s">
        <v>575</v>
      </c>
      <c r="R3" s="3" t="s">
        <v>28</v>
      </c>
      <c r="S3" s="3" t="s">
        <v>28</v>
      </c>
      <c r="T3" s="3" t="s">
        <v>28</v>
      </c>
      <c r="U3" s="3" t="s">
        <v>576</v>
      </c>
      <c r="V3" s="3" t="s">
        <v>28</v>
      </c>
      <c r="W3" s="3" t="s">
        <v>28</v>
      </c>
      <c r="X3" s="3" t="s">
        <v>32</v>
      </c>
      <c r="Y3" s="3" t="s">
        <v>32</v>
      </c>
      <c r="Z3" s="3" t="s">
        <v>32</v>
      </c>
      <c r="AA3" s="3" t="s">
        <v>32</v>
      </c>
      <c r="AB3" s="3" t="s">
        <v>32</v>
      </c>
      <c r="AC3" s="105" t="s">
        <v>32</v>
      </c>
      <c r="AD3" s="3" t="s">
        <v>30</v>
      </c>
      <c r="AE3" s="3" t="s">
        <v>30</v>
      </c>
      <c r="AF3" s="3" t="s">
        <v>32</v>
      </c>
      <c r="AG3" s="3" t="s">
        <v>32</v>
      </c>
      <c r="AH3" s="3" t="s">
        <v>28</v>
      </c>
      <c r="AI3" s="3" t="s">
        <v>31</v>
      </c>
      <c r="AJ3" s="3" t="s">
        <v>30</v>
      </c>
      <c r="AK3" s="3" t="s">
        <v>31</v>
      </c>
      <c r="AL3" s="3" t="s">
        <v>31</v>
      </c>
      <c r="AM3" s="3" t="s">
        <v>30</v>
      </c>
      <c r="AN3" s="3" t="s">
        <v>30</v>
      </c>
      <c r="AO3" s="3" t="s">
        <v>31</v>
      </c>
      <c r="AP3" s="3" t="s">
        <v>30</v>
      </c>
      <c r="AQ3" s="3" t="s">
        <v>31</v>
      </c>
      <c r="AR3" s="3" t="s">
        <v>31</v>
      </c>
      <c r="AS3" s="3" t="s">
        <v>31</v>
      </c>
      <c r="AT3" s="3" t="s">
        <v>30</v>
      </c>
      <c r="AU3" s="3" t="s">
        <v>28</v>
      </c>
      <c r="AV3" s="3" t="s">
        <v>30</v>
      </c>
      <c r="AW3" s="3" t="s">
        <v>32</v>
      </c>
      <c r="AX3" s="3" t="s">
        <v>28</v>
      </c>
      <c r="AY3" s="3" t="s">
        <v>28</v>
      </c>
      <c r="AZ3" s="3" t="s">
        <v>28</v>
      </c>
      <c r="BA3" s="3" t="s">
        <v>28</v>
      </c>
      <c r="BB3" s="3" t="s">
        <v>28</v>
      </c>
      <c r="BC3" s="105" t="s">
        <v>28</v>
      </c>
      <c r="BD3" s="3" t="s">
        <v>575</v>
      </c>
      <c r="BE3" s="3" t="s">
        <v>577</v>
      </c>
      <c r="BF3" s="3" t="s">
        <v>28</v>
      </c>
      <c r="BG3" s="3" t="s">
        <v>28</v>
      </c>
      <c r="BH3" s="3" t="s">
        <v>28</v>
      </c>
      <c r="BI3" s="3" t="s">
        <v>28</v>
      </c>
      <c r="BJ3" s="3" t="s">
        <v>32</v>
      </c>
      <c r="BK3" s="3" t="s">
        <v>32</v>
      </c>
      <c r="BL3" s="3" t="s">
        <v>32</v>
      </c>
      <c r="BM3" s="3" t="s">
        <v>32</v>
      </c>
      <c r="BN3" s="3" t="s">
        <v>32</v>
      </c>
      <c r="BO3" s="3" t="s">
        <v>30</v>
      </c>
      <c r="BP3" s="3" t="s">
        <v>30</v>
      </c>
      <c r="BQ3" s="3" t="s">
        <v>578</v>
      </c>
      <c r="BR3" s="3" t="s">
        <v>28</v>
      </c>
      <c r="BS3" s="3" t="s">
        <v>579</v>
      </c>
      <c r="BT3" s="3" t="s">
        <v>28</v>
      </c>
      <c r="BU3" s="3" t="s">
        <v>28</v>
      </c>
      <c r="BV3" s="3" t="s">
        <v>32</v>
      </c>
      <c r="BW3" s="3" t="s">
        <v>28</v>
      </c>
      <c r="BX3" s="3" t="s">
        <v>31</v>
      </c>
      <c r="BY3" s="3" t="s">
        <v>30</v>
      </c>
      <c r="BZ3" s="3" t="s">
        <v>31</v>
      </c>
      <c r="CA3" s="3" t="s">
        <v>30</v>
      </c>
      <c r="CB3" s="3" t="s">
        <v>30</v>
      </c>
      <c r="CC3" s="3" t="s">
        <v>580</v>
      </c>
      <c r="CD3" s="3" t="s">
        <v>581</v>
      </c>
      <c r="CE3" s="3" t="s">
        <v>30</v>
      </c>
      <c r="CF3" s="3" t="s">
        <v>30</v>
      </c>
      <c r="CG3" s="3" t="s">
        <v>31</v>
      </c>
      <c r="CH3" s="3" t="s">
        <v>30</v>
      </c>
      <c r="CI3" s="3" t="s">
        <v>582</v>
      </c>
      <c r="CJ3" s="3" t="s">
        <v>30</v>
      </c>
      <c r="CK3" s="3" t="s">
        <v>30</v>
      </c>
      <c r="CL3" s="3" t="s">
        <v>31</v>
      </c>
      <c r="CM3" s="3" t="s">
        <v>31</v>
      </c>
      <c r="CN3" s="3" t="s">
        <v>30</v>
      </c>
      <c r="CO3" s="3" t="s">
        <v>581</v>
      </c>
      <c r="CP3" s="3" t="s">
        <v>30</v>
      </c>
      <c r="CQ3" s="3" t="s">
        <v>30</v>
      </c>
      <c r="CR3" s="3" t="s">
        <v>30</v>
      </c>
      <c r="CS3" s="3" t="s">
        <v>30</v>
      </c>
      <c r="CT3" s="3" t="s">
        <v>30</v>
      </c>
      <c r="CU3" s="3" t="s">
        <v>30</v>
      </c>
      <c r="CV3" s="3" t="s">
        <v>32</v>
      </c>
      <c r="CW3" s="3" t="s">
        <v>30</v>
      </c>
    </row>
    <row r="4" spans="1:101" x14ac:dyDescent="0.2">
      <c r="A4" s="28">
        <v>32874</v>
      </c>
      <c r="B4" s="63">
        <v>245.53125</v>
      </c>
      <c r="C4" s="63"/>
      <c r="D4" s="63"/>
      <c r="E4" s="63"/>
      <c r="F4" s="63">
        <v>1156.40968</v>
      </c>
      <c r="G4" s="63"/>
      <c r="H4" s="63"/>
      <c r="I4" s="63">
        <v>58.017440000000001</v>
      </c>
      <c r="J4" s="63">
        <v>7.0705</v>
      </c>
      <c r="K4" s="63">
        <v>32.523940000000003</v>
      </c>
      <c r="L4" s="63"/>
      <c r="M4" s="63"/>
      <c r="N4" s="63"/>
      <c r="O4" s="63"/>
      <c r="P4" s="63"/>
      <c r="Q4" s="63">
        <v>25.461600000000001</v>
      </c>
      <c r="R4" s="63">
        <v>1267.86941</v>
      </c>
      <c r="S4" s="63">
        <v>433.34053999999998</v>
      </c>
      <c r="T4" s="63">
        <v>89.972290000000001</v>
      </c>
      <c r="U4" s="63"/>
      <c r="V4" s="63">
        <v>195.47394</v>
      </c>
      <c r="W4" s="63"/>
      <c r="X4" s="63">
        <v>1864.38473</v>
      </c>
      <c r="Y4" s="63"/>
      <c r="Z4" s="63"/>
      <c r="AA4" s="63"/>
      <c r="AB4" s="63"/>
      <c r="AC4" s="107"/>
      <c r="AD4" s="63"/>
      <c r="AE4" s="63"/>
      <c r="AF4" s="63"/>
      <c r="AG4" s="63">
        <v>4832.6852799999997</v>
      </c>
      <c r="AH4" s="63">
        <v>1701.2099499999999</v>
      </c>
      <c r="AI4" s="63"/>
      <c r="AJ4" s="63"/>
      <c r="AK4" s="63"/>
      <c r="AL4" s="63"/>
      <c r="AM4" s="63"/>
      <c r="AN4" s="63"/>
      <c r="AO4" s="63"/>
      <c r="AP4" s="63"/>
      <c r="AQ4" s="63"/>
      <c r="AR4" s="63"/>
      <c r="AS4" s="63"/>
      <c r="AT4" s="63"/>
      <c r="AU4" s="63">
        <v>39.594439999999999</v>
      </c>
      <c r="AV4" s="63"/>
      <c r="AW4" s="63"/>
      <c r="AX4" s="63">
        <v>4445.7432399999998</v>
      </c>
      <c r="AY4" s="63">
        <v>355.77076</v>
      </c>
      <c r="AZ4" s="63">
        <v>157.97206</v>
      </c>
      <c r="BA4" s="63">
        <v>775.73203999999998</v>
      </c>
      <c r="BB4" s="63">
        <v>110.99065</v>
      </c>
      <c r="BC4" s="107">
        <v>1658.10726</v>
      </c>
      <c r="BD4" s="63"/>
      <c r="BE4" s="63"/>
      <c r="BF4" s="63">
        <v>173.15845999999999</v>
      </c>
      <c r="BG4" s="63"/>
      <c r="BH4" s="63"/>
      <c r="BI4" s="63"/>
      <c r="BJ4" s="63"/>
      <c r="BK4" s="63"/>
      <c r="BL4" s="63">
        <v>6115.5150999999996</v>
      </c>
      <c r="BM4" s="63">
        <v>1312.6467399999999</v>
      </c>
      <c r="BN4" s="63">
        <v>1811.8908699999999</v>
      </c>
      <c r="BO4" s="63"/>
      <c r="BP4" s="63"/>
      <c r="BQ4" s="63"/>
      <c r="BR4" s="63">
        <v>331.13051999999999</v>
      </c>
      <c r="BS4" s="63"/>
      <c r="BT4" s="63">
        <v>632.29224999999997</v>
      </c>
      <c r="BU4" s="63">
        <v>882.37522000000001</v>
      </c>
      <c r="BV4" s="63">
        <v>7428.1618399999998</v>
      </c>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row>
    <row r="5" spans="1:101" x14ac:dyDescent="0.2">
      <c r="A5" s="23">
        <v>33239</v>
      </c>
      <c r="B5" s="63">
        <v>267.76398</v>
      </c>
      <c r="C5" s="63"/>
      <c r="D5" s="63"/>
      <c r="E5" s="63"/>
      <c r="F5" s="63">
        <v>1152.0987399999999</v>
      </c>
      <c r="G5" s="63"/>
      <c r="H5" s="63"/>
      <c r="I5" s="63">
        <v>58.378590000000003</v>
      </c>
      <c r="J5" s="63">
        <v>6.8641399999999999</v>
      </c>
      <c r="K5" s="63">
        <v>34.653509999999997</v>
      </c>
      <c r="L5" s="63"/>
      <c r="M5" s="63"/>
      <c r="N5" s="63"/>
      <c r="O5" s="63"/>
      <c r="P5" s="63"/>
      <c r="Q5" s="63">
        <v>25.691479999999999</v>
      </c>
      <c r="R5" s="63">
        <v>1279.31637</v>
      </c>
      <c r="S5" s="63">
        <v>422.65523000000002</v>
      </c>
      <c r="T5" s="63">
        <v>95.169589999999999</v>
      </c>
      <c r="U5" s="63"/>
      <c r="V5" s="63">
        <v>194.64827</v>
      </c>
      <c r="W5" s="63"/>
      <c r="X5" s="63">
        <v>1892.66155</v>
      </c>
      <c r="Y5" s="63"/>
      <c r="Z5" s="63"/>
      <c r="AA5" s="63"/>
      <c r="AB5" s="63"/>
      <c r="AC5" s="107"/>
      <c r="AD5" s="63">
        <v>1.5103899999999999</v>
      </c>
      <c r="AE5" s="63">
        <v>0.90285000000000004</v>
      </c>
      <c r="AF5" s="63"/>
      <c r="AG5" s="63">
        <v>5003.6406800000004</v>
      </c>
      <c r="AH5" s="63">
        <v>1701.9716000000001</v>
      </c>
      <c r="AI5" s="63"/>
      <c r="AJ5" s="63"/>
      <c r="AK5" s="63"/>
      <c r="AL5" s="63"/>
      <c r="AM5" s="63"/>
      <c r="AN5" s="63"/>
      <c r="AO5" s="63"/>
      <c r="AP5" s="63"/>
      <c r="AQ5" s="63"/>
      <c r="AR5" s="63"/>
      <c r="AS5" s="63"/>
      <c r="AT5" s="63"/>
      <c r="AU5" s="63">
        <v>41.51764</v>
      </c>
      <c r="AV5" s="63"/>
      <c r="AW5" s="63"/>
      <c r="AX5" s="63">
        <v>4512.8914699999996</v>
      </c>
      <c r="AY5" s="63">
        <v>362.82695000000001</v>
      </c>
      <c r="AZ5" s="63">
        <v>161.92829</v>
      </c>
      <c r="BA5" s="63">
        <v>762.77459999999996</v>
      </c>
      <c r="BB5" s="63">
        <v>112.37247000000001</v>
      </c>
      <c r="BC5" s="107">
        <v>1671.4174399999999</v>
      </c>
      <c r="BD5" s="63"/>
      <c r="BE5" s="63"/>
      <c r="BF5" s="63">
        <v>189.23934</v>
      </c>
      <c r="BG5" s="63"/>
      <c r="BH5" s="63"/>
      <c r="BI5" s="63"/>
      <c r="BJ5" s="63"/>
      <c r="BK5" s="63"/>
      <c r="BL5" s="63">
        <v>6127.0343800000001</v>
      </c>
      <c r="BM5" s="63">
        <v>1253.3060800000001</v>
      </c>
      <c r="BN5" s="63">
        <v>1958.88039</v>
      </c>
      <c r="BO5" s="63">
        <v>0.80273000000000005</v>
      </c>
      <c r="BP5" s="63">
        <v>-2.4658000000000002</v>
      </c>
      <c r="BQ5" s="63"/>
      <c r="BR5" s="63">
        <v>351.16762999999997</v>
      </c>
      <c r="BS5" s="63"/>
      <c r="BT5" s="63">
        <v>659.46974999999998</v>
      </c>
      <c r="BU5" s="63">
        <v>908.64284999999995</v>
      </c>
      <c r="BV5" s="63">
        <v>7380.3404600000003</v>
      </c>
      <c r="BW5" s="63"/>
      <c r="BX5" s="63"/>
      <c r="BY5" s="63"/>
      <c r="BZ5" s="63"/>
      <c r="CA5" s="63"/>
      <c r="CB5" s="63"/>
      <c r="CC5" s="63"/>
      <c r="CD5" s="63"/>
      <c r="CE5" s="63"/>
      <c r="CF5" s="63"/>
      <c r="CG5" s="63"/>
      <c r="CH5" s="63"/>
      <c r="CI5" s="63"/>
      <c r="CJ5" s="63"/>
      <c r="CK5" s="63"/>
      <c r="CL5" s="63"/>
      <c r="CM5" s="63"/>
      <c r="CN5" s="63"/>
      <c r="CO5" s="63"/>
      <c r="CP5" s="63"/>
      <c r="CQ5" s="63"/>
      <c r="CR5" s="63"/>
      <c r="CS5" s="63"/>
      <c r="CT5" s="63"/>
      <c r="CU5" s="63"/>
      <c r="CV5" s="63"/>
      <c r="CW5" s="63"/>
    </row>
    <row r="6" spans="1:101" x14ac:dyDescent="0.2">
      <c r="A6" s="23">
        <v>33604</v>
      </c>
      <c r="B6" s="63">
        <v>292.22221999999999</v>
      </c>
      <c r="C6" s="63"/>
      <c r="D6" s="63"/>
      <c r="E6" s="63"/>
      <c r="F6" s="63">
        <v>1175.80891</v>
      </c>
      <c r="G6" s="63"/>
      <c r="H6" s="63"/>
      <c r="I6" s="63">
        <v>60.426319999999997</v>
      </c>
      <c r="J6" s="63">
        <v>7.0740499999999997</v>
      </c>
      <c r="K6" s="63">
        <v>36.83605</v>
      </c>
      <c r="L6" s="63"/>
      <c r="M6" s="63"/>
      <c r="N6" s="63"/>
      <c r="O6" s="63"/>
      <c r="P6" s="63"/>
      <c r="Q6" s="63">
        <v>28.19</v>
      </c>
      <c r="R6" s="63">
        <v>1407.5769</v>
      </c>
      <c r="S6" s="63">
        <v>448.09044</v>
      </c>
      <c r="T6" s="63">
        <v>99.975160000000002</v>
      </c>
      <c r="U6" s="63"/>
      <c r="V6" s="63">
        <v>201.64501999999999</v>
      </c>
      <c r="W6" s="63"/>
      <c r="X6" s="63">
        <v>1787.0947699999999</v>
      </c>
      <c r="Y6" s="63"/>
      <c r="Z6" s="63"/>
      <c r="AA6" s="63"/>
      <c r="AB6" s="63"/>
      <c r="AC6" s="107"/>
      <c r="AD6" s="63">
        <v>4.6352799999999998</v>
      </c>
      <c r="AE6" s="63">
        <v>10.02571</v>
      </c>
      <c r="AF6" s="63"/>
      <c r="AG6" s="63">
        <v>4923.7439299999996</v>
      </c>
      <c r="AH6" s="63">
        <v>1855.66734</v>
      </c>
      <c r="AI6" s="63"/>
      <c r="AJ6" s="63"/>
      <c r="AK6" s="63"/>
      <c r="AL6" s="63"/>
      <c r="AM6" s="63"/>
      <c r="AN6" s="63"/>
      <c r="AO6" s="63"/>
      <c r="AP6" s="63"/>
      <c r="AQ6" s="63"/>
      <c r="AR6" s="63"/>
      <c r="AS6" s="63"/>
      <c r="AT6" s="63"/>
      <c r="AU6" s="63">
        <v>43.910110000000003</v>
      </c>
      <c r="AV6" s="63"/>
      <c r="AW6" s="63"/>
      <c r="AX6" s="63">
        <v>4722.0767599999999</v>
      </c>
      <c r="AY6" s="63">
        <v>342.62414000000001</v>
      </c>
      <c r="AZ6" s="63">
        <v>157.63085000000001</v>
      </c>
      <c r="BA6" s="63">
        <v>777.00037999999995</v>
      </c>
      <c r="BB6" s="63">
        <v>111.64971</v>
      </c>
      <c r="BC6" s="107">
        <v>1677.79377</v>
      </c>
      <c r="BD6" s="63"/>
      <c r="BE6" s="63"/>
      <c r="BF6" s="63">
        <v>198.89338000000001</v>
      </c>
      <c r="BG6" s="63"/>
      <c r="BH6" s="63"/>
      <c r="BI6" s="63"/>
      <c r="BJ6" s="63"/>
      <c r="BK6" s="63"/>
      <c r="BL6" s="63">
        <v>6614.6647599999997</v>
      </c>
      <c r="BM6" s="63">
        <v>1278.3249900000001</v>
      </c>
      <c r="BN6" s="63">
        <v>1960.84025</v>
      </c>
      <c r="BO6" s="63">
        <v>0.38149</v>
      </c>
      <c r="BP6" s="63">
        <v>6.0179600000000004</v>
      </c>
      <c r="BQ6" s="63"/>
      <c r="BR6" s="63">
        <v>356.52422999999999</v>
      </c>
      <c r="BS6" s="63"/>
      <c r="BT6" s="63">
        <v>680.40728999999999</v>
      </c>
      <c r="BU6" s="63">
        <v>900.79339000000004</v>
      </c>
      <c r="BV6" s="63">
        <v>7892.98974</v>
      </c>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row>
    <row r="7" spans="1:101" x14ac:dyDescent="0.2">
      <c r="A7" s="23">
        <v>33970</v>
      </c>
      <c r="B7" s="63">
        <v>321.84969000000001</v>
      </c>
      <c r="C7" s="63"/>
      <c r="D7" s="63"/>
      <c r="E7" s="63"/>
      <c r="F7" s="63">
        <v>1118.68895</v>
      </c>
      <c r="G7" s="63"/>
      <c r="H7" s="63"/>
      <c r="I7" s="63">
        <v>62.02563</v>
      </c>
      <c r="J7" s="63">
        <v>7.2435</v>
      </c>
      <c r="K7" s="63">
        <v>38.926459999999999</v>
      </c>
      <c r="L7" s="63"/>
      <c r="M7" s="63"/>
      <c r="N7" s="63"/>
      <c r="O7" s="63"/>
      <c r="P7" s="63"/>
      <c r="Q7" s="63">
        <v>28.97897</v>
      </c>
      <c r="R7" s="63">
        <v>1443.01809</v>
      </c>
      <c r="S7" s="63">
        <v>483.21712000000002</v>
      </c>
      <c r="T7" s="63">
        <v>106.4911</v>
      </c>
      <c r="U7" s="63"/>
      <c r="V7" s="63">
        <v>181.8081</v>
      </c>
      <c r="W7" s="63"/>
      <c r="X7" s="63">
        <v>1886.0636300000001</v>
      </c>
      <c r="Y7" s="63"/>
      <c r="Z7" s="63"/>
      <c r="AA7" s="63"/>
      <c r="AB7" s="63"/>
      <c r="AC7" s="107"/>
      <c r="AD7" s="63">
        <v>3.0247099999999998</v>
      </c>
      <c r="AE7" s="63">
        <v>2.51789</v>
      </c>
      <c r="AF7" s="63"/>
      <c r="AG7" s="63">
        <v>4914.6364700000004</v>
      </c>
      <c r="AH7" s="63">
        <v>1926.2352000000001</v>
      </c>
      <c r="AI7" s="63"/>
      <c r="AJ7" s="63"/>
      <c r="AK7" s="63"/>
      <c r="AL7" s="63"/>
      <c r="AM7" s="63"/>
      <c r="AN7" s="63"/>
      <c r="AO7" s="63"/>
      <c r="AP7" s="63"/>
      <c r="AQ7" s="63"/>
      <c r="AR7" s="63"/>
      <c r="AS7" s="63"/>
      <c r="AT7" s="63"/>
      <c r="AU7" s="63">
        <v>46.169960000000003</v>
      </c>
      <c r="AV7" s="63"/>
      <c r="AW7" s="63"/>
      <c r="AX7" s="63">
        <v>4864.9058500000001</v>
      </c>
      <c r="AY7" s="63">
        <v>358.29342000000003</v>
      </c>
      <c r="AZ7" s="63">
        <v>159.44981000000001</v>
      </c>
      <c r="BA7" s="63">
        <v>796.22766000000001</v>
      </c>
      <c r="BB7" s="63">
        <v>122.34004</v>
      </c>
      <c r="BC7" s="107">
        <v>1693.8699200000001</v>
      </c>
      <c r="BD7" s="63"/>
      <c r="BE7" s="63"/>
      <c r="BF7" s="63">
        <v>198.09093999999999</v>
      </c>
      <c r="BG7" s="63"/>
      <c r="BH7" s="63"/>
      <c r="BI7" s="63"/>
      <c r="BJ7" s="63"/>
      <c r="BK7" s="63"/>
      <c r="BL7" s="63">
        <v>6724.4693699999998</v>
      </c>
      <c r="BM7" s="63">
        <v>1408.5196599999999</v>
      </c>
      <c r="BN7" s="63">
        <v>1909.8838900000001</v>
      </c>
      <c r="BO7" s="63">
        <v>0.95816999999999997</v>
      </c>
      <c r="BP7" s="63">
        <v>7.8391900000000003</v>
      </c>
      <c r="BQ7" s="63"/>
      <c r="BR7" s="63">
        <v>357.54075</v>
      </c>
      <c r="BS7" s="63"/>
      <c r="BT7" s="63">
        <v>692.41540999999995</v>
      </c>
      <c r="BU7" s="63">
        <v>897.64225999999996</v>
      </c>
      <c r="BV7" s="63">
        <v>8132.9890299999997</v>
      </c>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row>
    <row r="8" spans="1:101" x14ac:dyDescent="0.2">
      <c r="A8" s="23">
        <v>34335</v>
      </c>
      <c r="B8" s="63">
        <v>356.78658999999999</v>
      </c>
      <c r="C8" s="63"/>
      <c r="D8" s="63"/>
      <c r="E8" s="63"/>
      <c r="F8" s="63">
        <v>1069.1131399999999</v>
      </c>
      <c r="G8" s="63"/>
      <c r="H8" s="63"/>
      <c r="I8" s="63">
        <v>65.721450000000004</v>
      </c>
      <c r="J8" s="63">
        <v>8.15198</v>
      </c>
      <c r="K8" s="63">
        <v>38.248080000000002</v>
      </c>
      <c r="L8" s="63"/>
      <c r="M8" s="63"/>
      <c r="N8" s="63"/>
      <c r="O8" s="63"/>
      <c r="P8" s="63"/>
      <c r="Q8" s="63">
        <v>29.52187</v>
      </c>
      <c r="R8" s="63">
        <v>1470.0519300000001</v>
      </c>
      <c r="S8" s="63">
        <v>495.18349000000001</v>
      </c>
      <c r="T8" s="63">
        <v>116.20528</v>
      </c>
      <c r="U8" s="63"/>
      <c r="V8" s="63">
        <v>177.53718000000001</v>
      </c>
      <c r="W8" s="63"/>
      <c r="X8" s="63">
        <v>2040.64355</v>
      </c>
      <c r="Y8" s="63"/>
      <c r="Z8" s="63"/>
      <c r="AA8" s="63"/>
      <c r="AB8" s="63"/>
      <c r="AC8" s="107"/>
      <c r="AD8" s="63">
        <v>2.4021599999999999</v>
      </c>
      <c r="AE8" s="63">
        <v>1.8734200000000001</v>
      </c>
      <c r="AF8" s="63"/>
      <c r="AG8" s="63">
        <v>5083.3360400000001</v>
      </c>
      <c r="AH8" s="63">
        <v>1965.23542</v>
      </c>
      <c r="AI8" s="63"/>
      <c r="AJ8" s="63"/>
      <c r="AK8" s="63"/>
      <c r="AL8" s="63"/>
      <c r="AM8" s="63"/>
      <c r="AN8" s="63"/>
      <c r="AO8" s="63"/>
      <c r="AP8" s="63"/>
      <c r="AQ8" s="63"/>
      <c r="AR8" s="63"/>
      <c r="AS8" s="63"/>
      <c r="AT8" s="63"/>
      <c r="AU8" s="63">
        <v>46.400069999999999</v>
      </c>
      <c r="AV8" s="63"/>
      <c r="AW8" s="63"/>
      <c r="AX8" s="63">
        <v>4981.7685300000003</v>
      </c>
      <c r="AY8" s="63">
        <v>383.20418000000001</v>
      </c>
      <c r="AZ8" s="63">
        <v>160.59011000000001</v>
      </c>
      <c r="BA8" s="63">
        <v>857.71387000000004</v>
      </c>
      <c r="BB8" s="63">
        <v>133.56325000000001</v>
      </c>
      <c r="BC8" s="107">
        <v>1788.4277400000001</v>
      </c>
      <c r="BD8" s="63"/>
      <c r="BE8" s="63"/>
      <c r="BF8" s="63">
        <v>209.38239999999999</v>
      </c>
      <c r="BG8" s="63"/>
      <c r="BH8" s="63"/>
      <c r="BI8" s="63"/>
      <c r="BJ8" s="63"/>
      <c r="BK8" s="63"/>
      <c r="BL8" s="63">
        <v>6694.7499600000001</v>
      </c>
      <c r="BM8" s="63">
        <v>1397.9706200000001</v>
      </c>
      <c r="BN8" s="63">
        <v>1973.57935</v>
      </c>
      <c r="BO8" s="63">
        <v>5.5823499999999999</v>
      </c>
      <c r="BP8" s="63">
        <v>2.4763999999999999</v>
      </c>
      <c r="BQ8" s="63"/>
      <c r="BR8" s="63">
        <v>369.97251</v>
      </c>
      <c r="BS8" s="63"/>
      <c r="BT8" s="63">
        <v>625.63403000000005</v>
      </c>
      <c r="BU8" s="63">
        <v>930.71387000000004</v>
      </c>
      <c r="BV8" s="63">
        <v>8092.7205800000002</v>
      </c>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row>
    <row r="9" spans="1:101" x14ac:dyDescent="0.2">
      <c r="A9" s="23">
        <v>34700</v>
      </c>
      <c r="B9" s="63">
        <v>388.81817999999998</v>
      </c>
      <c r="C9" s="63"/>
      <c r="D9" s="63"/>
      <c r="E9" s="63"/>
      <c r="F9" s="63">
        <v>1250.17263</v>
      </c>
      <c r="G9" s="63"/>
      <c r="H9" s="63"/>
      <c r="I9" s="63">
        <v>68.450140000000005</v>
      </c>
      <c r="J9" s="63">
        <v>8.2871199999999998</v>
      </c>
      <c r="K9" s="63">
        <v>39.03472</v>
      </c>
      <c r="L9" s="63"/>
      <c r="M9" s="63"/>
      <c r="N9" s="63"/>
      <c r="O9" s="63"/>
      <c r="P9" s="63"/>
      <c r="Q9" s="63">
        <v>30.213699999999999</v>
      </c>
      <c r="R9" s="63">
        <v>1504.5020500000001</v>
      </c>
      <c r="S9" s="63">
        <v>498.27665999999999</v>
      </c>
      <c r="T9" s="63">
        <v>116.77701</v>
      </c>
      <c r="U9" s="63"/>
      <c r="V9" s="63">
        <v>192.57804999999999</v>
      </c>
      <c r="W9" s="63"/>
      <c r="X9" s="63">
        <v>2155.6359400000001</v>
      </c>
      <c r="Y9" s="63"/>
      <c r="Z9" s="63"/>
      <c r="AA9" s="63"/>
      <c r="AB9" s="63"/>
      <c r="AC9" s="107"/>
      <c r="AD9" s="63">
        <v>4.5218699999999998</v>
      </c>
      <c r="AE9" s="63">
        <v>2.3434599999999999</v>
      </c>
      <c r="AF9" s="63"/>
      <c r="AG9" s="63">
        <v>5537.5420000000004</v>
      </c>
      <c r="AH9" s="63">
        <v>2002.77872</v>
      </c>
      <c r="AI9" s="63"/>
      <c r="AJ9" s="63"/>
      <c r="AK9" s="63"/>
      <c r="AL9" s="63"/>
      <c r="AM9" s="63"/>
      <c r="AN9" s="63"/>
      <c r="AO9" s="63"/>
      <c r="AP9" s="63"/>
      <c r="AQ9" s="63"/>
      <c r="AR9" s="63"/>
      <c r="AS9" s="63"/>
      <c r="AT9" s="63"/>
      <c r="AU9" s="63">
        <v>47.321840000000002</v>
      </c>
      <c r="AV9" s="63"/>
      <c r="AW9" s="63"/>
      <c r="AX9" s="63">
        <v>5207.0376900000001</v>
      </c>
      <c r="AY9" s="63">
        <v>404.21005000000002</v>
      </c>
      <c r="AZ9" s="63">
        <v>164.11779999999999</v>
      </c>
      <c r="BA9" s="63">
        <v>904.19473000000005</v>
      </c>
      <c r="BB9" s="63">
        <v>139.68636000000001</v>
      </c>
      <c r="BC9" s="107">
        <v>1902.6287500000001</v>
      </c>
      <c r="BD9" s="63">
        <v>10.78462</v>
      </c>
      <c r="BE9" s="63"/>
      <c r="BF9" s="63">
        <v>237.52814000000001</v>
      </c>
      <c r="BG9" s="63"/>
      <c r="BH9" s="63"/>
      <c r="BI9" s="63"/>
      <c r="BJ9" s="63"/>
      <c r="BK9" s="63"/>
      <c r="BL9" s="63">
        <v>6623.2149399999998</v>
      </c>
      <c r="BM9" s="63">
        <v>1381.04522</v>
      </c>
      <c r="BN9" s="63">
        <v>2131.73344</v>
      </c>
      <c r="BO9" s="63">
        <v>6.3855500000000003</v>
      </c>
      <c r="BP9" s="63">
        <v>0.62465000000000004</v>
      </c>
      <c r="BQ9" s="63"/>
      <c r="BR9" s="63">
        <v>401.64594</v>
      </c>
      <c r="BS9" s="63"/>
      <c r="BT9" s="63">
        <v>657.3537</v>
      </c>
      <c r="BU9" s="63">
        <v>998.43403000000001</v>
      </c>
      <c r="BV9" s="63">
        <v>8004.2601599999998</v>
      </c>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row>
    <row r="10" spans="1:101" x14ac:dyDescent="0.2">
      <c r="A10" s="23">
        <v>35065</v>
      </c>
      <c r="B10" s="63">
        <v>423.36126000000002</v>
      </c>
      <c r="C10" s="63"/>
      <c r="D10" s="63"/>
      <c r="E10" s="63"/>
      <c r="F10" s="63">
        <v>1213.52964</v>
      </c>
      <c r="G10" s="63"/>
      <c r="H10" s="63"/>
      <c r="I10" s="63">
        <v>73.823869999999999</v>
      </c>
      <c r="J10" s="63">
        <v>8.6499199999999998</v>
      </c>
      <c r="K10" s="63">
        <v>41.0779</v>
      </c>
      <c r="L10" s="63">
        <v>7.851</v>
      </c>
      <c r="M10" s="63"/>
      <c r="N10" s="63"/>
      <c r="O10" s="63"/>
      <c r="P10" s="63"/>
      <c r="Q10" s="63">
        <v>31.38897</v>
      </c>
      <c r="R10" s="63">
        <v>1567.30711</v>
      </c>
      <c r="S10" s="63">
        <v>543.70736999999997</v>
      </c>
      <c r="T10" s="63">
        <v>120.18339</v>
      </c>
      <c r="U10" s="63">
        <v>10928.225979999999</v>
      </c>
      <c r="V10" s="63">
        <v>198.12665000000001</v>
      </c>
      <c r="W10" s="63"/>
      <c r="X10" s="63">
        <v>2099.0823099999998</v>
      </c>
      <c r="Y10" s="63"/>
      <c r="Z10" s="63"/>
      <c r="AA10" s="63"/>
      <c r="AB10" s="63"/>
      <c r="AC10" s="107"/>
      <c r="AD10" s="63">
        <v>4.9301599999999999</v>
      </c>
      <c r="AE10" s="63">
        <v>4.17448</v>
      </c>
      <c r="AF10" s="63"/>
      <c r="AG10" s="63">
        <v>5484.5113099999999</v>
      </c>
      <c r="AH10" s="63">
        <v>2111.0144799999998</v>
      </c>
      <c r="AI10" s="63">
        <v>3.9</v>
      </c>
      <c r="AJ10" s="63"/>
      <c r="AK10" s="63">
        <v>-2.6240000000000001</v>
      </c>
      <c r="AL10" s="63"/>
      <c r="AM10" s="63">
        <v>1.361</v>
      </c>
      <c r="AN10" s="63">
        <v>2.69</v>
      </c>
      <c r="AO10" s="63">
        <v>6.8789999999999996</v>
      </c>
      <c r="AP10" s="63">
        <v>2.9169999999999998</v>
      </c>
      <c r="AQ10" s="63">
        <v>1.8839999999999999</v>
      </c>
      <c r="AR10" s="63"/>
      <c r="AS10" s="63">
        <v>4.4139999999999997</v>
      </c>
      <c r="AT10" s="63"/>
      <c r="AU10" s="63">
        <v>49.727829999999997</v>
      </c>
      <c r="AV10" s="63">
        <v>5.0839999999999996</v>
      </c>
      <c r="AW10" s="63"/>
      <c r="AX10" s="63">
        <v>5463.7528000000002</v>
      </c>
      <c r="AY10" s="63">
        <v>391.74484999999999</v>
      </c>
      <c r="AZ10" s="63">
        <v>166.21709999999999</v>
      </c>
      <c r="BA10" s="63">
        <v>928.51941999999997</v>
      </c>
      <c r="BB10" s="63">
        <v>144.22771</v>
      </c>
      <c r="BC10" s="107">
        <v>1940.5374999999999</v>
      </c>
      <c r="BD10" s="63">
        <v>11.735760000000001</v>
      </c>
      <c r="BE10" s="63">
        <v>45.973790000000001</v>
      </c>
      <c r="BF10" s="63">
        <v>255.92948000000001</v>
      </c>
      <c r="BG10" s="63"/>
      <c r="BH10" s="63"/>
      <c r="BI10" s="63"/>
      <c r="BJ10" s="63"/>
      <c r="BK10" s="63"/>
      <c r="BL10" s="63">
        <v>6881.52808</v>
      </c>
      <c r="BM10" s="63">
        <v>1476.04557</v>
      </c>
      <c r="BN10" s="63">
        <v>2171.8993700000001</v>
      </c>
      <c r="BO10" s="63">
        <v>1.99244</v>
      </c>
      <c r="BP10" s="63">
        <v>9.1175700000000006</v>
      </c>
      <c r="BQ10" s="63"/>
      <c r="BR10" s="63">
        <v>422.14657999999997</v>
      </c>
      <c r="BS10" s="63"/>
      <c r="BT10" s="63">
        <v>721.06016</v>
      </c>
      <c r="BU10" s="63">
        <v>1012.0180800000001</v>
      </c>
      <c r="BV10" s="63">
        <v>8357.5736500000003</v>
      </c>
      <c r="BW10" s="63"/>
      <c r="BX10" s="63"/>
      <c r="BY10" s="63">
        <v>3.2509999999999999</v>
      </c>
      <c r="BZ10" s="63"/>
      <c r="CA10" s="63">
        <v>1.2789999999999999</v>
      </c>
      <c r="CB10" s="63">
        <v>8.8840000000000003</v>
      </c>
      <c r="CC10" s="63"/>
      <c r="CD10" s="63">
        <v>3.89</v>
      </c>
      <c r="CE10" s="63"/>
      <c r="CF10" s="63">
        <v>2.8809999999999998</v>
      </c>
      <c r="CG10" s="63">
        <v>-2.931</v>
      </c>
      <c r="CH10" s="63">
        <v>-3.0840000000000001</v>
      </c>
      <c r="CI10" s="63"/>
      <c r="CJ10" s="63">
        <v>5.234</v>
      </c>
      <c r="CK10" s="63"/>
      <c r="CL10" s="63">
        <v>-0.95799999999999996</v>
      </c>
      <c r="CM10" s="63"/>
      <c r="CN10" s="63"/>
      <c r="CO10" s="63">
        <v>8.8190000000000008</v>
      </c>
      <c r="CP10" s="63"/>
      <c r="CQ10" s="63">
        <v>9.6910000000000007</v>
      </c>
      <c r="CR10" s="63">
        <v>7.7469999999999999</v>
      </c>
      <c r="CS10" s="63">
        <v>5.1040000000000001</v>
      </c>
      <c r="CT10" s="63"/>
      <c r="CU10" s="63">
        <v>5.4039999999999999</v>
      </c>
      <c r="CV10" s="63"/>
      <c r="CW10" s="63">
        <v>4.3780000000000001</v>
      </c>
    </row>
    <row r="11" spans="1:101" x14ac:dyDescent="0.2">
      <c r="A11" s="23">
        <v>35431</v>
      </c>
      <c r="B11" s="63">
        <v>460.54147999999998</v>
      </c>
      <c r="C11" s="63"/>
      <c r="D11" s="63"/>
      <c r="E11" s="63"/>
      <c r="F11" s="63">
        <v>1259.8722399999999</v>
      </c>
      <c r="G11" s="63"/>
      <c r="H11" s="63"/>
      <c r="I11" s="63">
        <v>83.183599999999998</v>
      </c>
      <c r="J11" s="63">
        <v>8.7313399999999994</v>
      </c>
      <c r="K11" s="63">
        <v>42.502600000000001</v>
      </c>
      <c r="L11" s="63">
        <v>12.678000000000001</v>
      </c>
      <c r="M11" s="63"/>
      <c r="N11" s="63"/>
      <c r="O11" s="63"/>
      <c r="P11" s="63"/>
      <c r="Q11" s="63">
        <v>32.974310000000003</v>
      </c>
      <c r="R11" s="63">
        <v>1641.96784</v>
      </c>
      <c r="S11" s="63">
        <v>571.42610999999999</v>
      </c>
      <c r="T11" s="63">
        <v>125.31910999999999</v>
      </c>
      <c r="U11" s="63">
        <v>11342.93353</v>
      </c>
      <c r="V11" s="63">
        <v>210.71339</v>
      </c>
      <c r="W11" s="63"/>
      <c r="X11" s="63">
        <v>2303.6179400000001</v>
      </c>
      <c r="Y11" s="63"/>
      <c r="Z11" s="63"/>
      <c r="AA11" s="63"/>
      <c r="AB11" s="63"/>
      <c r="AC11" s="107"/>
      <c r="AD11" s="63">
        <v>5.7391399999999999</v>
      </c>
      <c r="AE11" s="63">
        <v>4.76363</v>
      </c>
      <c r="AF11" s="63"/>
      <c r="AG11" s="63">
        <v>5848.0501000000004</v>
      </c>
      <c r="AH11" s="63">
        <v>2213.3939500000001</v>
      </c>
      <c r="AI11" s="63">
        <v>5.968</v>
      </c>
      <c r="AJ11" s="63"/>
      <c r="AK11" s="63">
        <v>9.7439999999999998</v>
      </c>
      <c r="AL11" s="63"/>
      <c r="AM11" s="63">
        <v>7.1520000000000001</v>
      </c>
      <c r="AN11" s="63">
        <v>6.1790000000000003</v>
      </c>
      <c r="AO11" s="63">
        <v>2.6080000000000001</v>
      </c>
      <c r="AP11" s="63">
        <v>4.2729999999999997</v>
      </c>
      <c r="AQ11" s="63">
        <v>5.1870000000000003</v>
      </c>
      <c r="AR11" s="63"/>
      <c r="AS11" s="63">
        <v>5.375</v>
      </c>
      <c r="AT11" s="63"/>
      <c r="AU11" s="63">
        <v>51.233939999999997</v>
      </c>
      <c r="AV11" s="63">
        <v>3.0289999999999999</v>
      </c>
      <c r="AW11" s="63"/>
      <c r="AX11" s="63">
        <v>5777.3254699999998</v>
      </c>
      <c r="AY11" s="63">
        <v>426.22751</v>
      </c>
      <c r="AZ11" s="63">
        <v>172.88287</v>
      </c>
      <c r="BA11" s="63">
        <v>985.88919999999996</v>
      </c>
      <c r="BB11" s="63">
        <v>147.86028999999999</v>
      </c>
      <c r="BC11" s="107">
        <v>2070.2830899999999</v>
      </c>
      <c r="BD11" s="63">
        <v>12.367850000000001</v>
      </c>
      <c r="BE11" s="63">
        <v>50.010010000000001</v>
      </c>
      <c r="BF11" s="63">
        <v>274.57011999999997</v>
      </c>
      <c r="BG11" s="63"/>
      <c r="BH11" s="63"/>
      <c r="BI11" s="63"/>
      <c r="BJ11" s="63"/>
      <c r="BK11" s="63"/>
      <c r="BL11" s="63">
        <v>7292.2512100000004</v>
      </c>
      <c r="BM11" s="63">
        <v>1514.54721</v>
      </c>
      <c r="BN11" s="63">
        <v>2284.5599200000001</v>
      </c>
      <c r="BO11" s="63">
        <v>6.6860600000000003</v>
      </c>
      <c r="BP11" s="63">
        <v>5.0980999999999996</v>
      </c>
      <c r="BQ11" s="63">
        <v>8.7794100000000004</v>
      </c>
      <c r="BR11" s="63">
        <v>447.45299</v>
      </c>
      <c r="BS11" s="63"/>
      <c r="BT11" s="63">
        <v>750.82911000000001</v>
      </c>
      <c r="BU11" s="63">
        <v>1084.3938900000001</v>
      </c>
      <c r="BV11" s="63">
        <v>8806.7984199999992</v>
      </c>
      <c r="BW11" s="63"/>
      <c r="BX11" s="63"/>
      <c r="BY11" s="63">
        <v>2.5190000000000001</v>
      </c>
      <c r="BZ11" s="63"/>
      <c r="CA11" s="63">
        <v>4.01</v>
      </c>
      <c r="CB11" s="63">
        <v>8.782</v>
      </c>
      <c r="CC11" s="63"/>
      <c r="CD11" s="63">
        <v>5.0510000000000002</v>
      </c>
      <c r="CE11" s="63"/>
      <c r="CF11" s="63">
        <v>6.3529999999999998</v>
      </c>
      <c r="CG11" s="63">
        <v>3.819</v>
      </c>
      <c r="CH11" s="63">
        <v>8.8019999999999996</v>
      </c>
      <c r="CI11" s="63"/>
      <c r="CJ11" s="63">
        <v>3.468</v>
      </c>
      <c r="CK11" s="63"/>
      <c r="CL11" s="63">
        <v>6.6280000000000001</v>
      </c>
      <c r="CM11" s="63"/>
      <c r="CN11" s="63"/>
      <c r="CO11" s="63">
        <v>5.3860000000000001</v>
      </c>
      <c r="CP11" s="63"/>
      <c r="CQ11" s="63">
        <v>4.1280000000000001</v>
      </c>
      <c r="CR11" s="63">
        <v>7.2839999999999998</v>
      </c>
      <c r="CS11" s="63">
        <v>5.9950000000000001</v>
      </c>
      <c r="CT11" s="63"/>
      <c r="CU11" s="63">
        <v>4.8499999999999996</v>
      </c>
      <c r="CV11" s="63"/>
      <c r="CW11" s="63">
        <v>0.94099999999999995</v>
      </c>
    </row>
    <row r="12" spans="1:101" x14ac:dyDescent="0.2">
      <c r="A12" s="23">
        <v>35796</v>
      </c>
      <c r="B12" s="63">
        <v>492.06346000000002</v>
      </c>
      <c r="C12" s="63"/>
      <c r="D12" s="63"/>
      <c r="E12" s="63"/>
      <c r="F12" s="63">
        <v>1146.7100600000001</v>
      </c>
      <c r="G12" s="63"/>
      <c r="H12" s="63"/>
      <c r="I12" s="63">
        <v>84.704809999999995</v>
      </c>
      <c r="J12" s="63">
        <v>9.2190399999999997</v>
      </c>
      <c r="K12" s="63">
        <v>40.230220000000003</v>
      </c>
      <c r="L12" s="63">
        <v>1.829</v>
      </c>
      <c r="M12" s="63"/>
      <c r="N12" s="63"/>
      <c r="O12" s="63"/>
      <c r="P12" s="63"/>
      <c r="Q12" s="63">
        <v>34.292479999999998</v>
      </c>
      <c r="R12" s="63">
        <v>1707.6062099999999</v>
      </c>
      <c r="S12" s="63">
        <v>569.16206999999997</v>
      </c>
      <c r="T12" s="63">
        <v>123.65567</v>
      </c>
      <c r="U12" s="63">
        <v>12283.289419999999</v>
      </c>
      <c r="V12" s="63">
        <v>208.83152000000001</v>
      </c>
      <c r="W12" s="63"/>
      <c r="X12" s="63">
        <v>2173.54459</v>
      </c>
      <c r="Y12" s="63"/>
      <c r="Z12" s="63"/>
      <c r="AA12" s="63"/>
      <c r="AB12" s="63"/>
      <c r="AC12" s="107"/>
      <c r="AD12" s="63">
        <v>1.18214</v>
      </c>
      <c r="AE12" s="63">
        <v>3.9975399999999999</v>
      </c>
      <c r="AF12" s="63"/>
      <c r="AG12" s="63">
        <v>5690.0447199999999</v>
      </c>
      <c r="AH12" s="63">
        <v>2276.7682799999998</v>
      </c>
      <c r="AI12" s="63">
        <v>5.617</v>
      </c>
      <c r="AJ12" s="63"/>
      <c r="AK12" s="63">
        <v>-5.6459999999999999</v>
      </c>
      <c r="AL12" s="63"/>
      <c r="AM12" s="63">
        <v>-0.18099999999999999</v>
      </c>
      <c r="AN12" s="63">
        <v>2.7410000000000001</v>
      </c>
      <c r="AO12" s="63">
        <v>-0.28000000000000003</v>
      </c>
      <c r="AP12" s="63">
        <v>-1.327</v>
      </c>
      <c r="AQ12" s="63">
        <v>3.7309999999999999</v>
      </c>
      <c r="AR12" s="63"/>
      <c r="AS12" s="63">
        <v>4.6029999999999998</v>
      </c>
      <c r="AT12" s="63"/>
      <c r="AU12" s="63">
        <v>49.449269999999999</v>
      </c>
      <c r="AV12" s="63">
        <v>-3.4830000000000001</v>
      </c>
      <c r="AW12" s="63"/>
      <c r="AX12" s="63">
        <v>5845.6213500000003</v>
      </c>
      <c r="AY12" s="63">
        <v>423.02042999999998</v>
      </c>
      <c r="AZ12" s="63">
        <v>169.98094</v>
      </c>
      <c r="BA12" s="63">
        <v>1012.90971</v>
      </c>
      <c r="BB12" s="63">
        <v>151.80736999999999</v>
      </c>
      <c r="BC12" s="107">
        <v>2095.33934</v>
      </c>
      <c r="BD12" s="63">
        <v>12.318849999999999</v>
      </c>
      <c r="BE12" s="63">
        <v>53.431750000000001</v>
      </c>
      <c r="BF12" s="63">
        <v>280.59674000000001</v>
      </c>
      <c r="BG12" s="63"/>
      <c r="BH12" s="63"/>
      <c r="BI12" s="63"/>
      <c r="BJ12" s="63"/>
      <c r="BK12" s="63"/>
      <c r="BL12" s="63">
        <v>7701.8356999999996</v>
      </c>
      <c r="BM12" s="63">
        <v>1510.3114</v>
      </c>
      <c r="BN12" s="63">
        <v>2369.79007</v>
      </c>
      <c r="BO12" s="63">
        <v>1.21028</v>
      </c>
      <c r="BP12" s="63">
        <v>-0.39621000000000001</v>
      </c>
      <c r="BQ12" s="63">
        <v>6.8421000000000003</v>
      </c>
      <c r="BR12" s="63">
        <v>450.57767999999999</v>
      </c>
      <c r="BS12" s="63"/>
      <c r="BT12" s="63">
        <v>695.48882000000003</v>
      </c>
      <c r="BU12" s="63">
        <v>1082.4296300000001</v>
      </c>
      <c r="BV12" s="63">
        <v>9212.1470900000004</v>
      </c>
      <c r="BW12" s="63"/>
      <c r="BX12" s="63"/>
      <c r="BY12" s="63">
        <v>2.669</v>
      </c>
      <c r="BZ12" s="63"/>
      <c r="CA12" s="63">
        <v>-1.679</v>
      </c>
      <c r="CB12" s="63">
        <v>6.8449999999999998</v>
      </c>
      <c r="CC12" s="63"/>
      <c r="CD12" s="63">
        <v>3.9980000000000002</v>
      </c>
      <c r="CE12" s="63"/>
      <c r="CF12" s="63">
        <v>-0.89300000000000002</v>
      </c>
      <c r="CG12" s="63">
        <v>-8.9819999999999993</v>
      </c>
      <c r="CH12" s="63">
        <v>-0.752</v>
      </c>
      <c r="CI12" s="63"/>
      <c r="CJ12" s="63">
        <v>-5.3460000000000001</v>
      </c>
      <c r="CK12" s="63"/>
      <c r="CL12" s="63">
        <v>-2.702</v>
      </c>
      <c r="CM12" s="63"/>
      <c r="CN12" s="63"/>
      <c r="CO12" s="63">
        <v>-0.39600000000000002</v>
      </c>
      <c r="CP12" s="63"/>
      <c r="CQ12" s="63">
        <v>-7.3710000000000004</v>
      </c>
      <c r="CR12" s="63">
        <v>2.1949999999999998</v>
      </c>
      <c r="CS12" s="63">
        <v>0.69799999999999995</v>
      </c>
      <c r="CT12" s="63"/>
      <c r="CU12" s="63">
        <v>2.863</v>
      </c>
      <c r="CV12" s="63"/>
      <c r="CW12" s="63">
        <v>5.5860000000000003</v>
      </c>
    </row>
    <row r="13" spans="1:101" x14ac:dyDescent="0.2">
      <c r="A13" s="23">
        <v>36161</v>
      </c>
      <c r="B13" s="63">
        <v>545.98442999999997</v>
      </c>
      <c r="C13" s="63"/>
      <c r="D13" s="63"/>
      <c r="E13" s="63"/>
      <c r="F13" s="63">
        <v>1278.1937399999999</v>
      </c>
      <c r="G13" s="63"/>
      <c r="H13" s="63"/>
      <c r="I13" s="63">
        <v>92.624549999999999</v>
      </c>
      <c r="J13" s="63">
        <v>9.9115000000000002</v>
      </c>
      <c r="K13" s="63">
        <v>42.939109999999999</v>
      </c>
      <c r="L13" s="63">
        <v>9.35</v>
      </c>
      <c r="M13" s="63"/>
      <c r="N13" s="63">
        <v>507.93878999999998</v>
      </c>
      <c r="O13" s="63"/>
      <c r="P13" s="63"/>
      <c r="Q13" s="63">
        <v>34.266170000000002</v>
      </c>
      <c r="R13" s="63">
        <v>1706.2964199999999</v>
      </c>
      <c r="S13" s="63">
        <v>580.35206000000005</v>
      </c>
      <c r="T13" s="63">
        <v>129.84200999999999</v>
      </c>
      <c r="U13" s="63">
        <v>13452.027029999999</v>
      </c>
      <c r="V13" s="63">
        <v>223.25434000000001</v>
      </c>
      <c r="W13" s="63"/>
      <c r="X13" s="63">
        <v>2193.8222599999999</v>
      </c>
      <c r="Y13" s="63">
        <v>203.08759000000001</v>
      </c>
      <c r="Z13" s="63">
        <v>271.57013999999998</v>
      </c>
      <c r="AA13" s="63">
        <v>2748.0036799999998</v>
      </c>
      <c r="AB13" s="63">
        <v>610.44820000000004</v>
      </c>
      <c r="AC13" s="107">
        <v>11136.62406</v>
      </c>
      <c r="AD13" s="63">
        <v>4.1571499999999997</v>
      </c>
      <c r="AE13" s="63">
        <v>-7.6700000000000004E-2</v>
      </c>
      <c r="AF13" s="63"/>
      <c r="AG13" s="63">
        <v>5787.0259999999998</v>
      </c>
      <c r="AH13" s="63">
        <v>2286.6484799999998</v>
      </c>
      <c r="AI13" s="63">
        <v>3.6030000000000002</v>
      </c>
      <c r="AJ13" s="63"/>
      <c r="AK13" s="63">
        <v>0.93300000000000005</v>
      </c>
      <c r="AL13" s="63"/>
      <c r="AM13" s="63">
        <v>-0.22800000000000001</v>
      </c>
      <c r="AN13" s="63">
        <v>5.266</v>
      </c>
      <c r="AO13" s="63">
        <v>5.3109999999999999</v>
      </c>
      <c r="AP13" s="63">
        <v>5.0030000000000001</v>
      </c>
      <c r="AQ13" s="63">
        <v>-2.3119999999999998</v>
      </c>
      <c r="AR13" s="63"/>
      <c r="AS13" s="63">
        <v>3.883</v>
      </c>
      <c r="AT13" s="63"/>
      <c r="AU13" s="63">
        <v>52.850610000000003</v>
      </c>
      <c r="AV13" s="63">
        <v>6.8780000000000001</v>
      </c>
      <c r="AW13" s="63">
        <v>33.281059999999997</v>
      </c>
      <c r="AX13" s="63">
        <v>6088.6327300000003</v>
      </c>
      <c r="AY13" s="63">
        <v>398.75686000000002</v>
      </c>
      <c r="AZ13" s="63">
        <v>160.136</v>
      </c>
      <c r="BA13" s="63">
        <v>1066.2448400000001</v>
      </c>
      <c r="BB13" s="63">
        <v>164.04595</v>
      </c>
      <c r="BC13" s="107">
        <v>2146.2088100000001</v>
      </c>
      <c r="BD13" s="63">
        <v>12.56105</v>
      </c>
      <c r="BE13" s="63">
        <v>59.293979999999998</v>
      </c>
      <c r="BF13" s="63">
        <v>297.81677000000002</v>
      </c>
      <c r="BG13" s="63"/>
      <c r="BH13" s="63"/>
      <c r="BI13" s="63"/>
      <c r="BJ13" s="63"/>
      <c r="BK13" s="63">
        <v>5349.5980600000003</v>
      </c>
      <c r="BL13" s="63">
        <v>7979.3505599999999</v>
      </c>
      <c r="BM13" s="63">
        <v>1590.52604</v>
      </c>
      <c r="BN13" s="63">
        <v>2315.01001</v>
      </c>
      <c r="BO13" s="63">
        <v>2.42774</v>
      </c>
      <c r="BP13" s="63">
        <v>1.9660500000000001</v>
      </c>
      <c r="BQ13" s="63">
        <v>10.971439999999999</v>
      </c>
      <c r="BR13" s="63">
        <v>457.95276999999999</v>
      </c>
      <c r="BS13" s="63"/>
      <c r="BT13" s="63">
        <v>800.26990999999998</v>
      </c>
      <c r="BU13" s="63">
        <v>1079.96397</v>
      </c>
      <c r="BV13" s="63">
        <v>9569.8765899999999</v>
      </c>
      <c r="BW13" s="63">
        <v>145.47515999999999</v>
      </c>
      <c r="BX13" s="63"/>
      <c r="BY13" s="63">
        <v>8.0619999999999994</v>
      </c>
      <c r="BZ13" s="63"/>
      <c r="CA13" s="63">
        <v>-5.7919999999999998</v>
      </c>
      <c r="CB13" s="63">
        <v>10.958</v>
      </c>
      <c r="CC13" s="63"/>
      <c r="CD13" s="63">
        <v>-7.6999999999999999E-2</v>
      </c>
      <c r="CE13" s="63"/>
      <c r="CF13" s="63">
        <v>6.9059999999999997</v>
      </c>
      <c r="CG13" s="63">
        <v>11.465999999999999</v>
      </c>
      <c r="CH13" s="63">
        <v>-5.7359999999999998</v>
      </c>
      <c r="CI13" s="63"/>
      <c r="CJ13" s="63">
        <v>6.7329999999999997</v>
      </c>
      <c r="CK13" s="63"/>
      <c r="CL13" s="63">
        <v>1.704</v>
      </c>
      <c r="CM13" s="63"/>
      <c r="CN13" s="63"/>
      <c r="CO13" s="63">
        <v>1.966</v>
      </c>
      <c r="CP13" s="63"/>
      <c r="CQ13" s="63">
        <v>15.066000000000001</v>
      </c>
      <c r="CR13" s="63">
        <v>6.1369999999999996</v>
      </c>
      <c r="CS13" s="63">
        <v>1.637</v>
      </c>
      <c r="CT13" s="63"/>
      <c r="CU13" s="63">
        <v>0.434</v>
      </c>
      <c r="CV13" s="63">
        <v>236.36865</v>
      </c>
      <c r="CW13" s="63">
        <v>7.5110000000000001</v>
      </c>
    </row>
    <row r="14" spans="1:101" x14ac:dyDescent="0.2">
      <c r="A14" s="23">
        <v>36526</v>
      </c>
      <c r="B14" s="63">
        <v>604.40446999999995</v>
      </c>
      <c r="C14" s="63">
        <v>5.6879999999999997</v>
      </c>
      <c r="D14" s="63"/>
      <c r="E14" s="63"/>
      <c r="F14" s="63">
        <v>1287.6901499999999</v>
      </c>
      <c r="G14" s="63"/>
      <c r="H14" s="63">
        <v>6.0579999999999998</v>
      </c>
      <c r="I14" s="63">
        <v>102.64088</v>
      </c>
      <c r="J14" s="63">
        <v>10.341010000000001</v>
      </c>
      <c r="K14" s="63">
        <v>44.730069999999998</v>
      </c>
      <c r="L14" s="63">
        <v>10.814</v>
      </c>
      <c r="M14" s="63">
        <v>6.2460000000000004</v>
      </c>
      <c r="N14" s="63">
        <v>570.98473000000001</v>
      </c>
      <c r="O14" s="63">
        <v>224.10673</v>
      </c>
      <c r="P14" s="63">
        <v>10.733000000000001</v>
      </c>
      <c r="Q14" s="63">
        <v>34.95487</v>
      </c>
      <c r="R14" s="63">
        <v>1745.35924</v>
      </c>
      <c r="S14" s="63">
        <v>585.76818000000003</v>
      </c>
      <c r="T14" s="63">
        <v>134.98969</v>
      </c>
      <c r="U14" s="63">
        <v>14365.834080000001</v>
      </c>
      <c r="V14" s="63">
        <v>230.42377999999999</v>
      </c>
      <c r="W14" s="63"/>
      <c r="X14" s="63">
        <v>2446.0380799999998</v>
      </c>
      <c r="Y14" s="63">
        <v>215.77265</v>
      </c>
      <c r="Z14" s="63">
        <v>321.1705</v>
      </c>
      <c r="AA14" s="63">
        <v>3042.9514800000002</v>
      </c>
      <c r="AB14" s="63">
        <v>628.27453000000003</v>
      </c>
      <c r="AC14" s="107">
        <v>11811.32144</v>
      </c>
      <c r="AD14" s="63">
        <v>5.0174399999999997</v>
      </c>
      <c r="AE14" s="63">
        <v>2.2893300000000001</v>
      </c>
      <c r="AF14" s="63"/>
      <c r="AG14" s="63">
        <v>6225.85178</v>
      </c>
      <c r="AH14" s="63">
        <v>2331.1274199999998</v>
      </c>
      <c r="AI14" s="63">
        <v>1.425</v>
      </c>
      <c r="AJ14" s="63"/>
      <c r="AK14" s="63">
        <v>11.497</v>
      </c>
      <c r="AL14" s="63">
        <v>18.263999999999999</v>
      </c>
      <c r="AM14" s="63">
        <v>9.8330000000000002</v>
      </c>
      <c r="AN14" s="63">
        <v>4.8529999999999998</v>
      </c>
      <c r="AO14" s="63">
        <v>0.91600000000000004</v>
      </c>
      <c r="AP14" s="63">
        <v>3.9649999999999999</v>
      </c>
      <c r="AQ14" s="63">
        <v>7.6509999999999998</v>
      </c>
      <c r="AR14" s="63">
        <v>12.412000000000001</v>
      </c>
      <c r="AS14" s="63">
        <v>1.34</v>
      </c>
      <c r="AT14" s="63"/>
      <c r="AU14" s="63">
        <v>55.071069999999999</v>
      </c>
      <c r="AV14" s="63">
        <v>4.2009999999999996</v>
      </c>
      <c r="AW14" s="63">
        <v>34.041580000000003</v>
      </c>
      <c r="AX14" s="63">
        <v>6394.1264000000001</v>
      </c>
      <c r="AY14" s="63">
        <v>446.81164000000001</v>
      </c>
      <c r="AZ14" s="63">
        <v>172.38437999999999</v>
      </c>
      <c r="BA14" s="63">
        <v>1117.99136</v>
      </c>
      <c r="BB14" s="63">
        <v>168.61009999999999</v>
      </c>
      <c r="BC14" s="107">
        <v>2304.1494200000002</v>
      </c>
      <c r="BD14" s="63">
        <v>12.64363</v>
      </c>
      <c r="BE14" s="63">
        <v>65.69614</v>
      </c>
      <c r="BF14" s="63">
        <v>336.53827000000001</v>
      </c>
      <c r="BG14" s="63"/>
      <c r="BH14" s="63"/>
      <c r="BI14" s="63"/>
      <c r="BJ14" s="63">
        <v>29929.633239999999</v>
      </c>
      <c r="BK14" s="63">
        <v>5585.4696599999997</v>
      </c>
      <c r="BL14" s="63">
        <v>8093.0362699999996</v>
      </c>
      <c r="BM14" s="63">
        <v>1605.09934</v>
      </c>
      <c r="BN14" s="63">
        <v>2492.1235499999998</v>
      </c>
      <c r="BO14" s="63">
        <v>7.3590499999999999</v>
      </c>
      <c r="BP14" s="63">
        <v>0.93325000000000002</v>
      </c>
      <c r="BQ14" s="63">
        <v>10.797319999999999</v>
      </c>
      <c r="BR14" s="63">
        <v>508.92264999999998</v>
      </c>
      <c r="BS14" s="63"/>
      <c r="BT14" s="63">
        <v>828.12302999999997</v>
      </c>
      <c r="BU14" s="63">
        <v>1186.15806</v>
      </c>
      <c r="BV14" s="63">
        <v>9698.1356099999994</v>
      </c>
      <c r="BW14" s="63">
        <v>157.71195</v>
      </c>
      <c r="BX14" s="63">
        <v>4.5869499999999999</v>
      </c>
      <c r="BY14" s="63">
        <v>2.782</v>
      </c>
      <c r="BZ14" s="63">
        <v>2.92</v>
      </c>
      <c r="CA14" s="63">
        <v>7.649</v>
      </c>
      <c r="CB14" s="63">
        <v>10.7</v>
      </c>
      <c r="CC14" s="63"/>
      <c r="CD14" s="63">
        <v>2.0099999999999998</v>
      </c>
      <c r="CE14" s="63"/>
      <c r="CF14" s="63">
        <v>3.2109999999999999</v>
      </c>
      <c r="CG14" s="63">
        <v>0.74299999999999999</v>
      </c>
      <c r="CH14" s="63">
        <v>12.051</v>
      </c>
      <c r="CI14" s="63"/>
      <c r="CJ14" s="63">
        <v>4.1710000000000003</v>
      </c>
      <c r="CK14" s="63"/>
      <c r="CL14" s="63">
        <v>7.5830000000000002</v>
      </c>
      <c r="CM14" s="63">
        <v>4.4089999999999998</v>
      </c>
      <c r="CN14" s="63"/>
      <c r="CO14" s="63">
        <v>0.65700000000000003</v>
      </c>
      <c r="CP14" s="63"/>
      <c r="CQ14" s="63">
        <v>3.48</v>
      </c>
      <c r="CR14" s="63">
        <v>13.002000000000001</v>
      </c>
      <c r="CS14" s="63">
        <v>11.13</v>
      </c>
      <c r="CT14" s="63">
        <v>8.4120000000000008</v>
      </c>
      <c r="CU14" s="63">
        <v>1.9450000000000001</v>
      </c>
      <c r="CV14" s="63">
        <v>249.81423000000001</v>
      </c>
      <c r="CW14" s="63">
        <v>4.3330000000000002</v>
      </c>
    </row>
    <row r="15" spans="1:101" x14ac:dyDescent="0.2">
      <c r="A15" s="23">
        <v>36892</v>
      </c>
      <c r="B15" s="63">
        <v>626.52715000000001</v>
      </c>
      <c r="C15" s="63">
        <v>-7.7009999999999996</v>
      </c>
      <c r="D15" s="63"/>
      <c r="E15" s="63"/>
      <c r="F15" s="63">
        <v>1421.2701199999999</v>
      </c>
      <c r="G15" s="63"/>
      <c r="H15" s="63">
        <v>2.0089999999999999</v>
      </c>
      <c r="I15" s="63">
        <v>106.654</v>
      </c>
      <c r="J15" s="63">
        <v>11.69951</v>
      </c>
      <c r="K15" s="63">
        <v>42.268039999999999</v>
      </c>
      <c r="L15" s="63">
        <v>3.91</v>
      </c>
      <c r="M15" s="63">
        <v>-10.791</v>
      </c>
      <c r="N15" s="63">
        <v>578.67639999999994</v>
      </c>
      <c r="O15" s="63">
        <v>232.869</v>
      </c>
      <c r="P15" s="63">
        <v>3.6909999999999998</v>
      </c>
      <c r="Q15" s="63">
        <v>35.630049999999997</v>
      </c>
      <c r="R15" s="63">
        <v>1774.21111</v>
      </c>
      <c r="S15" s="63">
        <v>600.87563</v>
      </c>
      <c r="T15" s="63">
        <v>142.59134</v>
      </c>
      <c r="U15" s="63">
        <v>14946.58849</v>
      </c>
      <c r="V15" s="63">
        <v>233.80123</v>
      </c>
      <c r="W15" s="63"/>
      <c r="X15" s="63">
        <v>2536.3678100000002</v>
      </c>
      <c r="Y15" s="63">
        <v>192.48773</v>
      </c>
      <c r="Z15" s="63">
        <v>348.10052000000002</v>
      </c>
      <c r="AA15" s="63">
        <v>3155.2774899999999</v>
      </c>
      <c r="AB15" s="63">
        <v>640.69551000000001</v>
      </c>
      <c r="AC15" s="107">
        <v>12048.64618</v>
      </c>
      <c r="AD15" s="63">
        <v>2.1168399999999998</v>
      </c>
      <c r="AE15" s="63">
        <v>1.65306</v>
      </c>
      <c r="AF15" s="63">
        <v>4140.9981299999999</v>
      </c>
      <c r="AG15" s="63">
        <v>6484.0867799999996</v>
      </c>
      <c r="AH15" s="63">
        <v>2375.0867400000002</v>
      </c>
      <c r="AI15" s="63">
        <v>1.1299999999999999</v>
      </c>
      <c r="AJ15" s="63"/>
      <c r="AK15" s="63">
        <v>3.6930000000000001</v>
      </c>
      <c r="AL15" s="63">
        <v>8.3849999999999998</v>
      </c>
      <c r="AM15" s="63">
        <v>3.6280000000000001</v>
      </c>
      <c r="AN15" s="63">
        <v>1.6779999999999999</v>
      </c>
      <c r="AO15" s="63">
        <v>5.7750000000000004</v>
      </c>
      <c r="AP15" s="63">
        <v>5.6310000000000002</v>
      </c>
      <c r="AQ15" s="63">
        <v>1.377</v>
      </c>
      <c r="AR15" s="63">
        <v>1.347</v>
      </c>
      <c r="AS15" s="63">
        <v>1.899</v>
      </c>
      <c r="AT15" s="63"/>
      <c r="AU15" s="63">
        <v>53.967550000000003</v>
      </c>
      <c r="AV15" s="63">
        <v>-2.004</v>
      </c>
      <c r="AW15" s="63">
        <v>38.088149999999999</v>
      </c>
      <c r="AX15" s="63">
        <v>6529.4799499999999</v>
      </c>
      <c r="AY15" s="63">
        <v>449.26922000000002</v>
      </c>
      <c r="AZ15" s="63">
        <v>170.65476000000001</v>
      </c>
      <c r="BA15" s="63">
        <v>1136.7501600000001</v>
      </c>
      <c r="BB15" s="63">
        <v>171.71334999999999</v>
      </c>
      <c r="BC15" s="107">
        <v>2365.9420500000001</v>
      </c>
      <c r="BD15" s="63">
        <v>13.00525</v>
      </c>
      <c r="BE15" s="63">
        <v>67.954580000000007</v>
      </c>
      <c r="BF15" s="63">
        <v>375.46668</v>
      </c>
      <c r="BG15" s="63"/>
      <c r="BH15" s="63"/>
      <c r="BI15" s="63"/>
      <c r="BJ15" s="63">
        <v>30446.502700000001</v>
      </c>
      <c r="BK15" s="63">
        <v>5564.5594000000001</v>
      </c>
      <c r="BL15" s="63">
        <v>8184.4981600000001</v>
      </c>
      <c r="BM15" s="63">
        <v>1697.7982099999999</v>
      </c>
      <c r="BN15" s="63">
        <v>2526.4488500000002</v>
      </c>
      <c r="BO15" s="63">
        <v>2.6818</v>
      </c>
      <c r="BP15" s="63">
        <v>2.5790799999999998</v>
      </c>
      <c r="BQ15" s="63">
        <v>3.43771</v>
      </c>
      <c r="BR15" s="63">
        <v>546.12144000000001</v>
      </c>
      <c r="BS15" s="63">
        <v>361.94490000000002</v>
      </c>
      <c r="BT15" s="63">
        <v>829.58911999999998</v>
      </c>
      <c r="BU15" s="63">
        <v>1229.1918900000001</v>
      </c>
      <c r="BV15" s="63">
        <v>9882.29637</v>
      </c>
      <c r="BW15" s="63">
        <v>160.62155000000001</v>
      </c>
      <c r="BX15" s="63">
        <v>1.72695</v>
      </c>
      <c r="BY15" s="63">
        <v>1.84</v>
      </c>
      <c r="BZ15" s="63">
        <v>1.9770000000000001</v>
      </c>
      <c r="CA15" s="63">
        <v>-1.0029999999999999</v>
      </c>
      <c r="CB15" s="63">
        <v>3.66</v>
      </c>
      <c r="CC15" s="63"/>
      <c r="CD15" s="63">
        <v>1.9319999999999999</v>
      </c>
      <c r="CE15" s="63"/>
      <c r="CF15" s="63">
        <v>1.466</v>
      </c>
      <c r="CG15" s="63">
        <v>10.374000000000001</v>
      </c>
      <c r="CH15" s="63">
        <v>0.55000000000000004</v>
      </c>
      <c r="CI15" s="63">
        <v>3.91</v>
      </c>
      <c r="CJ15" s="63">
        <v>-5.5039999999999996</v>
      </c>
      <c r="CK15" s="63"/>
      <c r="CL15" s="63">
        <v>4.1479999999999997</v>
      </c>
      <c r="CM15" s="63">
        <v>-0.374</v>
      </c>
      <c r="CN15" s="63"/>
      <c r="CO15" s="63">
        <v>2.86</v>
      </c>
      <c r="CP15" s="63"/>
      <c r="CQ15" s="63">
        <v>0.17699999999999999</v>
      </c>
      <c r="CR15" s="63">
        <v>11.567</v>
      </c>
      <c r="CS15" s="63">
        <v>7.3090000000000002</v>
      </c>
      <c r="CT15" s="63">
        <v>1.845</v>
      </c>
      <c r="CU15" s="63">
        <v>1.8859999999999999</v>
      </c>
      <c r="CV15" s="63">
        <v>230.57588000000001</v>
      </c>
      <c r="CW15" s="63">
        <v>13.137</v>
      </c>
    </row>
    <row r="16" spans="1:101" x14ac:dyDescent="0.2">
      <c r="A16" s="23">
        <v>37257</v>
      </c>
      <c r="B16" s="63">
        <v>673.71258</v>
      </c>
      <c r="C16" s="63">
        <v>2.1469999999999998</v>
      </c>
      <c r="D16" s="63"/>
      <c r="E16" s="63">
        <v>4.4550000000000001</v>
      </c>
      <c r="F16" s="63">
        <v>1292.98525</v>
      </c>
      <c r="G16" s="63"/>
      <c r="H16" s="63">
        <v>2.823</v>
      </c>
      <c r="I16" s="63">
        <v>112.93959</v>
      </c>
      <c r="J16" s="63">
        <v>12.63561</v>
      </c>
      <c r="K16" s="63">
        <v>44.24606</v>
      </c>
      <c r="L16" s="63">
        <v>5.8929999999999998</v>
      </c>
      <c r="M16" s="63">
        <v>1.64</v>
      </c>
      <c r="N16" s="63">
        <v>600.49802999999997</v>
      </c>
      <c r="O16" s="63">
        <v>246.59299999999999</v>
      </c>
      <c r="P16" s="63">
        <v>6.5990000000000002</v>
      </c>
      <c r="Q16" s="63">
        <v>34.709319999999998</v>
      </c>
      <c r="R16" s="63">
        <v>1728.36292</v>
      </c>
      <c r="S16" s="63">
        <v>600.48758999999995</v>
      </c>
      <c r="T16" s="63">
        <v>145.89372</v>
      </c>
      <c r="U16" s="63">
        <v>15931.31846</v>
      </c>
      <c r="V16" s="63">
        <v>231.96064000000001</v>
      </c>
      <c r="W16" s="63"/>
      <c r="X16" s="63">
        <v>2682.55762</v>
      </c>
      <c r="Y16" s="63">
        <v>195.6438</v>
      </c>
      <c r="Z16" s="63">
        <v>364.97233</v>
      </c>
      <c r="AA16" s="63">
        <v>3363.50108</v>
      </c>
      <c r="AB16" s="63">
        <v>677.59265000000005</v>
      </c>
      <c r="AC16" s="107">
        <v>12388.76989</v>
      </c>
      <c r="AD16" s="63">
        <v>2.3790100000000001</v>
      </c>
      <c r="AE16" s="63">
        <v>-2.5841500000000002</v>
      </c>
      <c r="AF16" s="63">
        <v>4325.4897799999999</v>
      </c>
      <c r="AG16" s="63">
        <v>6544.7249599999996</v>
      </c>
      <c r="AH16" s="63">
        <v>2328.8505100000002</v>
      </c>
      <c r="AI16" s="63">
        <v>-6.3129999999999997</v>
      </c>
      <c r="AJ16" s="63"/>
      <c r="AK16" s="63">
        <v>5.7640000000000002</v>
      </c>
      <c r="AL16" s="63">
        <v>4.8470000000000004</v>
      </c>
      <c r="AM16" s="63">
        <v>3.0470000000000002</v>
      </c>
      <c r="AN16" s="63">
        <v>5.0650000000000004</v>
      </c>
      <c r="AO16" s="63">
        <v>-3.9729999999999999</v>
      </c>
      <c r="AP16" s="63">
        <v>2.3159999999999998</v>
      </c>
      <c r="AQ16" s="63">
        <v>1.6910000000000001</v>
      </c>
      <c r="AR16" s="63">
        <v>3.7709999999999999</v>
      </c>
      <c r="AS16" s="63">
        <v>-5.9109999999999996</v>
      </c>
      <c r="AT16" s="63"/>
      <c r="AU16" s="63">
        <v>56.88167</v>
      </c>
      <c r="AV16" s="63">
        <v>5.4</v>
      </c>
      <c r="AW16" s="63">
        <v>39.881900000000002</v>
      </c>
      <c r="AX16" s="63">
        <v>6684.8172100000002</v>
      </c>
      <c r="AY16" s="63">
        <v>478.14472000000001</v>
      </c>
      <c r="AZ16" s="63">
        <v>165.45508000000001</v>
      </c>
      <c r="BA16" s="63">
        <v>1194.32843</v>
      </c>
      <c r="BB16" s="63">
        <v>181.35939999999999</v>
      </c>
      <c r="BC16" s="107">
        <v>2460.9761899999999</v>
      </c>
      <c r="BD16" s="63">
        <v>12.99686</v>
      </c>
      <c r="BE16" s="63">
        <v>73.426670000000001</v>
      </c>
      <c r="BF16" s="63">
        <v>391.08731</v>
      </c>
      <c r="BG16" s="63"/>
      <c r="BH16" s="63"/>
      <c r="BI16" s="63"/>
      <c r="BJ16" s="63">
        <v>30654.019929999999</v>
      </c>
      <c r="BK16" s="63">
        <v>5844.04493</v>
      </c>
      <c r="BL16" s="63">
        <v>7667.8205399999997</v>
      </c>
      <c r="BM16" s="63">
        <v>1630.3463300000001</v>
      </c>
      <c r="BN16" s="63">
        <v>2569.1820899999998</v>
      </c>
      <c r="BO16" s="63">
        <v>4.0167599999999997</v>
      </c>
      <c r="BP16" s="63">
        <v>-6.4579999999999999E-2</v>
      </c>
      <c r="BQ16" s="63">
        <v>8.0525699999999993</v>
      </c>
      <c r="BR16" s="63">
        <v>556.54238999999995</v>
      </c>
      <c r="BS16" s="63">
        <v>388.71528999999998</v>
      </c>
      <c r="BT16" s="63">
        <v>870.09726999999998</v>
      </c>
      <c r="BU16" s="63">
        <v>1266.6477600000001</v>
      </c>
      <c r="BV16" s="63">
        <v>9298.1668699999991</v>
      </c>
      <c r="BW16" s="63">
        <v>169.82126</v>
      </c>
      <c r="BX16" s="63">
        <v>0.68157999999999996</v>
      </c>
      <c r="BY16" s="63">
        <v>5.6180000000000003</v>
      </c>
      <c r="BZ16" s="63">
        <v>5.7590000000000003</v>
      </c>
      <c r="CA16" s="63">
        <v>-3.0470000000000002</v>
      </c>
      <c r="CB16" s="63">
        <v>7.5309999999999997</v>
      </c>
      <c r="CC16" s="63">
        <v>7.3959999999999999</v>
      </c>
      <c r="CD16" s="63">
        <v>-2.5840000000000001</v>
      </c>
      <c r="CE16" s="63"/>
      <c r="CF16" s="63">
        <v>-0.78700000000000003</v>
      </c>
      <c r="CG16" s="63">
        <v>-9.0259999999999998</v>
      </c>
      <c r="CH16" s="63">
        <v>6.4269999999999996</v>
      </c>
      <c r="CI16" s="63">
        <v>5.8929999999999998</v>
      </c>
      <c r="CJ16" s="63">
        <v>4.68</v>
      </c>
      <c r="CK16" s="63"/>
      <c r="CL16" s="63">
        <v>0.93500000000000005</v>
      </c>
      <c r="CM16" s="63">
        <v>5.0229999999999997</v>
      </c>
      <c r="CN16" s="63"/>
      <c r="CO16" s="63">
        <v>-6.5000000000000002E-2</v>
      </c>
      <c r="CP16" s="63"/>
      <c r="CQ16" s="63">
        <v>4.883</v>
      </c>
      <c r="CR16" s="63">
        <v>4.16</v>
      </c>
      <c r="CS16" s="63">
        <v>1.9079999999999999</v>
      </c>
      <c r="CT16" s="63">
        <v>5.7279999999999998</v>
      </c>
      <c r="CU16" s="63">
        <v>-1.9470000000000001</v>
      </c>
      <c r="CV16" s="63">
        <v>235.5257</v>
      </c>
      <c r="CW16" s="63">
        <v>8.0009999999999994</v>
      </c>
    </row>
    <row r="17" spans="1:101" x14ac:dyDescent="0.2">
      <c r="A17" s="23">
        <v>37622</v>
      </c>
      <c r="B17" s="63">
        <v>779.34396000000004</v>
      </c>
      <c r="C17" s="63">
        <v>6.944</v>
      </c>
      <c r="D17" s="63"/>
      <c r="E17" s="63">
        <v>-6.024</v>
      </c>
      <c r="F17" s="63">
        <v>1401.88843</v>
      </c>
      <c r="G17" s="63"/>
      <c r="H17" s="63">
        <v>6.9189999999999996</v>
      </c>
      <c r="I17" s="63">
        <v>125.19201</v>
      </c>
      <c r="J17" s="63">
        <v>13.699299999999999</v>
      </c>
      <c r="K17" s="63">
        <v>47.259779999999999</v>
      </c>
      <c r="L17" s="63">
        <v>10.849</v>
      </c>
      <c r="M17" s="63">
        <v>6.75</v>
      </c>
      <c r="N17" s="63">
        <v>654.45962999999995</v>
      </c>
      <c r="O17" s="63">
        <v>273.34500000000003</v>
      </c>
      <c r="P17" s="63">
        <v>17.39</v>
      </c>
      <c r="Q17" s="63">
        <v>36.52758</v>
      </c>
      <c r="R17" s="63">
        <v>1818.90425</v>
      </c>
      <c r="S17" s="63">
        <v>626.67844000000002</v>
      </c>
      <c r="T17" s="63">
        <v>155.30758</v>
      </c>
      <c r="U17" s="63">
        <v>17053.950949999999</v>
      </c>
      <c r="V17" s="63">
        <v>234.20992000000001</v>
      </c>
      <c r="W17" s="63"/>
      <c r="X17" s="63">
        <v>2877.3366599999999</v>
      </c>
      <c r="Y17" s="63">
        <v>208.84908999999999</v>
      </c>
      <c r="Z17" s="63">
        <v>402.57821000000001</v>
      </c>
      <c r="AA17" s="63">
        <v>3948.4219499999999</v>
      </c>
      <c r="AB17" s="63">
        <v>694.24852999999996</v>
      </c>
      <c r="AC17" s="107">
        <v>13245.956260000001</v>
      </c>
      <c r="AD17" s="63">
        <v>4.86625</v>
      </c>
      <c r="AE17" s="63">
        <v>5.2385599999999997</v>
      </c>
      <c r="AF17" s="63">
        <v>4064.9022599999998</v>
      </c>
      <c r="AG17" s="63">
        <v>7014.9016099999999</v>
      </c>
      <c r="AH17" s="63">
        <v>2445.5826900000002</v>
      </c>
      <c r="AI17" s="63">
        <v>5.8879999999999999</v>
      </c>
      <c r="AJ17" s="63"/>
      <c r="AK17" s="63">
        <v>7.2610000000000001</v>
      </c>
      <c r="AL17" s="63">
        <v>10.304</v>
      </c>
      <c r="AM17" s="63">
        <v>6.39</v>
      </c>
      <c r="AN17" s="63">
        <v>5.4260000000000002</v>
      </c>
      <c r="AO17" s="63">
        <v>3.5489999999999999</v>
      </c>
      <c r="AP17" s="63">
        <v>6.4530000000000003</v>
      </c>
      <c r="AQ17" s="63">
        <v>6.48</v>
      </c>
      <c r="AR17" s="63">
        <v>8.9860000000000007</v>
      </c>
      <c r="AS17" s="63">
        <v>5.4779999999999998</v>
      </c>
      <c r="AT17" s="63"/>
      <c r="AU17" s="63">
        <v>60.95908</v>
      </c>
      <c r="AV17" s="63">
        <v>7.1680000000000001</v>
      </c>
      <c r="AW17" s="63">
        <v>43.032330000000002</v>
      </c>
      <c r="AX17" s="63">
        <v>7010.1170599999996</v>
      </c>
      <c r="AY17" s="63">
        <v>513.91602</v>
      </c>
      <c r="AZ17" s="63">
        <v>167.15796</v>
      </c>
      <c r="BA17" s="63">
        <v>1259.1324500000001</v>
      </c>
      <c r="BB17" s="63">
        <v>185.56931</v>
      </c>
      <c r="BC17" s="107">
        <v>2606.7236800000001</v>
      </c>
      <c r="BD17" s="63">
        <v>13.56373</v>
      </c>
      <c r="BE17" s="63">
        <v>81.640919999999994</v>
      </c>
      <c r="BF17" s="63">
        <v>432.30732999999998</v>
      </c>
      <c r="BG17" s="63"/>
      <c r="BH17" s="63"/>
      <c r="BI17" s="63"/>
      <c r="BJ17" s="63">
        <v>32415.52146</v>
      </c>
      <c r="BK17" s="63">
        <v>6231.05465</v>
      </c>
      <c r="BL17" s="63">
        <v>8119.3277600000001</v>
      </c>
      <c r="BM17" s="63">
        <v>1688.2049500000001</v>
      </c>
      <c r="BN17" s="63">
        <v>2735.67652</v>
      </c>
      <c r="BO17" s="63">
        <v>5.9223400000000002</v>
      </c>
      <c r="BP17" s="63">
        <v>4.3616000000000001</v>
      </c>
      <c r="BQ17" s="63">
        <v>11.187010000000001</v>
      </c>
      <c r="BR17" s="63">
        <v>599.46528999999998</v>
      </c>
      <c r="BS17" s="63">
        <v>431.25009</v>
      </c>
      <c r="BT17" s="63">
        <v>806.74632999999994</v>
      </c>
      <c r="BU17" s="63">
        <v>1347.59123</v>
      </c>
      <c r="BV17" s="63">
        <v>9807.5327099999995</v>
      </c>
      <c r="BW17" s="63">
        <v>186.15109000000001</v>
      </c>
      <c r="BX17" s="63">
        <v>5.7464000000000004</v>
      </c>
      <c r="BY17" s="63">
        <v>2.3210000000000002</v>
      </c>
      <c r="BZ17" s="63">
        <v>2.4580000000000002</v>
      </c>
      <c r="CA17" s="63">
        <v>1.0289999999999999</v>
      </c>
      <c r="CB17" s="63">
        <v>15.679</v>
      </c>
      <c r="CC17" s="63">
        <v>10.942</v>
      </c>
      <c r="CD17" s="63">
        <v>5.2389999999999999</v>
      </c>
      <c r="CE17" s="63"/>
      <c r="CF17" s="63">
        <v>0.97</v>
      </c>
      <c r="CG17" s="63">
        <v>8.423</v>
      </c>
      <c r="CH17" s="63">
        <v>7.4809999999999999</v>
      </c>
      <c r="CI17" s="63">
        <v>10.849</v>
      </c>
      <c r="CJ17" s="63">
        <v>6.8109999999999999</v>
      </c>
      <c r="CK17" s="63"/>
      <c r="CL17" s="63">
        <v>7.1840000000000002</v>
      </c>
      <c r="CM17" s="63">
        <v>6.6219999999999999</v>
      </c>
      <c r="CN17" s="63"/>
      <c r="CO17" s="63">
        <v>4.3620000000000001</v>
      </c>
      <c r="CP17" s="63"/>
      <c r="CQ17" s="63">
        <v>-7.2809999999999997</v>
      </c>
      <c r="CR17" s="63">
        <v>10.54</v>
      </c>
      <c r="CS17" s="63">
        <v>7.7119999999999997</v>
      </c>
      <c r="CT17" s="63">
        <v>9.6159999999999997</v>
      </c>
      <c r="CU17" s="63">
        <v>5.0119999999999996</v>
      </c>
      <c r="CV17" s="63">
        <v>251.88141999999999</v>
      </c>
      <c r="CW17" s="63">
        <v>8.4179999999999993</v>
      </c>
    </row>
    <row r="18" spans="1:101" x14ac:dyDescent="0.2">
      <c r="A18" s="23">
        <v>37987</v>
      </c>
      <c r="B18" s="63">
        <v>885.32509000000005</v>
      </c>
      <c r="C18" s="63">
        <v>10.942</v>
      </c>
      <c r="D18" s="63"/>
      <c r="E18" s="63">
        <v>-6.524</v>
      </c>
      <c r="F18" s="63">
        <v>1468.3607099999999</v>
      </c>
      <c r="G18" s="63"/>
      <c r="H18" s="63">
        <v>7.7220000000000004</v>
      </c>
      <c r="I18" s="63">
        <v>131.76843</v>
      </c>
      <c r="J18" s="63">
        <v>14.18868</v>
      </c>
      <c r="K18" s="63">
        <v>50.815550000000002</v>
      </c>
      <c r="L18" s="63">
        <v>5.2530000000000001</v>
      </c>
      <c r="M18" s="63">
        <v>12.731</v>
      </c>
      <c r="N18" s="63">
        <v>718.36783000000003</v>
      </c>
      <c r="O18" s="63">
        <v>287.70400000000001</v>
      </c>
      <c r="P18" s="63">
        <v>13.345000000000001</v>
      </c>
      <c r="Q18" s="63">
        <v>39.337429999999998</v>
      </c>
      <c r="R18" s="63">
        <v>1964.1880000000001</v>
      </c>
      <c r="S18" s="63">
        <v>668.38981000000001</v>
      </c>
      <c r="T18" s="63">
        <v>160.50317000000001</v>
      </c>
      <c r="U18" s="63">
        <v>20241.605790000001</v>
      </c>
      <c r="V18" s="63">
        <v>225.85521</v>
      </c>
      <c r="W18" s="63"/>
      <c r="X18" s="63">
        <v>3311.1351199999999</v>
      </c>
      <c r="Y18" s="63">
        <v>235.43843000000001</v>
      </c>
      <c r="Z18" s="63">
        <v>438.92671999999999</v>
      </c>
      <c r="AA18" s="63">
        <v>4475.3316599999998</v>
      </c>
      <c r="AB18" s="63">
        <v>717.49500999999998</v>
      </c>
      <c r="AC18" s="107">
        <v>14268.78528</v>
      </c>
      <c r="AD18" s="63">
        <v>6.9679200000000003</v>
      </c>
      <c r="AE18" s="63">
        <v>7.9874299999999998</v>
      </c>
      <c r="AF18" s="63">
        <v>3799.69353</v>
      </c>
      <c r="AG18" s="63">
        <v>7622.3847800000003</v>
      </c>
      <c r="AH18" s="63">
        <v>2632.5778</v>
      </c>
      <c r="AI18" s="63">
        <v>7.8869999999999996</v>
      </c>
      <c r="AJ18" s="63"/>
      <c r="AK18" s="63">
        <v>15.076000000000001</v>
      </c>
      <c r="AL18" s="63">
        <v>9.0289999999999999</v>
      </c>
      <c r="AM18" s="63">
        <v>8.0530000000000008</v>
      </c>
      <c r="AN18" s="63">
        <v>9.15</v>
      </c>
      <c r="AO18" s="63">
        <v>9.1159999999999997</v>
      </c>
      <c r="AP18" s="63">
        <v>3.3450000000000002</v>
      </c>
      <c r="AQ18" s="63">
        <v>3.919</v>
      </c>
      <c r="AR18" s="63">
        <v>9.7650000000000006</v>
      </c>
      <c r="AS18" s="63">
        <v>8.0990000000000002</v>
      </c>
      <c r="AT18" s="63"/>
      <c r="AU18" s="63">
        <v>65.004220000000004</v>
      </c>
      <c r="AV18" s="63">
        <v>6.6360000000000001</v>
      </c>
      <c r="AW18" s="63">
        <v>44.002690000000001</v>
      </c>
      <c r="AX18" s="63">
        <v>7498.5760600000003</v>
      </c>
      <c r="AY18" s="63">
        <v>589.32591000000002</v>
      </c>
      <c r="AZ18" s="63">
        <v>171.62993</v>
      </c>
      <c r="BA18" s="63">
        <v>1374.3447699999999</v>
      </c>
      <c r="BB18" s="63">
        <v>191.52726999999999</v>
      </c>
      <c r="BC18" s="107">
        <v>2830.4559800000002</v>
      </c>
      <c r="BD18" s="63">
        <v>14.42699</v>
      </c>
      <c r="BE18" s="63">
        <v>92.594160000000002</v>
      </c>
      <c r="BF18" s="63">
        <v>469.30016000000001</v>
      </c>
      <c r="BG18" s="63"/>
      <c r="BH18" s="63"/>
      <c r="BI18" s="63"/>
      <c r="BJ18" s="63">
        <v>34581.450290000001</v>
      </c>
      <c r="BK18" s="63">
        <v>6646.4004999999997</v>
      </c>
      <c r="BL18" s="63">
        <v>8759.7336799999994</v>
      </c>
      <c r="BM18" s="63">
        <v>1842.1038900000001</v>
      </c>
      <c r="BN18" s="63">
        <v>2842.8889600000002</v>
      </c>
      <c r="BO18" s="63">
        <v>8.5828900000000008</v>
      </c>
      <c r="BP18" s="63">
        <v>6.6559499999999998</v>
      </c>
      <c r="BQ18" s="63">
        <v>13.416370000000001</v>
      </c>
      <c r="BR18" s="63">
        <v>640.93008999999995</v>
      </c>
      <c r="BS18" s="63">
        <v>488.83593000000002</v>
      </c>
      <c r="BT18" s="63">
        <v>761.91724999999997</v>
      </c>
      <c r="BU18" s="63">
        <v>1456.11121</v>
      </c>
      <c r="BV18" s="63">
        <v>10601.83757</v>
      </c>
      <c r="BW18" s="63">
        <v>196.77266</v>
      </c>
      <c r="BX18" s="63">
        <v>6.6817700000000002</v>
      </c>
      <c r="BY18" s="63">
        <v>3.2109999999999999</v>
      </c>
      <c r="BZ18" s="63">
        <v>3.3479999999999999</v>
      </c>
      <c r="CA18" s="63">
        <v>2.6749999999999998</v>
      </c>
      <c r="CB18" s="63">
        <v>13.599</v>
      </c>
      <c r="CC18" s="63">
        <v>13.353</v>
      </c>
      <c r="CD18" s="63">
        <v>7.6920000000000002</v>
      </c>
      <c r="CE18" s="63"/>
      <c r="CF18" s="63">
        <v>-3.5670000000000002</v>
      </c>
      <c r="CG18" s="63">
        <v>4.742</v>
      </c>
      <c r="CH18" s="63">
        <v>14.673999999999999</v>
      </c>
      <c r="CI18" s="63">
        <v>5.2530000000000001</v>
      </c>
      <c r="CJ18" s="63">
        <v>7.524</v>
      </c>
      <c r="CK18" s="63"/>
      <c r="CL18" s="63">
        <v>8.66</v>
      </c>
      <c r="CM18" s="63">
        <v>6.6660000000000004</v>
      </c>
      <c r="CN18" s="63"/>
      <c r="CO18" s="63">
        <v>6.3650000000000002</v>
      </c>
      <c r="CP18" s="63"/>
      <c r="CQ18" s="63">
        <v>-5.5570000000000004</v>
      </c>
      <c r="CR18" s="63">
        <v>8.5570000000000004</v>
      </c>
      <c r="CS18" s="63">
        <v>6.9169999999999998</v>
      </c>
      <c r="CT18" s="63">
        <v>5.7060000000000004</v>
      </c>
      <c r="CU18" s="63">
        <v>7.6459999999999999</v>
      </c>
      <c r="CV18" s="63">
        <v>279.44110999999998</v>
      </c>
      <c r="CW18" s="63">
        <v>3.5720000000000001</v>
      </c>
    </row>
    <row r="19" spans="1:101" x14ac:dyDescent="0.2">
      <c r="A19" s="23">
        <v>38353</v>
      </c>
      <c r="B19" s="63">
        <v>974.63783999999998</v>
      </c>
      <c r="C19" s="63">
        <v>-2.4329999999999998</v>
      </c>
      <c r="D19" s="63"/>
      <c r="E19" s="63">
        <v>-2.3540000000000001</v>
      </c>
      <c r="F19" s="63">
        <v>1538.98974</v>
      </c>
      <c r="G19" s="63"/>
      <c r="H19" s="63">
        <v>5.0750000000000002</v>
      </c>
      <c r="I19" s="63">
        <v>141.95687000000001</v>
      </c>
      <c r="J19" s="63">
        <v>15.28251</v>
      </c>
      <c r="K19" s="63">
        <v>51.851559999999999</v>
      </c>
      <c r="L19" s="63">
        <v>7.7320000000000002</v>
      </c>
      <c r="M19" s="63">
        <v>-4.6150000000000002</v>
      </c>
      <c r="N19" s="63">
        <v>729.32836999999995</v>
      </c>
      <c r="O19" s="63">
        <v>309.9495</v>
      </c>
      <c r="P19" s="63">
        <v>10.481</v>
      </c>
      <c r="Q19" s="63">
        <v>40.071469999999998</v>
      </c>
      <c r="R19" s="63">
        <v>1995.3734899999999</v>
      </c>
      <c r="S19" s="63">
        <v>725.39365999999995</v>
      </c>
      <c r="T19" s="63">
        <v>167.13059000000001</v>
      </c>
      <c r="U19" s="63">
        <v>21894.621500000001</v>
      </c>
      <c r="V19" s="63">
        <v>247.9863</v>
      </c>
      <c r="W19" s="63"/>
      <c r="X19" s="63">
        <v>3674.2717200000002</v>
      </c>
      <c r="Y19" s="63">
        <v>224.57387</v>
      </c>
      <c r="Z19" s="63">
        <v>456.68599999999998</v>
      </c>
      <c r="AA19" s="63">
        <v>4944.3978900000002</v>
      </c>
      <c r="AB19" s="63">
        <v>749.53530999999998</v>
      </c>
      <c r="AC19" s="107">
        <v>14992.897000000001</v>
      </c>
      <c r="AD19" s="63">
        <v>5.0104499999999996</v>
      </c>
      <c r="AE19" s="63">
        <v>1.5876999999999999</v>
      </c>
      <c r="AF19" s="63">
        <v>3710.2582600000001</v>
      </c>
      <c r="AG19" s="63">
        <v>8141.3897800000004</v>
      </c>
      <c r="AH19" s="63">
        <v>2720.7671399999999</v>
      </c>
      <c r="AI19" s="63">
        <v>1.5649999999999999</v>
      </c>
      <c r="AJ19" s="63"/>
      <c r="AK19" s="63">
        <v>10.967000000000001</v>
      </c>
      <c r="AL19" s="63">
        <v>4.0460000000000003</v>
      </c>
      <c r="AM19" s="63">
        <v>8.16</v>
      </c>
      <c r="AN19" s="63">
        <v>5.8339999999999996</v>
      </c>
      <c r="AO19" s="63">
        <v>7.601</v>
      </c>
      <c r="AP19" s="63">
        <v>4.1289999999999996</v>
      </c>
      <c r="AQ19" s="63">
        <v>2.9980000000000002</v>
      </c>
      <c r="AR19" s="63">
        <v>1.526</v>
      </c>
      <c r="AS19" s="63">
        <v>2.6139999999999999</v>
      </c>
      <c r="AT19" s="63"/>
      <c r="AU19" s="63">
        <v>67.134069999999994</v>
      </c>
      <c r="AV19" s="63">
        <v>3.2759999999999998</v>
      </c>
      <c r="AW19" s="63">
        <v>48.0685</v>
      </c>
      <c r="AX19" s="63">
        <v>7874.2881200000002</v>
      </c>
      <c r="AY19" s="63">
        <v>655.76405999999997</v>
      </c>
      <c r="AZ19" s="63">
        <v>179.74821</v>
      </c>
      <c r="BA19" s="63">
        <v>1454.5175099999999</v>
      </c>
      <c r="BB19" s="63">
        <v>199.81366</v>
      </c>
      <c r="BC19" s="107">
        <v>3029.4511600000001</v>
      </c>
      <c r="BD19" s="63">
        <v>15.7003</v>
      </c>
      <c r="BE19" s="63">
        <v>102.41552</v>
      </c>
      <c r="BF19" s="63">
        <v>491.43508000000003</v>
      </c>
      <c r="BG19" s="63"/>
      <c r="BH19" s="63"/>
      <c r="BI19" s="63"/>
      <c r="BJ19" s="63">
        <v>36005.258280000002</v>
      </c>
      <c r="BK19" s="63">
        <v>6851.5072200000004</v>
      </c>
      <c r="BL19" s="63">
        <v>8896.8052499999994</v>
      </c>
      <c r="BM19" s="63">
        <v>1982.1238699999999</v>
      </c>
      <c r="BN19" s="63">
        <v>2928.12833</v>
      </c>
      <c r="BO19" s="63">
        <v>7.0305</v>
      </c>
      <c r="BP19" s="63">
        <v>8.5285299999999999</v>
      </c>
      <c r="BQ19" s="63">
        <v>10.60688</v>
      </c>
      <c r="BR19" s="63">
        <v>671.18329000000006</v>
      </c>
      <c r="BS19" s="63">
        <v>542.45835999999997</v>
      </c>
      <c r="BT19" s="63">
        <v>740.52738999999997</v>
      </c>
      <c r="BU19" s="63">
        <v>1574.9336499999999</v>
      </c>
      <c r="BV19" s="63">
        <v>10878.929120000001</v>
      </c>
      <c r="BW19" s="63">
        <v>209.09093999999999</v>
      </c>
      <c r="BX19" s="63">
        <v>4.1172599999999999</v>
      </c>
      <c r="BY19" s="63">
        <v>4.3259999999999996</v>
      </c>
      <c r="BZ19" s="63">
        <v>4.4660000000000002</v>
      </c>
      <c r="CA19" s="63">
        <v>4.7300000000000004</v>
      </c>
      <c r="CB19" s="63">
        <v>10.087999999999999</v>
      </c>
      <c r="CC19" s="63">
        <v>10.968999999999999</v>
      </c>
      <c r="CD19" s="63">
        <v>1.8660000000000001</v>
      </c>
      <c r="CE19" s="63"/>
      <c r="CF19" s="63">
        <v>9.7989999999999995</v>
      </c>
      <c r="CG19" s="63">
        <v>4.8099999999999996</v>
      </c>
      <c r="CH19" s="63">
        <v>11.273999999999999</v>
      </c>
      <c r="CI19" s="63">
        <v>7.7320000000000002</v>
      </c>
      <c r="CJ19" s="63">
        <v>2.0390000000000001</v>
      </c>
      <c r="CK19" s="63"/>
      <c r="CL19" s="63">
        <v>6.8090000000000002</v>
      </c>
      <c r="CM19" s="63">
        <v>3.0859999999999999</v>
      </c>
      <c r="CN19" s="63"/>
      <c r="CO19" s="63">
        <v>8.8260000000000005</v>
      </c>
      <c r="CP19" s="63"/>
      <c r="CQ19" s="63">
        <v>-2.8069999999999999</v>
      </c>
      <c r="CR19" s="63">
        <v>4.7169999999999996</v>
      </c>
      <c r="CS19" s="63">
        <v>4.72</v>
      </c>
      <c r="CT19" s="63">
        <v>6.26</v>
      </c>
      <c r="CU19" s="63">
        <v>3.35</v>
      </c>
      <c r="CV19" s="63">
        <v>272.64237000000003</v>
      </c>
      <c r="CW19" s="63">
        <v>7.7089999999999996</v>
      </c>
    </row>
    <row r="20" spans="1:101" x14ac:dyDescent="0.2">
      <c r="A20" s="23">
        <v>38718</v>
      </c>
      <c r="B20" s="63">
        <v>1060.1186299999999</v>
      </c>
      <c r="C20" s="63">
        <v>-3.5000000000000003E-2</v>
      </c>
      <c r="D20" s="63"/>
      <c r="E20" s="63">
        <v>-1.7929999999999999</v>
      </c>
      <c r="F20" s="63">
        <v>1607.89</v>
      </c>
      <c r="G20" s="63"/>
      <c r="H20" s="63">
        <v>9.0890000000000004</v>
      </c>
      <c r="I20" s="63">
        <v>159.56764000000001</v>
      </c>
      <c r="J20" s="63">
        <v>16.37115</v>
      </c>
      <c r="K20" s="63">
        <v>51.947899999999997</v>
      </c>
      <c r="L20" s="63">
        <v>12.406000000000001</v>
      </c>
      <c r="M20" s="63">
        <v>-0.59699999999999998</v>
      </c>
      <c r="N20" s="63">
        <v>821.66737999999998</v>
      </c>
      <c r="O20" s="63">
        <v>348.40096</v>
      </c>
      <c r="P20" s="63">
        <v>8.3209999999999997</v>
      </c>
      <c r="Q20" s="63">
        <v>40.126040000000003</v>
      </c>
      <c r="R20" s="63">
        <v>1998.09086</v>
      </c>
      <c r="S20" s="63">
        <v>752.18367000000001</v>
      </c>
      <c r="T20" s="63">
        <v>175.90190999999999</v>
      </c>
      <c r="U20" s="63">
        <v>22860.39687</v>
      </c>
      <c r="V20" s="63">
        <v>255.77324999999999</v>
      </c>
      <c r="W20" s="63"/>
      <c r="X20" s="63">
        <v>4108.95687</v>
      </c>
      <c r="Y20" s="63">
        <v>223.23400000000001</v>
      </c>
      <c r="Z20" s="63">
        <v>549.12104999999997</v>
      </c>
      <c r="AA20" s="63">
        <v>5355.8029500000002</v>
      </c>
      <c r="AB20" s="63">
        <v>794.36224000000004</v>
      </c>
      <c r="AC20" s="107">
        <v>16355.62832</v>
      </c>
      <c r="AD20" s="63">
        <v>3.68675</v>
      </c>
      <c r="AE20" s="63">
        <v>0.13618</v>
      </c>
      <c r="AF20" s="63">
        <v>3643.7212100000002</v>
      </c>
      <c r="AG20" s="63">
        <v>8805.6345000000001</v>
      </c>
      <c r="AH20" s="63">
        <v>2750.2745300000001</v>
      </c>
      <c r="AI20" s="63">
        <v>1.7749999999999999</v>
      </c>
      <c r="AJ20" s="63"/>
      <c r="AK20" s="63">
        <v>11.831</v>
      </c>
      <c r="AL20" s="63">
        <v>20.239999999999998</v>
      </c>
      <c r="AM20" s="63">
        <v>6.4640000000000004</v>
      </c>
      <c r="AN20" s="63">
        <v>4.1639999999999997</v>
      </c>
      <c r="AO20" s="63">
        <v>4.8730000000000002</v>
      </c>
      <c r="AP20" s="63">
        <v>5.2480000000000002</v>
      </c>
      <c r="AQ20" s="63">
        <v>5.4870000000000001</v>
      </c>
      <c r="AR20" s="63">
        <v>12.661</v>
      </c>
      <c r="AS20" s="63">
        <v>2.34</v>
      </c>
      <c r="AT20" s="63"/>
      <c r="AU20" s="63">
        <v>68.319050000000004</v>
      </c>
      <c r="AV20" s="63">
        <v>1.7649999999999999</v>
      </c>
      <c r="AW20" s="63">
        <v>49.312339999999999</v>
      </c>
      <c r="AX20" s="63">
        <v>8164.5936600000005</v>
      </c>
      <c r="AY20" s="63">
        <v>708.71285</v>
      </c>
      <c r="AZ20" s="63">
        <v>177.20889</v>
      </c>
      <c r="BA20" s="63">
        <v>1515.0862299999999</v>
      </c>
      <c r="BB20" s="63">
        <v>211.48218</v>
      </c>
      <c r="BC20" s="107">
        <v>3191.82314</v>
      </c>
      <c r="BD20" s="63">
        <v>16.280139999999999</v>
      </c>
      <c r="BE20" s="63">
        <v>113.90488000000001</v>
      </c>
      <c r="BF20" s="63">
        <v>535.04192</v>
      </c>
      <c r="BG20" s="63"/>
      <c r="BH20" s="63"/>
      <c r="BI20" s="63"/>
      <c r="BJ20" s="63">
        <v>38104.523159999997</v>
      </c>
      <c r="BK20" s="63">
        <v>7549.9938199999997</v>
      </c>
      <c r="BL20" s="63">
        <v>9054.7267100000008</v>
      </c>
      <c r="BM20" s="63">
        <v>2078.7207699999999</v>
      </c>
      <c r="BN20" s="63">
        <v>3088.7876200000001</v>
      </c>
      <c r="BO20" s="63">
        <v>5.3597799999999998</v>
      </c>
      <c r="BP20" s="63">
        <v>3.6931699999999998</v>
      </c>
      <c r="BQ20" s="63">
        <v>11.21838</v>
      </c>
      <c r="BR20" s="63">
        <v>712.25081</v>
      </c>
      <c r="BS20" s="63">
        <v>605.34252000000004</v>
      </c>
      <c r="BT20" s="63">
        <v>723.00850000000003</v>
      </c>
      <c r="BU20" s="63">
        <v>1676.7369100000001</v>
      </c>
      <c r="BV20" s="63">
        <v>11133.447469999999</v>
      </c>
      <c r="BW20" s="63">
        <v>227.88668999999999</v>
      </c>
      <c r="BX20" s="63">
        <v>5.8304400000000003</v>
      </c>
      <c r="BY20" s="63">
        <v>5.84</v>
      </c>
      <c r="BZ20" s="63">
        <v>5.9809999999999999</v>
      </c>
      <c r="CA20" s="63">
        <v>-1.413</v>
      </c>
      <c r="CB20" s="63">
        <v>8.7710000000000008</v>
      </c>
      <c r="CC20" s="63">
        <v>11.592000000000001</v>
      </c>
      <c r="CD20" s="63">
        <v>0.13600000000000001</v>
      </c>
      <c r="CE20" s="63"/>
      <c r="CF20" s="63">
        <v>3.14</v>
      </c>
      <c r="CG20" s="63">
        <v>4.4770000000000003</v>
      </c>
      <c r="CH20" s="63">
        <v>8.0739999999999998</v>
      </c>
      <c r="CI20" s="63">
        <v>12.406000000000001</v>
      </c>
      <c r="CJ20" s="63">
        <v>0.186</v>
      </c>
      <c r="CK20" s="63"/>
      <c r="CL20" s="63">
        <v>8.1590000000000007</v>
      </c>
      <c r="CM20" s="63">
        <v>10.195</v>
      </c>
      <c r="CN20" s="63"/>
      <c r="CO20" s="63">
        <v>3.6930000000000001</v>
      </c>
      <c r="CP20" s="63"/>
      <c r="CQ20" s="63">
        <v>-2.3660000000000001</v>
      </c>
      <c r="CR20" s="63">
        <v>8.8729999999999993</v>
      </c>
      <c r="CS20" s="63">
        <v>6.1189999999999998</v>
      </c>
      <c r="CT20" s="63">
        <v>8.9890000000000008</v>
      </c>
      <c r="CU20" s="63">
        <v>1.085</v>
      </c>
      <c r="CV20" s="63">
        <v>272.54633000000001</v>
      </c>
      <c r="CW20" s="63">
        <v>7.1230000000000002</v>
      </c>
    </row>
    <row r="21" spans="1:101" x14ac:dyDescent="0.2">
      <c r="A21" s="23">
        <v>39083</v>
      </c>
      <c r="B21" s="63">
        <v>1185.1977899999999</v>
      </c>
      <c r="C21" s="63">
        <v>5.1710000000000003</v>
      </c>
      <c r="D21" s="63">
        <v>31.415890000000001</v>
      </c>
      <c r="E21" s="63">
        <v>-10.863</v>
      </c>
      <c r="F21" s="63">
        <v>1763.3455799999999</v>
      </c>
      <c r="G21" s="63">
        <v>6.3590400000000002</v>
      </c>
      <c r="H21" s="63">
        <v>8.859</v>
      </c>
      <c r="I21" s="63">
        <v>171.43880999999999</v>
      </c>
      <c r="J21" s="63">
        <v>17.265609999999999</v>
      </c>
      <c r="K21" s="63">
        <v>55.42492</v>
      </c>
      <c r="L21" s="63">
        <v>7.44</v>
      </c>
      <c r="M21" s="63">
        <v>5.3159999999999998</v>
      </c>
      <c r="N21" s="63">
        <v>917.55011000000002</v>
      </c>
      <c r="O21" s="63">
        <v>374.32055000000003</v>
      </c>
      <c r="P21" s="63">
        <v>10.566000000000001</v>
      </c>
      <c r="Q21" s="63">
        <v>40.520719999999997</v>
      </c>
      <c r="R21" s="63">
        <v>2017.7436499999999</v>
      </c>
      <c r="S21" s="63">
        <v>798.62219000000005</v>
      </c>
      <c r="T21" s="63">
        <v>185.94533000000001</v>
      </c>
      <c r="U21" s="63">
        <v>25464.73402</v>
      </c>
      <c r="V21" s="63">
        <v>277.42113000000001</v>
      </c>
      <c r="W21" s="63">
        <v>95.497339999999994</v>
      </c>
      <c r="X21" s="63">
        <v>4556.3582500000002</v>
      </c>
      <c r="Y21" s="63">
        <v>235.10185999999999</v>
      </c>
      <c r="Z21" s="63">
        <v>630.91004999999996</v>
      </c>
      <c r="AA21" s="63">
        <v>5921.7106700000004</v>
      </c>
      <c r="AB21" s="63">
        <v>837.16161999999997</v>
      </c>
      <c r="AC21" s="107">
        <v>17804.531749999998</v>
      </c>
      <c r="AD21" s="63">
        <v>5.0718899999999998</v>
      </c>
      <c r="AE21" s="63">
        <v>0.98358000000000001</v>
      </c>
      <c r="AF21" s="63">
        <v>3247.9054599999999</v>
      </c>
      <c r="AG21" s="63">
        <v>9532.1051200000002</v>
      </c>
      <c r="AH21" s="63">
        <v>2816.3658399999999</v>
      </c>
      <c r="AI21" s="63">
        <v>0.75800000000000001</v>
      </c>
      <c r="AJ21" s="63"/>
      <c r="AK21" s="63">
        <v>10.888</v>
      </c>
      <c r="AL21" s="63">
        <v>14.895</v>
      </c>
      <c r="AM21" s="63">
        <v>8.3529999999999998</v>
      </c>
      <c r="AN21" s="63">
        <v>9.109</v>
      </c>
      <c r="AO21" s="63">
        <v>7.6790000000000003</v>
      </c>
      <c r="AP21" s="63">
        <v>5.71</v>
      </c>
      <c r="AQ21" s="63">
        <v>4.0019999999999998</v>
      </c>
      <c r="AR21" s="63">
        <v>11.669</v>
      </c>
      <c r="AS21" s="63">
        <v>2.0499999999999998</v>
      </c>
      <c r="AT21" s="63"/>
      <c r="AU21" s="63">
        <v>72.690529999999995</v>
      </c>
      <c r="AV21" s="63">
        <v>6.399</v>
      </c>
      <c r="AW21" s="63">
        <v>51.53819</v>
      </c>
      <c r="AX21" s="63">
        <v>8578.6929299999993</v>
      </c>
      <c r="AY21" s="63">
        <v>777.55301999999995</v>
      </c>
      <c r="AZ21" s="63">
        <v>189.47291999999999</v>
      </c>
      <c r="BA21" s="63">
        <v>1653.08935</v>
      </c>
      <c r="BB21" s="63">
        <v>223.17156</v>
      </c>
      <c r="BC21" s="107">
        <v>3469.88436</v>
      </c>
      <c r="BD21" s="63">
        <v>17.285250000000001</v>
      </c>
      <c r="BE21" s="63">
        <v>126.64113</v>
      </c>
      <c r="BF21" s="63">
        <v>572.34793999999999</v>
      </c>
      <c r="BG21" s="63">
        <v>52.108319999999999</v>
      </c>
      <c r="BH21" s="63">
        <v>15.23433</v>
      </c>
      <c r="BI21" s="63">
        <v>5.0956099999999998</v>
      </c>
      <c r="BJ21" s="63">
        <v>40090.549720000003</v>
      </c>
      <c r="BK21" s="63">
        <v>8272.4266299999999</v>
      </c>
      <c r="BL21" s="63">
        <v>9123.3386200000004</v>
      </c>
      <c r="BM21" s="63">
        <v>2238.35185</v>
      </c>
      <c r="BN21" s="63">
        <v>3212.4012899999998</v>
      </c>
      <c r="BO21" s="63">
        <v>8.7116699999999998</v>
      </c>
      <c r="BP21" s="63">
        <v>6.1738299999999997</v>
      </c>
      <c r="BQ21" s="63">
        <v>11.181480000000001</v>
      </c>
      <c r="BR21" s="63">
        <v>761.82086000000004</v>
      </c>
      <c r="BS21" s="63">
        <v>670.89796000000001</v>
      </c>
      <c r="BT21" s="63">
        <v>639.94404999999995</v>
      </c>
      <c r="BU21" s="63">
        <v>1816.79501</v>
      </c>
      <c r="BV21" s="63">
        <v>11361.69046</v>
      </c>
      <c r="BW21" s="63">
        <v>244.12934000000001</v>
      </c>
      <c r="BX21" s="63">
        <v>5.2120499999999996</v>
      </c>
      <c r="BY21" s="63">
        <v>5.5270000000000001</v>
      </c>
      <c r="BZ21" s="63">
        <v>5.3879999999999999</v>
      </c>
      <c r="CA21" s="63">
        <v>6.9210000000000003</v>
      </c>
      <c r="CB21" s="63">
        <v>11.798999999999999</v>
      </c>
      <c r="CC21" s="63">
        <v>10.829000000000001</v>
      </c>
      <c r="CD21" s="63">
        <v>0.98399999999999999</v>
      </c>
      <c r="CE21" s="63"/>
      <c r="CF21" s="63">
        <v>8.4640000000000004</v>
      </c>
      <c r="CG21" s="63">
        <v>9.6679999999999993</v>
      </c>
      <c r="CH21" s="63">
        <v>9.7129999999999992</v>
      </c>
      <c r="CI21" s="63">
        <v>7.44</v>
      </c>
      <c r="CJ21" s="63">
        <v>6.6929999999999996</v>
      </c>
      <c r="CK21" s="63"/>
      <c r="CL21" s="63">
        <v>8.25</v>
      </c>
      <c r="CM21" s="63">
        <v>9.5690000000000008</v>
      </c>
      <c r="CN21" s="63"/>
      <c r="CO21" s="63">
        <v>6.1740000000000004</v>
      </c>
      <c r="CP21" s="63"/>
      <c r="CQ21" s="63">
        <v>-11.489000000000001</v>
      </c>
      <c r="CR21" s="63">
        <v>6.9729999999999999</v>
      </c>
      <c r="CS21" s="63">
        <v>6.96</v>
      </c>
      <c r="CT21" s="63">
        <v>7.1280000000000001</v>
      </c>
      <c r="CU21" s="63">
        <v>2.403</v>
      </c>
      <c r="CV21" s="63">
        <v>286.64006000000001</v>
      </c>
      <c r="CW21" s="63">
        <v>5.4640000000000004</v>
      </c>
    </row>
    <row r="22" spans="1:101" x14ac:dyDescent="0.2">
      <c r="A22" s="23">
        <v>39448</v>
      </c>
      <c r="B22" s="63">
        <v>1233.2666300000001</v>
      </c>
      <c r="C22" s="63">
        <v>-2.597</v>
      </c>
      <c r="D22" s="63">
        <v>33.1126</v>
      </c>
      <c r="E22" s="63">
        <v>7.9290000000000003</v>
      </c>
      <c r="F22" s="63">
        <v>1816.6811</v>
      </c>
      <c r="G22" s="63">
        <v>7.1890400000000003</v>
      </c>
      <c r="H22" s="63">
        <v>1.33</v>
      </c>
      <c r="I22" s="63">
        <v>172.8263</v>
      </c>
      <c r="J22" s="63">
        <v>15.56842</v>
      </c>
      <c r="K22" s="63">
        <v>54.693199999999997</v>
      </c>
      <c r="L22" s="63">
        <v>0.80900000000000005</v>
      </c>
      <c r="M22" s="63">
        <v>-0.58799999999999997</v>
      </c>
      <c r="N22" s="63">
        <v>963.02683000000002</v>
      </c>
      <c r="O22" s="63">
        <v>377.35</v>
      </c>
      <c r="P22" s="63">
        <v>3.8029999999999999</v>
      </c>
      <c r="Q22" s="63">
        <v>40.529420000000002</v>
      </c>
      <c r="R22" s="63">
        <v>2023.70649</v>
      </c>
      <c r="S22" s="63">
        <v>837.32370000000003</v>
      </c>
      <c r="T22" s="63">
        <v>193.36886999999999</v>
      </c>
      <c r="U22" s="63">
        <v>25474.234710000001</v>
      </c>
      <c r="V22" s="63">
        <v>283.86869000000002</v>
      </c>
      <c r="W22" s="63">
        <v>93.01446</v>
      </c>
      <c r="X22" s="63">
        <v>4831.4797099999996</v>
      </c>
      <c r="Y22" s="63">
        <v>233.71983</v>
      </c>
      <c r="Z22" s="63">
        <v>683.83172000000002</v>
      </c>
      <c r="AA22" s="63">
        <v>6146.9419500000004</v>
      </c>
      <c r="AB22" s="63">
        <v>860.49087999999995</v>
      </c>
      <c r="AC22" s="107">
        <v>18041.397809999999</v>
      </c>
      <c r="AD22" s="63">
        <v>2.5644800000000001</v>
      </c>
      <c r="AE22" s="63">
        <v>0.29552</v>
      </c>
      <c r="AF22" s="63">
        <v>3505.4418099999998</v>
      </c>
      <c r="AG22" s="63">
        <v>10000.36959</v>
      </c>
      <c r="AH22" s="63">
        <v>2861.0301800000002</v>
      </c>
      <c r="AI22" s="63">
        <v>2.4369999999999998</v>
      </c>
      <c r="AJ22" s="63">
        <v>5.4009999999999998</v>
      </c>
      <c r="AK22" s="63">
        <v>6.0380000000000003</v>
      </c>
      <c r="AL22" s="63">
        <v>8.3879999999999999</v>
      </c>
      <c r="AM22" s="63">
        <v>5.508</v>
      </c>
      <c r="AN22" s="63">
        <v>-1.9890000000000001</v>
      </c>
      <c r="AO22" s="63">
        <v>6.8470000000000004</v>
      </c>
      <c r="AP22" s="63">
        <v>3.992</v>
      </c>
      <c r="AQ22" s="63">
        <v>4.3520000000000003</v>
      </c>
      <c r="AR22" s="63">
        <v>4.9560000000000004</v>
      </c>
      <c r="AS22" s="63">
        <v>3.306</v>
      </c>
      <c r="AT22" s="63">
        <v>4.8010000000000002</v>
      </c>
      <c r="AU22" s="63">
        <v>70.261619999999994</v>
      </c>
      <c r="AV22" s="63">
        <v>-3.3410000000000002</v>
      </c>
      <c r="AW22" s="63">
        <v>45.475270000000002</v>
      </c>
      <c r="AX22" s="63">
        <v>8798.6913499999991</v>
      </c>
      <c r="AY22" s="63">
        <v>842.20740000000001</v>
      </c>
      <c r="AZ22" s="63">
        <v>196.24422999999999</v>
      </c>
      <c r="BA22" s="63">
        <v>1620.20281</v>
      </c>
      <c r="BB22" s="63">
        <v>229.17634000000001</v>
      </c>
      <c r="BC22" s="107">
        <v>3537.06043</v>
      </c>
      <c r="BD22" s="63">
        <v>18.07338</v>
      </c>
      <c r="BE22" s="63">
        <v>131.01000999999999</v>
      </c>
      <c r="BF22" s="63">
        <v>594.53729999999996</v>
      </c>
      <c r="BG22" s="63">
        <v>54.610210000000002</v>
      </c>
      <c r="BH22" s="63">
        <v>16.9251</v>
      </c>
      <c r="BI22" s="63">
        <v>6.2238600000000002</v>
      </c>
      <c r="BJ22" s="63">
        <v>41254.629950000002</v>
      </c>
      <c r="BK22" s="63">
        <v>8041.0282200000001</v>
      </c>
      <c r="BL22" s="63">
        <v>9345.7074799999991</v>
      </c>
      <c r="BM22" s="63">
        <v>2391.6200100000001</v>
      </c>
      <c r="BN22" s="63">
        <v>3352.2087799999999</v>
      </c>
      <c r="BO22" s="63">
        <v>1.93597</v>
      </c>
      <c r="BP22" s="63">
        <v>4.8460400000000003</v>
      </c>
      <c r="BQ22" s="63">
        <v>3.4498099999999998</v>
      </c>
      <c r="BR22" s="63">
        <v>790.78152999999998</v>
      </c>
      <c r="BS22" s="63">
        <v>690.63958000000002</v>
      </c>
      <c r="BT22" s="63">
        <v>695.06984999999997</v>
      </c>
      <c r="BU22" s="63">
        <v>1916.85762</v>
      </c>
      <c r="BV22" s="63">
        <v>11737.32749</v>
      </c>
      <c r="BW22" s="63">
        <v>243.08792</v>
      </c>
      <c r="BX22" s="63">
        <v>2.9036300000000002</v>
      </c>
      <c r="BY22" s="63">
        <v>2.6909999999999998</v>
      </c>
      <c r="BZ22" s="63">
        <v>2.7869999999999999</v>
      </c>
      <c r="CA22" s="63">
        <v>3.5739999999999998</v>
      </c>
      <c r="CB22" s="63">
        <v>4.056</v>
      </c>
      <c r="CC22" s="63">
        <v>2.9430000000000001</v>
      </c>
      <c r="CD22" s="63">
        <v>2.1000000000000001E-2</v>
      </c>
      <c r="CE22" s="63">
        <v>22.141999999999999</v>
      </c>
      <c r="CF22" s="63">
        <v>2.3239999999999998</v>
      </c>
      <c r="CG22" s="63">
        <v>3.0249999999999999</v>
      </c>
      <c r="CH22" s="63">
        <v>8.3149999999999995</v>
      </c>
      <c r="CI22" s="63">
        <v>0.80900000000000005</v>
      </c>
      <c r="CJ22" s="63">
        <v>-1.32</v>
      </c>
      <c r="CK22" s="63">
        <v>11.098000000000001</v>
      </c>
      <c r="CL22" s="63">
        <v>4.9119999999999999</v>
      </c>
      <c r="CM22" s="63">
        <v>-2.7970000000000002</v>
      </c>
      <c r="CN22" s="63">
        <v>13.052</v>
      </c>
      <c r="CO22" s="63">
        <v>4.5599999999999996</v>
      </c>
      <c r="CP22" s="63">
        <v>-2.6</v>
      </c>
      <c r="CQ22" s="63">
        <v>8.6140000000000008</v>
      </c>
      <c r="CR22" s="63">
        <v>3.8769999999999998</v>
      </c>
      <c r="CS22" s="63">
        <v>3.802</v>
      </c>
      <c r="CT22" s="63">
        <v>-0.42699999999999999</v>
      </c>
      <c r="CU22" s="63">
        <v>1.5860000000000001</v>
      </c>
      <c r="CV22" s="63">
        <v>279.19511</v>
      </c>
      <c r="CW22" s="63">
        <v>-9.83</v>
      </c>
    </row>
    <row r="23" spans="1:101" x14ac:dyDescent="0.2">
      <c r="A23" s="23">
        <v>39814</v>
      </c>
      <c r="B23" s="63">
        <v>1095.3096599999999</v>
      </c>
      <c r="C23" s="63">
        <v>-3.8109999999999999</v>
      </c>
      <c r="D23" s="63">
        <v>30.944579999999998</v>
      </c>
      <c r="E23" s="63">
        <v>-0.99299999999999999</v>
      </c>
      <c r="F23" s="63">
        <v>1909.46406</v>
      </c>
      <c r="G23" s="63">
        <v>5.2961600000000004</v>
      </c>
      <c r="H23" s="63">
        <v>-0.94899999999999995</v>
      </c>
      <c r="I23" s="63">
        <v>182.61193</v>
      </c>
      <c r="J23" s="63">
        <v>14.584020000000001</v>
      </c>
      <c r="K23" s="63">
        <v>54.354039999999998</v>
      </c>
      <c r="L23" s="63">
        <v>5.6619999999999999</v>
      </c>
      <c r="M23" s="63">
        <v>-0.41199999999999998</v>
      </c>
      <c r="N23" s="63">
        <v>958.07210999999995</v>
      </c>
      <c r="O23" s="63">
        <v>398.71600000000001</v>
      </c>
      <c r="P23" s="63">
        <v>-10.172000000000001</v>
      </c>
      <c r="Q23" s="63">
        <v>38.116959999999999</v>
      </c>
      <c r="R23" s="63">
        <v>1898.04757</v>
      </c>
      <c r="S23" s="63">
        <v>866.06849</v>
      </c>
      <c r="T23" s="63">
        <v>191.85652999999999</v>
      </c>
      <c r="U23" s="63">
        <v>17291.077109999998</v>
      </c>
      <c r="V23" s="63">
        <v>298.75038000000001</v>
      </c>
      <c r="W23" s="63">
        <v>99.592420000000004</v>
      </c>
      <c r="X23" s="63">
        <v>5518.1041299999997</v>
      </c>
      <c r="Y23" s="63">
        <v>232.75794999999999</v>
      </c>
      <c r="Z23" s="63">
        <v>689.51792999999998</v>
      </c>
      <c r="AA23" s="63">
        <v>5521.65326</v>
      </c>
      <c r="AB23" s="63">
        <v>883.52678000000003</v>
      </c>
      <c r="AC23" s="107">
        <v>17870.174210000001</v>
      </c>
      <c r="AD23" s="63">
        <v>-3.9672800000000001</v>
      </c>
      <c r="AE23" s="63">
        <v>-6.2093499999999997</v>
      </c>
      <c r="AF23" s="63">
        <v>3470.6483800000001</v>
      </c>
      <c r="AG23" s="63">
        <v>10674.844090000001</v>
      </c>
      <c r="AH23" s="63">
        <v>2764.1160500000001</v>
      </c>
      <c r="AI23" s="63">
        <v>-8.2230000000000008</v>
      </c>
      <c r="AJ23" s="63">
        <v>-6.5469999999999997</v>
      </c>
      <c r="AK23" s="63">
        <v>14.211</v>
      </c>
      <c r="AL23" s="63">
        <v>0.83199999999999996</v>
      </c>
      <c r="AM23" s="63">
        <v>5.51</v>
      </c>
      <c r="AN23" s="63">
        <v>-13.297000000000001</v>
      </c>
      <c r="AO23" s="63">
        <v>7.5149999999999997</v>
      </c>
      <c r="AP23" s="63">
        <v>-0.78200000000000003</v>
      </c>
      <c r="AQ23" s="63">
        <v>-3.13</v>
      </c>
      <c r="AR23" s="63">
        <v>-0.51400000000000001</v>
      </c>
      <c r="AS23" s="63">
        <v>-5.0170000000000003</v>
      </c>
      <c r="AT23" s="63">
        <v>5.819</v>
      </c>
      <c r="AU23" s="63">
        <v>68.938059999999993</v>
      </c>
      <c r="AV23" s="63">
        <v>-1.8839999999999999</v>
      </c>
      <c r="AW23" s="63">
        <v>35.796230000000001</v>
      </c>
      <c r="AX23" s="63">
        <v>8449.6231100000005</v>
      </c>
      <c r="AY23" s="63">
        <v>916.97266000000002</v>
      </c>
      <c r="AZ23" s="63">
        <v>185.28645</v>
      </c>
      <c r="BA23" s="63">
        <v>1404.7636399999999</v>
      </c>
      <c r="BB23" s="63">
        <v>233.01369</v>
      </c>
      <c r="BC23" s="107">
        <v>3427.2387699999999</v>
      </c>
      <c r="BD23" s="63">
        <v>18.745039999999999</v>
      </c>
      <c r="BE23" s="63">
        <v>118.47247</v>
      </c>
      <c r="BF23" s="63">
        <v>621.46563000000003</v>
      </c>
      <c r="BG23" s="63">
        <v>57.787759999999999</v>
      </c>
      <c r="BH23" s="63">
        <v>16.91507</v>
      </c>
      <c r="BI23" s="63">
        <v>4.5452000000000004</v>
      </c>
      <c r="BJ23" s="63">
        <v>39852.597439999998</v>
      </c>
      <c r="BK23" s="63">
        <v>7195.3301199999996</v>
      </c>
      <c r="BL23" s="63">
        <v>8577.1822400000001</v>
      </c>
      <c r="BM23" s="63">
        <v>2571.3405499999999</v>
      </c>
      <c r="BN23" s="63">
        <v>3247.2759000000001</v>
      </c>
      <c r="BO23" s="63">
        <v>-3.1048900000000001</v>
      </c>
      <c r="BP23" s="63">
        <v>3.4329399999999999</v>
      </c>
      <c r="BQ23" s="63">
        <v>-9.5699100000000001</v>
      </c>
      <c r="BR23" s="63">
        <v>806.75207999999998</v>
      </c>
      <c r="BS23" s="63">
        <v>628.96510999999998</v>
      </c>
      <c r="BT23" s="63">
        <v>678.39494000000002</v>
      </c>
      <c r="BU23" s="63">
        <v>2022.47513</v>
      </c>
      <c r="BV23" s="63">
        <v>11148.522790000001</v>
      </c>
      <c r="BW23" s="63">
        <v>251.54999000000001</v>
      </c>
      <c r="BX23" s="63">
        <v>-3.3984899999999998</v>
      </c>
      <c r="BY23" s="63">
        <v>1.6739999999999999</v>
      </c>
      <c r="BZ23" s="63">
        <v>2.677</v>
      </c>
      <c r="CA23" s="63">
        <v>-5.5839999999999996</v>
      </c>
      <c r="CB23" s="63">
        <v>-11.186</v>
      </c>
      <c r="CC23" s="63">
        <v>-8.93</v>
      </c>
      <c r="CD23" s="63">
        <v>-5.952</v>
      </c>
      <c r="CE23" s="63">
        <v>-26.971</v>
      </c>
      <c r="CF23" s="63">
        <v>5.242</v>
      </c>
      <c r="CG23" s="63">
        <v>5.1070000000000002</v>
      </c>
      <c r="CH23" s="63">
        <v>8.8770000000000007</v>
      </c>
      <c r="CI23" s="63">
        <v>5.6619999999999999</v>
      </c>
      <c r="CJ23" s="63">
        <v>-0.62</v>
      </c>
      <c r="CK23" s="63">
        <v>-5.8999999999999997E-2</v>
      </c>
      <c r="CL23" s="63">
        <v>6.7439999999999998</v>
      </c>
      <c r="CM23" s="63">
        <v>-10.516999999999999</v>
      </c>
      <c r="CN23" s="63">
        <v>-26.33</v>
      </c>
      <c r="CO23" s="63">
        <v>3.7160000000000002</v>
      </c>
      <c r="CP23" s="63">
        <v>7.0720000000000001</v>
      </c>
      <c r="CQ23" s="63">
        <v>-2.399</v>
      </c>
      <c r="CR23" s="63">
        <v>4.5289999999999999</v>
      </c>
      <c r="CS23" s="63">
        <v>2.02</v>
      </c>
      <c r="CT23" s="63">
        <v>3.4809999999999999</v>
      </c>
      <c r="CU23" s="63">
        <v>-3.387</v>
      </c>
      <c r="CV23" s="63">
        <v>268.55417999999997</v>
      </c>
      <c r="CW23" s="63">
        <v>-6.3230000000000004</v>
      </c>
    </row>
    <row r="24" spans="1:101" x14ac:dyDescent="0.2">
      <c r="A24" s="23">
        <v>40179</v>
      </c>
      <c r="B24" s="63">
        <v>1238.7873099999999</v>
      </c>
      <c r="C24" s="63">
        <v>2.8330000000000002</v>
      </c>
      <c r="D24" s="63">
        <v>35.455779999999997</v>
      </c>
      <c r="E24" s="63">
        <v>6.0880000000000001</v>
      </c>
      <c r="F24" s="63">
        <v>2186.8784599999999</v>
      </c>
      <c r="G24" s="63">
        <v>4.74472</v>
      </c>
      <c r="H24" s="63">
        <v>11.246</v>
      </c>
      <c r="I24" s="63">
        <v>221.55089000000001</v>
      </c>
      <c r="J24" s="63">
        <v>15.87138</v>
      </c>
      <c r="K24" s="63">
        <v>55.442120000000003</v>
      </c>
      <c r="L24" s="63">
        <v>21.323</v>
      </c>
      <c r="M24" s="63">
        <v>0.57499999999999996</v>
      </c>
      <c r="N24" s="63">
        <v>1153.1618000000001</v>
      </c>
      <c r="O24" s="63">
        <v>483.73557</v>
      </c>
      <c r="P24" s="63">
        <v>12.377000000000001</v>
      </c>
      <c r="Q24" s="63">
        <v>38.491970000000002</v>
      </c>
      <c r="R24" s="63">
        <v>1916.7213300000001</v>
      </c>
      <c r="S24" s="63">
        <v>903.96623</v>
      </c>
      <c r="T24" s="63">
        <v>198.62852000000001</v>
      </c>
      <c r="U24" s="63">
        <v>20979.161810000001</v>
      </c>
      <c r="V24" s="63">
        <v>319.37247000000002</v>
      </c>
      <c r="W24" s="63">
        <v>107.84735000000001</v>
      </c>
      <c r="X24" s="63">
        <v>5864.0409900000004</v>
      </c>
      <c r="Y24" s="63">
        <v>234.09734</v>
      </c>
      <c r="Z24" s="63">
        <v>876.99937</v>
      </c>
      <c r="AA24" s="63">
        <v>6205.0639199999996</v>
      </c>
      <c r="AB24" s="63">
        <v>951.61051999999995</v>
      </c>
      <c r="AC24" s="107">
        <v>19879.91432</v>
      </c>
      <c r="AD24" s="63">
        <v>8.5917300000000001</v>
      </c>
      <c r="AE24" s="63">
        <v>0.98384000000000005</v>
      </c>
      <c r="AF24" s="63">
        <v>3681.9456</v>
      </c>
      <c r="AG24" s="63">
        <v>11878.420980000001</v>
      </c>
      <c r="AH24" s="63">
        <v>2820.6875599999998</v>
      </c>
      <c r="AI24" s="63">
        <v>3.23</v>
      </c>
      <c r="AJ24" s="63">
        <v>14.577999999999999</v>
      </c>
      <c r="AK24" s="63">
        <v>6.2690000000000001</v>
      </c>
      <c r="AL24" s="63">
        <v>27.19</v>
      </c>
      <c r="AM24" s="63">
        <v>10.595000000000001</v>
      </c>
      <c r="AN24" s="63">
        <v>14.256</v>
      </c>
      <c r="AO24" s="63">
        <v>3.23</v>
      </c>
      <c r="AP24" s="63">
        <v>3.53</v>
      </c>
      <c r="AQ24" s="63">
        <v>17.867999999999999</v>
      </c>
      <c r="AR24" s="63">
        <v>20.363</v>
      </c>
      <c r="AS24" s="63">
        <v>3.23</v>
      </c>
      <c r="AT24" s="63">
        <v>1.756</v>
      </c>
      <c r="AU24" s="63">
        <v>71.313500000000005</v>
      </c>
      <c r="AV24" s="63">
        <v>3.4460000000000002</v>
      </c>
      <c r="AW24" s="63">
        <v>42.065089999999998</v>
      </c>
      <c r="AX24" s="63">
        <v>9175.5920900000001</v>
      </c>
      <c r="AY24" s="63">
        <v>990.29271000000006</v>
      </c>
      <c r="AZ24" s="63">
        <v>228.29174</v>
      </c>
      <c r="BA24" s="63">
        <v>1605.02208</v>
      </c>
      <c r="BB24" s="63">
        <v>252.2424</v>
      </c>
      <c r="BC24" s="107">
        <v>3841.7693300000001</v>
      </c>
      <c r="BD24" s="63">
        <v>19.565300000000001</v>
      </c>
      <c r="BE24" s="63">
        <v>134.73024000000001</v>
      </c>
      <c r="BF24" s="63">
        <v>698.79034000000001</v>
      </c>
      <c r="BG24" s="63">
        <v>58.802680000000002</v>
      </c>
      <c r="BH24" s="63">
        <v>20.453710000000001</v>
      </c>
      <c r="BI24" s="63">
        <v>4.0122999999999998</v>
      </c>
      <c r="BJ24" s="63">
        <v>43380.336920000002</v>
      </c>
      <c r="BK24" s="63">
        <v>8001.49334</v>
      </c>
      <c r="BL24" s="63">
        <v>8854.2497600000006</v>
      </c>
      <c r="BM24" s="63">
        <v>2654.39381</v>
      </c>
      <c r="BN24" s="63">
        <v>3827.50153</v>
      </c>
      <c r="BO24" s="63">
        <v>12.095179999999999</v>
      </c>
      <c r="BP24" s="63">
        <v>4.3758400000000002</v>
      </c>
      <c r="BQ24" s="63">
        <v>13.72283</v>
      </c>
      <c r="BR24" s="63">
        <v>927.08208000000002</v>
      </c>
      <c r="BS24" s="63">
        <v>711.68122000000005</v>
      </c>
      <c r="BT24" s="63">
        <v>729.24108000000001</v>
      </c>
      <c r="BU24" s="63">
        <v>2236.7472499999999</v>
      </c>
      <c r="BV24" s="63">
        <v>11508.64357</v>
      </c>
      <c r="BW24" s="63">
        <v>292.86442</v>
      </c>
      <c r="BX24" s="63">
        <v>8.8519699999999997</v>
      </c>
      <c r="BY24" s="63">
        <v>8.2520000000000007</v>
      </c>
      <c r="BZ24" s="63">
        <v>7.7060000000000004</v>
      </c>
      <c r="CA24" s="63">
        <v>23.21</v>
      </c>
      <c r="CB24" s="63">
        <v>13.099</v>
      </c>
      <c r="CC24" s="63">
        <v>13.151</v>
      </c>
      <c r="CD24" s="63">
        <v>0.98399999999999999</v>
      </c>
      <c r="CE24" s="63">
        <v>-11.725</v>
      </c>
      <c r="CF24" s="63">
        <v>6.9029999999999996</v>
      </c>
      <c r="CG24" s="63">
        <v>14.528</v>
      </c>
      <c r="CH24" s="63">
        <v>7.9960000000000004</v>
      </c>
      <c r="CI24" s="63">
        <v>21.323</v>
      </c>
      <c r="CJ24" s="63">
        <v>2.0019999999999998</v>
      </c>
      <c r="CK24" s="63">
        <v>20.92</v>
      </c>
      <c r="CL24" s="63">
        <v>11.275</v>
      </c>
      <c r="CM24" s="63">
        <v>11.204000000000001</v>
      </c>
      <c r="CN24" s="63">
        <v>-10.412000000000001</v>
      </c>
      <c r="CO24" s="63">
        <v>4.3760000000000003</v>
      </c>
      <c r="CP24" s="63">
        <v>8.2889999999999997</v>
      </c>
      <c r="CQ24" s="63">
        <v>7.4950000000000001</v>
      </c>
      <c r="CR24" s="63">
        <v>12.442</v>
      </c>
      <c r="CS24" s="63">
        <v>14.914999999999999</v>
      </c>
      <c r="CT24" s="63">
        <v>16.423999999999999</v>
      </c>
      <c r="CU24" s="63">
        <v>2.0470000000000002</v>
      </c>
      <c r="CV24" s="63">
        <v>276.16242999999997</v>
      </c>
      <c r="CW24" s="63">
        <v>8.827</v>
      </c>
    </row>
    <row r="25" spans="1:101" x14ac:dyDescent="0.2">
      <c r="A25" s="23">
        <v>40544</v>
      </c>
      <c r="B25" s="63">
        <v>1329.17374</v>
      </c>
      <c r="C25" s="63">
        <v>4.6159999999999997</v>
      </c>
      <c r="D25" s="63">
        <v>38.475479999999997</v>
      </c>
      <c r="E25" s="63">
        <v>-1.5469999999999999</v>
      </c>
      <c r="F25" s="63">
        <v>2128.30348</v>
      </c>
      <c r="G25" s="63">
        <v>5.2556200000000004</v>
      </c>
      <c r="H25" s="63">
        <v>6.7290000000000001</v>
      </c>
      <c r="I25" s="63">
        <v>246.55256</v>
      </c>
      <c r="J25" s="63">
        <v>16.615320000000001</v>
      </c>
      <c r="K25" s="63">
        <v>59.862130000000001</v>
      </c>
      <c r="L25" s="63">
        <v>11.285</v>
      </c>
      <c r="M25" s="63">
        <v>2.1320000000000001</v>
      </c>
      <c r="N25" s="63">
        <v>1347.62257</v>
      </c>
      <c r="O25" s="63">
        <v>538.32437000000004</v>
      </c>
      <c r="P25" s="63">
        <v>7.2640000000000002</v>
      </c>
      <c r="Q25" s="63">
        <v>39.268569999999997</v>
      </c>
      <c r="R25" s="63">
        <v>1955.3927799999999</v>
      </c>
      <c r="S25" s="63">
        <v>936.53309000000002</v>
      </c>
      <c r="T25" s="63">
        <v>207.27127999999999</v>
      </c>
      <c r="U25" s="63">
        <v>22635.333600000002</v>
      </c>
      <c r="V25" s="63">
        <v>317.82438000000002</v>
      </c>
      <c r="W25" s="63">
        <v>110.55698</v>
      </c>
      <c r="X25" s="63">
        <v>6339.2584699999998</v>
      </c>
      <c r="Y25" s="63">
        <v>239.08797999999999</v>
      </c>
      <c r="Z25" s="63">
        <v>1058.71316</v>
      </c>
      <c r="AA25" s="63">
        <v>6655.80062</v>
      </c>
      <c r="AB25" s="63">
        <v>1000.69667</v>
      </c>
      <c r="AC25" s="107">
        <v>21217.673419999999</v>
      </c>
      <c r="AD25" s="63">
        <v>4.8070300000000001</v>
      </c>
      <c r="AE25" s="63">
        <v>2.0175800000000002</v>
      </c>
      <c r="AF25" s="63">
        <v>3624.9815800000001</v>
      </c>
      <c r="AG25" s="63">
        <v>12558.427960000001</v>
      </c>
      <c r="AH25" s="63">
        <v>2891.92587</v>
      </c>
      <c r="AI25" s="63">
        <v>4.4950000000000001</v>
      </c>
      <c r="AJ25" s="63">
        <v>8.5169999999999995</v>
      </c>
      <c r="AK25" s="63">
        <v>8.1039999999999992</v>
      </c>
      <c r="AL25" s="63">
        <v>20.72</v>
      </c>
      <c r="AM25" s="63">
        <v>6.0010000000000003</v>
      </c>
      <c r="AN25" s="63">
        <v>7.4009999999999998</v>
      </c>
      <c r="AO25" s="63">
        <v>2.2120000000000002</v>
      </c>
      <c r="AP25" s="63">
        <v>4.351</v>
      </c>
      <c r="AQ25" s="63">
        <v>6.8810000000000002</v>
      </c>
      <c r="AR25" s="63">
        <v>16.863</v>
      </c>
      <c r="AS25" s="63">
        <v>3.968</v>
      </c>
      <c r="AT25" s="63">
        <v>3.3730000000000002</v>
      </c>
      <c r="AU25" s="63">
        <v>76.477459999999994</v>
      </c>
      <c r="AV25" s="63">
        <v>7.2409999999999997</v>
      </c>
      <c r="AW25" s="63">
        <v>49.821429999999999</v>
      </c>
      <c r="AX25" s="63">
        <v>9616.6651099999999</v>
      </c>
      <c r="AY25" s="63">
        <v>1053.18742</v>
      </c>
      <c r="AZ25" s="63">
        <v>218.27549999999999</v>
      </c>
      <c r="BA25" s="63">
        <v>1723.80558</v>
      </c>
      <c r="BB25" s="63">
        <v>263.86261999999999</v>
      </c>
      <c r="BC25" s="107">
        <v>4094.7716700000001</v>
      </c>
      <c r="BD25" s="63">
        <v>20.27017</v>
      </c>
      <c r="BE25" s="63">
        <v>144.65611000000001</v>
      </c>
      <c r="BF25" s="63">
        <v>781.67879000000005</v>
      </c>
      <c r="BG25" s="63">
        <v>60.786230000000003</v>
      </c>
      <c r="BH25" s="63">
        <v>23.155519999999999</v>
      </c>
      <c r="BI25" s="63">
        <v>5.8832300000000002</v>
      </c>
      <c r="BJ25" s="63">
        <v>45812.112950000002</v>
      </c>
      <c r="BK25" s="63">
        <v>8659.2454600000001</v>
      </c>
      <c r="BL25" s="63">
        <v>9252.2380300000004</v>
      </c>
      <c r="BM25" s="63">
        <v>2713.1000399999998</v>
      </c>
      <c r="BN25" s="63">
        <v>4090.8660100000002</v>
      </c>
      <c r="BO25" s="63">
        <v>6.5855699999999997</v>
      </c>
      <c r="BP25" s="63">
        <v>3.6026600000000002</v>
      </c>
      <c r="BQ25" s="63">
        <v>7.3672199999999997</v>
      </c>
      <c r="BR25" s="63">
        <v>999.95429000000001</v>
      </c>
      <c r="BS25" s="63">
        <v>756.98006999999996</v>
      </c>
      <c r="BT25" s="63">
        <v>713.90102999999999</v>
      </c>
      <c r="BU25" s="63">
        <v>2370.9660899999999</v>
      </c>
      <c r="BV25" s="63">
        <v>11965.33808</v>
      </c>
      <c r="BW25" s="63">
        <v>323.03017999999997</v>
      </c>
      <c r="BX25" s="63">
        <v>5.6057100000000002</v>
      </c>
      <c r="BY25" s="63">
        <v>4.6070000000000002</v>
      </c>
      <c r="BZ25" s="63">
        <v>5.1580000000000004</v>
      </c>
      <c r="CA25" s="63">
        <v>-4.3869999999999996</v>
      </c>
      <c r="CB25" s="63">
        <v>7.2960000000000003</v>
      </c>
      <c r="CC25" s="63">
        <v>6.3650000000000002</v>
      </c>
      <c r="CD25" s="63">
        <v>2.0179999999999998</v>
      </c>
      <c r="CE25" s="63">
        <v>46.63</v>
      </c>
      <c r="CF25" s="63">
        <v>-0.48499999999999999</v>
      </c>
      <c r="CG25" s="63">
        <v>-2.6779999999999999</v>
      </c>
      <c r="CH25" s="63">
        <v>6.351</v>
      </c>
      <c r="CI25" s="63">
        <v>11.285</v>
      </c>
      <c r="CJ25" s="63">
        <v>7.9720000000000004</v>
      </c>
      <c r="CK25" s="63">
        <v>13.209</v>
      </c>
      <c r="CL25" s="63">
        <v>5.7249999999999996</v>
      </c>
      <c r="CM25" s="63">
        <v>8.2200000000000006</v>
      </c>
      <c r="CN25" s="63">
        <v>10.768000000000001</v>
      </c>
      <c r="CO25" s="63">
        <v>3.6030000000000002</v>
      </c>
      <c r="CP25" s="63">
        <v>2.512</v>
      </c>
      <c r="CQ25" s="63">
        <v>-2.1040000000000001</v>
      </c>
      <c r="CR25" s="63">
        <v>11.862</v>
      </c>
      <c r="CS25" s="63">
        <v>7.86</v>
      </c>
      <c r="CT25" s="63">
        <v>10.3</v>
      </c>
      <c r="CU25" s="63">
        <v>2.5259999999999998</v>
      </c>
      <c r="CV25" s="63">
        <v>288.90940999999998</v>
      </c>
      <c r="CW25" s="63">
        <v>4.6870000000000003</v>
      </c>
    </row>
    <row r="26" spans="1:101" x14ac:dyDescent="0.2">
      <c r="A26" s="23">
        <v>40909</v>
      </c>
      <c r="B26" s="63">
        <v>1373.9101599999999</v>
      </c>
      <c r="C26" s="63">
        <v>1.905</v>
      </c>
      <c r="D26" s="63">
        <v>37.842410000000001</v>
      </c>
      <c r="E26" s="63">
        <v>4.0709999999999997</v>
      </c>
      <c r="F26" s="63">
        <v>2289.13744</v>
      </c>
      <c r="G26" s="63">
        <v>6.1437099999999996</v>
      </c>
      <c r="H26" s="63">
        <v>5.68</v>
      </c>
      <c r="I26" s="63">
        <v>239.68299999999999</v>
      </c>
      <c r="J26" s="63">
        <v>15.910069999999999</v>
      </c>
      <c r="K26" s="63">
        <v>60.830030000000001</v>
      </c>
      <c r="L26" s="63">
        <v>-2.786</v>
      </c>
      <c r="M26" s="63">
        <v>2.5299999999999998</v>
      </c>
      <c r="N26" s="63">
        <v>1344.77962</v>
      </c>
      <c r="O26" s="63">
        <v>529.58000000000004</v>
      </c>
      <c r="P26" s="63">
        <v>1.5</v>
      </c>
      <c r="Q26" s="63">
        <v>39.273249999999997</v>
      </c>
      <c r="R26" s="63">
        <v>1960.9834800000001</v>
      </c>
      <c r="S26" s="63">
        <v>945.23644999999999</v>
      </c>
      <c r="T26" s="63">
        <v>212.97995</v>
      </c>
      <c r="U26" s="63">
        <v>23665.903399999999</v>
      </c>
      <c r="V26" s="63">
        <v>346.52863000000002</v>
      </c>
      <c r="W26" s="63">
        <v>111.95547999999999</v>
      </c>
      <c r="X26" s="63">
        <v>6739.16957</v>
      </c>
      <c r="Y26" s="63">
        <v>245.13659000000001</v>
      </c>
      <c r="Z26" s="63">
        <v>1050.36697</v>
      </c>
      <c r="AA26" s="63">
        <v>6755.6616999999997</v>
      </c>
      <c r="AB26" s="63">
        <v>1060.87628</v>
      </c>
      <c r="AC26" s="107">
        <v>22422.763279999999</v>
      </c>
      <c r="AD26" s="63">
        <v>3.7128899999999998</v>
      </c>
      <c r="AE26" s="63">
        <v>0.28591</v>
      </c>
      <c r="AF26" s="63">
        <v>3772.5658800000001</v>
      </c>
      <c r="AG26" s="63">
        <v>13576.93353</v>
      </c>
      <c r="AH26" s="63">
        <v>2906.2199300000002</v>
      </c>
      <c r="AI26" s="63">
        <v>2.0099999999999998</v>
      </c>
      <c r="AJ26" s="63">
        <v>-1.645</v>
      </c>
      <c r="AK26" s="63">
        <v>6.3079999999999998</v>
      </c>
      <c r="AL26" s="63">
        <v>-0.78800000000000003</v>
      </c>
      <c r="AM26" s="63">
        <v>8.4280000000000008</v>
      </c>
      <c r="AN26" s="63">
        <v>2.9860000000000002</v>
      </c>
      <c r="AO26" s="63">
        <v>-0.746</v>
      </c>
      <c r="AP26" s="63">
        <v>2.754</v>
      </c>
      <c r="AQ26" s="63">
        <v>11.19</v>
      </c>
      <c r="AR26" s="63">
        <v>-0.21099999999999999</v>
      </c>
      <c r="AS26" s="63">
        <v>1.385</v>
      </c>
      <c r="AT26" s="63">
        <v>8.6790000000000003</v>
      </c>
      <c r="AU26" s="63">
        <v>76.740099999999998</v>
      </c>
      <c r="AV26" s="63">
        <v>0.34300000000000003</v>
      </c>
      <c r="AW26" s="63">
        <v>49.276060000000001</v>
      </c>
      <c r="AX26" s="63">
        <v>9973.7210599999999</v>
      </c>
      <c r="AY26" s="63">
        <v>1111.2856899999999</v>
      </c>
      <c r="AZ26" s="63">
        <v>225.16514000000001</v>
      </c>
      <c r="BA26" s="63">
        <v>1775.2744399999999</v>
      </c>
      <c r="BB26" s="63">
        <v>278.54074000000003</v>
      </c>
      <c r="BC26" s="107">
        <v>4346.0767500000002</v>
      </c>
      <c r="BD26" s="63">
        <v>20.402650000000001</v>
      </c>
      <c r="BE26" s="63">
        <v>149.46729999999999</v>
      </c>
      <c r="BF26" s="63">
        <v>887.82284000000004</v>
      </c>
      <c r="BG26" s="63">
        <v>66.061909999999997</v>
      </c>
      <c r="BH26" s="63">
        <v>23.146180000000001</v>
      </c>
      <c r="BI26" s="63">
        <v>6.7605599999999999</v>
      </c>
      <c r="BJ26" s="63">
        <v>47487.743699999999</v>
      </c>
      <c r="BK26" s="63">
        <v>8845.8297500000008</v>
      </c>
      <c r="BL26" s="63">
        <v>9438.2250700000004</v>
      </c>
      <c r="BM26" s="63">
        <v>2692.8712999999998</v>
      </c>
      <c r="BN26" s="63">
        <v>4548.6265199999998</v>
      </c>
      <c r="BO26" s="63">
        <v>6.1372200000000001</v>
      </c>
      <c r="BP26" s="63">
        <v>0.92932000000000003</v>
      </c>
      <c r="BQ26" s="63">
        <v>3.3259500000000002</v>
      </c>
      <c r="BR26" s="63">
        <v>1112.9879800000001</v>
      </c>
      <c r="BS26" s="63">
        <v>770.99176</v>
      </c>
      <c r="BT26" s="63">
        <v>752.55037000000004</v>
      </c>
      <c r="BU26" s="63">
        <v>2570.8022999999998</v>
      </c>
      <c r="BV26" s="63">
        <v>12131.096369999999</v>
      </c>
      <c r="BW26" s="63">
        <v>316.42311000000001</v>
      </c>
      <c r="BX26" s="63">
        <v>3.6576200000000001</v>
      </c>
      <c r="BY26" s="63">
        <v>5.5629999999999997</v>
      </c>
      <c r="BZ26" s="63">
        <v>6.0140000000000002</v>
      </c>
      <c r="CA26" s="63">
        <v>3.1560000000000001</v>
      </c>
      <c r="CB26" s="63">
        <v>3.3660000000000001</v>
      </c>
      <c r="CC26" s="63">
        <v>1.851</v>
      </c>
      <c r="CD26" s="63">
        <v>1.2E-2</v>
      </c>
      <c r="CE26" s="63">
        <v>14.912000000000001</v>
      </c>
      <c r="CF26" s="63">
        <v>9.0310000000000006</v>
      </c>
      <c r="CG26" s="63">
        <v>7.5570000000000004</v>
      </c>
      <c r="CH26" s="63">
        <v>5.516</v>
      </c>
      <c r="CI26" s="63">
        <v>-1.6240000000000001</v>
      </c>
      <c r="CJ26" s="63">
        <v>1.617</v>
      </c>
      <c r="CK26" s="63">
        <v>-0.04</v>
      </c>
      <c r="CL26" s="63">
        <v>8.11</v>
      </c>
      <c r="CM26" s="63">
        <v>2.1549999999999998</v>
      </c>
      <c r="CN26" s="63">
        <v>16.898</v>
      </c>
      <c r="CO26" s="63">
        <v>0.65400000000000003</v>
      </c>
      <c r="CP26" s="63">
        <v>1.2649999999999999</v>
      </c>
      <c r="CQ26" s="63">
        <v>5.4139999999999997</v>
      </c>
      <c r="CR26" s="63">
        <v>13.579000000000001</v>
      </c>
      <c r="CS26" s="63">
        <v>11.304</v>
      </c>
      <c r="CT26" s="63">
        <v>-2.0449999999999999</v>
      </c>
      <c r="CU26" s="63">
        <v>0.49399999999999999</v>
      </c>
      <c r="CV26" s="63">
        <v>294.41266000000002</v>
      </c>
      <c r="CW26" s="63">
        <v>-4.2450000000000001</v>
      </c>
    </row>
    <row r="27" spans="1:101" x14ac:dyDescent="0.2">
      <c r="A27" s="23">
        <v>41275</v>
      </c>
      <c r="B27" s="63">
        <v>1453.6646599999999</v>
      </c>
      <c r="C27" s="63">
        <v>5.657</v>
      </c>
      <c r="D27" s="63">
        <v>37.83305</v>
      </c>
      <c r="E27" s="63">
        <v>2.593</v>
      </c>
      <c r="F27" s="63">
        <v>2575.5148800000002</v>
      </c>
      <c r="G27" s="63">
        <v>5.9208600000000002</v>
      </c>
      <c r="H27" s="63">
        <v>4.0110000000000001</v>
      </c>
      <c r="I27" s="63">
        <v>241.11766</v>
      </c>
      <c r="J27" s="63">
        <v>15.453469999999999</v>
      </c>
      <c r="K27" s="63">
        <v>64.077460000000002</v>
      </c>
      <c r="L27" s="63">
        <v>0.59899999999999998</v>
      </c>
      <c r="M27" s="63">
        <v>7.2450000000000001</v>
      </c>
      <c r="N27" s="63">
        <v>1356.72416</v>
      </c>
      <c r="O27" s="63">
        <v>532.35325999999998</v>
      </c>
      <c r="P27" s="63">
        <v>5.8840000000000003</v>
      </c>
      <c r="Q27" s="63">
        <v>38.153010000000002</v>
      </c>
      <c r="R27" s="63">
        <v>1899.84276</v>
      </c>
      <c r="S27" s="63">
        <v>997.46122000000003</v>
      </c>
      <c r="T27" s="63">
        <v>218.63691</v>
      </c>
      <c r="U27" s="63">
        <v>24337.762340000001</v>
      </c>
      <c r="V27" s="63">
        <v>363.27269000000001</v>
      </c>
      <c r="W27" s="63">
        <v>117.95299</v>
      </c>
      <c r="X27" s="63">
        <v>6981.3569900000002</v>
      </c>
      <c r="Y27" s="63">
        <v>262.89670000000001</v>
      </c>
      <c r="Z27" s="63">
        <v>1045.6570999999999</v>
      </c>
      <c r="AA27" s="63">
        <v>7153.1405800000002</v>
      </c>
      <c r="AB27" s="63">
        <v>1100.78439</v>
      </c>
      <c r="AC27" s="107">
        <v>23322.06668</v>
      </c>
      <c r="AD27" s="63">
        <v>3.49844</v>
      </c>
      <c r="AE27" s="63">
        <v>-3.1178599999999999</v>
      </c>
      <c r="AF27" s="63">
        <v>3870.37066</v>
      </c>
      <c r="AG27" s="63">
        <v>14331.786539999999</v>
      </c>
      <c r="AH27" s="63">
        <v>2897.3039800000001</v>
      </c>
      <c r="AI27" s="63">
        <v>-2.0640000000000001</v>
      </c>
      <c r="AJ27" s="63">
        <v>-2.5000000000000001E-2</v>
      </c>
      <c r="AK27" s="63">
        <v>3.5939999999999999</v>
      </c>
      <c r="AL27" s="63">
        <v>-0.44800000000000001</v>
      </c>
      <c r="AM27" s="63">
        <v>6.476</v>
      </c>
      <c r="AN27" s="63">
        <v>3.7389999999999999</v>
      </c>
      <c r="AO27" s="63">
        <v>5.9779999999999998</v>
      </c>
      <c r="AP27" s="63">
        <v>2.6560000000000001</v>
      </c>
      <c r="AQ27" s="63">
        <v>4.9749999999999996</v>
      </c>
      <c r="AR27" s="63">
        <v>0.88800000000000001</v>
      </c>
      <c r="AS27" s="63">
        <v>-0.27900000000000003</v>
      </c>
      <c r="AT27" s="63">
        <v>6.4450000000000003</v>
      </c>
      <c r="AU27" s="63">
        <v>79.530929999999998</v>
      </c>
      <c r="AV27" s="63">
        <v>3.637</v>
      </c>
      <c r="AW27" s="63">
        <v>48.170360000000002</v>
      </c>
      <c r="AX27" s="63">
        <v>10322.6459</v>
      </c>
      <c r="AY27" s="63">
        <v>1189.46163</v>
      </c>
      <c r="AZ27" s="63">
        <v>258.86630000000002</v>
      </c>
      <c r="BA27" s="63">
        <v>1841.6548299999999</v>
      </c>
      <c r="BB27" s="63">
        <v>292.63877000000002</v>
      </c>
      <c r="BC27" s="107">
        <v>4578.9369299999998</v>
      </c>
      <c r="BD27" s="63">
        <v>21.588889999999999</v>
      </c>
      <c r="BE27" s="63">
        <v>156.79005000000001</v>
      </c>
      <c r="BF27" s="63">
        <v>925.68146999999999</v>
      </c>
      <c r="BG27" s="63">
        <v>70.319400000000002</v>
      </c>
      <c r="BH27" s="63">
        <v>24.107579999999999</v>
      </c>
      <c r="BI27" s="63">
        <v>6.39994</v>
      </c>
      <c r="BJ27" s="63">
        <v>48900.352910000001</v>
      </c>
      <c r="BK27" s="63">
        <v>8990.2801500000005</v>
      </c>
      <c r="BL27" s="63">
        <v>9243.4122100000004</v>
      </c>
      <c r="BM27" s="63">
        <v>2853.8539799999999</v>
      </c>
      <c r="BN27" s="63">
        <v>4774.9146799999999</v>
      </c>
      <c r="BO27" s="63">
        <v>5.3579400000000001</v>
      </c>
      <c r="BP27" s="63">
        <v>5.5250500000000002</v>
      </c>
      <c r="BQ27" s="63">
        <v>4.8992300000000002</v>
      </c>
      <c r="BR27" s="63">
        <v>1184.5477800000001</v>
      </c>
      <c r="BS27" s="63">
        <v>804.13649999999996</v>
      </c>
      <c r="BT27" s="63">
        <v>779.45293000000004</v>
      </c>
      <c r="BU27" s="63">
        <v>2737.2820999999999</v>
      </c>
      <c r="BV27" s="63">
        <v>12097.266180000001</v>
      </c>
      <c r="BW27" s="63">
        <v>320.64861999999999</v>
      </c>
      <c r="BX27" s="63">
        <v>2.9746800000000002</v>
      </c>
      <c r="BY27" s="63">
        <v>5.0609999999999999</v>
      </c>
      <c r="BZ27" s="63">
        <v>3.762</v>
      </c>
      <c r="CA27" s="63">
        <v>14.967000000000001</v>
      </c>
      <c r="CB27" s="63">
        <v>5.8049999999999997</v>
      </c>
      <c r="CC27" s="63">
        <v>4.2990000000000004</v>
      </c>
      <c r="CD27" s="63">
        <v>-2.8519999999999999</v>
      </c>
      <c r="CE27" s="63">
        <v>-5.3339999999999996</v>
      </c>
      <c r="CF27" s="63">
        <v>4.8319999999999999</v>
      </c>
      <c r="CG27" s="63">
        <v>12.51</v>
      </c>
      <c r="CH27" s="63">
        <v>7.0350000000000001</v>
      </c>
      <c r="CI27" s="63">
        <v>0.52400000000000002</v>
      </c>
      <c r="CJ27" s="63">
        <v>5.3390000000000004</v>
      </c>
      <c r="CK27" s="63">
        <v>4.1539999999999999</v>
      </c>
      <c r="CL27" s="63">
        <v>5.56</v>
      </c>
      <c r="CM27" s="63">
        <v>1.633</v>
      </c>
      <c r="CN27" s="63">
        <v>-3.6269999999999998</v>
      </c>
      <c r="CO27" s="63">
        <v>5.8140000000000001</v>
      </c>
      <c r="CP27" s="63">
        <v>5.3570000000000002</v>
      </c>
      <c r="CQ27" s="63">
        <v>3.5750000000000002</v>
      </c>
      <c r="CR27" s="63">
        <v>4.2640000000000002</v>
      </c>
      <c r="CS27" s="63">
        <v>6.43</v>
      </c>
      <c r="CT27" s="63">
        <v>1.335</v>
      </c>
      <c r="CU27" s="63">
        <v>-0.307</v>
      </c>
      <c r="CV27" s="63">
        <v>311.06706000000003</v>
      </c>
      <c r="CW27" s="63">
        <v>-2.87</v>
      </c>
    </row>
    <row r="28" spans="1:101" x14ac:dyDescent="0.2">
      <c r="A28" s="23">
        <v>41640</v>
      </c>
      <c r="B28" s="63">
        <v>1518.61294</v>
      </c>
      <c r="C28" s="63">
        <v>12.086</v>
      </c>
      <c r="D28" s="63">
        <v>37.969459999999998</v>
      </c>
      <c r="E28" s="63">
        <v>4.9480000000000004</v>
      </c>
      <c r="F28" s="63">
        <v>2754.2502500000001</v>
      </c>
      <c r="G28" s="63">
        <v>5.7656599999999996</v>
      </c>
      <c r="H28" s="63">
        <v>6</v>
      </c>
      <c r="I28" s="63">
        <v>245.53197</v>
      </c>
      <c r="J28" s="63">
        <v>14.81648</v>
      </c>
      <c r="K28" s="63">
        <v>72.141540000000006</v>
      </c>
      <c r="L28" s="63">
        <v>1.831</v>
      </c>
      <c r="M28" s="63">
        <v>16.751999999999999</v>
      </c>
      <c r="N28" s="63">
        <v>1415.8479299999999</v>
      </c>
      <c r="O28" s="63">
        <v>541.83565999999996</v>
      </c>
      <c r="P28" s="63">
        <v>3.6989999999999998</v>
      </c>
      <c r="Q28" s="63">
        <v>37.168280000000003</v>
      </c>
      <c r="R28" s="63">
        <v>1850.8080199999999</v>
      </c>
      <c r="S28" s="63">
        <v>976.97922000000005</v>
      </c>
      <c r="T28" s="63">
        <v>222.88502</v>
      </c>
      <c r="U28" s="63">
        <v>24162.2448</v>
      </c>
      <c r="V28" s="63">
        <v>408.96615000000003</v>
      </c>
      <c r="W28" s="63">
        <v>119.43562</v>
      </c>
      <c r="X28" s="63">
        <v>7623.3978699999998</v>
      </c>
      <c r="Y28" s="63">
        <v>306.93777</v>
      </c>
      <c r="Z28" s="63">
        <v>1067.1864</v>
      </c>
      <c r="AA28" s="63">
        <v>7417.7529500000001</v>
      </c>
      <c r="AB28" s="63">
        <v>1099.5643399999999</v>
      </c>
      <c r="AC28" s="107">
        <v>24721.321909999999</v>
      </c>
      <c r="AD28" s="63">
        <v>2.9708899999999998</v>
      </c>
      <c r="AE28" s="63">
        <v>-2.5809899999999999</v>
      </c>
      <c r="AF28" s="63">
        <v>4061.8725199999999</v>
      </c>
      <c r="AG28" s="63">
        <v>15284.51987</v>
      </c>
      <c r="AH28" s="63">
        <v>2827.7872400000001</v>
      </c>
      <c r="AI28" s="63">
        <v>-1.1619999999999999</v>
      </c>
      <c r="AJ28" s="63">
        <v>0.36099999999999999</v>
      </c>
      <c r="AK28" s="63">
        <v>9.1969999999999992</v>
      </c>
      <c r="AL28" s="63">
        <v>2.0590000000000002</v>
      </c>
      <c r="AM28" s="63">
        <v>8.5359999999999996</v>
      </c>
      <c r="AN28" s="63">
        <v>1.6459999999999999</v>
      </c>
      <c r="AO28" s="63">
        <v>-1.6120000000000001</v>
      </c>
      <c r="AP28" s="63">
        <v>1.9430000000000001</v>
      </c>
      <c r="AQ28" s="63">
        <v>2.7639999999999998</v>
      </c>
      <c r="AR28" s="63">
        <v>4.3579999999999997</v>
      </c>
      <c r="AS28" s="63">
        <v>-1.2689999999999999</v>
      </c>
      <c r="AT28" s="63">
        <v>2.4489999999999998</v>
      </c>
      <c r="AU28" s="63">
        <v>86.958010000000002</v>
      </c>
      <c r="AV28" s="63">
        <v>9.3390000000000004</v>
      </c>
      <c r="AW28" s="63">
        <v>41.723759999999999</v>
      </c>
      <c r="AX28" s="63">
        <v>10629.32077</v>
      </c>
      <c r="AY28" s="63">
        <v>1342.1306400000001</v>
      </c>
      <c r="AZ28" s="63">
        <v>256.15893</v>
      </c>
      <c r="BA28" s="63">
        <v>1871.95931</v>
      </c>
      <c r="BB28" s="63">
        <v>298.04953</v>
      </c>
      <c r="BC28" s="107">
        <v>4842.8846199999998</v>
      </c>
      <c r="BD28" s="63">
        <v>21.145579999999999</v>
      </c>
      <c r="BE28" s="63">
        <v>164.64578</v>
      </c>
      <c r="BF28" s="63">
        <v>963.66958999999997</v>
      </c>
      <c r="BG28" s="63">
        <v>72.041510000000002</v>
      </c>
      <c r="BH28" s="63">
        <v>24.779</v>
      </c>
      <c r="BI28" s="63">
        <v>5.51206</v>
      </c>
      <c r="BJ28" s="63">
        <v>50660.1587</v>
      </c>
      <c r="BK28" s="63">
        <v>9436.8020400000005</v>
      </c>
      <c r="BL28" s="63">
        <v>9135.9593700000005</v>
      </c>
      <c r="BM28" s="63">
        <v>2807.8397</v>
      </c>
      <c r="BN28" s="63">
        <v>4906.8717500000002</v>
      </c>
      <c r="BO28" s="63">
        <v>5.7643899999999997</v>
      </c>
      <c r="BP28" s="63">
        <v>-2.05341</v>
      </c>
      <c r="BQ28" s="63">
        <v>5.0103499999999999</v>
      </c>
      <c r="BR28" s="63">
        <v>1219.82852</v>
      </c>
      <c r="BS28" s="63">
        <v>839.98253</v>
      </c>
      <c r="BT28" s="63">
        <v>809.49639999999999</v>
      </c>
      <c r="BU28" s="63">
        <v>2970.9253100000001</v>
      </c>
      <c r="BV28" s="63">
        <v>11943.799059999999</v>
      </c>
      <c r="BW28" s="63">
        <v>332.49002999999999</v>
      </c>
      <c r="BX28" s="63">
        <v>3.59876</v>
      </c>
      <c r="BY28" s="63">
        <v>1.849</v>
      </c>
      <c r="BZ28" s="63">
        <v>-0.111</v>
      </c>
      <c r="CA28" s="63">
        <v>-1.046</v>
      </c>
      <c r="CB28" s="63">
        <v>4.468</v>
      </c>
      <c r="CC28" s="63">
        <v>4.4580000000000002</v>
      </c>
      <c r="CD28" s="63">
        <v>-2.581</v>
      </c>
      <c r="CE28" s="63">
        <v>-13.872999999999999</v>
      </c>
      <c r="CF28" s="63">
        <v>12.577999999999999</v>
      </c>
      <c r="CG28" s="63">
        <v>6.94</v>
      </c>
      <c r="CH28" s="63">
        <v>12.835000000000001</v>
      </c>
      <c r="CI28" s="63">
        <v>1.7809999999999999</v>
      </c>
      <c r="CJ28" s="63">
        <v>12.585000000000001</v>
      </c>
      <c r="CK28" s="63">
        <v>2.7850000000000001</v>
      </c>
      <c r="CL28" s="63">
        <v>6.6479999999999997</v>
      </c>
      <c r="CM28" s="63">
        <v>4.9669999999999996</v>
      </c>
      <c r="CN28" s="63">
        <v>-2.621</v>
      </c>
      <c r="CO28" s="63">
        <v>-2.0529999999999999</v>
      </c>
      <c r="CP28" s="63">
        <v>1.2569999999999999</v>
      </c>
      <c r="CQ28" s="63">
        <v>3.8540000000000001</v>
      </c>
      <c r="CR28" s="63">
        <v>4.1040000000000001</v>
      </c>
      <c r="CS28" s="63">
        <v>2.9780000000000002</v>
      </c>
      <c r="CT28" s="63">
        <v>3.6930000000000001</v>
      </c>
      <c r="CU28" s="63">
        <v>-2.399</v>
      </c>
      <c r="CV28" s="63">
        <v>348.66153000000003</v>
      </c>
      <c r="CW28" s="63">
        <v>-4.1219999999999999</v>
      </c>
    </row>
    <row r="29" spans="1:101" x14ac:dyDescent="0.2">
      <c r="A29" s="23">
        <v>42005</v>
      </c>
      <c r="B29" s="63">
        <v>1550.5642</v>
      </c>
      <c r="C29" s="63">
        <v>18.234999999999999</v>
      </c>
      <c r="D29" s="63">
        <v>39.568759999999997</v>
      </c>
      <c r="E29" s="63">
        <v>2.2909999999999999</v>
      </c>
      <c r="F29" s="63">
        <v>3033.2021599999998</v>
      </c>
      <c r="G29" s="63">
        <v>5.0788700000000002</v>
      </c>
      <c r="H29" s="63">
        <v>1.47</v>
      </c>
      <c r="I29" s="63">
        <v>249.57850999999999</v>
      </c>
      <c r="J29" s="63">
        <v>14.99882</v>
      </c>
      <c r="K29" s="63">
        <v>80.18826</v>
      </c>
      <c r="L29" s="63">
        <v>1.6479999999999999</v>
      </c>
      <c r="M29" s="63">
        <v>20.957000000000001</v>
      </c>
      <c r="N29" s="63">
        <v>1446.9802</v>
      </c>
      <c r="O29" s="63">
        <v>552.04696999999999</v>
      </c>
      <c r="P29" s="63">
        <v>1.1579999999999999</v>
      </c>
      <c r="Q29" s="63">
        <v>38.54907</v>
      </c>
      <c r="R29" s="63">
        <v>1919.56476</v>
      </c>
      <c r="S29" s="63">
        <v>1042.1350299999999</v>
      </c>
      <c r="T29" s="63">
        <v>228.72113999999999</v>
      </c>
      <c r="U29" s="63">
        <v>24512.164560000001</v>
      </c>
      <c r="V29" s="63">
        <v>429.63394</v>
      </c>
      <c r="W29" s="63">
        <v>124.44638</v>
      </c>
      <c r="X29" s="63">
        <v>7608.1021899999996</v>
      </c>
      <c r="Y29" s="63">
        <v>371.26414</v>
      </c>
      <c r="Z29" s="63">
        <v>1034.74116</v>
      </c>
      <c r="AA29" s="63">
        <v>7503.66932</v>
      </c>
      <c r="AB29" s="63">
        <v>1160.51143</v>
      </c>
      <c r="AC29" s="107">
        <v>25084.66531</v>
      </c>
      <c r="AD29" s="63">
        <v>2.1806000000000001</v>
      </c>
      <c r="AE29" s="63">
        <v>3.71496</v>
      </c>
      <c r="AF29" s="63">
        <v>4154.9311100000004</v>
      </c>
      <c r="AG29" s="63">
        <v>15267.00654</v>
      </c>
      <c r="AH29" s="63">
        <v>2961.6997799999999</v>
      </c>
      <c r="AI29" s="63">
        <v>1.4770000000000001</v>
      </c>
      <c r="AJ29" s="63">
        <v>4.2119999999999997</v>
      </c>
      <c r="AK29" s="63">
        <v>-0.20100000000000001</v>
      </c>
      <c r="AL29" s="63">
        <v>-3.04</v>
      </c>
      <c r="AM29" s="63">
        <v>-1.5409999999999999</v>
      </c>
      <c r="AN29" s="63">
        <v>3.3839999999999999</v>
      </c>
      <c r="AO29" s="63">
        <v>6.2039999999999997</v>
      </c>
      <c r="AP29" s="63">
        <v>2.6179999999999999</v>
      </c>
      <c r="AQ29" s="63">
        <v>-5.73</v>
      </c>
      <c r="AR29" s="63">
        <v>2.1989999999999998</v>
      </c>
      <c r="AS29" s="63">
        <v>2.5880000000000001</v>
      </c>
      <c r="AT29" s="63">
        <v>6.7549999999999999</v>
      </c>
      <c r="AU29" s="63">
        <v>95.187079999999995</v>
      </c>
      <c r="AV29" s="63">
        <v>9.4629999999999992</v>
      </c>
      <c r="AW29" s="63">
        <v>40.974899999999998</v>
      </c>
      <c r="AX29" s="63">
        <v>10861.103580000001</v>
      </c>
      <c r="AY29" s="63">
        <v>1358.16472</v>
      </c>
      <c r="AZ29" s="63">
        <v>245.51331999999999</v>
      </c>
      <c r="BA29" s="63">
        <v>1935.29982</v>
      </c>
      <c r="BB29" s="63">
        <v>314.06918999999999</v>
      </c>
      <c r="BC29" s="107">
        <v>4860.4522800000004</v>
      </c>
      <c r="BD29" s="63">
        <v>22.555800000000001</v>
      </c>
      <c r="BE29" s="63">
        <v>167.68096</v>
      </c>
      <c r="BF29" s="63">
        <v>891.84049000000005</v>
      </c>
      <c r="BG29" s="63">
        <v>76.907600000000002</v>
      </c>
      <c r="BH29" s="63">
        <v>24.980920000000001</v>
      </c>
      <c r="BI29" s="63">
        <v>6.5715500000000002</v>
      </c>
      <c r="BJ29" s="63">
        <v>51603.717799999999</v>
      </c>
      <c r="BK29" s="63">
        <v>9817.65877</v>
      </c>
      <c r="BL29" s="63">
        <v>9270.9202000000005</v>
      </c>
      <c r="BM29" s="63">
        <v>2982.0402399999998</v>
      </c>
      <c r="BN29" s="63">
        <v>4625.70219</v>
      </c>
      <c r="BO29" s="63">
        <v>0.36275000000000002</v>
      </c>
      <c r="BP29" s="63">
        <v>6.6691099999999999</v>
      </c>
      <c r="BQ29" s="63">
        <v>1.8434600000000001</v>
      </c>
      <c r="BR29" s="63">
        <v>1137.3538100000001</v>
      </c>
      <c r="BS29" s="63">
        <v>850.36482000000001</v>
      </c>
      <c r="BT29" s="63">
        <v>829.55253000000005</v>
      </c>
      <c r="BU29" s="63">
        <v>2925.1524599999998</v>
      </c>
      <c r="BV29" s="63">
        <v>12252.960440000001</v>
      </c>
      <c r="BW29" s="63">
        <v>344.76560000000001</v>
      </c>
      <c r="BX29" s="63">
        <v>1.86253</v>
      </c>
      <c r="BY29" s="63">
        <v>5.375</v>
      </c>
      <c r="BZ29" s="63">
        <v>5.5430000000000001</v>
      </c>
      <c r="CA29" s="63">
        <v>-4.1559999999999997</v>
      </c>
      <c r="CB29" s="63">
        <v>2.1040000000000001</v>
      </c>
      <c r="CC29" s="63">
        <v>1.236</v>
      </c>
      <c r="CD29" s="63">
        <v>3.7149999999999999</v>
      </c>
      <c r="CE29" s="63">
        <v>19.221</v>
      </c>
      <c r="CF29" s="63">
        <v>5.0540000000000003</v>
      </c>
      <c r="CG29" s="63">
        <v>10.128</v>
      </c>
      <c r="CH29" s="63">
        <v>1.1950000000000001</v>
      </c>
      <c r="CI29" s="63">
        <v>1.885</v>
      </c>
      <c r="CJ29" s="63">
        <v>11.154</v>
      </c>
      <c r="CK29" s="63">
        <v>0.81499999999999995</v>
      </c>
      <c r="CL29" s="63">
        <v>-0.115</v>
      </c>
      <c r="CM29" s="63">
        <v>4.0359999999999996</v>
      </c>
      <c r="CN29" s="63">
        <v>-11.912000000000001</v>
      </c>
      <c r="CO29" s="63">
        <v>6.6689999999999996</v>
      </c>
      <c r="CP29" s="63">
        <v>4.1950000000000003</v>
      </c>
      <c r="CQ29" s="63">
        <v>2.4780000000000002</v>
      </c>
      <c r="CR29" s="63">
        <v>-7.4539999999999997</v>
      </c>
      <c r="CS29" s="63">
        <v>-6.7610000000000001</v>
      </c>
      <c r="CT29" s="63">
        <v>3.6920000000000002</v>
      </c>
      <c r="CU29" s="63">
        <v>4.7359999999999998</v>
      </c>
      <c r="CV29" s="63">
        <v>412.23903999999999</v>
      </c>
      <c r="CW29" s="63">
        <v>1.2310000000000001</v>
      </c>
    </row>
    <row r="30" spans="1:101" x14ac:dyDescent="0.2">
      <c r="A30" s="23">
        <v>42370</v>
      </c>
      <c r="B30" s="63">
        <v>1622.7060899999999</v>
      </c>
      <c r="C30" s="63">
        <v>18.251000000000001</v>
      </c>
      <c r="D30" s="63">
        <v>40.869909999999997</v>
      </c>
      <c r="E30" s="63">
        <v>4.1890000000000001</v>
      </c>
      <c r="F30" s="63">
        <v>3085.3823200000002</v>
      </c>
      <c r="G30" s="63">
        <v>5.6921499999999998</v>
      </c>
      <c r="H30" s="63">
        <v>2.6419999999999999</v>
      </c>
      <c r="I30" s="63">
        <v>268.11952000000002</v>
      </c>
      <c r="J30" s="63">
        <v>14.71588</v>
      </c>
      <c r="K30" s="63">
        <v>89.030330000000006</v>
      </c>
      <c r="L30" s="63">
        <v>7.4290000000000003</v>
      </c>
      <c r="M30" s="63">
        <v>20.338000000000001</v>
      </c>
      <c r="N30" s="63">
        <v>1527.46387</v>
      </c>
      <c r="O30" s="63">
        <v>581.00667999999996</v>
      </c>
      <c r="P30" s="63">
        <v>4.0270000000000001</v>
      </c>
      <c r="Q30" s="63">
        <v>39.625779999999999</v>
      </c>
      <c r="R30" s="63">
        <v>1978.58575</v>
      </c>
      <c r="S30" s="63">
        <v>1097.9444699999999</v>
      </c>
      <c r="T30" s="63">
        <v>237.62755999999999</v>
      </c>
      <c r="U30" s="63">
        <v>24701.205310000001</v>
      </c>
      <c r="V30" s="63">
        <v>450.47627</v>
      </c>
      <c r="W30" s="63">
        <v>127.74625</v>
      </c>
      <c r="X30" s="63">
        <v>7939.9826899999998</v>
      </c>
      <c r="Y30" s="63">
        <v>446.77051</v>
      </c>
      <c r="Z30" s="63">
        <v>1039.98891</v>
      </c>
      <c r="AA30" s="63">
        <v>7805.8653700000004</v>
      </c>
      <c r="AB30" s="63">
        <v>1206.0815299999999</v>
      </c>
      <c r="AC30" s="107">
        <v>25747.307769999999</v>
      </c>
      <c r="AD30" s="63">
        <v>2.97932</v>
      </c>
      <c r="AE30" s="63">
        <v>3.0747100000000001</v>
      </c>
      <c r="AF30" s="63">
        <v>4328.9975000000004</v>
      </c>
      <c r="AG30" s="63">
        <v>15669.43828</v>
      </c>
      <c r="AH30" s="63">
        <v>3076.5302200000001</v>
      </c>
      <c r="AI30" s="63">
        <v>5.0250000000000004</v>
      </c>
      <c r="AJ30" s="63">
        <v>3.2879999999999998</v>
      </c>
      <c r="AK30" s="63">
        <v>4.3620000000000001</v>
      </c>
      <c r="AL30" s="63">
        <v>0.50700000000000001</v>
      </c>
      <c r="AM30" s="63">
        <v>2.9470000000000001</v>
      </c>
      <c r="AN30" s="63">
        <v>-0.42799999999999999</v>
      </c>
      <c r="AO30" s="63">
        <v>4.2610000000000001</v>
      </c>
      <c r="AP30" s="63">
        <v>3.8940000000000001</v>
      </c>
      <c r="AQ30" s="63">
        <v>0.39700000000000002</v>
      </c>
      <c r="AR30" s="63">
        <v>5.5620000000000003</v>
      </c>
      <c r="AS30" s="63">
        <v>4.8390000000000004</v>
      </c>
      <c r="AT30" s="63">
        <v>-4.6180000000000003</v>
      </c>
      <c r="AU30" s="63">
        <v>103.74621</v>
      </c>
      <c r="AV30" s="63">
        <v>8.9920000000000009</v>
      </c>
      <c r="AW30" s="63">
        <v>40.704450000000001</v>
      </c>
      <c r="AX30" s="63">
        <v>11184.690549999999</v>
      </c>
      <c r="AY30" s="63">
        <v>1418.77126</v>
      </c>
      <c r="AZ30" s="63">
        <v>245.68950000000001</v>
      </c>
      <c r="BA30" s="63">
        <v>1927.00739</v>
      </c>
      <c r="BB30" s="63">
        <v>320.76368000000002</v>
      </c>
      <c r="BC30" s="107">
        <v>4938.3661099999999</v>
      </c>
      <c r="BD30" s="63">
        <v>23.698799999999999</v>
      </c>
      <c r="BE30" s="63">
        <v>175.19965999999999</v>
      </c>
      <c r="BF30" s="63">
        <v>896.42169000000001</v>
      </c>
      <c r="BG30" s="63">
        <v>73.355729999999994</v>
      </c>
      <c r="BH30" s="63">
        <v>26.581679999999999</v>
      </c>
      <c r="BI30" s="63">
        <v>7.0363899999999999</v>
      </c>
      <c r="BJ30" s="63">
        <v>53461.579080000003</v>
      </c>
      <c r="BK30" s="63">
        <v>10077.869479999999</v>
      </c>
      <c r="BL30" s="63">
        <v>9736.74424</v>
      </c>
      <c r="BM30" s="63">
        <v>3109.11879</v>
      </c>
      <c r="BN30" s="63">
        <v>4644.0732699999999</v>
      </c>
      <c r="BO30" s="63">
        <v>1.6030199999999999</v>
      </c>
      <c r="BP30" s="63">
        <v>5.3552999999999997</v>
      </c>
      <c r="BQ30" s="63">
        <v>4.48393</v>
      </c>
      <c r="BR30" s="63">
        <v>1142.1111800000001</v>
      </c>
      <c r="BS30" s="63">
        <v>883.73988999999995</v>
      </c>
      <c r="BT30" s="63">
        <v>854.45872999999995</v>
      </c>
      <c r="BU30" s="63">
        <v>3011.35871</v>
      </c>
      <c r="BV30" s="63">
        <v>12845.86304</v>
      </c>
      <c r="BW30" s="63">
        <v>371.86572999999999</v>
      </c>
      <c r="BX30" s="63">
        <v>3.60025</v>
      </c>
      <c r="BY30" s="63">
        <v>2.1320000000000001</v>
      </c>
      <c r="BZ30" s="63">
        <v>3.927</v>
      </c>
      <c r="CA30" s="63">
        <v>7.1999999999999995E-2</v>
      </c>
      <c r="CB30" s="63">
        <v>4.6529999999999996</v>
      </c>
      <c r="CC30" s="63">
        <v>3.9249999999999998</v>
      </c>
      <c r="CD30" s="63">
        <v>2.7930000000000001</v>
      </c>
      <c r="CE30" s="63">
        <v>7.0730000000000004</v>
      </c>
      <c r="CF30" s="63">
        <v>4.851</v>
      </c>
      <c r="CG30" s="63">
        <v>1.72</v>
      </c>
      <c r="CH30" s="63">
        <v>4.4619999999999997</v>
      </c>
      <c r="CI30" s="63">
        <v>5.2460000000000004</v>
      </c>
      <c r="CJ30" s="63">
        <v>11.026999999999999</v>
      </c>
      <c r="CK30" s="63">
        <v>6.4080000000000004</v>
      </c>
      <c r="CL30" s="63">
        <v>2.6360000000000001</v>
      </c>
      <c r="CM30" s="63">
        <v>2.65</v>
      </c>
      <c r="CN30" s="63">
        <v>12.074999999999999</v>
      </c>
      <c r="CO30" s="63">
        <v>5.0670000000000002</v>
      </c>
      <c r="CP30" s="63">
        <v>2.6520000000000001</v>
      </c>
      <c r="CQ30" s="63">
        <v>3.0019999999999998</v>
      </c>
      <c r="CR30" s="63">
        <v>0.51400000000000001</v>
      </c>
      <c r="CS30" s="63">
        <v>0.41799999999999998</v>
      </c>
      <c r="CT30" s="63">
        <v>7.86</v>
      </c>
      <c r="CU30" s="63">
        <v>3.8769999999999998</v>
      </c>
      <c r="CV30" s="63">
        <v>487.47496000000001</v>
      </c>
      <c r="CW30" s="63">
        <v>-1.8859999999999999</v>
      </c>
    </row>
    <row r="31" spans="1:101" x14ac:dyDescent="0.2">
      <c r="A31" s="23">
        <v>42736</v>
      </c>
      <c r="B31" s="63">
        <v>1711.7537400000001</v>
      </c>
      <c r="C31" s="63">
        <v>4.444</v>
      </c>
      <c r="D31" s="63">
        <v>43.261830000000003</v>
      </c>
      <c r="E31" s="63">
        <v>5.0510000000000002</v>
      </c>
      <c r="F31" s="63">
        <v>3272.25371</v>
      </c>
      <c r="G31" s="63">
        <v>5.7307100000000002</v>
      </c>
      <c r="H31" s="63">
        <v>5.5650000000000004</v>
      </c>
      <c r="I31" s="63">
        <v>293.04836999999998</v>
      </c>
      <c r="J31" s="63">
        <v>15.74278</v>
      </c>
      <c r="K31" s="63">
        <v>91.439750000000004</v>
      </c>
      <c r="L31" s="63">
        <v>9.298</v>
      </c>
      <c r="M31" s="63">
        <v>2.94</v>
      </c>
      <c r="N31" s="63">
        <v>1654.9872399999999</v>
      </c>
      <c r="O31" s="63">
        <v>645.35310000000004</v>
      </c>
      <c r="P31" s="63">
        <v>5.1639999999999997</v>
      </c>
      <c r="Q31" s="63">
        <v>40.697969999999998</v>
      </c>
      <c r="R31" s="63">
        <v>2026.5699400000001</v>
      </c>
      <c r="S31" s="63">
        <v>1107.6579899999999</v>
      </c>
      <c r="T31" s="63">
        <v>249.83735999999999</v>
      </c>
      <c r="U31" s="63">
        <v>25928.732820000001</v>
      </c>
      <c r="V31" s="63">
        <v>474.55988000000002</v>
      </c>
      <c r="W31" s="63">
        <v>135.46521999999999</v>
      </c>
      <c r="X31" s="63">
        <v>8220.0831300000009</v>
      </c>
      <c r="Y31" s="63">
        <v>459.90681999999998</v>
      </c>
      <c r="Z31" s="63">
        <v>1145.8496</v>
      </c>
      <c r="AA31" s="63">
        <v>8208.9287800000002</v>
      </c>
      <c r="AB31" s="63">
        <v>1290.4444900000001</v>
      </c>
      <c r="AC31" s="107">
        <v>27180.177309999999</v>
      </c>
      <c r="AD31" s="63">
        <v>4.1704600000000003</v>
      </c>
      <c r="AE31" s="63">
        <v>2.4251800000000001</v>
      </c>
      <c r="AF31" s="63">
        <v>4547.6590399999995</v>
      </c>
      <c r="AG31" s="63">
        <v>16411.34693</v>
      </c>
      <c r="AH31" s="63">
        <v>3134.22793</v>
      </c>
      <c r="AI31" s="63">
        <v>5.3659999999999997</v>
      </c>
      <c r="AJ31" s="63">
        <v>5.8529999999999998</v>
      </c>
      <c r="AK31" s="63">
        <v>3.528</v>
      </c>
      <c r="AL31" s="63">
        <v>10.179</v>
      </c>
      <c r="AM31" s="63">
        <v>5.085</v>
      </c>
      <c r="AN31" s="63">
        <v>4.3170000000000002</v>
      </c>
      <c r="AO31" s="63">
        <v>0.35399999999999998</v>
      </c>
      <c r="AP31" s="63">
        <v>5.1379999999999999</v>
      </c>
      <c r="AQ31" s="63">
        <v>5.92</v>
      </c>
      <c r="AR31" s="63">
        <v>8.3490000000000002</v>
      </c>
      <c r="AS31" s="63">
        <v>4.1529999999999996</v>
      </c>
      <c r="AT31" s="63">
        <v>7.9669999999999996</v>
      </c>
      <c r="AU31" s="63">
        <v>107.18253</v>
      </c>
      <c r="AV31" s="63">
        <v>3.3119999999999998</v>
      </c>
      <c r="AW31" s="63">
        <v>49.230809999999998</v>
      </c>
      <c r="AX31" s="63">
        <v>11651.14315</v>
      </c>
      <c r="AY31" s="63">
        <v>1476.7623599999999</v>
      </c>
      <c r="AZ31" s="63">
        <v>257.90690999999998</v>
      </c>
      <c r="BA31" s="63">
        <v>2010.1881100000001</v>
      </c>
      <c r="BB31" s="63">
        <v>342.29637000000002</v>
      </c>
      <c r="BC31" s="107">
        <v>5174.6778599999998</v>
      </c>
      <c r="BD31" s="63">
        <v>23.973970000000001</v>
      </c>
      <c r="BE31" s="63">
        <v>185.18055000000001</v>
      </c>
      <c r="BF31" s="63">
        <v>955.26059999999995</v>
      </c>
      <c r="BG31" s="63">
        <v>79.200130000000001</v>
      </c>
      <c r="BH31" s="63">
        <v>29.18779</v>
      </c>
      <c r="BI31" s="63">
        <v>7.7546799999999996</v>
      </c>
      <c r="BJ31" s="63">
        <v>56261.570919999998</v>
      </c>
      <c r="BK31" s="63">
        <v>10768.830379999999</v>
      </c>
      <c r="BL31" s="63">
        <v>10259.24955</v>
      </c>
      <c r="BM31" s="63">
        <v>3120.1245199999998</v>
      </c>
      <c r="BN31" s="63">
        <v>4919.0100899999998</v>
      </c>
      <c r="BO31" s="63">
        <v>4.7852199999999998</v>
      </c>
      <c r="BP31" s="63">
        <v>0.88470000000000004</v>
      </c>
      <c r="BQ31" s="63">
        <v>5.6968699999999997</v>
      </c>
      <c r="BR31" s="63">
        <v>1213.1675</v>
      </c>
      <c r="BS31" s="63">
        <v>934.40170000000001</v>
      </c>
      <c r="BT31" s="63">
        <v>887.95633999999995</v>
      </c>
      <c r="BU31" s="63">
        <v>3164.48974</v>
      </c>
      <c r="BV31" s="63">
        <v>13379.37407</v>
      </c>
      <c r="BW31" s="63">
        <v>400.23090999999999</v>
      </c>
      <c r="BX31" s="63">
        <v>5.2373900000000004</v>
      </c>
      <c r="BY31" s="63">
        <v>6.7130000000000001</v>
      </c>
      <c r="BZ31" s="63">
        <v>6.9950000000000001</v>
      </c>
      <c r="CA31" s="63">
        <v>4.9729999999999999</v>
      </c>
      <c r="CB31" s="63">
        <v>5.4880000000000004</v>
      </c>
      <c r="CC31" s="63">
        <v>5.7329999999999997</v>
      </c>
      <c r="CD31" s="63">
        <v>2.706</v>
      </c>
      <c r="CE31" s="63">
        <v>10.208</v>
      </c>
      <c r="CF31" s="63">
        <v>5.3460000000000001</v>
      </c>
      <c r="CG31" s="63">
        <v>6.0570000000000004</v>
      </c>
      <c r="CH31" s="63">
        <v>4.0869999999999997</v>
      </c>
      <c r="CI31" s="63">
        <v>11.074999999999999</v>
      </c>
      <c r="CJ31" s="63">
        <v>2.706</v>
      </c>
      <c r="CK31" s="63">
        <v>9.8040000000000003</v>
      </c>
      <c r="CL31" s="63">
        <v>4.7350000000000003</v>
      </c>
      <c r="CM31" s="63">
        <v>6.8559999999999999</v>
      </c>
      <c r="CN31" s="63">
        <v>0.67800000000000005</v>
      </c>
      <c r="CO31" s="63">
        <v>1.161</v>
      </c>
      <c r="CP31" s="63">
        <v>6.0419999999999998</v>
      </c>
      <c r="CQ31" s="63">
        <v>3.92</v>
      </c>
      <c r="CR31" s="63">
        <v>6.5640000000000001</v>
      </c>
      <c r="CS31" s="63">
        <v>6.2210000000000001</v>
      </c>
      <c r="CT31" s="63">
        <v>7.6280000000000001</v>
      </c>
      <c r="CU31" s="63">
        <v>1.875</v>
      </c>
      <c r="CV31" s="63">
        <v>509.13763999999998</v>
      </c>
      <c r="CW31" s="63">
        <v>6.9779999999999998</v>
      </c>
    </row>
    <row r="32" spans="1:101" x14ac:dyDescent="0.2">
      <c r="A32" s="23">
        <v>43101</v>
      </c>
      <c r="B32" s="63">
        <v>1786.3698199999999</v>
      </c>
      <c r="C32" s="63">
        <v>7.74</v>
      </c>
      <c r="D32" s="63">
        <v>45.609929999999999</v>
      </c>
      <c r="E32" s="63">
        <v>2.7789999999999999</v>
      </c>
      <c r="F32" s="63">
        <v>3163.34031</v>
      </c>
      <c r="G32" s="63">
        <v>6.16418</v>
      </c>
      <c r="H32" s="63">
        <v>2.363</v>
      </c>
      <c r="I32" s="63">
        <v>317.58864</v>
      </c>
      <c r="J32" s="63">
        <v>16.212730000000001</v>
      </c>
      <c r="K32" s="63">
        <v>100.80512</v>
      </c>
      <c r="L32" s="63">
        <v>8.3740000000000006</v>
      </c>
      <c r="M32" s="63">
        <v>8.5020000000000007</v>
      </c>
      <c r="N32" s="63">
        <v>1853.6204600000001</v>
      </c>
      <c r="O32" s="63">
        <v>712.93895999999995</v>
      </c>
      <c r="P32" s="63">
        <v>3.7130000000000001</v>
      </c>
      <c r="Q32" s="63">
        <v>41.15399</v>
      </c>
      <c r="R32" s="63">
        <v>2049.2778899999998</v>
      </c>
      <c r="S32" s="63">
        <v>1116.7118399999999</v>
      </c>
      <c r="T32" s="63">
        <v>255.18089000000001</v>
      </c>
      <c r="U32" s="63">
        <v>26444.90265</v>
      </c>
      <c r="V32" s="63">
        <v>474.43887000000001</v>
      </c>
      <c r="W32" s="63">
        <v>143.61099999999999</v>
      </c>
      <c r="X32" s="63">
        <v>8220.1760300000005</v>
      </c>
      <c r="Y32" s="63">
        <v>499.00634000000002</v>
      </c>
      <c r="Z32" s="63">
        <v>1303.14231</v>
      </c>
      <c r="AA32" s="63">
        <v>8513.7070999999996</v>
      </c>
      <c r="AB32" s="63">
        <v>1411.1958199999999</v>
      </c>
      <c r="AC32" s="107">
        <v>27822.544020000001</v>
      </c>
      <c r="AD32" s="63">
        <v>2.8008600000000001</v>
      </c>
      <c r="AE32" s="63">
        <v>1.1205099999999999</v>
      </c>
      <c r="AF32" s="63">
        <v>4674.0403299999998</v>
      </c>
      <c r="AG32" s="63">
        <v>16609.69256</v>
      </c>
      <c r="AH32" s="63">
        <v>3165.98974</v>
      </c>
      <c r="AI32" s="63">
        <v>2.8319999999999999</v>
      </c>
      <c r="AJ32" s="63">
        <v>5.4279999999999999</v>
      </c>
      <c r="AK32" s="63">
        <v>1E-3</v>
      </c>
      <c r="AL32" s="63">
        <v>13.727</v>
      </c>
      <c r="AM32" s="63">
        <v>1.9750000000000001</v>
      </c>
      <c r="AN32" s="63">
        <v>3.8079999999999998</v>
      </c>
      <c r="AO32" s="63">
        <v>0.29399999999999998</v>
      </c>
      <c r="AP32" s="63">
        <v>2.1389999999999998</v>
      </c>
      <c r="AQ32" s="63">
        <v>6.2439999999999998</v>
      </c>
      <c r="AR32" s="63">
        <v>12.002000000000001</v>
      </c>
      <c r="AS32" s="63">
        <v>2.2400000000000002</v>
      </c>
      <c r="AT32" s="63">
        <v>4.2030000000000003</v>
      </c>
      <c r="AU32" s="63">
        <v>117.01785</v>
      </c>
      <c r="AV32" s="63">
        <v>9.1760000000000002</v>
      </c>
      <c r="AW32" s="63">
        <v>49.540700000000001</v>
      </c>
      <c r="AX32" s="63">
        <v>11977.475829999999</v>
      </c>
      <c r="AY32" s="63">
        <v>1477.80826</v>
      </c>
      <c r="AZ32" s="63">
        <v>268.88715999999999</v>
      </c>
      <c r="BA32" s="63">
        <v>2086.7350999999999</v>
      </c>
      <c r="BB32" s="63">
        <v>362.7509</v>
      </c>
      <c r="BC32" s="107">
        <v>5313.7241899999999</v>
      </c>
      <c r="BD32" s="63">
        <v>24.169930000000001</v>
      </c>
      <c r="BE32" s="63">
        <v>193.54617999999999</v>
      </c>
      <c r="BF32" s="63">
        <v>1005.85481</v>
      </c>
      <c r="BG32" s="63">
        <v>82.528559999999999</v>
      </c>
      <c r="BH32" s="63">
        <v>30.238669999999999</v>
      </c>
      <c r="BI32" s="63">
        <v>9.0996600000000001</v>
      </c>
      <c r="BJ32" s="63">
        <v>57954.289510000002</v>
      </c>
      <c r="BK32" s="63">
        <v>11212.85146</v>
      </c>
      <c r="BL32" s="63">
        <v>10549.782020000001</v>
      </c>
      <c r="BM32" s="63">
        <v>3129.3063999999999</v>
      </c>
      <c r="BN32" s="63">
        <v>5226.1762099999996</v>
      </c>
      <c r="BO32" s="63">
        <v>2.6870500000000002</v>
      </c>
      <c r="BP32" s="63">
        <v>0.81738999999999995</v>
      </c>
      <c r="BQ32" s="63">
        <v>4.5175599999999996</v>
      </c>
      <c r="BR32" s="63">
        <v>1274.74197</v>
      </c>
      <c r="BS32" s="63">
        <v>969.92106999999999</v>
      </c>
      <c r="BT32" s="63">
        <v>913.64355</v>
      </c>
      <c r="BU32" s="63">
        <v>3226.98909</v>
      </c>
      <c r="BV32" s="63">
        <v>13679.08842</v>
      </c>
      <c r="BW32" s="63">
        <v>434.94045999999997</v>
      </c>
      <c r="BX32" s="63">
        <v>3.0086599999999999</v>
      </c>
      <c r="BY32" s="63">
        <v>5.976</v>
      </c>
      <c r="BZ32" s="63">
        <v>9.3569999999999993</v>
      </c>
      <c r="CA32" s="63">
        <v>4.2569999999999997</v>
      </c>
      <c r="CB32" s="63">
        <v>4.359</v>
      </c>
      <c r="CC32" s="63">
        <v>3.8010000000000002</v>
      </c>
      <c r="CD32" s="63">
        <v>1.121</v>
      </c>
      <c r="CE32" s="63">
        <v>17.344000000000001</v>
      </c>
      <c r="CF32" s="63">
        <v>-2.5999999999999999E-2</v>
      </c>
      <c r="CG32" s="63">
        <v>-3.3279999999999998</v>
      </c>
      <c r="CH32" s="63">
        <v>7.0999999999999994E-2</v>
      </c>
      <c r="CI32" s="63">
        <v>10.473000000000001</v>
      </c>
      <c r="CJ32" s="63">
        <v>10.242000000000001</v>
      </c>
      <c r="CK32" s="63">
        <v>3.6</v>
      </c>
      <c r="CL32" s="63">
        <v>1.2090000000000001</v>
      </c>
      <c r="CM32" s="63">
        <v>4.1230000000000002</v>
      </c>
      <c r="CN32" s="63">
        <v>7.5640000000000001</v>
      </c>
      <c r="CO32" s="63">
        <v>0.81699999999999995</v>
      </c>
      <c r="CP32" s="63">
        <v>6.0129999999999999</v>
      </c>
      <c r="CQ32" s="63">
        <v>2.8929999999999998</v>
      </c>
      <c r="CR32" s="63">
        <v>5.2960000000000003</v>
      </c>
      <c r="CS32" s="63">
        <v>5.0759999999999996</v>
      </c>
      <c r="CT32" s="63">
        <v>8.6720000000000006</v>
      </c>
      <c r="CU32" s="63">
        <v>1.0129999999999999</v>
      </c>
      <c r="CV32" s="63">
        <v>548.54704000000004</v>
      </c>
      <c r="CW32" s="63">
        <v>2.9849999999999999</v>
      </c>
    </row>
    <row r="33" spans="1:101" x14ac:dyDescent="0.2">
      <c r="A33" s="23">
        <v>43466</v>
      </c>
      <c r="B33" s="63">
        <v>1827.60366</v>
      </c>
      <c r="C33" s="63">
        <v>8.6170000000000009</v>
      </c>
      <c r="D33" s="63">
        <v>46.532829999999997</v>
      </c>
      <c r="E33" s="63">
        <v>1.3520000000000001</v>
      </c>
      <c r="F33" s="63">
        <v>3395.44128</v>
      </c>
      <c r="G33" s="63">
        <v>6.6331600000000002</v>
      </c>
      <c r="H33" s="63">
        <v>1.4999999999999999E-2</v>
      </c>
      <c r="I33" s="63">
        <v>356.29354999999998</v>
      </c>
      <c r="J33" s="63">
        <v>17.025369999999999</v>
      </c>
      <c r="K33" s="63">
        <v>106.90040999999999</v>
      </c>
      <c r="L33" s="63">
        <v>12.186999999999999</v>
      </c>
      <c r="M33" s="63">
        <v>9.5739999999999998</v>
      </c>
      <c r="N33" s="63">
        <v>2033.08286</v>
      </c>
      <c r="O33" s="63">
        <v>798.79467999999997</v>
      </c>
      <c r="P33" s="63">
        <v>2.23</v>
      </c>
      <c r="Q33" s="63">
        <v>40.229819999999997</v>
      </c>
      <c r="R33" s="63">
        <v>2003.25865</v>
      </c>
      <c r="S33" s="63">
        <v>1084.8486499999999</v>
      </c>
      <c r="T33" s="63">
        <v>258.37542000000002</v>
      </c>
      <c r="U33" s="63">
        <v>26102.94745</v>
      </c>
      <c r="V33" s="63">
        <v>480.55470000000003</v>
      </c>
      <c r="W33" s="63">
        <v>146.67171999999999</v>
      </c>
      <c r="X33" s="63">
        <v>7998.1815299999998</v>
      </c>
      <c r="Y33" s="63">
        <v>546.78332999999998</v>
      </c>
      <c r="Z33" s="63">
        <v>1437.26638</v>
      </c>
      <c r="AA33" s="63">
        <v>8703.5468899999996</v>
      </c>
      <c r="AB33" s="63">
        <v>1486.7206000000001</v>
      </c>
      <c r="AC33" s="107">
        <v>27826.831839999999</v>
      </c>
      <c r="AD33" s="63">
        <v>0.46065</v>
      </c>
      <c r="AE33" s="63">
        <v>-2.2456299999999998</v>
      </c>
      <c r="AF33" s="63">
        <v>4737.2269500000002</v>
      </c>
      <c r="AG33" s="63">
        <v>16560.720249999998</v>
      </c>
      <c r="AH33" s="63">
        <v>3088.1073099999999</v>
      </c>
      <c r="AI33" s="63">
        <v>-1.407</v>
      </c>
      <c r="AJ33" s="63">
        <v>2.0230000000000001</v>
      </c>
      <c r="AK33" s="63">
        <v>-2.7010000000000001</v>
      </c>
      <c r="AL33" s="63">
        <v>10.292</v>
      </c>
      <c r="AM33" s="63">
        <v>0.25</v>
      </c>
      <c r="AN33" s="63">
        <v>0.64100000000000001</v>
      </c>
      <c r="AO33" s="63">
        <v>0.45200000000000001</v>
      </c>
      <c r="AP33" s="63">
        <v>1.252</v>
      </c>
      <c r="AQ33" s="63">
        <v>-1.1299999999999999</v>
      </c>
      <c r="AR33" s="63">
        <v>9.6820000000000004</v>
      </c>
      <c r="AS33" s="63">
        <v>-0.98199999999999998</v>
      </c>
      <c r="AT33" s="63">
        <v>7.7530000000000001</v>
      </c>
      <c r="AU33" s="63">
        <v>123.92579000000001</v>
      </c>
      <c r="AV33" s="63">
        <v>5.9029999999999996</v>
      </c>
      <c r="AW33" s="63">
        <v>49.032550000000001</v>
      </c>
      <c r="AX33" s="63">
        <v>12032.649429999999</v>
      </c>
      <c r="AY33" s="63">
        <v>1454.7780700000001</v>
      </c>
      <c r="AZ33" s="63">
        <v>270.17712999999998</v>
      </c>
      <c r="BA33" s="63">
        <v>2100.1105400000001</v>
      </c>
      <c r="BB33" s="63">
        <v>374.34073999999998</v>
      </c>
      <c r="BC33" s="107">
        <v>5335.1773199999998</v>
      </c>
      <c r="BD33" s="63">
        <v>23.48029</v>
      </c>
      <c r="BE33" s="63">
        <v>198.01745</v>
      </c>
      <c r="BF33" s="63">
        <v>1029.5568800000001</v>
      </c>
      <c r="BG33" s="63">
        <v>88.926770000000005</v>
      </c>
      <c r="BH33" s="63">
        <v>29.403790000000001</v>
      </c>
      <c r="BI33" s="63">
        <v>8.8395600000000005</v>
      </c>
      <c r="BJ33" s="63">
        <v>58332.183400000002</v>
      </c>
      <c r="BK33" s="63">
        <v>11266.11159</v>
      </c>
      <c r="BL33" s="63">
        <v>10401.33382</v>
      </c>
      <c r="BM33" s="63">
        <v>3143.4404399999999</v>
      </c>
      <c r="BN33" s="63">
        <v>5167.0974399999996</v>
      </c>
      <c r="BO33" s="63">
        <v>0.40372999999999998</v>
      </c>
      <c r="BP33" s="63">
        <v>-2.85331</v>
      </c>
      <c r="BQ33" s="63">
        <v>2.3101799999999999</v>
      </c>
      <c r="BR33" s="63">
        <v>1299.7340099999999</v>
      </c>
      <c r="BS33" s="63">
        <v>992.05552</v>
      </c>
      <c r="BT33" s="63">
        <v>927.20097999999996</v>
      </c>
      <c r="BU33" s="63">
        <v>3235.0667800000001</v>
      </c>
      <c r="BV33" s="63">
        <v>13544.77426</v>
      </c>
      <c r="BW33" s="63">
        <v>480.21942000000001</v>
      </c>
      <c r="BX33" s="63">
        <v>0.65205999999999997</v>
      </c>
      <c r="BY33" s="63">
        <v>3.1949999999999998</v>
      </c>
      <c r="BZ33" s="63">
        <v>5.3520000000000003</v>
      </c>
      <c r="CA33" s="63">
        <v>0.48</v>
      </c>
      <c r="CB33" s="63">
        <v>2.3079999999999998</v>
      </c>
      <c r="CC33" s="63">
        <v>2.282</v>
      </c>
      <c r="CD33" s="63">
        <v>-2.246</v>
      </c>
      <c r="CE33" s="63">
        <v>-2.8580000000000001</v>
      </c>
      <c r="CF33" s="63">
        <v>1.2889999999999999</v>
      </c>
      <c r="CG33" s="63">
        <v>7.3369999999999997</v>
      </c>
      <c r="CH33" s="63">
        <v>-1.5580000000000001</v>
      </c>
      <c r="CI33" s="63">
        <v>12.042999999999999</v>
      </c>
      <c r="CJ33" s="63">
        <v>6.0469999999999997</v>
      </c>
      <c r="CK33" s="63">
        <v>-2.7610000000000001</v>
      </c>
      <c r="CL33" s="63">
        <v>-0.29499999999999998</v>
      </c>
      <c r="CM33" s="63">
        <v>0.47499999999999998</v>
      </c>
      <c r="CN33" s="63">
        <v>7.6079999999999997</v>
      </c>
      <c r="CO33" s="63">
        <v>-2.8530000000000002</v>
      </c>
      <c r="CP33" s="63">
        <v>2.1309999999999998</v>
      </c>
      <c r="CQ33" s="63">
        <v>1.484</v>
      </c>
      <c r="CR33" s="63">
        <v>2.3559999999999999</v>
      </c>
      <c r="CS33" s="63">
        <v>1.9610000000000001</v>
      </c>
      <c r="CT33" s="63">
        <v>10.41</v>
      </c>
      <c r="CU33" s="63">
        <v>-2.46</v>
      </c>
      <c r="CV33" s="63">
        <v>595.81587999999999</v>
      </c>
      <c r="CW33" s="63">
        <v>5.0119999999999996</v>
      </c>
    </row>
    <row r="34" spans="1:101" x14ac:dyDescent="0.2">
      <c r="A34" s="23">
        <v>43831</v>
      </c>
      <c r="B34" s="63">
        <v>1811.6965399999999</v>
      </c>
      <c r="C34" s="63">
        <v>2.3740000000000001</v>
      </c>
      <c r="D34" s="63">
        <v>44.960740000000001</v>
      </c>
      <c r="E34" s="63">
        <v>-1.829</v>
      </c>
      <c r="F34" s="63">
        <v>3775.5445</v>
      </c>
      <c r="G34" s="63">
        <v>6.0544500000000001</v>
      </c>
      <c r="H34" s="63">
        <v>1.117</v>
      </c>
      <c r="I34" s="63">
        <v>360.22327000000001</v>
      </c>
      <c r="J34" s="63">
        <v>16.337109999999999</v>
      </c>
      <c r="K34" s="63">
        <v>105.76993</v>
      </c>
      <c r="L34" s="63">
        <v>1.103</v>
      </c>
      <c r="M34" s="63">
        <v>3.1240000000000001</v>
      </c>
      <c r="N34" s="63">
        <v>2146.4906999999998</v>
      </c>
      <c r="O34" s="63">
        <v>810.57172000000003</v>
      </c>
      <c r="P34" s="63">
        <v>-1.0880000000000001</v>
      </c>
      <c r="Q34" s="63">
        <v>37.08182</v>
      </c>
      <c r="R34" s="63">
        <v>1851.5615399999999</v>
      </c>
      <c r="S34" s="63">
        <v>965.97361000000001</v>
      </c>
      <c r="T34" s="63">
        <v>256.23396000000002</v>
      </c>
      <c r="U34" s="63">
        <v>20799.628379999998</v>
      </c>
      <c r="V34" s="63">
        <v>523.86833999999999</v>
      </c>
      <c r="W34" s="63">
        <v>146.84421</v>
      </c>
      <c r="X34" s="63">
        <v>8384.1839799999998</v>
      </c>
      <c r="Y34" s="63">
        <v>563.86738000000003</v>
      </c>
      <c r="Z34" s="63">
        <v>1536.52836</v>
      </c>
      <c r="AA34" s="63">
        <v>8608.8679900000006</v>
      </c>
      <c r="AB34" s="63">
        <v>1512.6796300000001</v>
      </c>
      <c r="AC34" s="107">
        <v>28137.672839999999</v>
      </c>
      <c r="AD34" s="63">
        <v>-3.0900099999999999</v>
      </c>
      <c r="AE34" s="63">
        <v>-7.5725199999999999</v>
      </c>
      <c r="AF34" s="63">
        <v>4650.5622899999998</v>
      </c>
      <c r="AG34" s="63">
        <v>16823.203030000001</v>
      </c>
      <c r="AH34" s="63">
        <v>2817.5351500000002</v>
      </c>
      <c r="AI34" s="63">
        <v>-6.8310000000000004</v>
      </c>
      <c r="AJ34" s="63">
        <v>-3.3780000000000001</v>
      </c>
      <c r="AK34" s="63">
        <v>4.8259999999999996</v>
      </c>
      <c r="AL34" s="63">
        <v>6.9059999999999997</v>
      </c>
      <c r="AM34" s="63">
        <v>-0.77800000000000002</v>
      </c>
      <c r="AN34" s="63">
        <v>-1.6120000000000001</v>
      </c>
      <c r="AO34" s="63">
        <v>-9.2390000000000008</v>
      </c>
      <c r="AP34" s="63">
        <v>-0.82899999999999996</v>
      </c>
      <c r="AQ34" s="63">
        <v>-9.7469999999999999</v>
      </c>
      <c r="AR34" s="63">
        <v>5.5780000000000003</v>
      </c>
      <c r="AS34" s="63">
        <v>-7.39</v>
      </c>
      <c r="AT34" s="63">
        <v>-1.1759999999999999</v>
      </c>
      <c r="AU34" s="63">
        <v>122.10704</v>
      </c>
      <c r="AV34" s="63">
        <v>-1.468</v>
      </c>
      <c r="AW34" s="63">
        <v>46.094529999999999</v>
      </c>
      <c r="AX34" s="63">
        <v>11660.83899</v>
      </c>
      <c r="AY34" s="63">
        <v>1505.1445900000001</v>
      </c>
      <c r="AZ34" s="63">
        <v>250.9134</v>
      </c>
      <c r="BA34" s="63">
        <v>2066.2614199999998</v>
      </c>
      <c r="BB34" s="63">
        <v>369.94058999999999</v>
      </c>
      <c r="BC34" s="107">
        <v>5276.1740099999997</v>
      </c>
      <c r="BD34" s="63">
        <v>20.850249999999999</v>
      </c>
      <c r="BE34" s="63">
        <v>195.11093</v>
      </c>
      <c r="BF34" s="63">
        <v>929.98626999999999</v>
      </c>
      <c r="BG34" s="63">
        <v>87.881200000000007</v>
      </c>
      <c r="BH34" s="63">
        <v>28.663589999999999</v>
      </c>
      <c r="BI34" s="63">
        <v>9.28186</v>
      </c>
      <c r="BJ34" s="63">
        <v>57600.115850000002</v>
      </c>
      <c r="BK34" s="63">
        <v>11314.469800000001</v>
      </c>
      <c r="BL34" s="63">
        <v>9690.8326500000003</v>
      </c>
      <c r="BM34" s="63">
        <v>2853.0097500000002</v>
      </c>
      <c r="BN34" s="63">
        <v>4663.4745499999999</v>
      </c>
      <c r="BO34" s="63">
        <v>-1.1059300000000001</v>
      </c>
      <c r="BP34" s="63">
        <v>-10.957750000000001</v>
      </c>
      <c r="BQ34" s="63">
        <v>-1.4678100000000001</v>
      </c>
      <c r="BR34" s="63">
        <v>1180.89966</v>
      </c>
      <c r="BS34" s="63">
        <v>974.66985</v>
      </c>
      <c r="BT34" s="63">
        <v>903.16229999999996</v>
      </c>
      <c r="BU34" s="63">
        <v>3209.9126000000001</v>
      </c>
      <c r="BV34" s="63">
        <v>12543.8424</v>
      </c>
      <c r="BW34" s="63">
        <v>482.3304</v>
      </c>
      <c r="BX34" s="63">
        <v>-1.2549999999999999</v>
      </c>
      <c r="BY34" s="63">
        <v>-1.175</v>
      </c>
      <c r="BZ34" s="63">
        <v>1.746</v>
      </c>
      <c r="CA34" s="63">
        <v>-7.13</v>
      </c>
      <c r="CB34" s="63">
        <v>-0.87</v>
      </c>
      <c r="CC34" s="63">
        <v>-1.752</v>
      </c>
      <c r="CD34" s="63">
        <v>-7.8250000000000002</v>
      </c>
      <c r="CE34" s="63">
        <v>5.0039999999999996</v>
      </c>
      <c r="CF34" s="63">
        <v>9.0129999999999999</v>
      </c>
      <c r="CG34" s="63">
        <v>11.195</v>
      </c>
      <c r="CH34" s="63">
        <v>3.4620000000000002</v>
      </c>
      <c r="CI34" s="63">
        <v>1.474</v>
      </c>
      <c r="CJ34" s="63">
        <v>-1.0580000000000001</v>
      </c>
      <c r="CK34" s="63">
        <v>-2.5169999999999999</v>
      </c>
      <c r="CL34" s="63">
        <v>1.585</v>
      </c>
      <c r="CM34" s="63">
        <v>0.42899999999999999</v>
      </c>
      <c r="CN34" s="63">
        <v>-8.7240000000000002</v>
      </c>
      <c r="CO34" s="63">
        <v>-11.201000000000001</v>
      </c>
      <c r="CP34" s="63">
        <v>0.11799999999999999</v>
      </c>
      <c r="CQ34" s="63">
        <v>-2.593</v>
      </c>
      <c r="CR34" s="63">
        <v>-9.6709999999999994</v>
      </c>
      <c r="CS34" s="63">
        <v>-9.1430000000000007</v>
      </c>
      <c r="CT34" s="63">
        <v>0.44</v>
      </c>
      <c r="CU34" s="63">
        <v>-8.7620000000000005</v>
      </c>
      <c r="CV34" s="63">
        <v>609.96190000000001</v>
      </c>
      <c r="CW34" s="63">
        <v>-4.0430000000000001</v>
      </c>
    </row>
    <row r="35" spans="1:101" x14ac:dyDescent="0.2">
      <c r="A35" s="23">
        <v>44197</v>
      </c>
      <c r="B35" s="63">
        <v>1923.3255300000001</v>
      </c>
      <c r="C35" s="63">
        <v>10.797000000000001</v>
      </c>
      <c r="D35" s="63">
        <v>47.596119999999999</v>
      </c>
      <c r="E35" s="63">
        <v>4.274</v>
      </c>
      <c r="F35" s="63">
        <v>3814.4009900000001</v>
      </c>
      <c r="G35" s="63">
        <v>5.9089700000000001</v>
      </c>
      <c r="H35" s="63">
        <v>3.4390000000000001</v>
      </c>
      <c r="I35" s="63">
        <v>380.19083999999998</v>
      </c>
      <c r="J35" s="63">
        <v>16.425550000000001</v>
      </c>
      <c r="K35" s="63">
        <v>113.27668</v>
      </c>
      <c r="L35" s="63">
        <v>5.5430000000000001</v>
      </c>
      <c r="M35" s="63">
        <v>11.842000000000001</v>
      </c>
      <c r="N35" s="63">
        <v>2405.7908200000002</v>
      </c>
      <c r="O35" s="63">
        <v>858.91413999999997</v>
      </c>
      <c r="P35" s="63">
        <v>5.8070000000000004</v>
      </c>
      <c r="Q35" s="63">
        <v>36.90887</v>
      </c>
      <c r="R35" s="63">
        <v>1837.89039</v>
      </c>
      <c r="S35" s="63">
        <v>1011.11115</v>
      </c>
      <c r="T35" s="63">
        <v>264.24612000000002</v>
      </c>
      <c r="U35" s="63">
        <v>22324.860410000001</v>
      </c>
      <c r="V35" s="63">
        <v>530.09163000000001</v>
      </c>
      <c r="W35" s="63">
        <v>147.03763000000001</v>
      </c>
      <c r="X35" s="63">
        <v>8488.20154</v>
      </c>
      <c r="Y35" s="63">
        <v>630.63891999999998</v>
      </c>
      <c r="Z35" s="63">
        <v>1729.96749</v>
      </c>
      <c r="AA35" s="63">
        <v>9108.8072400000001</v>
      </c>
      <c r="AB35" s="63">
        <v>1548.5142599999999</v>
      </c>
      <c r="AC35" s="107">
        <v>29105.236010000001</v>
      </c>
      <c r="AD35" s="63">
        <v>3.3820999999999999</v>
      </c>
      <c r="AE35" s="63">
        <v>-0.73836000000000002</v>
      </c>
      <c r="AF35" s="63">
        <v>4849.3501800000004</v>
      </c>
      <c r="AG35" s="63">
        <v>17157.9758</v>
      </c>
      <c r="AH35" s="63">
        <v>2849.0015400000002</v>
      </c>
      <c r="AI35" s="63">
        <v>-3.5920000000000001</v>
      </c>
      <c r="AJ35" s="63">
        <v>5.8620000000000001</v>
      </c>
      <c r="AK35" s="63">
        <v>1.2410000000000001</v>
      </c>
      <c r="AL35" s="63">
        <v>12.589</v>
      </c>
      <c r="AM35" s="63">
        <v>2.206</v>
      </c>
      <c r="AN35" s="63">
        <v>5.1689999999999996</v>
      </c>
      <c r="AO35" s="63">
        <v>8.3420000000000005</v>
      </c>
      <c r="AP35" s="63">
        <v>3.1269999999999998</v>
      </c>
      <c r="AQ35" s="63">
        <v>4.1150000000000002</v>
      </c>
      <c r="AR35" s="63">
        <v>12.08</v>
      </c>
      <c r="AS35" s="63">
        <v>-0.877</v>
      </c>
      <c r="AT35" s="63">
        <v>-2.0550000000000002</v>
      </c>
      <c r="AU35" s="63">
        <v>129.70222999999999</v>
      </c>
      <c r="AV35" s="63">
        <v>6.22</v>
      </c>
      <c r="AW35" s="63">
        <v>45.18289</v>
      </c>
      <c r="AX35" s="63">
        <v>12055.21997</v>
      </c>
      <c r="AY35" s="63">
        <v>1524.5666100000001</v>
      </c>
      <c r="AZ35" s="63">
        <v>266.20463000000001</v>
      </c>
      <c r="BA35" s="63">
        <v>2173.0704300000002</v>
      </c>
      <c r="BB35" s="63">
        <v>378.99166000000002</v>
      </c>
      <c r="BC35" s="107">
        <v>5453.7932499999997</v>
      </c>
      <c r="BD35" s="63">
        <v>21.884319999999999</v>
      </c>
      <c r="BE35" s="63">
        <v>207.92366999999999</v>
      </c>
      <c r="BF35" s="63">
        <v>959.85996</v>
      </c>
      <c r="BG35" s="63">
        <v>86.074860000000001</v>
      </c>
      <c r="BH35" s="63">
        <v>33.84883</v>
      </c>
      <c r="BI35" s="63">
        <v>8.6613500000000005</v>
      </c>
      <c r="BJ35" s="63">
        <v>59451.113380000003</v>
      </c>
      <c r="BK35" s="63">
        <v>11947.26021</v>
      </c>
      <c r="BL35" s="63">
        <v>9342.7589700000008</v>
      </c>
      <c r="BM35" s="63">
        <v>3091.0166800000002</v>
      </c>
      <c r="BN35" s="63">
        <v>4855.37327</v>
      </c>
      <c r="BO35" s="63">
        <v>3.3664399999999999</v>
      </c>
      <c r="BP35" s="63">
        <v>4.6727499999999997</v>
      </c>
      <c r="BQ35" s="63">
        <v>6.5669000000000004</v>
      </c>
      <c r="BR35" s="63">
        <v>1226.06459</v>
      </c>
      <c r="BS35" s="63">
        <v>1040.42803</v>
      </c>
      <c r="BT35" s="63">
        <v>940.28106000000002</v>
      </c>
      <c r="BU35" s="63">
        <v>3280.72282</v>
      </c>
      <c r="BV35" s="63">
        <v>12433.77564</v>
      </c>
      <c r="BW35" s="63">
        <v>509.89334000000002</v>
      </c>
      <c r="BX35" s="63">
        <v>3.21353</v>
      </c>
      <c r="BY35" s="63">
        <v>2.4470000000000001</v>
      </c>
      <c r="BZ35" s="63">
        <v>2.3690000000000002</v>
      </c>
      <c r="CA35" s="63">
        <v>6.0940000000000003</v>
      </c>
      <c r="CB35" s="63">
        <v>6.1619999999999999</v>
      </c>
      <c r="CC35" s="63">
        <v>6.7469999999999999</v>
      </c>
      <c r="CD35" s="63">
        <v>-0.46600000000000003</v>
      </c>
      <c r="CE35" s="63">
        <v>-6.6849999999999996</v>
      </c>
      <c r="CF35" s="63">
        <v>1.1879999999999999</v>
      </c>
      <c r="CG35" s="63">
        <v>1.0289999999999999</v>
      </c>
      <c r="CH35" s="63">
        <v>1.29</v>
      </c>
      <c r="CI35" s="63">
        <v>5.9640000000000004</v>
      </c>
      <c r="CJ35" s="63">
        <v>7.0970000000000004</v>
      </c>
      <c r="CK35" s="63">
        <v>18.09</v>
      </c>
      <c r="CL35" s="63">
        <v>1.99</v>
      </c>
      <c r="CM35" s="63">
        <v>5.593</v>
      </c>
      <c r="CN35" s="63">
        <v>-2.403</v>
      </c>
      <c r="CO35" s="63">
        <v>4.96</v>
      </c>
      <c r="CP35" s="63">
        <v>0.13200000000000001</v>
      </c>
      <c r="CQ35" s="63">
        <v>4.1100000000000003</v>
      </c>
      <c r="CR35" s="63">
        <v>3.2120000000000002</v>
      </c>
      <c r="CS35" s="63">
        <v>3.8250000000000002</v>
      </c>
      <c r="CT35" s="63">
        <v>5.7149999999999999</v>
      </c>
      <c r="CU35" s="63">
        <v>1.117</v>
      </c>
      <c r="CV35" s="63">
        <v>675.82180000000005</v>
      </c>
      <c r="CW35" s="63">
        <v>0.54100000000000004</v>
      </c>
    </row>
    <row r="36" spans="1:101" x14ac:dyDescent="0.2">
      <c r="A36" s="23">
        <v>44562</v>
      </c>
      <c r="B36" s="63">
        <v>1851.08212</v>
      </c>
      <c r="C36" s="63">
        <v>2.1800000000000002</v>
      </c>
      <c r="D36" s="63">
        <v>48.077919999999999</v>
      </c>
      <c r="E36" s="63">
        <v>0.59499999999999997</v>
      </c>
      <c r="F36" s="63">
        <v>3738.8347699999999</v>
      </c>
      <c r="G36" s="63">
        <v>6.4969599999999996</v>
      </c>
      <c r="H36" s="63">
        <v>-1.5529999999999999</v>
      </c>
      <c r="I36" s="63">
        <v>398.52184</v>
      </c>
      <c r="J36" s="63">
        <v>14.74072</v>
      </c>
      <c r="K36" s="63">
        <v>120.73584</v>
      </c>
      <c r="L36" s="63">
        <v>4.8220000000000001</v>
      </c>
      <c r="M36" s="63">
        <v>2.5310000000000001</v>
      </c>
      <c r="N36" s="63">
        <v>2378.6201099999998</v>
      </c>
      <c r="O36" s="63">
        <v>897.57172000000003</v>
      </c>
      <c r="P36" s="63">
        <v>-5.4530000000000003</v>
      </c>
      <c r="Q36" s="63">
        <v>39.647019999999998</v>
      </c>
      <c r="R36" s="63">
        <v>1974.2377899999999</v>
      </c>
      <c r="S36" s="63">
        <v>1048.3480999999999</v>
      </c>
      <c r="T36" s="63">
        <v>264.43356999999997</v>
      </c>
      <c r="U36" s="63">
        <v>24608.84172</v>
      </c>
      <c r="V36" s="63">
        <v>515.63631999999996</v>
      </c>
      <c r="W36" s="63">
        <v>142.00048000000001</v>
      </c>
      <c r="X36" s="63">
        <v>8091.7150099999999</v>
      </c>
      <c r="Y36" s="63">
        <v>646.59942999999998</v>
      </c>
      <c r="Z36" s="63">
        <v>1687.98377</v>
      </c>
      <c r="AA36" s="63">
        <v>8612.0620999999992</v>
      </c>
      <c r="AB36" s="63">
        <v>1514.8555200000001</v>
      </c>
      <c r="AC36" s="107">
        <v>28653.286980000001</v>
      </c>
      <c r="AD36" s="63">
        <v>-0.36969000000000002</v>
      </c>
      <c r="AE36" s="63">
        <v>7.4186899999999998</v>
      </c>
      <c r="AF36" s="63">
        <v>4878.1823800000002</v>
      </c>
      <c r="AG36" s="63">
        <v>16839.689969999999</v>
      </c>
      <c r="AH36" s="63">
        <v>3022.5858899999998</v>
      </c>
      <c r="AI36" s="63">
        <v>8.0960000000000001</v>
      </c>
      <c r="AJ36" s="63">
        <v>1.012</v>
      </c>
      <c r="AK36" s="63">
        <v>-4.6710000000000003</v>
      </c>
      <c r="AL36" s="63">
        <v>-2.427</v>
      </c>
      <c r="AM36" s="63">
        <v>-1.887</v>
      </c>
      <c r="AN36" s="63">
        <v>-4.2679999999999998</v>
      </c>
      <c r="AO36" s="63">
        <v>4.6040000000000001</v>
      </c>
      <c r="AP36" s="63">
        <v>7.0999999999999994E-2</v>
      </c>
      <c r="AQ36" s="63">
        <v>3.1669999999999998</v>
      </c>
      <c r="AR36" s="63">
        <v>-1.129</v>
      </c>
      <c r="AS36" s="63">
        <v>7.2279999999999998</v>
      </c>
      <c r="AT36" s="63">
        <v>-5.9409999999999998</v>
      </c>
      <c r="AU36" s="63">
        <v>135.47656000000001</v>
      </c>
      <c r="AV36" s="63">
        <v>4.452</v>
      </c>
      <c r="AW36" s="63">
        <v>43.956989999999998</v>
      </c>
      <c r="AX36" s="63">
        <v>12010.65251</v>
      </c>
      <c r="AY36" s="63">
        <v>1474.6271300000001</v>
      </c>
      <c r="AZ36" s="63">
        <v>264.79601000000002</v>
      </c>
      <c r="BA36" s="63">
        <v>2080.3171699999998</v>
      </c>
      <c r="BB36" s="63">
        <v>368.66037999999998</v>
      </c>
      <c r="BC36" s="107">
        <v>5299.1462600000004</v>
      </c>
      <c r="BD36" s="63">
        <v>22.690270000000002</v>
      </c>
      <c r="BE36" s="63">
        <v>200.29056</v>
      </c>
      <c r="BF36" s="63">
        <v>963.76963000000001</v>
      </c>
      <c r="BG36" s="63">
        <v>80.960800000000006</v>
      </c>
      <c r="BH36" s="63">
        <v>28.711010000000002</v>
      </c>
      <c r="BI36" s="63">
        <v>8.3171800000000005</v>
      </c>
      <c r="BJ36" s="63">
        <v>59377.752379999998</v>
      </c>
      <c r="BK36" s="63">
        <v>11813.597009999999</v>
      </c>
      <c r="BL36" s="63">
        <v>10099.15739</v>
      </c>
      <c r="BM36" s="63">
        <v>3233.3279900000002</v>
      </c>
      <c r="BN36" s="63">
        <v>5009.1401999999998</v>
      </c>
      <c r="BO36" s="63">
        <v>-2.8355899999999998</v>
      </c>
      <c r="BP36" s="63">
        <v>3.6827800000000002</v>
      </c>
      <c r="BQ36" s="63">
        <v>-3.6711100000000001</v>
      </c>
      <c r="BR36" s="63">
        <v>1228.56564</v>
      </c>
      <c r="BS36" s="63">
        <v>986.99517000000003</v>
      </c>
      <c r="BT36" s="63">
        <v>934.99390000000005</v>
      </c>
      <c r="BU36" s="63">
        <v>3218.8290900000002</v>
      </c>
      <c r="BV36" s="63">
        <v>13332.48538</v>
      </c>
      <c r="BW36" s="63">
        <v>534.01998000000003</v>
      </c>
      <c r="BX36" s="63">
        <v>-0.1234</v>
      </c>
      <c r="BY36" s="63">
        <v>-2.726</v>
      </c>
      <c r="BZ36" s="63">
        <v>-2.1739999999999999</v>
      </c>
      <c r="CA36" s="63">
        <v>-0.52900000000000003</v>
      </c>
      <c r="CB36" s="63">
        <v>-3.7559999999999998</v>
      </c>
      <c r="CC36" s="63">
        <v>-5.1360000000000001</v>
      </c>
      <c r="CD36" s="63">
        <v>7.4189999999999996</v>
      </c>
      <c r="CE36" s="63">
        <v>-3.9740000000000002</v>
      </c>
      <c r="CF36" s="63">
        <v>-2.7269999999999999</v>
      </c>
      <c r="CG36" s="63">
        <v>-1.9810000000000001</v>
      </c>
      <c r="CH36" s="63">
        <v>-3.2759999999999998</v>
      </c>
      <c r="CI36" s="63">
        <v>4.5010000000000003</v>
      </c>
      <c r="CJ36" s="63">
        <v>6.585</v>
      </c>
      <c r="CK36" s="63">
        <v>-15.179</v>
      </c>
      <c r="CL36" s="63">
        <v>-1.855</v>
      </c>
      <c r="CM36" s="63">
        <v>-1.119</v>
      </c>
      <c r="CN36" s="63">
        <v>9.9510000000000005</v>
      </c>
      <c r="CO36" s="63">
        <v>3.6829999999999998</v>
      </c>
      <c r="CP36" s="63">
        <v>-3.4260000000000002</v>
      </c>
      <c r="CQ36" s="63">
        <v>-0.56200000000000006</v>
      </c>
      <c r="CR36" s="63">
        <v>0.40699999999999997</v>
      </c>
      <c r="CS36" s="63">
        <v>0.20399999999999999</v>
      </c>
      <c r="CT36" s="63">
        <v>4.7320000000000002</v>
      </c>
      <c r="CU36" s="63">
        <v>6.093</v>
      </c>
      <c r="CV36" s="63">
        <v>690.55642</v>
      </c>
      <c r="CW36" s="63">
        <v>-10.257</v>
      </c>
    </row>
    <row r="37" spans="1:101" s="67" customFormat="1" x14ac:dyDescent="0.2">
      <c r="A37" s="65">
        <v>44927</v>
      </c>
      <c r="B37" s="66">
        <v>1851.91893</v>
      </c>
      <c r="C37" s="66">
        <v>12.172000000000001</v>
      </c>
      <c r="D37" s="66"/>
      <c r="E37" s="66">
        <v>3.2120000000000002</v>
      </c>
      <c r="F37" s="66">
        <v>3910.4268000000002</v>
      </c>
      <c r="G37" s="66"/>
      <c r="H37" s="66">
        <v>5.173</v>
      </c>
      <c r="I37" s="66">
        <v>410.92653999999999</v>
      </c>
      <c r="J37" s="66">
        <v>15.16793</v>
      </c>
      <c r="K37" s="66">
        <v>128.47165000000001</v>
      </c>
      <c r="L37" s="66">
        <v>3.113</v>
      </c>
      <c r="M37" s="66">
        <v>12.563000000000001</v>
      </c>
      <c r="N37" s="66">
        <v>2542.1594300000002</v>
      </c>
      <c r="O37" s="66">
        <v>926.22290999999996</v>
      </c>
      <c r="P37" s="66">
        <v>0.81200000000000006</v>
      </c>
      <c r="Q37" s="66">
        <v>40.81682</v>
      </c>
      <c r="R37" s="66">
        <v>2032.4883600000001</v>
      </c>
      <c r="S37" s="66">
        <v>1083.2696100000001</v>
      </c>
      <c r="T37" s="66">
        <v>266.69346999999999</v>
      </c>
      <c r="U37" s="66">
        <v>28262.638019999999</v>
      </c>
      <c r="V37" s="66">
        <v>536.98310000000004</v>
      </c>
      <c r="W37" s="66"/>
      <c r="X37" s="66">
        <v>8509.95262</v>
      </c>
      <c r="Y37" s="66">
        <v>727.83290999999997</v>
      </c>
      <c r="Z37" s="66">
        <v>1770.2516700000001</v>
      </c>
      <c r="AA37" s="66">
        <v>8681.9698800000006</v>
      </c>
      <c r="AB37" s="66">
        <v>1549.68019</v>
      </c>
      <c r="AC37" s="107">
        <v>30135.44283</v>
      </c>
      <c r="AD37" s="66">
        <v>2.8495400000000002</v>
      </c>
      <c r="AE37" s="66">
        <v>2.9505400000000002</v>
      </c>
      <c r="AF37" s="66">
        <v>5034.8846000000003</v>
      </c>
      <c r="AG37" s="66">
        <v>17814.9846</v>
      </c>
      <c r="AH37" s="66">
        <v>3115.7579700000001</v>
      </c>
      <c r="AI37" s="66">
        <v>6.84</v>
      </c>
      <c r="AJ37" s="66"/>
      <c r="AK37" s="66">
        <v>5.1689999999999996</v>
      </c>
      <c r="AL37" s="66">
        <v>4.8739999999999997</v>
      </c>
      <c r="AM37" s="66">
        <v>5.0890000000000004</v>
      </c>
      <c r="AN37" s="66">
        <v>2.1819999999999999</v>
      </c>
      <c r="AO37" s="66">
        <v>10.311999999999999</v>
      </c>
      <c r="AP37" s="66">
        <v>0.85499999999999998</v>
      </c>
      <c r="AQ37" s="66">
        <v>7.6950000000000003</v>
      </c>
      <c r="AR37" s="66">
        <v>6.875</v>
      </c>
      <c r="AS37" s="66">
        <v>7.6820000000000004</v>
      </c>
      <c r="AT37" s="66"/>
      <c r="AU37" s="66">
        <v>143.63958</v>
      </c>
      <c r="AV37" s="66">
        <v>6.0250000000000004</v>
      </c>
      <c r="AW37" s="66">
        <v>46.780299999999997</v>
      </c>
      <c r="AX37" s="66">
        <v>12352.90021</v>
      </c>
      <c r="AY37" s="66">
        <v>1536.1907699999999</v>
      </c>
      <c r="AZ37" s="66">
        <v>274.65672999999998</v>
      </c>
      <c r="BA37" s="66">
        <v>2125.7174399999999</v>
      </c>
      <c r="BB37" s="66">
        <v>372.66345999999999</v>
      </c>
      <c r="BC37" s="107">
        <v>5508.3643400000001</v>
      </c>
      <c r="BD37" s="66">
        <v>23.446110000000001</v>
      </c>
      <c r="BE37" s="66">
        <v>201.0273</v>
      </c>
      <c r="BF37" s="66">
        <v>1034.8163099999999</v>
      </c>
      <c r="BG37" s="66"/>
      <c r="BH37" s="66"/>
      <c r="BI37" s="66"/>
      <c r="BJ37" s="66">
        <v>62241.14486</v>
      </c>
      <c r="BK37" s="66">
        <v>12320.45823</v>
      </c>
      <c r="BL37" s="66">
        <v>10789.9702</v>
      </c>
      <c r="BM37" s="66">
        <v>3566.7571699999999</v>
      </c>
      <c r="BN37" s="66">
        <v>5394.6051799999996</v>
      </c>
      <c r="BO37" s="66">
        <v>3.94815</v>
      </c>
      <c r="BP37" s="66">
        <v>3.3311000000000002</v>
      </c>
      <c r="BQ37" s="66">
        <v>0.36784</v>
      </c>
      <c r="BR37" s="66">
        <v>1309.4730300000001</v>
      </c>
      <c r="BS37" s="66">
        <v>1001.03395</v>
      </c>
      <c r="BT37" s="66">
        <v>949.78826000000004</v>
      </c>
      <c r="BU37" s="66">
        <v>3382.6469000000002</v>
      </c>
      <c r="BV37" s="66">
        <v>14356.727370000001</v>
      </c>
      <c r="BW37" s="66">
        <v>554.24662000000001</v>
      </c>
      <c r="BX37" s="66">
        <v>4.82233</v>
      </c>
      <c r="BY37" s="66">
        <v>1.0860000000000001</v>
      </c>
      <c r="BZ37" s="66">
        <v>2.2989999999999999</v>
      </c>
      <c r="CA37" s="66">
        <v>3.7240000000000002</v>
      </c>
      <c r="CB37" s="66">
        <v>4.4999999999999998E-2</v>
      </c>
      <c r="CC37" s="66">
        <v>1.4219999999999999</v>
      </c>
      <c r="CD37" s="66">
        <v>2.9510000000000001</v>
      </c>
      <c r="CE37" s="66"/>
      <c r="CF37" s="66">
        <v>4.1399999999999997</v>
      </c>
      <c r="CG37" s="66">
        <v>4.5890000000000004</v>
      </c>
      <c r="CH37" s="66">
        <v>4.1749999999999998</v>
      </c>
      <c r="CI37" s="66">
        <v>3.1920000000000002</v>
      </c>
      <c r="CJ37" s="66">
        <v>6.407</v>
      </c>
      <c r="CK37" s="66"/>
      <c r="CL37" s="66">
        <v>5.7919999999999998</v>
      </c>
      <c r="CM37" s="66">
        <v>4.29</v>
      </c>
      <c r="CN37" s="66"/>
      <c r="CO37" s="66">
        <v>3.331</v>
      </c>
      <c r="CP37" s="66"/>
      <c r="CQ37" s="66">
        <v>1.5820000000000001</v>
      </c>
      <c r="CR37" s="66">
        <v>7.3719999999999999</v>
      </c>
      <c r="CS37" s="66">
        <v>6.5860000000000003</v>
      </c>
      <c r="CT37" s="66">
        <v>3.7879999999999998</v>
      </c>
      <c r="CU37" s="66">
        <v>3.0830000000000002</v>
      </c>
      <c r="CV37" s="66">
        <v>774.61320999999998</v>
      </c>
      <c r="CW37" s="66">
        <v>2.8980000000000001</v>
      </c>
    </row>
    <row r="38" spans="1:101" x14ac:dyDescent="0.2">
      <c r="A38" s="23">
        <v>45292</v>
      </c>
      <c r="B38" s="63">
        <v>1920.75128</v>
      </c>
      <c r="C38" s="63">
        <v>4.7359999999999998</v>
      </c>
      <c r="D38" s="63"/>
      <c r="E38" s="63">
        <v>1.8049999999999999</v>
      </c>
      <c r="F38" s="63">
        <v>3989.1378100000002</v>
      </c>
      <c r="G38" s="63"/>
      <c r="H38" s="63">
        <v>1.4710000000000001</v>
      </c>
      <c r="I38" s="63">
        <v>428.29532</v>
      </c>
      <c r="J38" s="63">
        <v>15.757849999999999</v>
      </c>
      <c r="K38" s="63">
        <v>131.61426</v>
      </c>
      <c r="L38" s="63">
        <v>4.2270000000000003</v>
      </c>
      <c r="M38" s="63">
        <v>4.806</v>
      </c>
      <c r="N38" s="63">
        <v>2725.7206000000001</v>
      </c>
      <c r="O38" s="63">
        <v>965.44761000000005</v>
      </c>
      <c r="P38" s="63">
        <v>3.5920000000000001</v>
      </c>
      <c r="Q38" s="63">
        <v>41.893610000000002</v>
      </c>
      <c r="R38" s="63">
        <v>2086.1074600000002</v>
      </c>
      <c r="S38" s="63">
        <v>1118.9261200000001</v>
      </c>
      <c r="T38" s="63">
        <v>272.06641999999999</v>
      </c>
      <c r="U38" s="63">
        <v>29667.730149999999</v>
      </c>
      <c r="V38" s="63">
        <v>550.31326000000001</v>
      </c>
      <c r="W38" s="63"/>
      <c r="X38" s="63">
        <v>8496.6385399999999</v>
      </c>
      <c r="Y38" s="63">
        <v>762.81263000000001</v>
      </c>
      <c r="Z38" s="63">
        <v>1869.37851</v>
      </c>
      <c r="AA38" s="63">
        <v>8993.8475199999993</v>
      </c>
      <c r="AB38" s="63">
        <v>1601.20299</v>
      </c>
      <c r="AC38" s="107">
        <v>30578.821260000001</v>
      </c>
      <c r="AD38" s="63">
        <v>2.3869400000000001</v>
      </c>
      <c r="AE38" s="63">
        <v>2.6381000000000001</v>
      </c>
      <c r="AF38" s="63">
        <v>5125.7606400000004</v>
      </c>
      <c r="AG38" s="63">
        <v>17818.802110000001</v>
      </c>
      <c r="AH38" s="63">
        <v>3205.0335799999998</v>
      </c>
      <c r="AI38" s="63">
        <v>3.7330000000000001</v>
      </c>
      <c r="AJ38" s="63"/>
      <c r="AK38" s="63">
        <v>-0.156</v>
      </c>
      <c r="AL38" s="63">
        <v>5.6</v>
      </c>
      <c r="AM38" s="63">
        <v>0.02</v>
      </c>
      <c r="AN38" s="63">
        <v>3.056</v>
      </c>
      <c r="AO38" s="63">
        <v>6.1239999999999997</v>
      </c>
      <c r="AP38" s="63">
        <v>2.0150000000000001</v>
      </c>
      <c r="AQ38" s="63">
        <v>-1.1419999999999999</v>
      </c>
      <c r="AR38" s="63">
        <v>7.2210000000000001</v>
      </c>
      <c r="AS38" s="63">
        <v>4.327</v>
      </c>
      <c r="AT38" s="63"/>
      <c r="AU38" s="63">
        <v>147.37210999999999</v>
      </c>
      <c r="AV38" s="63">
        <v>2.5990000000000002</v>
      </c>
      <c r="AW38" s="63">
        <v>48.485550000000003</v>
      </c>
      <c r="AX38" s="63">
        <v>12647.756950000001</v>
      </c>
      <c r="AY38" s="63">
        <v>1532.08555</v>
      </c>
      <c r="AZ38" s="63">
        <v>282.48455999999999</v>
      </c>
      <c r="BA38" s="63">
        <v>2190.6839</v>
      </c>
      <c r="BB38" s="63">
        <v>383.90183999999999</v>
      </c>
      <c r="BC38" s="107">
        <v>5573.9942600000004</v>
      </c>
      <c r="BD38" s="63">
        <v>24.217849999999999</v>
      </c>
      <c r="BE38" s="63">
        <v>208.54535000000001</v>
      </c>
      <c r="BF38" s="63">
        <v>1018.42698</v>
      </c>
      <c r="BG38" s="63"/>
      <c r="BH38" s="63"/>
      <c r="BI38" s="63"/>
      <c r="BJ38" s="63">
        <v>64150.115409999999</v>
      </c>
      <c r="BK38" s="63">
        <v>12760.01915</v>
      </c>
      <c r="BL38" s="63">
        <v>11192.727849999999</v>
      </c>
      <c r="BM38" s="63">
        <v>3785.2031400000001</v>
      </c>
      <c r="BN38" s="63">
        <v>5333.0257499999998</v>
      </c>
      <c r="BO38" s="63">
        <v>1.19146</v>
      </c>
      <c r="BP38" s="63">
        <v>3.29156</v>
      </c>
      <c r="BQ38" s="63">
        <v>3.7398199999999999</v>
      </c>
      <c r="BR38" s="63">
        <v>1300.91155</v>
      </c>
      <c r="BS38" s="63">
        <v>1037.05933</v>
      </c>
      <c r="BT38" s="63">
        <v>963.37977999999998</v>
      </c>
      <c r="BU38" s="63">
        <v>3383.3103500000002</v>
      </c>
      <c r="BV38" s="63">
        <v>14977.930990000001</v>
      </c>
      <c r="BW38" s="63">
        <v>575.38592000000006</v>
      </c>
      <c r="BX38" s="63">
        <v>3.0670600000000001</v>
      </c>
      <c r="BY38" s="63">
        <v>3.016</v>
      </c>
      <c r="BZ38" s="63">
        <v>3.3250000000000002</v>
      </c>
      <c r="CA38" s="63">
        <v>2.85</v>
      </c>
      <c r="CB38" s="63">
        <v>3.7170000000000001</v>
      </c>
      <c r="CC38" s="63">
        <v>3.5990000000000002</v>
      </c>
      <c r="CD38" s="63">
        <v>2.6379999999999999</v>
      </c>
      <c r="CE38" s="63"/>
      <c r="CF38" s="63">
        <v>2.4820000000000002</v>
      </c>
      <c r="CG38" s="63">
        <v>2.0129999999999999</v>
      </c>
      <c r="CH38" s="63">
        <v>-0.26700000000000002</v>
      </c>
      <c r="CI38" s="63">
        <v>4.2350000000000003</v>
      </c>
      <c r="CJ38" s="63">
        <v>2.4460000000000002</v>
      </c>
      <c r="CK38" s="63"/>
      <c r="CL38" s="63">
        <v>2.1000000000000001E-2</v>
      </c>
      <c r="CM38" s="63">
        <v>3.5680000000000001</v>
      </c>
      <c r="CN38" s="63"/>
      <c r="CO38" s="63">
        <v>3.2919999999999998</v>
      </c>
      <c r="CP38" s="63"/>
      <c r="CQ38" s="63">
        <v>1.431</v>
      </c>
      <c r="CR38" s="63">
        <v>-1.5840000000000001</v>
      </c>
      <c r="CS38" s="63">
        <v>-0.65400000000000003</v>
      </c>
      <c r="CT38" s="63">
        <v>3.8140000000000001</v>
      </c>
      <c r="CU38" s="63">
        <v>2.8650000000000002</v>
      </c>
      <c r="CV38" s="63">
        <v>811.29818</v>
      </c>
      <c r="CW38" s="63">
        <v>3.8889999999999998</v>
      </c>
    </row>
    <row r="39" spans="1:101" x14ac:dyDescent="0.2">
      <c r="A39" s="23">
        <v>45658</v>
      </c>
      <c r="B39" s="63">
        <v>1981.3991100000001</v>
      </c>
      <c r="C39" s="63">
        <v>2.262</v>
      </c>
      <c r="D39" s="63"/>
      <c r="E39" s="63"/>
      <c r="F39" s="63">
        <v>4130.9940500000002</v>
      </c>
      <c r="G39" s="63"/>
      <c r="H39" s="63">
        <v>1.5029999999999999</v>
      </c>
      <c r="I39" s="63">
        <v>454.79136</v>
      </c>
      <c r="J39" s="63">
        <v>16.425719999999998</v>
      </c>
      <c r="K39" s="63">
        <v>135.90731</v>
      </c>
      <c r="L39" s="63">
        <v>6.1859999999999999</v>
      </c>
      <c r="M39" s="63">
        <v>2.1509999999999998</v>
      </c>
      <c r="N39" s="63">
        <v>2913.7892999999999</v>
      </c>
      <c r="O39" s="63">
        <v>1025.15744</v>
      </c>
      <c r="P39" s="63">
        <v>2.9849999999999999</v>
      </c>
      <c r="Q39" s="63">
        <v>42.976619999999997</v>
      </c>
      <c r="R39" s="63">
        <v>2140.0361400000002</v>
      </c>
      <c r="S39" s="63">
        <v>1146.0813700000001</v>
      </c>
      <c r="T39" s="63">
        <v>279.00841000000003</v>
      </c>
      <c r="U39" s="63">
        <v>30586.4774</v>
      </c>
      <c r="V39" s="63">
        <v>575.07299</v>
      </c>
      <c r="W39" s="63"/>
      <c r="X39" s="63">
        <v>8440.4088400000001</v>
      </c>
      <c r="Y39" s="63">
        <v>779.21888999999999</v>
      </c>
      <c r="Z39" s="63">
        <v>2082.6648599999999</v>
      </c>
      <c r="AA39" s="63">
        <v>9262.2862800000003</v>
      </c>
      <c r="AB39" s="63">
        <v>1653.3448599999999</v>
      </c>
      <c r="AC39" s="107">
        <v>31038.369460000002</v>
      </c>
      <c r="AD39" s="63">
        <v>2.14188</v>
      </c>
      <c r="AE39" s="63">
        <v>2.5851299999999999</v>
      </c>
      <c r="AF39" s="63">
        <v>5192.8387000000002</v>
      </c>
      <c r="AG39" s="63">
        <v>17861.211859999999</v>
      </c>
      <c r="AH39" s="63">
        <v>3286.11751</v>
      </c>
      <c r="AI39" s="63">
        <v>2.923</v>
      </c>
      <c r="AJ39" s="63"/>
      <c r="AK39" s="63">
        <v>-0.66200000000000003</v>
      </c>
      <c r="AL39" s="63">
        <v>11.409000000000001</v>
      </c>
      <c r="AM39" s="63">
        <v>0.19600000000000001</v>
      </c>
      <c r="AN39" s="63">
        <v>3.4460000000000002</v>
      </c>
      <c r="AO39" s="63">
        <v>2.3660000000000001</v>
      </c>
      <c r="AP39" s="63"/>
      <c r="AQ39" s="63">
        <v>-0.81</v>
      </c>
      <c r="AR39" s="63"/>
      <c r="AS39" s="63">
        <v>2.7829999999999999</v>
      </c>
      <c r="AT39" s="63"/>
      <c r="AU39" s="63">
        <v>152.33303000000001</v>
      </c>
      <c r="AV39" s="63">
        <v>3.3660000000000001</v>
      </c>
      <c r="AW39" s="63">
        <v>50.434649999999998</v>
      </c>
      <c r="AX39" s="63">
        <v>12918.65675</v>
      </c>
      <c r="AY39" s="63">
        <v>1524.0695000000001</v>
      </c>
      <c r="AZ39" s="63">
        <v>285.77919000000003</v>
      </c>
      <c r="BA39" s="63">
        <v>2266.1646799999999</v>
      </c>
      <c r="BB39" s="63">
        <v>395.61207000000002</v>
      </c>
      <c r="BC39" s="107">
        <v>5656.1013800000001</v>
      </c>
      <c r="BD39" s="63">
        <v>24.805599999999998</v>
      </c>
      <c r="BE39" s="63">
        <v>215.03831</v>
      </c>
      <c r="BF39" s="63">
        <v>1005.01502</v>
      </c>
      <c r="BG39" s="63"/>
      <c r="BH39" s="63"/>
      <c r="BI39" s="63"/>
      <c r="BJ39" s="63">
        <v>65587.67942</v>
      </c>
      <c r="BK39" s="63">
        <v>13177.157590000001</v>
      </c>
      <c r="BL39" s="63">
        <v>11519.93669</v>
      </c>
      <c r="BM39" s="63">
        <v>3874.7660999999998</v>
      </c>
      <c r="BN39" s="63">
        <v>5289.80897</v>
      </c>
      <c r="BO39" s="63">
        <v>1.4730399999999999</v>
      </c>
      <c r="BP39" s="63">
        <v>2.4268999999999998</v>
      </c>
      <c r="BQ39" s="63">
        <v>3.1134499999999998</v>
      </c>
      <c r="BR39" s="63">
        <v>1290.79421</v>
      </c>
      <c r="BS39" s="63">
        <v>1067.24964</v>
      </c>
      <c r="BT39" s="63">
        <v>977.50143000000003</v>
      </c>
      <c r="BU39" s="63">
        <v>3389.9367000000002</v>
      </c>
      <c r="BV39" s="63">
        <v>15394.702789999999</v>
      </c>
      <c r="BW39" s="63">
        <v>606.88896999999997</v>
      </c>
      <c r="BX39" s="63">
        <v>2.2409400000000002</v>
      </c>
      <c r="BY39" s="63"/>
      <c r="BZ39" s="63"/>
      <c r="CA39" s="63">
        <v>1.1659999999999999</v>
      </c>
      <c r="CB39" s="63">
        <v>3.1579999999999999</v>
      </c>
      <c r="CC39" s="63">
        <v>2.911</v>
      </c>
      <c r="CD39" s="63">
        <v>2.585</v>
      </c>
      <c r="CE39" s="63"/>
      <c r="CF39" s="63">
        <v>4.4989999999999997</v>
      </c>
      <c r="CG39" s="63">
        <v>3.556</v>
      </c>
      <c r="CH39" s="63">
        <v>-0.52300000000000002</v>
      </c>
      <c r="CI39" s="63">
        <v>6.1849999999999996</v>
      </c>
      <c r="CJ39" s="63">
        <v>3.262</v>
      </c>
      <c r="CK39" s="63"/>
      <c r="CL39" s="63">
        <v>0.23799999999999999</v>
      </c>
      <c r="CM39" s="63">
        <v>3.2690000000000001</v>
      </c>
      <c r="CN39" s="63"/>
      <c r="CO39" s="63">
        <v>2.427</v>
      </c>
      <c r="CP39" s="63"/>
      <c r="CQ39" s="63"/>
      <c r="CR39" s="63">
        <v>-1.3169999999999999</v>
      </c>
      <c r="CS39" s="63">
        <v>-0.77800000000000002</v>
      </c>
      <c r="CT39" s="63"/>
      <c r="CU39" s="63">
        <v>2.5299999999999998</v>
      </c>
      <c r="CV39" s="63">
        <v>829.65355</v>
      </c>
      <c r="CW39" s="63">
        <v>4.2380000000000004</v>
      </c>
    </row>
    <row r="40" spans="1:101" x14ac:dyDescent="0.2">
      <c r="A40" s="23">
        <v>46023</v>
      </c>
      <c r="B40" s="63"/>
      <c r="C40" s="63"/>
      <c r="D40" s="63"/>
      <c r="E40" s="63"/>
      <c r="F40" s="63"/>
      <c r="G40" s="63"/>
      <c r="H40" s="63"/>
      <c r="I40" s="63">
        <v>502.63182999999998</v>
      </c>
      <c r="J40" s="63"/>
      <c r="K40" s="63"/>
      <c r="L40" s="63">
        <v>10.519</v>
      </c>
      <c r="M40" s="63"/>
      <c r="N40" s="63"/>
      <c r="O40" s="63"/>
      <c r="P40" s="63"/>
      <c r="Q40" s="63"/>
      <c r="R40" s="63"/>
      <c r="S40" s="63"/>
      <c r="T40" s="63"/>
      <c r="U40" s="63"/>
      <c r="V40" s="63"/>
      <c r="W40" s="63"/>
      <c r="X40" s="63"/>
      <c r="Y40" s="63"/>
      <c r="Z40" s="63"/>
      <c r="AA40" s="63"/>
      <c r="AB40" s="63"/>
      <c r="AC40" s="107"/>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107"/>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row>
    <row r="41" spans="1:101" x14ac:dyDescent="0.2">
      <c r="A41" s="23">
        <v>46388</v>
      </c>
      <c r="B41" s="63"/>
      <c r="C41" s="63"/>
      <c r="D41" s="63"/>
      <c r="E41" s="63"/>
      <c r="F41" s="63"/>
      <c r="G41" s="63"/>
      <c r="H41" s="63"/>
      <c r="I41" s="63">
        <v>541.70533</v>
      </c>
      <c r="J41" s="63"/>
      <c r="K41" s="63"/>
      <c r="L41" s="63">
        <v>7.774</v>
      </c>
      <c r="M41" s="63"/>
      <c r="N41" s="63"/>
      <c r="O41" s="63"/>
      <c r="P41" s="63"/>
      <c r="Q41" s="63"/>
      <c r="R41" s="63"/>
      <c r="S41" s="63"/>
      <c r="T41" s="63"/>
      <c r="U41" s="63"/>
      <c r="V41" s="63"/>
      <c r="W41" s="63"/>
      <c r="X41" s="63"/>
      <c r="Y41" s="63"/>
      <c r="Z41" s="63"/>
      <c r="AA41" s="63"/>
      <c r="AB41" s="63"/>
      <c r="AC41" s="107"/>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107"/>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3"/>
      <c r="CW41" s="63"/>
    </row>
    <row r="42" spans="1:101" x14ac:dyDescent="0.2">
      <c r="A42" s="23">
        <v>46753</v>
      </c>
      <c r="B42" s="63"/>
      <c r="C42" s="63"/>
      <c r="D42" s="63"/>
      <c r="E42" s="63"/>
      <c r="F42" s="63"/>
      <c r="G42" s="63"/>
      <c r="H42" s="63"/>
      <c r="I42" s="63">
        <v>583.22508000000005</v>
      </c>
      <c r="J42" s="63"/>
      <c r="K42" s="63"/>
      <c r="L42" s="63">
        <v>7.665</v>
      </c>
      <c r="M42" s="63"/>
      <c r="N42" s="63"/>
      <c r="O42" s="63"/>
      <c r="P42" s="63"/>
      <c r="Q42" s="63"/>
      <c r="R42" s="63"/>
      <c r="S42" s="63"/>
      <c r="T42" s="63"/>
      <c r="U42" s="63"/>
      <c r="V42" s="63"/>
      <c r="W42" s="63"/>
      <c r="X42" s="63"/>
      <c r="Y42" s="63"/>
      <c r="Z42" s="63"/>
      <c r="AA42" s="63"/>
      <c r="AB42" s="63"/>
      <c r="AC42" s="107"/>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107"/>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row>
    <row r="43" spans="1:101" x14ac:dyDescent="0.2">
      <c r="A43" s="23">
        <v>47119</v>
      </c>
      <c r="B43" s="63"/>
      <c r="C43" s="63"/>
      <c r="D43" s="63"/>
      <c r="E43" s="63"/>
      <c r="F43" s="63"/>
      <c r="G43" s="63"/>
      <c r="H43" s="63"/>
      <c r="I43" s="63">
        <v>620.48883000000001</v>
      </c>
      <c r="J43" s="63"/>
      <c r="K43" s="63"/>
      <c r="L43" s="63">
        <v>6.3890000000000002</v>
      </c>
      <c r="M43" s="63"/>
      <c r="N43" s="63"/>
      <c r="O43" s="63"/>
      <c r="P43" s="63"/>
      <c r="Q43" s="63"/>
      <c r="R43" s="63"/>
      <c r="S43" s="63"/>
      <c r="T43" s="63"/>
      <c r="U43" s="63"/>
      <c r="V43" s="63"/>
      <c r="W43" s="63"/>
      <c r="X43" s="63"/>
      <c r="Y43" s="63"/>
      <c r="Z43" s="63"/>
      <c r="AA43" s="63"/>
      <c r="AB43" s="63"/>
      <c r="AC43" s="107"/>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107"/>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row>
    <row r="44" spans="1:101" x14ac:dyDescent="0.2">
      <c r="A44" s="25">
        <v>47484</v>
      </c>
      <c r="B44" s="64"/>
      <c r="C44" s="64"/>
      <c r="D44" s="64"/>
      <c r="E44" s="64"/>
      <c r="F44" s="64"/>
      <c r="G44" s="64"/>
      <c r="H44" s="64"/>
      <c r="I44" s="64">
        <v>656.75508000000002</v>
      </c>
      <c r="J44" s="64"/>
      <c r="K44" s="64"/>
      <c r="L44" s="64">
        <v>5.8449999999999998</v>
      </c>
      <c r="M44" s="64"/>
      <c r="N44" s="64"/>
      <c r="O44" s="64"/>
      <c r="P44" s="64"/>
      <c r="Q44" s="64"/>
      <c r="R44" s="64"/>
      <c r="S44" s="64"/>
      <c r="T44" s="64"/>
      <c r="U44" s="64"/>
      <c r="V44" s="64"/>
      <c r="W44" s="64"/>
      <c r="X44" s="64"/>
      <c r="Y44" s="64"/>
      <c r="Z44" s="64"/>
      <c r="AA44" s="64"/>
      <c r="AB44" s="64"/>
      <c r="AC44" s="108"/>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108"/>
      <c r="BD44" s="64"/>
      <c r="BE44" s="64"/>
      <c r="BF44" s="64"/>
      <c r="BG44" s="64"/>
      <c r="BH44" s="64"/>
      <c r="BI44" s="64"/>
      <c r="BJ44" s="64"/>
      <c r="BK44" s="64"/>
      <c r="BL44" s="64"/>
      <c r="BM44" s="64"/>
      <c r="BN44" s="64"/>
      <c r="BO44" s="64"/>
      <c r="BP44" s="64"/>
      <c r="BQ44" s="64"/>
      <c r="BR44" s="64"/>
      <c r="BS44" s="64"/>
      <c r="BT44" s="64"/>
      <c r="BU44" s="64"/>
      <c r="BV44" s="64"/>
      <c r="BW44" s="64"/>
      <c r="BX44" s="64"/>
      <c r="BY44" s="64"/>
      <c r="BZ44" s="64"/>
      <c r="CA44" s="64"/>
      <c r="CB44" s="64"/>
      <c r="CC44" s="64"/>
      <c r="CD44" s="64"/>
      <c r="CE44" s="64"/>
      <c r="CF44" s="64"/>
      <c r="CG44" s="64"/>
      <c r="CH44" s="64"/>
      <c r="CI44" s="64"/>
      <c r="CJ44" s="64"/>
      <c r="CK44" s="64"/>
      <c r="CL44" s="64"/>
      <c r="CM44" s="64"/>
      <c r="CN44" s="64"/>
      <c r="CO44" s="64"/>
      <c r="CP44" s="64"/>
      <c r="CQ44" s="64"/>
      <c r="CR44" s="64"/>
      <c r="CS44" s="64"/>
      <c r="CT44" s="64"/>
      <c r="CU44" s="64"/>
      <c r="CV44" s="64"/>
      <c r="CW44" s="64"/>
    </row>
    <row r="54" spans="1:8" x14ac:dyDescent="0.2">
      <c r="A54" s="27"/>
    </row>
    <row r="55" spans="1:8" ht="64" x14ac:dyDescent="0.2">
      <c r="A55" s="88" t="s">
        <v>490</v>
      </c>
      <c r="B55" s="76" t="s">
        <v>592</v>
      </c>
      <c r="C55" s="76" t="s">
        <v>593</v>
      </c>
      <c r="D55" s="76" t="s">
        <v>616</v>
      </c>
      <c r="E55" s="76" t="s">
        <v>617</v>
      </c>
      <c r="F55" s="29" t="s">
        <v>583</v>
      </c>
      <c r="G55" s="4" t="s">
        <v>556</v>
      </c>
      <c r="H55" s="29" t="s">
        <v>656</v>
      </c>
    </row>
    <row r="56" spans="1:8" x14ac:dyDescent="0.2">
      <c r="A56" s="88">
        <v>2000</v>
      </c>
      <c r="B56" s="109">
        <v>11811.32144</v>
      </c>
      <c r="C56" s="88">
        <f>B56*1000</f>
        <v>11811321.439999999</v>
      </c>
      <c r="D56" s="109">
        <v>2304.1494200000002</v>
      </c>
      <c r="E56" s="126">
        <f>(B56/D56)*1000</f>
        <v>5126.1091565841243</v>
      </c>
      <c r="F56" s="72">
        <v>-12</v>
      </c>
      <c r="G56" s="63">
        <v>11811.32144</v>
      </c>
      <c r="H56" s="59">
        <f t="shared" ref="H56:H80" si="0">B56*0.29744</f>
        <v>3513.1594491135997</v>
      </c>
    </row>
    <row r="57" spans="1:8" x14ac:dyDescent="0.2">
      <c r="A57" s="88">
        <v>2001</v>
      </c>
      <c r="B57" s="109">
        <v>12048.64618</v>
      </c>
      <c r="C57" s="88">
        <f t="shared" ref="C57:C79" si="1">B57*1000</f>
        <v>12048646.18</v>
      </c>
      <c r="D57" s="109">
        <v>2365.9420500000001</v>
      </c>
      <c r="E57" s="126">
        <f t="shared" ref="E57:E82" si="2">(B57/D57)*1000</f>
        <v>5092.5364718886503</v>
      </c>
      <c r="F57" s="72">
        <v>-11</v>
      </c>
      <c r="G57" s="63">
        <v>12048.64618</v>
      </c>
      <c r="H57" s="59">
        <f t="shared" si="0"/>
        <v>3583.7493197791996</v>
      </c>
    </row>
    <row r="58" spans="1:8" x14ac:dyDescent="0.2">
      <c r="A58" s="88">
        <v>2002</v>
      </c>
      <c r="B58" s="109">
        <v>12388.76989</v>
      </c>
      <c r="C58" s="88">
        <f t="shared" si="1"/>
        <v>12388769.889999999</v>
      </c>
      <c r="D58" s="109">
        <v>2460.9761899999999</v>
      </c>
      <c r="E58" s="126">
        <f t="shared" si="2"/>
        <v>5034.087668276059</v>
      </c>
      <c r="F58" s="72">
        <v>-10</v>
      </c>
      <c r="G58" s="63">
        <v>12388.76989</v>
      </c>
      <c r="H58" s="59">
        <f t="shared" si="0"/>
        <v>3684.9157160815998</v>
      </c>
    </row>
    <row r="59" spans="1:8" x14ac:dyDescent="0.2">
      <c r="A59" s="88">
        <v>2003</v>
      </c>
      <c r="B59" s="109">
        <v>13245.956260000001</v>
      </c>
      <c r="C59" s="88">
        <f t="shared" si="1"/>
        <v>13245956.260000002</v>
      </c>
      <c r="D59" s="109">
        <v>2606.7236800000001</v>
      </c>
      <c r="E59" s="126">
        <f t="shared" si="2"/>
        <v>5081.4577554303733</v>
      </c>
      <c r="F59" s="72">
        <v>-9</v>
      </c>
      <c r="G59" s="63">
        <v>13245.956260000001</v>
      </c>
      <c r="H59" s="59">
        <f t="shared" si="0"/>
        <v>3939.8772299744001</v>
      </c>
    </row>
    <row r="60" spans="1:8" x14ac:dyDescent="0.2">
      <c r="A60" s="88">
        <v>2004</v>
      </c>
      <c r="B60" s="109">
        <v>14268.78528</v>
      </c>
      <c r="C60" s="88">
        <f t="shared" si="1"/>
        <v>14268785.279999999</v>
      </c>
      <c r="D60" s="109">
        <v>2830.4559800000002</v>
      </c>
      <c r="E60" s="126">
        <f t="shared" si="2"/>
        <v>5041.1613467311372</v>
      </c>
      <c r="F60" s="72">
        <v>-8</v>
      </c>
      <c r="G60" s="63">
        <v>14268.78528</v>
      </c>
      <c r="H60" s="59">
        <f t="shared" si="0"/>
        <v>4244.1074936832001</v>
      </c>
    </row>
    <row r="61" spans="1:8" x14ac:dyDescent="0.2">
      <c r="A61" s="88">
        <v>2005</v>
      </c>
      <c r="B61" s="109">
        <v>14992.897000000001</v>
      </c>
      <c r="C61" s="88">
        <f t="shared" si="1"/>
        <v>14992897</v>
      </c>
      <c r="D61" s="109">
        <v>3029.4511600000001</v>
      </c>
      <c r="E61" s="126">
        <f t="shared" si="2"/>
        <v>4949.0472723118601</v>
      </c>
      <c r="F61" s="72">
        <v>-7</v>
      </c>
      <c r="G61" s="63">
        <v>14992.897000000001</v>
      </c>
      <c r="H61" s="59">
        <f t="shared" si="0"/>
        <v>4459.4872836799996</v>
      </c>
    </row>
    <row r="62" spans="1:8" x14ac:dyDescent="0.2">
      <c r="A62" s="88">
        <v>2006</v>
      </c>
      <c r="B62" s="109">
        <v>16355.62832</v>
      </c>
      <c r="C62" s="88">
        <f t="shared" si="1"/>
        <v>16355628.32</v>
      </c>
      <c r="D62" s="109">
        <v>3191.82314</v>
      </c>
      <c r="E62" s="126">
        <f t="shared" si="2"/>
        <v>5124.2276287275745</v>
      </c>
      <c r="F62" s="72">
        <v>-6</v>
      </c>
      <c r="G62" s="63">
        <v>16355.62832</v>
      </c>
      <c r="H62" s="59">
        <f t="shared" si="0"/>
        <v>4864.8180875007993</v>
      </c>
    </row>
    <row r="63" spans="1:8" x14ac:dyDescent="0.2">
      <c r="A63" s="88">
        <v>2007</v>
      </c>
      <c r="B63" s="109">
        <v>17804.531749999998</v>
      </c>
      <c r="C63" s="88">
        <f t="shared" si="1"/>
        <v>17804531.75</v>
      </c>
      <c r="D63" s="109">
        <v>3469.88436</v>
      </c>
      <c r="E63" s="126">
        <f t="shared" si="2"/>
        <v>5131.1599761785719</v>
      </c>
      <c r="F63" s="72">
        <v>-5</v>
      </c>
      <c r="G63" s="63">
        <v>17804.531749999998</v>
      </c>
      <c r="H63" s="59">
        <f t="shared" si="0"/>
        <v>5295.7799237199988</v>
      </c>
    </row>
    <row r="64" spans="1:8" x14ac:dyDescent="0.2">
      <c r="A64" s="88">
        <v>2008</v>
      </c>
      <c r="B64" s="109">
        <v>18041.397809999999</v>
      </c>
      <c r="C64" s="88">
        <f t="shared" si="1"/>
        <v>18041397.809999999</v>
      </c>
      <c r="D64" s="109">
        <v>3537.06043</v>
      </c>
      <c r="E64" s="126">
        <f t="shared" si="2"/>
        <v>5100.6755940553721</v>
      </c>
      <c r="F64" s="72">
        <v>-4</v>
      </c>
      <c r="G64" s="63">
        <v>18041.397809999999</v>
      </c>
      <c r="H64" s="59">
        <f t="shared" si="0"/>
        <v>5366.2333646063989</v>
      </c>
    </row>
    <row r="65" spans="1:8" x14ac:dyDescent="0.2">
      <c r="A65" s="88">
        <v>2009</v>
      </c>
      <c r="B65" s="109">
        <v>17870.174210000001</v>
      </c>
      <c r="C65" s="88">
        <f t="shared" si="1"/>
        <v>17870174.210000001</v>
      </c>
      <c r="D65" s="109">
        <v>3427.2387699999999</v>
      </c>
      <c r="E65" s="126">
        <f t="shared" si="2"/>
        <v>5214.1608476260335</v>
      </c>
      <c r="F65" s="72">
        <v>-3</v>
      </c>
      <c r="G65" s="63">
        <v>17870.174210000001</v>
      </c>
      <c r="H65" s="59">
        <f t="shared" si="0"/>
        <v>5315.3046170223997</v>
      </c>
    </row>
    <row r="66" spans="1:8" x14ac:dyDescent="0.2">
      <c r="A66" s="88">
        <v>2010</v>
      </c>
      <c r="B66" s="109">
        <v>19879.91432</v>
      </c>
      <c r="C66" s="88">
        <f t="shared" si="1"/>
        <v>19879914.32</v>
      </c>
      <c r="D66" s="109">
        <v>3841.7693300000001</v>
      </c>
      <c r="E66" s="126">
        <f t="shared" si="2"/>
        <v>5174.6767211554579</v>
      </c>
      <c r="F66" s="72">
        <v>-2</v>
      </c>
      <c r="G66" s="63">
        <v>19879.91432</v>
      </c>
      <c r="H66" s="59">
        <f t="shared" si="0"/>
        <v>5913.0817153407997</v>
      </c>
    </row>
    <row r="67" spans="1:8" x14ac:dyDescent="0.2">
      <c r="A67" s="88">
        <v>2011</v>
      </c>
      <c r="B67" s="109">
        <v>21217.673419999999</v>
      </c>
      <c r="C67" s="88">
        <f t="shared" si="1"/>
        <v>21217673.419999998</v>
      </c>
      <c r="D67" s="109">
        <v>4094.7716700000001</v>
      </c>
      <c r="E67" s="126">
        <f t="shared" si="2"/>
        <v>5181.6499502156612</v>
      </c>
      <c r="F67" s="72">
        <v>-1</v>
      </c>
      <c r="G67" s="63">
        <v>21217.673419999999</v>
      </c>
      <c r="H67" s="59">
        <f t="shared" si="0"/>
        <v>6310.9847820447994</v>
      </c>
    </row>
    <row r="68" spans="1:8" x14ac:dyDescent="0.2">
      <c r="A68" s="88">
        <v>2012</v>
      </c>
      <c r="B68" s="109">
        <v>22422.763279999999</v>
      </c>
      <c r="C68" s="88">
        <f t="shared" si="1"/>
        <v>22422763.279999997</v>
      </c>
      <c r="D68" s="109">
        <v>4346.0767500000002</v>
      </c>
      <c r="E68" s="126">
        <f t="shared" si="2"/>
        <v>5159.3113904396641</v>
      </c>
      <c r="F68" s="72">
        <v>0</v>
      </c>
      <c r="G68" s="63">
        <v>22422.763279999999</v>
      </c>
      <c r="H68" s="59">
        <f t="shared" si="0"/>
        <v>6669.4267100031993</v>
      </c>
    </row>
    <row r="69" spans="1:8" x14ac:dyDescent="0.2">
      <c r="A69" s="88">
        <v>2013</v>
      </c>
      <c r="B69" s="109">
        <v>23322.06668</v>
      </c>
      <c r="C69" s="88">
        <f t="shared" si="1"/>
        <v>23322066.68</v>
      </c>
      <c r="D69" s="109">
        <v>4578.9369299999998</v>
      </c>
      <c r="E69" s="126">
        <f t="shared" si="2"/>
        <v>5093.3365181773752</v>
      </c>
      <c r="F69" s="72">
        <v>1</v>
      </c>
      <c r="G69" s="63">
        <v>23322.06668</v>
      </c>
      <c r="H69" s="59">
        <f t="shared" si="0"/>
        <v>6936.9155132991991</v>
      </c>
    </row>
    <row r="70" spans="1:8" x14ac:dyDescent="0.2">
      <c r="A70" s="88">
        <v>2014</v>
      </c>
      <c r="B70" s="109">
        <v>24721.321909999999</v>
      </c>
      <c r="C70" s="88">
        <f t="shared" si="1"/>
        <v>24721321.91</v>
      </c>
      <c r="D70" s="109">
        <v>4842.8846199999998</v>
      </c>
      <c r="E70" s="126">
        <f t="shared" si="2"/>
        <v>5104.6687769323726</v>
      </c>
      <c r="F70" s="72">
        <v>2</v>
      </c>
      <c r="G70" s="63">
        <v>24721.321909999999</v>
      </c>
      <c r="H70" s="59">
        <f t="shared" si="0"/>
        <v>7353.1099889103989</v>
      </c>
    </row>
    <row r="71" spans="1:8" x14ac:dyDescent="0.2">
      <c r="A71" s="88">
        <v>2015</v>
      </c>
      <c r="B71" s="109">
        <v>25084.66531</v>
      </c>
      <c r="C71" s="88">
        <f t="shared" si="1"/>
        <v>25084665.309999999</v>
      </c>
      <c r="D71" s="109">
        <v>4860.4522800000004</v>
      </c>
      <c r="E71" s="126">
        <f t="shared" si="2"/>
        <v>5160.9734783776121</v>
      </c>
      <c r="F71" s="72">
        <v>3</v>
      </c>
      <c r="G71" s="63">
        <v>25084.66531</v>
      </c>
      <c r="H71" s="59">
        <f t="shared" si="0"/>
        <v>7461.1828498063996</v>
      </c>
    </row>
    <row r="72" spans="1:8" x14ac:dyDescent="0.2">
      <c r="A72" s="88">
        <v>2016</v>
      </c>
      <c r="B72" s="109">
        <v>25747.307769999999</v>
      </c>
      <c r="C72" s="88">
        <f t="shared" si="1"/>
        <v>25747307.77</v>
      </c>
      <c r="D72" s="109">
        <v>4938.3661099999999</v>
      </c>
      <c r="E72" s="126">
        <f t="shared" si="2"/>
        <v>5213.7300468393178</v>
      </c>
      <c r="F72" s="72">
        <v>4</v>
      </c>
      <c r="G72" s="63">
        <v>25747.307769999999</v>
      </c>
      <c r="H72" s="59">
        <f t="shared" si="0"/>
        <v>7658.2792231087997</v>
      </c>
    </row>
    <row r="73" spans="1:8" x14ac:dyDescent="0.2">
      <c r="A73" s="88">
        <v>2017</v>
      </c>
      <c r="B73" s="109">
        <v>27180.177309999999</v>
      </c>
      <c r="C73" s="88">
        <f t="shared" si="1"/>
        <v>27180177.309999999</v>
      </c>
      <c r="D73" s="109">
        <v>5174.6778599999998</v>
      </c>
      <c r="E73" s="126">
        <f t="shared" si="2"/>
        <v>5252.5351423518368</v>
      </c>
      <c r="F73" s="72">
        <v>5</v>
      </c>
      <c r="G73" s="63">
        <v>27180.177309999999</v>
      </c>
      <c r="H73" s="59">
        <f t="shared" si="0"/>
        <v>8084.4719390863993</v>
      </c>
    </row>
    <row r="74" spans="1:8" x14ac:dyDescent="0.2">
      <c r="A74" s="88">
        <v>2018</v>
      </c>
      <c r="B74" s="109">
        <v>27822.544020000001</v>
      </c>
      <c r="C74" s="88">
        <f t="shared" si="1"/>
        <v>27822544.02</v>
      </c>
      <c r="D74" s="109">
        <v>5313.7241899999999</v>
      </c>
      <c r="E74" s="126">
        <f t="shared" si="2"/>
        <v>5235.9782000653668</v>
      </c>
      <c r="F74" s="72">
        <v>6</v>
      </c>
      <c r="G74" s="63">
        <v>27822.544020000001</v>
      </c>
      <c r="H74" s="59">
        <f t="shared" si="0"/>
        <v>8275.5374933088005</v>
      </c>
    </row>
    <row r="75" spans="1:8" x14ac:dyDescent="0.2">
      <c r="A75" s="88">
        <v>2019</v>
      </c>
      <c r="B75" s="109">
        <v>27826.831839999999</v>
      </c>
      <c r="C75" s="88">
        <f t="shared" si="1"/>
        <v>27826831.84</v>
      </c>
      <c r="D75" s="109">
        <v>5335.1773199999998</v>
      </c>
      <c r="E75" s="126">
        <f t="shared" si="2"/>
        <v>5215.7276452059896</v>
      </c>
      <c r="F75" s="72">
        <v>7</v>
      </c>
      <c r="G75" s="63">
        <v>27826.831839999999</v>
      </c>
      <c r="H75" s="59">
        <f t="shared" si="0"/>
        <v>8276.8128624895999</v>
      </c>
    </row>
    <row r="76" spans="1:8" x14ac:dyDescent="0.2">
      <c r="A76" s="88">
        <v>2020</v>
      </c>
      <c r="B76" s="109">
        <v>28137.672839999999</v>
      </c>
      <c r="C76" s="88">
        <f t="shared" si="1"/>
        <v>28137672.84</v>
      </c>
      <c r="D76" s="109">
        <v>5276.1740099999997</v>
      </c>
      <c r="E76" s="126">
        <f t="shared" si="2"/>
        <v>5332.9690769618883</v>
      </c>
      <c r="F76" s="72">
        <v>8</v>
      </c>
      <c r="G76" s="63">
        <v>28137.672839999999</v>
      </c>
      <c r="H76" s="59">
        <f t="shared" si="0"/>
        <v>8369.2694095295992</v>
      </c>
    </row>
    <row r="77" spans="1:8" x14ac:dyDescent="0.2">
      <c r="A77" s="88">
        <v>2021</v>
      </c>
      <c r="B77" s="109">
        <v>29105.236010000001</v>
      </c>
      <c r="C77" s="88">
        <f t="shared" si="1"/>
        <v>29105236.010000002</v>
      </c>
      <c r="D77" s="109">
        <v>5453.7932499999997</v>
      </c>
      <c r="E77" s="126">
        <f t="shared" si="2"/>
        <v>5336.6958877658226</v>
      </c>
      <c r="F77" s="72">
        <v>9</v>
      </c>
      <c r="G77" s="63">
        <v>29105.236010000001</v>
      </c>
      <c r="H77" s="59">
        <f t="shared" si="0"/>
        <v>8657.0613988143996</v>
      </c>
    </row>
    <row r="78" spans="1:8" x14ac:dyDescent="0.2">
      <c r="A78" s="88">
        <v>2022</v>
      </c>
      <c r="B78" s="109">
        <v>28653.286980000001</v>
      </c>
      <c r="C78" s="88">
        <f t="shared" si="1"/>
        <v>28653286.98</v>
      </c>
      <c r="D78" s="109">
        <v>5299.1462600000004</v>
      </c>
      <c r="E78" s="126">
        <f t="shared" si="2"/>
        <v>5407.1515625613247</v>
      </c>
      <c r="F78" s="72">
        <v>10</v>
      </c>
      <c r="G78" s="63">
        <v>28653.286980000001</v>
      </c>
      <c r="H78" s="59">
        <f t="shared" si="0"/>
        <v>8522.6336793312003</v>
      </c>
    </row>
    <row r="79" spans="1:8" x14ac:dyDescent="0.2">
      <c r="A79" s="88">
        <v>2023</v>
      </c>
      <c r="B79" s="109">
        <v>30135.44283</v>
      </c>
      <c r="C79" s="88">
        <f t="shared" si="1"/>
        <v>30135442.829999998</v>
      </c>
      <c r="D79" s="109">
        <v>5508.3643400000001</v>
      </c>
      <c r="E79" s="126">
        <f t="shared" si="2"/>
        <v>5470.851412490264</v>
      </c>
      <c r="F79" s="72">
        <v>11</v>
      </c>
      <c r="G79" s="66">
        <v>30135.44283</v>
      </c>
      <c r="H79" s="59">
        <f t="shared" si="0"/>
        <v>8963.4861153551992</v>
      </c>
    </row>
    <row r="80" spans="1:8" x14ac:dyDescent="0.2">
      <c r="A80" s="88">
        <v>2024</v>
      </c>
      <c r="B80" s="109">
        <v>30578.821260000001</v>
      </c>
      <c r="C80" s="88"/>
      <c r="D80" s="109">
        <v>5573.9942600000004</v>
      </c>
      <c r="E80" s="126">
        <f t="shared" si="2"/>
        <v>5485.9800411778679</v>
      </c>
      <c r="F80" s="72" t="s">
        <v>614</v>
      </c>
      <c r="G80" s="125"/>
      <c r="H80" s="59">
        <f t="shared" si="0"/>
        <v>9095.3645955743996</v>
      </c>
    </row>
    <row r="81" spans="1:10" x14ac:dyDescent="0.2">
      <c r="A81" s="88">
        <v>2025</v>
      </c>
      <c r="B81" s="126">
        <f>(854.05*A81)-1696723.81</f>
        <v>32727.439999999944</v>
      </c>
      <c r="C81" s="88"/>
      <c r="D81" s="126">
        <f>(151.66*A81)-301001</f>
        <v>6110.5</v>
      </c>
      <c r="E81" s="126">
        <f t="shared" si="2"/>
        <v>5355.9348662138855</v>
      </c>
      <c r="F81" s="73">
        <v>12</v>
      </c>
      <c r="G81" s="59">
        <f>(868.14*F81)+21688</f>
        <v>32105.68</v>
      </c>
      <c r="H81" s="59">
        <f>(254.03*A81)-504674</f>
        <v>9736.75</v>
      </c>
      <c r="J81" s="29" t="e">
        <f>0.34*#REF!/1000</f>
        <v>#REF!</v>
      </c>
    </row>
    <row r="82" spans="1:10" x14ac:dyDescent="0.2">
      <c r="A82" s="127" t="s">
        <v>591</v>
      </c>
      <c r="B82" s="88">
        <f>B81/2</f>
        <v>16363.719999999972</v>
      </c>
      <c r="C82" s="88"/>
      <c r="D82" s="126">
        <f>D81/2</f>
        <v>3055.25</v>
      </c>
      <c r="E82" s="126">
        <f t="shared" si="2"/>
        <v>5355.9348662138855</v>
      </c>
      <c r="F82" s="78">
        <v>45474</v>
      </c>
      <c r="G82" s="29">
        <f>G81/2</f>
        <v>16052.84</v>
      </c>
      <c r="J82" s="29">
        <f>0.34*H82/1000</f>
        <v>0</v>
      </c>
    </row>
    <row r="84" spans="1:10" x14ac:dyDescent="0.2">
      <c r="B84" s="29">
        <f>B80*0.34</f>
        <v>10396.799228400001</v>
      </c>
      <c r="D84" s="29">
        <f>D80*0.34</f>
        <v>1895.1580484000003</v>
      </c>
      <c r="E84" s="29">
        <f>(B84/D84)*1000</f>
        <v>5485.9800411778679</v>
      </c>
    </row>
    <row r="85" spans="1:10" x14ac:dyDescent="0.2">
      <c r="B85" s="29">
        <f>B82*0.34</f>
        <v>5563.6647999999905</v>
      </c>
      <c r="D85" s="29">
        <f>D82*0.34</f>
        <v>1038.7850000000001</v>
      </c>
      <c r="E85" s="29">
        <f>(B85/D85)*1000</f>
        <v>5355.9348662138846</v>
      </c>
      <c r="F85" s="29">
        <f>(B80-B81)/B80</f>
        <v>-7.0264930153162597E-2</v>
      </c>
    </row>
    <row r="86" spans="1:10" x14ac:dyDescent="0.2">
      <c r="B86" s="29">
        <f>(B81-B80)/B80</f>
        <v>7.0264930153162597E-2</v>
      </c>
    </row>
    <row r="91" spans="1:10" x14ac:dyDescent="0.2">
      <c r="I91" s="29" cm="1">
        <f t="array" ref="I91:J91">LINEST(H56:H81,A56:A81,TRUE,FALSE)</f>
        <v>254.04404073929072</v>
      </c>
      <c r="J91" s="29">
        <v>-504703.94734316244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61B03-07C6-2F41-B6CC-3F51D37E815A}">
  <dimension ref="A1:B13"/>
  <sheetViews>
    <sheetView zoomScale="200" workbookViewId="0">
      <selection activeCell="B11" sqref="B11:B13"/>
    </sheetView>
  </sheetViews>
  <sheetFormatPr baseColWidth="10" defaultRowHeight="15" x14ac:dyDescent="0.2"/>
  <sheetData>
    <row r="1" spans="1:2" ht="64" x14ac:dyDescent="0.2">
      <c r="A1" s="88" t="s">
        <v>490</v>
      </c>
      <c r="B1" s="76" t="s">
        <v>549</v>
      </c>
    </row>
    <row r="2" spans="1:2" x14ac:dyDescent="0.2">
      <c r="A2" s="103">
        <v>40909</v>
      </c>
      <c r="B2" s="104">
        <v>12.05</v>
      </c>
    </row>
    <row r="3" spans="1:2" x14ac:dyDescent="0.2">
      <c r="A3" s="103">
        <v>41275</v>
      </c>
      <c r="B3" s="104">
        <v>11.67</v>
      </c>
    </row>
    <row r="4" spans="1:2" x14ac:dyDescent="0.2">
      <c r="A4" s="103">
        <v>41640</v>
      </c>
      <c r="B4" s="104">
        <v>11.52</v>
      </c>
    </row>
    <row r="5" spans="1:2" x14ac:dyDescent="0.2">
      <c r="A5" s="103">
        <v>42005</v>
      </c>
      <c r="B5" s="104">
        <v>11.48</v>
      </c>
    </row>
    <row r="6" spans="1:2" x14ac:dyDescent="0.2">
      <c r="A6" s="103">
        <v>42370</v>
      </c>
      <c r="B6" s="104">
        <v>11.5</v>
      </c>
    </row>
    <row r="7" spans="1:2" x14ac:dyDescent="0.2">
      <c r="A7" s="103">
        <v>42736</v>
      </c>
      <c r="B7" s="104">
        <v>11.47</v>
      </c>
    </row>
    <row r="8" spans="1:2" x14ac:dyDescent="0.2">
      <c r="A8" s="103">
        <v>43101</v>
      </c>
      <c r="B8" s="104">
        <v>11.39</v>
      </c>
    </row>
    <row r="9" spans="1:2" x14ac:dyDescent="0.2">
      <c r="A9" s="103">
        <v>43466</v>
      </c>
      <c r="B9" s="104">
        <v>11.31</v>
      </c>
    </row>
    <row r="10" spans="1:2" x14ac:dyDescent="0.2">
      <c r="A10" s="103">
        <v>43831</v>
      </c>
      <c r="B10" s="104">
        <v>11.29</v>
      </c>
    </row>
    <row r="11" spans="1:2" x14ac:dyDescent="0.2">
      <c r="A11" s="103">
        <v>44197</v>
      </c>
      <c r="B11" s="104">
        <v>11.5</v>
      </c>
    </row>
    <row r="12" spans="1:2" x14ac:dyDescent="0.2">
      <c r="A12" s="103">
        <v>44562</v>
      </c>
      <c r="B12" s="104">
        <v>11.23</v>
      </c>
    </row>
    <row r="13" spans="1:2" x14ac:dyDescent="0.2">
      <c r="A13" s="103">
        <v>44927</v>
      </c>
      <c r="B13" s="104">
        <v>11.05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9E23-C2FC-F747-9F6F-BBE854164C84}">
  <dimension ref="A1"/>
  <sheetViews>
    <sheetView topLeftCell="A6" workbookViewId="0">
      <selection activeCell="G47" sqref="G47"/>
    </sheetView>
  </sheetViews>
  <sheetFormatPr baseColWidth="10"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4D824-48D9-F04A-94B0-68F0805A4ACC}">
  <dimension ref="E30:L34"/>
  <sheetViews>
    <sheetView topLeftCell="C14" zoomScale="212" workbookViewId="0">
      <selection activeCell="H41" sqref="H41"/>
    </sheetView>
  </sheetViews>
  <sheetFormatPr baseColWidth="10" defaultRowHeight="15" x14ac:dyDescent="0.2"/>
  <cols>
    <col min="5" max="8" width="10.6640625" customWidth="1"/>
    <col min="9" max="11" width="12.1640625" customWidth="1"/>
    <col min="12" max="12" width="13" customWidth="1"/>
  </cols>
  <sheetData>
    <row r="30" spans="5:12" s="15" customFormat="1" ht="30" x14ac:dyDescent="0.2">
      <c r="E30" s="94" t="s">
        <v>601</v>
      </c>
      <c r="F30" s="94" t="s">
        <v>602</v>
      </c>
      <c r="G30" s="94" t="s">
        <v>603</v>
      </c>
      <c r="H30" s="94" t="s">
        <v>604</v>
      </c>
      <c r="I30" s="94" t="s">
        <v>605</v>
      </c>
      <c r="J30" s="94" t="s">
        <v>606</v>
      </c>
      <c r="K30" s="94" t="s">
        <v>612</v>
      </c>
      <c r="L30" s="94" t="s">
        <v>611</v>
      </c>
    </row>
    <row r="31" spans="5:12" x14ac:dyDescent="0.2">
      <c r="E31" s="95" t="s">
        <v>607</v>
      </c>
      <c r="F31" s="96">
        <v>0.7</v>
      </c>
      <c r="G31" s="96">
        <v>0.45</v>
      </c>
      <c r="H31" s="96">
        <v>7.0000000000000007E-2</v>
      </c>
      <c r="I31" s="96">
        <v>0</v>
      </c>
      <c r="J31" s="96">
        <v>0</v>
      </c>
      <c r="K31" s="97">
        <f>SUM(F31:J31)</f>
        <v>1.22</v>
      </c>
      <c r="L31" s="97">
        <f>K31/K34</f>
        <v>0.24399999999999999</v>
      </c>
    </row>
    <row r="32" spans="5:12" x14ac:dyDescent="0.2">
      <c r="E32" s="95" t="s">
        <v>608</v>
      </c>
      <c r="F32" s="96">
        <v>0.22</v>
      </c>
      <c r="G32" s="96">
        <v>0.4</v>
      </c>
      <c r="H32" s="96">
        <v>0.43</v>
      </c>
      <c r="I32" s="96">
        <v>0.45</v>
      </c>
      <c r="J32" s="96">
        <v>0.2</v>
      </c>
      <c r="K32" s="97">
        <f t="shared" ref="K32:K33" si="0">SUM(F32:J32)</f>
        <v>1.7</v>
      </c>
      <c r="L32" s="97">
        <f>K32/K34</f>
        <v>0.33999999999999997</v>
      </c>
    </row>
    <row r="33" spans="5:12" x14ac:dyDescent="0.2">
      <c r="E33" s="95" t="s">
        <v>609</v>
      </c>
      <c r="F33" s="96">
        <v>0.08</v>
      </c>
      <c r="G33" s="96">
        <v>0.15</v>
      </c>
      <c r="H33" s="96">
        <v>0.5</v>
      </c>
      <c r="I33" s="96">
        <v>0.55000000000000004</v>
      </c>
      <c r="J33" s="96">
        <v>0.8</v>
      </c>
      <c r="K33" s="97">
        <f t="shared" si="0"/>
        <v>2.08</v>
      </c>
      <c r="L33" s="97">
        <f>K33/K34</f>
        <v>0.41600000000000004</v>
      </c>
    </row>
    <row r="34" spans="5:12" x14ac:dyDescent="0.2">
      <c r="E34" s="95" t="s">
        <v>610</v>
      </c>
      <c r="F34" s="97">
        <f>SUM(F31:F33)</f>
        <v>0.99999999999999989</v>
      </c>
      <c r="G34" s="97">
        <f t="shared" ref="G34:L34" si="1">SUM(G31:G33)</f>
        <v>1</v>
      </c>
      <c r="H34" s="97">
        <f t="shared" si="1"/>
        <v>1</v>
      </c>
      <c r="I34" s="97">
        <f t="shared" si="1"/>
        <v>1</v>
      </c>
      <c r="J34" s="97">
        <f t="shared" si="1"/>
        <v>1</v>
      </c>
      <c r="K34" s="97">
        <f t="shared" si="1"/>
        <v>5</v>
      </c>
      <c r="L34" s="97">
        <f t="shared" si="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3BDBE-D3CF-1E4A-84E0-29F77CBCD178}">
  <dimension ref="A1:Z55"/>
  <sheetViews>
    <sheetView zoomScale="113" workbookViewId="0">
      <selection sqref="A1:L52"/>
    </sheetView>
  </sheetViews>
  <sheetFormatPr baseColWidth="10" defaultColWidth="11" defaultRowHeight="15" x14ac:dyDescent="0.2"/>
  <cols>
    <col min="1" max="1" width="11" style="27"/>
    <col min="2" max="2" width="18.5" style="27" bestFit="1" customWidth="1"/>
    <col min="3" max="4" width="0" style="27" hidden="1" customWidth="1"/>
    <col min="5" max="5" width="7" style="27" customWidth="1"/>
    <col min="6" max="6" width="11.6640625" style="27" bestFit="1" customWidth="1"/>
    <col min="7" max="7" width="10.6640625" style="27" customWidth="1"/>
    <col min="8" max="8" width="0" style="27" hidden="1" customWidth="1"/>
    <col min="9" max="9" width="0.33203125" style="27" hidden="1" customWidth="1"/>
    <col min="10" max="10" width="8.33203125" style="27" customWidth="1"/>
    <col min="11" max="11" width="8.6640625" style="27" customWidth="1"/>
    <col min="12" max="12" width="11" style="77"/>
    <col min="13" max="26" width="0" style="27" hidden="1" customWidth="1"/>
    <col min="27" max="16384" width="11" style="27"/>
  </cols>
  <sheetData>
    <row r="1" spans="1:26" s="77" customFormat="1" ht="43" customHeight="1" x14ac:dyDescent="0.2">
      <c r="A1" s="76" t="s">
        <v>80</v>
      </c>
      <c r="B1" s="76" t="s">
        <v>81</v>
      </c>
      <c r="C1" s="76" t="s">
        <v>82</v>
      </c>
      <c r="D1" s="76" t="s">
        <v>83</v>
      </c>
      <c r="E1" s="76" t="s">
        <v>84</v>
      </c>
      <c r="F1" s="76" t="s">
        <v>85</v>
      </c>
      <c r="G1" s="76" t="s">
        <v>86</v>
      </c>
      <c r="H1" s="76" t="s">
        <v>87</v>
      </c>
      <c r="I1" s="76" t="s">
        <v>88</v>
      </c>
      <c r="J1" s="76" t="s">
        <v>589</v>
      </c>
      <c r="K1" s="76" t="s">
        <v>587</v>
      </c>
      <c r="M1" s="76"/>
      <c r="N1" s="76"/>
      <c r="O1" s="76"/>
      <c r="P1" s="76" t="s">
        <v>89</v>
      </c>
      <c r="Q1" s="76" t="s">
        <v>90</v>
      </c>
      <c r="R1" s="76" t="s">
        <v>91</v>
      </c>
      <c r="S1" s="76" t="s">
        <v>92</v>
      </c>
      <c r="T1" s="76" t="s">
        <v>93</v>
      </c>
      <c r="U1" s="76" t="s">
        <v>94</v>
      </c>
      <c r="V1" s="76" t="s">
        <v>95</v>
      </c>
      <c r="W1" s="76" t="s">
        <v>96</v>
      </c>
      <c r="X1" s="76" t="s">
        <v>97</v>
      </c>
      <c r="Y1" s="76" t="s">
        <v>98</v>
      </c>
      <c r="Z1" s="76"/>
    </row>
    <row r="2" spans="1:26" x14ac:dyDescent="0.2">
      <c r="A2" s="79">
        <v>1</v>
      </c>
      <c r="B2" s="16" t="s">
        <v>110</v>
      </c>
      <c r="C2" s="80">
        <v>328</v>
      </c>
      <c r="D2" s="80">
        <v>2</v>
      </c>
      <c r="E2" s="80">
        <v>61</v>
      </c>
      <c r="F2" s="80">
        <v>5306040</v>
      </c>
      <c r="G2" s="80">
        <v>86984</v>
      </c>
      <c r="H2" s="16" t="s">
        <v>100</v>
      </c>
      <c r="I2" s="81">
        <v>10.848577000000001</v>
      </c>
      <c r="J2" s="75">
        <f>F2/$F$52</f>
        <v>5.3777474764025744E-2</v>
      </c>
      <c r="K2" s="81">
        <f>(J2*100)^2</f>
        <v>28.92016791995426</v>
      </c>
      <c r="M2" s="81"/>
      <c r="N2" s="81"/>
      <c r="O2" s="81"/>
      <c r="P2" s="16" t="s">
        <v>101</v>
      </c>
      <c r="Q2" s="16" t="s">
        <v>102</v>
      </c>
      <c r="R2" s="16" t="s">
        <v>103</v>
      </c>
      <c r="S2" s="16" t="s">
        <v>103</v>
      </c>
      <c r="T2" s="16" t="s">
        <v>104</v>
      </c>
      <c r="U2" s="16" t="s">
        <v>105</v>
      </c>
      <c r="V2" s="16" t="s">
        <v>106</v>
      </c>
      <c r="W2" s="16" t="s">
        <v>107</v>
      </c>
      <c r="X2" s="16" t="s">
        <v>108</v>
      </c>
      <c r="Y2" s="16" t="s">
        <v>109</v>
      </c>
      <c r="Z2" s="16" t="s">
        <v>108</v>
      </c>
    </row>
    <row r="3" spans="1:26" x14ac:dyDescent="0.2">
      <c r="A3" s="79">
        <v>2</v>
      </c>
      <c r="B3" s="16" t="s">
        <v>134</v>
      </c>
      <c r="C3" s="80">
        <v>204</v>
      </c>
      <c r="D3" s="80">
        <v>8</v>
      </c>
      <c r="E3" s="80">
        <v>51</v>
      </c>
      <c r="F3" s="80">
        <v>4267306</v>
      </c>
      <c r="G3" s="80">
        <v>83672</v>
      </c>
      <c r="H3" s="16" t="s">
        <v>100</v>
      </c>
      <c r="I3" s="81">
        <v>11.74959</v>
      </c>
      <c r="J3" s="75">
        <f t="shared" ref="J3:J51" si="0">F3/$F$52</f>
        <v>4.3249757017545222E-2</v>
      </c>
      <c r="K3" s="81">
        <f t="shared" ref="K3:K51" si="1">(J3*100)^2</f>
        <v>18.705414820767022</v>
      </c>
      <c r="M3" s="81"/>
      <c r="N3" s="81"/>
      <c r="O3" s="81"/>
      <c r="P3" s="16" t="s">
        <v>111</v>
      </c>
      <c r="Q3" s="16" t="s">
        <v>112</v>
      </c>
      <c r="R3" s="16" t="s">
        <v>113</v>
      </c>
      <c r="S3" s="16" t="s">
        <v>108</v>
      </c>
      <c r="T3" s="16" t="s">
        <v>114</v>
      </c>
      <c r="U3" s="16" t="s">
        <v>115</v>
      </c>
      <c r="V3" s="16" t="s">
        <v>116</v>
      </c>
      <c r="W3" s="16" t="s">
        <v>117</v>
      </c>
      <c r="X3" s="16" t="s">
        <v>108</v>
      </c>
      <c r="Y3" s="16" t="s">
        <v>118</v>
      </c>
      <c r="Z3" s="16" t="s">
        <v>108</v>
      </c>
    </row>
    <row r="4" spans="1:26" x14ac:dyDescent="0.2">
      <c r="A4" s="79">
        <v>3</v>
      </c>
      <c r="B4" s="16" t="s">
        <v>143</v>
      </c>
      <c r="C4" s="80">
        <v>123</v>
      </c>
      <c r="D4" s="80">
        <v>17</v>
      </c>
      <c r="E4" s="80">
        <v>48</v>
      </c>
      <c r="F4" s="80">
        <v>3901448</v>
      </c>
      <c r="G4" s="80">
        <v>81280</v>
      </c>
      <c r="H4" s="16" t="s">
        <v>100</v>
      </c>
      <c r="I4" s="81">
        <v>7.7892950000000001</v>
      </c>
      <c r="J4" s="75">
        <f t="shared" si="0"/>
        <v>3.9541733828459401E-2</v>
      </c>
      <c r="K4" s="81">
        <f t="shared" si="1"/>
        <v>15.635487141607307</v>
      </c>
      <c r="M4" s="81"/>
      <c r="N4" s="81"/>
      <c r="O4" s="81"/>
      <c r="P4" s="16" t="s">
        <v>120</v>
      </c>
      <c r="Q4" s="16" t="s">
        <v>121</v>
      </c>
      <c r="R4" s="16" t="s">
        <v>122</v>
      </c>
      <c r="S4" s="16" t="s">
        <v>108</v>
      </c>
      <c r="T4" s="16" t="s">
        <v>108</v>
      </c>
      <c r="U4" s="16" t="s">
        <v>123</v>
      </c>
      <c r="V4" s="16" t="s">
        <v>124</v>
      </c>
      <c r="W4" s="16" t="s">
        <v>125</v>
      </c>
      <c r="X4" s="16" t="s">
        <v>126</v>
      </c>
      <c r="Y4" s="16" t="s">
        <v>127</v>
      </c>
      <c r="Z4" s="16" t="s">
        <v>108</v>
      </c>
    </row>
    <row r="5" spans="1:26" x14ac:dyDescent="0.2">
      <c r="A5" s="79">
        <v>4</v>
      </c>
      <c r="B5" s="16" t="s">
        <v>301</v>
      </c>
      <c r="C5" s="80">
        <v>118</v>
      </c>
      <c r="D5" s="80">
        <v>14</v>
      </c>
      <c r="E5" s="80">
        <v>46</v>
      </c>
      <c r="F5" s="80">
        <v>3862494</v>
      </c>
      <c r="G5" s="80">
        <v>83967</v>
      </c>
      <c r="H5" s="16" t="s">
        <v>100</v>
      </c>
      <c r="I5" s="81">
        <v>5.7429370000000004</v>
      </c>
      <c r="J5" s="75">
        <f t="shared" si="0"/>
        <v>3.9146929463630284E-2</v>
      </c>
      <c r="K5" s="81">
        <f t="shared" si="1"/>
        <v>15.324820864304449</v>
      </c>
      <c r="M5" s="81"/>
      <c r="N5" s="81"/>
      <c r="O5" s="81"/>
      <c r="P5" s="16" t="s">
        <v>129</v>
      </c>
      <c r="Q5" s="16" t="s">
        <v>130</v>
      </c>
      <c r="R5" s="16" t="s">
        <v>131</v>
      </c>
      <c r="S5" s="16" t="s">
        <v>108</v>
      </c>
      <c r="T5" s="16" t="s">
        <v>108</v>
      </c>
      <c r="U5" s="16" t="s">
        <v>105</v>
      </c>
      <c r="V5" s="16" t="s">
        <v>132</v>
      </c>
      <c r="W5" s="16" t="s">
        <v>133</v>
      </c>
      <c r="X5" s="16" t="s">
        <v>108</v>
      </c>
      <c r="Y5" s="16" t="s">
        <v>108</v>
      </c>
      <c r="Z5" s="16" t="s">
        <v>108</v>
      </c>
    </row>
    <row r="6" spans="1:26" x14ac:dyDescent="0.2">
      <c r="A6" s="79">
        <v>5</v>
      </c>
      <c r="B6" s="16" t="s">
        <v>99</v>
      </c>
      <c r="C6" s="80">
        <v>117</v>
      </c>
      <c r="D6" s="80">
        <v>2</v>
      </c>
      <c r="E6" s="80">
        <v>44</v>
      </c>
      <c r="F6" s="80">
        <v>3441175</v>
      </c>
      <c r="G6" s="80">
        <v>78208</v>
      </c>
      <c r="H6" s="16" t="s">
        <v>100</v>
      </c>
      <c r="I6" s="81">
        <v>11.747862</v>
      </c>
      <c r="J6" s="75">
        <f t="shared" si="0"/>
        <v>3.4876801102346811E-2</v>
      </c>
      <c r="K6" s="81">
        <f t="shared" si="1"/>
        <v>12.163912551326597</v>
      </c>
      <c r="M6" s="81"/>
      <c r="N6" s="81"/>
      <c r="O6" s="81"/>
      <c r="P6" s="16" t="s">
        <v>135</v>
      </c>
      <c r="Q6" s="16" t="s">
        <v>136</v>
      </c>
      <c r="R6" s="16" t="s">
        <v>137</v>
      </c>
      <c r="S6" s="16" t="s">
        <v>108</v>
      </c>
      <c r="T6" s="16" t="s">
        <v>138</v>
      </c>
      <c r="U6" s="16" t="s">
        <v>139</v>
      </c>
      <c r="V6" s="16" t="s">
        <v>140</v>
      </c>
      <c r="W6" s="16" t="s">
        <v>108</v>
      </c>
      <c r="X6" s="16" t="s">
        <v>141</v>
      </c>
      <c r="Y6" s="16" t="s">
        <v>142</v>
      </c>
      <c r="Z6" s="16" t="s">
        <v>108</v>
      </c>
    </row>
    <row r="7" spans="1:26" x14ac:dyDescent="0.2">
      <c r="A7" s="79">
        <v>6</v>
      </c>
      <c r="B7" s="16" t="s">
        <v>172</v>
      </c>
      <c r="C7" s="80">
        <v>108</v>
      </c>
      <c r="D7" s="80">
        <v>8</v>
      </c>
      <c r="E7" s="80">
        <v>43</v>
      </c>
      <c r="F7" s="80">
        <v>3705440</v>
      </c>
      <c r="G7" s="80">
        <v>86173</v>
      </c>
      <c r="H7" s="16" t="s">
        <v>100</v>
      </c>
      <c r="I7" s="81">
        <v>8.0709870000000006</v>
      </c>
      <c r="J7" s="75">
        <f t="shared" si="0"/>
        <v>3.7555164697139778E-2</v>
      </c>
      <c r="K7" s="81">
        <f t="shared" si="1"/>
        <v>14.103903954292941</v>
      </c>
      <c r="M7" s="81"/>
      <c r="N7" s="81"/>
      <c r="O7" s="81"/>
      <c r="P7" s="16" t="s">
        <v>144</v>
      </c>
      <c r="Q7" s="16" t="s">
        <v>145</v>
      </c>
      <c r="R7" s="16" t="s">
        <v>146</v>
      </c>
      <c r="S7" s="16" t="s">
        <v>108</v>
      </c>
      <c r="T7" s="16" t="s">
        <v>108</v>
      </c>
      <c r="U7" s="16" t="s">
        <v>147</v>
      </c>
      <c r="V7" s="16" t="s">
        <v>148</v>
      </c>
      <c r="W7" s="16" t="s">
        <v>149</v>
      </c>
      <c r="X7" s="16" t="s">
        <v>108</v>
      </c>
      <c r="Y7" s="16" t="s">
        <v>108</v>
      </c>
      <c r="Z7" s="16" t="s">
        <v>108</v>
      </c>
    </row>
    <row r="8" spans="1:26" x14ac:dyDescent="0.2">
      <c r="A8" s="79">
        <v>7</v>
      </c>
      <c r="B8" s="16" t="s">
        <v>282</v>
      </c>
      <c r="C8" s="80">
        <v>115</v>
      </c>
      <c r="D8" s="80" t="s">
        <v>108</v>
      </c>
      <c r="E8" s="80">
        <v>42</v>
      </c>
      <c r="F8" s="80">
        <v>3411657</v>
      </c>
      <c r="G8" s="80">
        <v>81229</v>
      </c>
      <c r="H8" s="16" t="s">
        <v>100</v>
      </c>
      <c r="I8" s="81">
        <v>12.206521</v>
      </c>
      <c r="J8" s="75">
        <f t="shared" si="0"/>
        <v>3.4577631947933257E-2</v>
      </c>
      <c r="K8" s="81">
        <f t="shared" si="1"/>
        <v>11.956126311267347</v>
      </c>
      <c r="M8" s="81"/>
      <c r="N8" s="81"/>
      <c r="O8" s="81"/>
      <c r="P8" s="16" t="s">
        <v>151</v>
      </c>
      <c r="Q8" s="16" t="s">
        <v>152</v>
      </c>
      <c r="R8" s="16" t="s">
        <v>153</v>
      </c>
      <c r="S8" s="16" t="s">
        <v>108</v>
      </c>
      <c r="T8" s="16" t="s">
        <v>108</v>
      </c>
      <c r="U8" s="16" t="s">
        <v>153</v>
      </c>
      <c r="V8" s="16" t="s">
        <v>154</v>
      </c>
      <c r="W8" s="16" t="s">
        <v>155</v>
      </c>
      <c r="X8" s="16" t="s">
        <v>156</v>
      </c>
      <c r="Y8" s="16" t="s">
        <v>157</v>
      </c>
      <c r="Z8" s="16" t="s">
        <v>108</v>
      </c>
    </row>
    <row r="9" spans="1:26" x14ac:dyDescent="0.2">
      <c r="A9" s="79">
        <v>8</v>
      </c>
      <c r="B9" s="16" t="s">
        <v>267</v>
      </c>
      <c r="C9" s="80">
        <v>80</v>
      </c>
      <c r="D9" s="80">
        <v>27</v>
      </c>
      <c r="E9" s="80">
        <v>39</v>
      </c>
      <c r="F9" s="80">
        <v>3174834</v>
      </c>
      <c r="G9" s="80">
        <v>81406</v>
      </c>
      <c r="H9" s="16" t="s">
        <v>100</v>
      </c>
      <c r="I9" s="81">
        <v>3.6343740000000002</v>
      </c>
      <c r="J9" s="75">
        <f t="shared" si="0"/>
        <v>3.2177396950450979E-2</v>
      </c>
      <c r="K9" s="81">
        <f t="shared" si="1"/>
        <v>10.35384874506892</v>
      </c>
      <c r="M9" s="81"/>
      <c r="N9" s="81"/>
      <c r="O9" s="81"/>
      <c r="P9" s="16" t="s">
        <v>159</v>
      </c>
      <c r="Q9" s="16" t="s">
        <v>108</v>
      </c>
      <c r="R9" s="16" t="s">
        <v>160</v>
      </c>
      <c r="S9" s="16" t="s">
        <v>161</v>
      </c>
      <c r="T9" s="16" t="s">
        <v>162</v>
      </c>
      <c r="U9" s="16" t="s">
        <v>115</v>
      </c>
      <c r="V9" s="16" t="s">
        <v>163</v>
      </c>
      <c r="W9" s="16" t="s">
        <v>164</v>
      </c>
      <c r="X9" s="16" t="s">
        <v>165</v>
      </c>
      <c r="Y9" s="16" t="s">
        <v>166</v>
      </c>
      <c r="Z9" s="16" t="s">
        <v>108</v>
      </c>
    </row>
    <row r="10" spans="1:26" x14ac:dyDescent="0.2">
      <c r="A10" s="79">
        <v>9</v>
      </c>
      <c r="B10" s="16" t="s">
        <v>128</v>
      </c>
      <c r="C10" s="80">
        <v>97</v>
      </c>
      <c r="D10" s="80">
        <v>9</v>
      </c>
      <c r="E10" s="80">
        <v>37</v>
      </c>
      <c r="F10" s="80">
        <v>3018387</v>
      </c>
      <c r="G10" s="80">
        <v>81578</v>
      </c>
      <c r="H10" s="16" t="s">
        <v>100</v>
      </c>
      <c r="I10" s="81">
        <v>9.7182130000000004</v>
      </c>
      <c r="J10" s="75">
        <f t="shared" si="0"/>
        <v>3.0591784215830142E-2</v>
      </c>
      <c r="K10" s="81">
        <f t="shared" si="1"/>
        <v>9.3585726150791402</v>
      </c>
      <c r="M10" s="81"/>
      <c r="N10" s="81"/>
      <c r="O10" s="81"/>
      <c r="P10" s="16" t="s">
        <v>168</v>
      </c>
      <c r="Q10" s="16" t="s">
        <v>169</v>
      </c>
      <c r="R10" s="16" t="s">
        <v>153</v>
      </c>
      <c r="S10" s="16" t="s">
        <v>108</v>
      </c>
      <c r="T10" s="16" t="s">
        <v>108</v>
      </c>
      <c r="U10" s="16" t="s">
        <v>153</v>
      </c>
      <c r="V10" s="16" t="s">
        <v>108</v>
      </c>
      <c r="W10" s="16" t="s">
        <v>108</v>
      </c>
      <c r="X10" s="16" t="s">
        <v>170</v>
      </c>
      <c r="Y10" s="16" t="s">
        <v>171</v>
      </c>
      <c r="Z10" s="16" t="s">
        <v>108</v>
      </c>
    </row>
    <row r="11" spans="1:26" x14ac:dyDescent="0.2">
      <c r="A11" s="79">
        <v>10</v>
      </c>
      <c r="B11" s="16" t="s">
        <v>119</v>
      </c>
      <c r="C11" s="80">
        <v>92</v>
      </c>
      <c r="D11" s="80">
        <v>10</v>
      </c>
      <c r="E11" s="80">
        <v>35</v>
      </c>
      <c r="F11" s="80">
        <v>2881970</v>
      </c>
      <c r="G11" s="80">
        <v>82342</v>
      </c>
      <c r="H11" s="16" t="s">
        <v>100</v>
      </c>
      <c r="I11" s="81">
        <v>8.600543</v>
      </c>
      <c r="J11" s="75">
        <f t="shared" si="0"/>
        <v>2.9209178397765427E-2</v>
      </c>
      <c r="K11" s="81">
        <f t="shared" si="1"/>
        <v>8.5317610267248654</v>
      </c>
      <c r="M11" s="81"/>
      <c r="N11" s="81"/>
      <c r="O11" s="81"/>
      <c r="P11" s="16" t="s">
        <v>173</v>
      </c>
      <c r="Q11" s="16" t="s">
        <v>108</v>
      </c>
      <c r="R11" s="16" t="s">
        <v>174</v>
      </c>
      <c r="S11" s="16" t="s">
        <v>108</v>
      </c>
      <c r="T11" s="16" t="s">
        <v>175</v>
      </c>
      <c r="U11" s="16" t="s">
        <v>176</v>
      </c>
      <c r="V11" s="16" t="s">
        <v>177</v>
      </c>
      <c r="W11" s="16" t="s">
        <v>178</v>
      </c>
      <c r="X11" s="16" t="s">
        <v>179</v>
      </c>
      <c r="Y11" s="16" t="s">
        <v>180</v>
      </c>
      <c r="Z11" s="16" t="s">
        <v>108</v>
      </c>
    </row>
    <row r="12" spans="1:26" x14ac:dyDescent="0.2">
      <c r="A12" s="79">
        <v>11</v>
      </c>
      <c r="B12" s="16" t="s">
        <v>244</v>
      </c>
      <c r="C12" s="80">
        <v>98</v>
      </c>
      <c r="D12" s="80">
        <v>1</v>
      </c>
      <c r="E12" s="80">
        <v>34</v>
      </c>
      <c r="F12" s="80">
        <v>2841538</v>
      </c>
      <c r="G12" s="80">
        <v>83574</v>
      </c>
      <c r="H12" s="16" t="s">
        <v>100</v>
      </c>
      <c r="I12" s="81">
        <v>10.922618999999999</v>
      </c>
      <c r="J12" s="75">
        <f t="shared" si="0"/>
        <v>2.8799394291415099E-2</v>
      </c>
      <c r="K12" s="81">
        <f t="shared" si="1"/>
        <v>8.2940511155239278</v>
      </c>
      <c r="M12" s="81"/>
      <c r="N12" s="81"/>
      <c r="O12" s="81"/>
      <c r="P12" s="16" t="s">
        <v>182</v>
      </c>
      <c r="Q12" s="16" t="s">
        <v>183</v>
      </c>
      <c r="R12" s="16" t="s">
        <v>113</v>
      </c>
      <c r="S12" s="16" t="s">
        <v>108</v>
      </c>
      <c r="T12" s="16" t="s">
        <v>184</v>
      </c>
      <c r="U12" s="16" t="s">
        <v>115</v>
      </c>
      <c r="V12" s="16" t="s">
        <v>185</v>
      </c>
      <c r="W12" s="16" t="s">
        <v>186</v>
      </c>
      <c r="X12" s="16" t="s">
        <v>187</v>
      </c>
      <c r="Y12" s="16" t="s">
        <v>188</v>
      </c>
      <c r="Z12" s="16" t="s">
        <v>108</v>
      </c>
    </row>
    <row r="13" spans="1:26" x14ac:dyDescent="0.2">
      <c r="A13" s="79">
        <v>12</v>
      </c>
      <c r="B13" s="16" t="s">
        <v>181</v>
      </c>
      <c r="C13" s="80">
        <v>83</v>
      </c>
      <c r="D13" s="80">
        <v>13</v>
      </c>
      <c r="E13" s="80">
        <v>32</v>
      </c>
      <c r="F13" s="80">
        <v>2760923</v>
      </c>
      <c r="G13" s="80">
        <v>86278</v>
      </c>
      <c r="H13" s="16" t="s">
        <v>100</v>
      </c>
      <c r="I13" s="81">
        <v>11.054216</v>
      </c>
      <c r="J13" s="75">
        <f t="shared" si="0"/>
        <v>2.7982349729349619E-2</v>
      </c>
      <c r="K13" s="81">
        <f t="shared" si="1"/>
        <v>7.8301189637563269</v>
      </c>
      <c r="M13" s="81"/>
      <c r="N13" s="81"/>
      <c r="O13" s="81"/>
      <c r="P13" s="16" t="s">
        <v>190</v>
      </c>
      <c r="Q13" s="16" t="s">
        <v>191</v>
      </c>
      <c r="R13" s="16" t="s">
        <v>113</v>
      </c>
      <c r="S13" s="16" t="s">
        <v>108</v>
      </c>
      <c r="T13" s="16" t="s">
        <v>192</v>
      </c>
      <c r="U13" s="16" t="s">
        <v>115</v>
      </c>
      <c r="V13" s="16" t="s">
        <v>193</v>
      </c>
      <c r="W13" s="16" t="s">
        <v>194</v>
      </c>
      <c r="X13" s="16" t="s">
        <v>195</v>
      </c>
      <c r="Y13" s="16" t="s">
        <v>196</v>
      </c>
      <c r="Z13" s="16" t="s">
        <v>108</v>
      </c>
    </row>
    <row r="14" spans="1:26" x14ac:dyDescent="0.2">
      <c r="A14" s="79">
        <v>13</v>
      </c>
      <c r="B14" s="16" t="s">
        <v>293</v>
      </c>
      <c r="C14" s="80">
        <v>80</v>
      </c>
      <c r="D14" s="80">
        <v>3</v>
      </c>
      <c r="E14" s="80">
        <v>28</v>
      </c>
      <c r="F14" s="80">
        <v>2302142</v>
      </c>
      <c r="G14" s="80">
        <v>82219</v>
      </c>
      <c r="H14" s="16" t="s">
        <v>100</v>
      </c>
      <c r="I14" s="81">
        <v>5.6031250000000004</v>
      </c>
      <c r="J14" s="75">
        <f t="shared" si="0"/>
        <v>2.3332538636761831E-2</v>
      </c>
      <c r="K14" s="81">
        <f t="shared" si="1"/>
        <v>5.4440735923598362</v>
      </c>
      <c r="M14" s="81"/>
      <c r="N14" s="81"/>
      <c r="O14" s="81"/>
      <c r="P14" s="16" t="s">
        <v>198</v>
      </c>
      <c r="Q14" s="16" t="s">
        <v>199</v>
      </c>
      <c r="R14" s="16" t="s">
        <v>200</v>
      </c>
      <c r="S14" s="16" t="s">
        <v>201</v>
      </c>
      <c r="T14" s="16" t="s">
        <v>202</v>
      </c>
      <c r="U14" s="16" t="s">
        <v>115</v>
      </c>
      <c r="V14" s="16" t="s">
        <v>203</v>
      </c>
      <c r="W14" s="16" t="s">
        <v>204</v>
      </c>
      <c r="X14" s="16" t="s">
        <v>108</v>
      </c>
      <c r="Y14" s="16" t="s">
        <v>205</v>
      </c>
      <c r="Z14" s="16" t="s">
        <v>108</v>
      </c>
    </row>
    <row r="15" spans="1:26" x14ac:dyDescent="0.2">
      <c r="A15" s="79">
        <v>14</v>
      </c>
      <c r="B15" s="16" t="s">
        <v>197</v>
      </c>
      <c r="C15" s="80">
        <v>76</v>
      </c>
      <c r="D15" s="80">
        <v>4</v>
      </c>
      <c r="E15" s="80">
        <v>27</v>
      </c>
      <c r="F15" s="80">
        <v>2217160</v>
      </c>
      <c r="G15" s="80">
        <v>82117</v>
      </c>
      <c r="H15" s="16" t="s">
        <v>100</v>
      </c>
      <c r="I15" s="81">
        <v>6.2335520000000004</v>
      </c>
      <c r="J15" s="75">
        <f t="shared" si="0"/>
        <v>2.2471233904721284E-2</v>
      </c>
      <c r="K15" s="81">
        <f t="shared" si="1"/>
        <v>5.049563532006955</v>
      </c>
      <c r="M15" s="81"/>
      <c r="N15" s="81"/>
      <c r="O15" s="81"/>
      <c r="P15" s="16" t="s">
        <v>207</v>
      </c>
      <c r="Q15" s="16" t="s">
        <v>108</v>
      </c>
      <c r="R15" s="16" t="s">
        <v>200</v>
      </c>
      <c r="S15" s="16" t="s">
        <v>201</v>
      </c>
      <c r="T15" s="16" t="s">
        <v>208</v>
      </c>
      <c r="U15" s="16" t="s">
        <v>115</v>
      </c>
      <c r="V15" s="16" t="s">
        <v>209</v>
      </c>
      <c r="W15" s="16" t="s">
        <v>210</v>
      </c>
      <c r="X15" s="16" t="s">
        <v>211</v>
      </c>
      <c r="Y15" s="16" t="s">
        <v>212</v>
      </c>
      <c r="Z15" s="16" t="s">
        <v>108</v>
      </c>
    </row>
    <row r="16" spans="1:26" x14ac:dyDescent="0.2">
      <c r="A16" s="79">
        <v>15</v>
      </c>
      <c r="B16" s="16" t="s">
        <v>630</v>
      </c>
      <c r="C16" s="80">
        <v>77</v>
      </c>
      <c r="D16" s="80">
        <v>2</v>
      </c>
      <c r="E16" s="80">
        <v>26</v>
      </c>
      <c r="F16" s="80">
        <v>2151101</v>
      </c>
      <c r="G16" s="80">
        <v>82734</v>
      </c>
      <c r="H16" s="16" t="s">
        <v>100</v>
      </c>
      <c r="I16" s="81">
        <v>9.0432889999999997</v>
      </c>
      <c r="J16" s="75">
        <f t="shared" si="0"/>
        <v>2.1801716485810613E-2</v>
      </c>
      <c r="K16" s="81">
        <f t="shared" si="1"/>
        <v>4.7531484172766634</v>
      </c>
      <c r="M16" s="81"/>
      <c r="N16" s="81"/>
      <c r="O16" s="81"/>
      <c r="P16" s="16" t="s">
        <v>214</v>
      </c>
      <c r="Q16" s="16" t="s">
        <v>215</v>
      </c>
      <c r="R16" s="16" t="s">
        <v>216</v>
      </c>
      <c r="S16" s="16" t="s">
        <v>108</v>
      </c>
      <c r="T16" s="16" t="s">
        <v>217</v>
      </c>
      <c r="U16" s="16" t="s">
        <v>218</v>
      </c>
      <c r="V16" s="16" t="s">
        <v>219</v>
      </c>
      <c r="W16" s="16" t="s">
        <v>220</v>
      </c>
      <c r="X16" s="16" t="s">
        <v>221</v>
      </c>
      <c r="Y16" s="16" t="s">
        <v>222</v>
      </c>
      <c r="Z16" s="16" t="s">
        <v>108</v>
      </c>
    </row>
    <row r="17" spans="1:26" x14ac:dyDescent="0.2">
      <c r="A17" s="79">
        <v>16</v>
      </c>
      <c r="B17" s="16" t="s">
        <v>631</v>
      </c>
      <c r="C17" s="80">
        <v>61</v>
      </c>
      <c r="D17" s="80">
        <v>8</v>
      </c>
      <c r="E17" s="80">
        <v>25</v>
      </c>
      <c r="F17" s="80">
        <v>1969061</v>
      </c>
      <c r="G17" s="80">
        <v>78762</v>
      </c>
      <c r="H17" s="16" t="s">
        <v>100</v>
      </c>
      <c r="I17" s="81">
        <v>10.614754</v>
      </c>
      <c r="J17" s="75">
        <f t="shared" si="0"/>
        <v>1.9956715033495279E-2</v>
      </c>
      <c r="K17" s="81">
        <f t="shared" si="1"/>
        <v>3.9827047492813654</v>
      </c>
      <c r="M17" s="81"/>
      <c r="N17" s="81"/>
      <c r="O17" s="81"/>
      <c r="P17" s="16" t="s">
        <v>224</v>
      </c>
      <c r="Q17" s="16" t="s">
        <v>225</v>
      </c>
      <c r="R17" s="16" t="s">
        <v>226</v>
      </c>
      <c r="S17" s="16" t="s">
        <v>227</v>
      </c>
      <c r="T17" s="16" t="s">
        <v>228</v>
      </c>
      <c r="U17" s="16" t="s">
        <v>229</v>
      </c>
      <c r="V17" s="16" t="s">
        <v>230</v>
      </c>
      <c r="W17" s="16" t="s">
        <v>231</v>
      </c>
      <c r="X17" s="16" t="s">
        <v>232</v>
      </c>
      <c r="Y17" s="16" t="s">
        <v>233</v>
      </c>
      <c r="Z17" s="16" t="s">
        <v>108</v>
      </c>
    </row>
    <row r="18" spans="1:26" x14ac:dyDescent="0.2">
      <c r="A18" s="79">
        <v>17</v>
      </c>
      <c r="B18" s="16" t="s">
        <v>158</v>
      </c>
      <c r="C18" s="80">
        <v>66</v>
      </c>
      <c r="D18" s="80" t="s">
        <v>108</v>
      </c>
      <c r="E18" s="80">
        <v>25</v>
      </c>
      <c r="F18" s="80">
        <v>2049073</v>
      </c>
      <c r="G18" s="80">
        <v>81962</v>
      </c>
      <c r="H18" s="16" t="s">
        <v>100</v>
      </c>
      <c r="I18" s="81">
        <v>10.310605000000001</v>
      </c>
      <c r="J18" s="75">
        <f t="shared" si="0"/>
        <v>2.0767648104263542E-2</v>
      </c>
      <c r="K18" s="81">
        <f t="shared" si="1"/>
        <v>4.3129520778252113</v>
      </c>
      <c r="M18" s="81"/>
      <c r="N18" s="81"/>
      <c r="O18" s="81"/>
      <c r="P18" s="16" t="s">
        <v>235</v>
      </c>
      <c r="Q18" s="16" t="s">
        <v>236</v>
      </c>
      <c r="R18" s="16" t="s">
        <v>237</v>
      </c>
      <c r="S18" s="16" t="s">
        <v>108</v>
      </c>
      <c r="T18" s="16" t="s">
        <v>238</v>
      </c>
      <c r="U18" s="16" t="s">
        <v>239</v>
      </c>
      <c r="V18" s="16" t="s">
        <v>240</v>
      </c>
      <c r="W18" s="16" t="s">
        <v>241</v>
      </c>
      <c r="X18" s="16" t="s">
        <v>242</v>
      </c>
      <c r="Y18" s="16" t="s">
        <v>243</v>
      </c>
      <c r="Z18" s="16" t="s">
        <v>108</v>
      </c>
    </row>
    <row r="19" spans="1:26" x14ac:dyDescent="0.2">
      <c r="A19" s="79">
        <v>18</v>
      </c>
      <c r="B19" s="16" t="s">
        <v>325</v>
      </c>
      <c r="C19" s="80">
        <v>63</v>
      </c>
      <c r="D19" s="80" t="s">
        <v>108</v>
      </c>
      <c r="E19" s="80">
        <v>25</v>
      </c>
      <c r="F19" s="80">
        <v>2050377</v>
      </c>
      <c r="G19" s="80">
        <v>82015</v>
      </c>
      <c r="H19" s="16" t="s">
        <v>100</v>
      </c>
      <c r="I19" s="81">
        <v>6.2499989999999999</v>
      </c>
      <c r="J19" s="75">
        <f t="shared" si="0"/>
        <v>2.0780864330883071E-2</v>
      </c>
      <c r="K19" s="81">
        <f t="shared" si="1"/>
        <v>4.3184432233856818</v>
      </c>
      <c r="M19" s="81"/>
      <c r="N19" s="81"/>
      <c r="O19" s="81"/>
      <c r="P19" s="16" t="s">
        <v>245</v>
      </c>
      <c r="Q19" s="16" t="s">
        <v>246</v>
      </c>
      <c r="R19" s="16" t="s">
        <v>247</v>
      </c>
      <c r="S19" s="16" t="s">
        <v>247</v>
      </c>
      <c r="T19" s="16" t="s">
        <v>248</v>
      </c>
      <c r="U19" s="16" t="s">
        <v>115</v>
      </c>
      <c r="V19" s="16" t="s">
        <v>249</v>
      </c>
      <c r="W19" s="16" t="s">
        <v>250</v>
      </c>
      <c r="X19" s="16" t="s">
        <v>251</v>
      </c>
      <c r="Y19" s="16" t="s">
        <v>252</v>
      </c>
      <c r="Z19" s="16" t="s">
        <v>108</v>
      </c>
    </row>
    <row r="20" spans="1:26" x14ac:dyDescent="0.2">
      <c r="A20" s="79">
        <v>19</v>
      </c>
      <c r="B20" s="16" t="s">
        <v>632</v>
      </c>
      <c r="C20" s="80">
        <v>50</v>
      </c>
      <c r="D20" s="80">
        <v>12</v>
      </c>
      <c r="E20" s="80">
        <v>23</v>
      </c>
      <c r="F20" s="80">
        <v>1909809</v>
      </c>
      <c r="G20" s="80">
        <v>83035</v>
      </c>
      <c r="H20" s="16" t="s">
        <v>100</v>
      </c>
      <c r="I20" s="81">
        <v>13.048332</v>
      </c>
      <c r="J20" s="75">
        <f t="shared" si="0"/>
        <v>1.9356187533755728E-2</v>
      </c>
      <c r="K20" s="81">
        <f t="shared" si="1"/>
        <v>3.7466199584192061</v>
      </c>
      <c r="M20" s="81"/>
      <c r="N20" s="81"/>
      <c r="O20" s="81"/>
      <c r="P20" s="16" t="s">
        <v>254</v>
      </c>
      <c r="Q20" s="16" t="s">
        <v>255</v>
      </c>
      <c r="R20" s="16" t="s">
        <v>256</v>
      </c>
      <c r="S20" s="16" t="s">
        <v>108</v>
      </c>
      <c r="T20" s="16" t="s">
        <v>257</v>
      </c>
      <c r="U20" s="16" t="s">
        <v>258</v>
      </c>
      <c r="V20" s="16" t="s">
        <v>259</v>
      </c>
      <c r="W20" s="16" t="s">
        <v>260</v>
      </c>
      <c r="X20" s="16" t="s">
        <v>261</v>
      </c>
      <c r="Y20" s="16" t="s">
        <v>262</v>
      </c>
      <c r="Z20" s="16" t="s">
        <v>108</v>
      </c>
    </row>
    <row r="21" spans="1:26" x14ac:dyDescent="0.2">
      <c r="A21" s="79">
        <v>20</v>
      </c>
      <c r="B21" s="16" t="s">
        <v>423</v>
      </c>
      <c r="C21" s="80">
        <v>60</v>
      </c>
      <c r="D21" s="80">
        <v>2</v>
      </c>
      <c r="E21" s="80">
        <v>23</v>
      </c>
      <c r="F21" s="80">
        <v>1885158</v>
      </c>
      <c r="G21" s="80">
        <v>81963</v>
      </c>
      <c r="H21" s="16" t="s">
        <v>100</v>
      </c>
      <c r="I21" s="81">
        <v>13.993055</v>
      </c>
      <c r="J21" s="75">
        <f t="shared" si="0"/>
        <v>1.9106346120873804E-2</v>
      </c>
      <c r="K21" s="81">
        <f t="shared" si="1"/>
        <v>3.6505246209062943</v>
      </c>
      <c r="M21" s="81"/>
      <c r="N21" s="81"/>
      <c r="O21" s="81"/>
      <c r="P21" s="16" t="s">
        <v>264</v>
      </c>
      <c r="Q21" s="16" t="s">
        <v>265</v>
      </c>
      <c r="R21" s="16" t="s">
        <v>131</v>
      </c>
      <c r="S21" s="16" t="s">
        <v>108</v>
      </c>
      <c r="T21" s="16" t="s">
        <v>108</v>
      </c>
      <c r="U21" s="16" t="s">
        <v>105</v>
      </c>
      <c r="V21" s="16" t="s">
        <v>108</v>
      </c>
      <c r="W21" s="16" t="s">
        <v>108</v>
      </c>
      <c r="X21" s="16" t="s">
        <v>108</v>
      </c>
      <c r="Y21" s="16" t="s">
        <v>266</v>
      </c>
      <c r="Z21" s="16" t="s">
        <v>108</v>
      </c>
    </row>
    <row r="22" spans="1:26" x14ac:dyDescent="0.2">
      <c r="A22" s="79">
        <v>21</v>
      </c>
      <c r="B22" s="16" t="s">
        <v>284</v>
      </c>
      <c r="C22" s="80">
        <v>55</v>
      </c>
      <c r="D22" s="80">
        <v>6</v>
      </c>
      <c r="E22" s="80">
        <v>22</v>
      </c>
      <c r="F22" s="80">
        <v>1747277</v>
      </c>
      <c r="G22" s="80">
        <v>79421</v>
      </c>
      <c r="H22" s="16" t="s">
        <v>100</v>
      </c>
      <c r="I22" s="81">
        <v>9.20303</v>
      </c>
      <c r="J22" s="75">
        <f t="shared" si="0"/>
        <v>1.7708902453291459E-2</v>
      </c>
      <c r="K22" s="81">
        <f t="shared" si="1"/>
        <v>3.1360522610019226</v>
      </c>
      <c r="M22" s="81"/>
      <c r="N22" s="81"/>
      <c r="O22" s="81"/>
      <c r="P22" s="16" t="s">
        <v>268</v>
      </c>
      <c r="Q22" s="16" t="s">
        <v>269</v>
      </c>
      <c r="R22" s="16" t="s">
        <v>137</v>
      </c>
      <c r="S22" s="16" t="s">
        <v>108</v>
      </c>
      <c r="T22" s="16" t="s">
        <v>270</v>
      </c>
      <c r="U22" s="16" t="s">
        <v>139</v>
      </c>
      <c r="V22" s="16" t="s">
        <v>271</v>
      </c>
      <c r="W22" s="16" t="s">
        <v>272</v>
      </c>
      <c r="X22" s="16" t="s">
        <v>273</v>
      </c>
      <c r="Y22" s="16" t="s">
        <v>108</v>
      </c>
      <c r="Z22" s="16" t="s">
        <v>108</v>
      </c>
    </row>
    <row r="23" spans="1:26" x14ac:dyDescent="0.2">
      <c r="A23" s="79">
        <v>22</v>
      </c>
      <c r="B23" s="16" t="s">
        <v>633</v>
      </c>
      <c r="C23" s="80">
        <v>39</v>
      </c>
      <c r="D23" s="80">
        <v>20</v>
      </c>
      <c r="E23" s="80">
        <v>22</v>
      </c>
      <c r="F23" s="80">
        <v>1810711</v>
      </c>
      <c r="G23" s="80">
        <v>82305</v>
      </c>
      <c r="H23" s="16" t="s">
        <v>100</v>
      </c>
      <c r="I23" s="81">
        <v>14.410256</v>
      </c>
      <c r="J23" s="75">
        <f t="shared" si="0"/>
        <v>1.8351815121530148E-2</v>
      </c>
      <c r="K23" s="81">
        <f t="shared" si="1"/>
        <v>3.3678911825482261</v>
      </c>
      <c r="M23" s="81"/>
      <c r="N23" s="81"/>
      <c r="O23" s="81"/>
      <c r="P23" s="16" t="s">
        <v>275</v>
      </c>
      <c r="Q23" s="16" t="s">
        <v>276</v>
      </c>
      <c r="R23" s="16" t="s">
        <v>137</v>
      </c>
      <c r="S23" s="16" t="s">
        <v>108</v>
      </c>
      <c r="T23" s="16" t="s">
        <v>277</v>
      </c>
      <c r="U23" s="16" t="s">
        <v>139</v>
      </c>
      <c r="V23" s="16" t="s">
        <v>278</v>
      </c>
      <c r="W23" s="16" t="s">
        <v>279</v>
      </c>
      <c r="X23" s="16" t="s">
        <v>280</v>
      </c>
      <c r="Y23" s="16" t="s">
        <v>281</v>
      </c>
      <c r="Z23" s="16" t="s">
        <v>108</v>
      </c>
    </row>
    <row r="24" spans="1:26" x14ac:dyDescent="0.2">
      <c r="A24" s="79">
        <v>23</v>
      </c>
      <c r="B24" s="16" t="s">
        <v>390</v>
      </c>
      <c r="C24" s="80">
        <v>37</v>
      </c>
      <c r="D24" s="80">
        <v>22</v>
      </c>
      <c r="E24" s="80">
        <v>21</v>
      </c>
      <c r="F24" s="80">
        <v>1726296</v>
      </c>
      <c r="G24" s="80">
        <v>82204</v>
      </c>
      <c r="H24" s="16" t="s">
        <v>100</v>
      </c>
      <c r="I24" s="81">
        <v>12.680179000000001</v>
      </c>
      <c r="J24" s="75">
        <f t="shared" si="0"/>
        <v>1.7496257015634745E-2</v>
      </c>
      <c r="K24" s="81">
        <f t="shared" si="1"/>
        <v>3.0611900955714799</v>
      </c>
      <c r="M24" s="81"/>
      <c r="N24" s="81"/>
      <c r="O24" s="81"/>
      <c r="P24" s="16" t="s">
        <v>283</v>
      </c>
      <c r="Q24" s="16" t="s">
        <v>108</v>
      </c>
      <c r="R24" s="16" t="s">
        <v>137</v>
      </c>
      <c r="S24" s="16" t="s">
        <v>108</v>
      </c>
      <c r="T24" s="16" t="s">
        <v>108</v>
      </c>
      <c r="U24" s="16" t="s">
        <v>139</v>
      </c>
      <c r="V24" s="16" t="s">
        <v>108</v>
      </c>
      <c r="W24" s="16" t="s">
        <v>108</v>
      </c>
      <c r="X24" s="16" t="s">
        <v>108</v>
      </c>
      <c r="Y24" s="16" t="s">
        <v>108</v>
      </c>
      <c r="Z24" s="16" t="s">
        <v>108</v>
      </c>
    </row>
    <row r="25" spans="1:26" x14ac:dyDescent="0.2">
      <c r="A25" s="79">
        <v>24</v>
      </c>
      <c r="B25" s="16" t="s">
        <v>263</v>
      </c>
      <c r="C25" s="80">
        <v>56</v>
      </c>
      <c r="D25" s="80" t="s">
        <v>108</v>
      </c>
      <c r="E25" s="80">
        <v>20</v>
      </c>
      <c r="F25" s="80">
        <v>1512359</v>
      </c>
      <c r="G25" s="80">
        <v>75617</v>
      </c>
      <c r="H25" s="16" t="s">
        <v>100</v>
      </c>
      <c r="I25" s="81">
        <v>13.715773</v>
      </c>
      <c r="J25" s="75">
        <f t="shared" si="0"/>
        <v>1.5327974903439704E-2</v>
      </c>
      <c r="K25" s="81">
        <f t="shared" si="1"/>
        <v>2.3494681464047744</v>
      </c>
      <c r="M25" s="81"/>
      <c r="N25" s="81"/>
      <c r="O25" s="81"/>
      <c r="P25" s="16" t="s">
        <v>285</v>
      </c>
      <c r="Q25" s="16" t="s">
        <v>286</v>
      </c>
      <c r="R25" s="16" t="s">
        <v>287</v>
      </c>
      <c r="S25" s="16" t="s">
        <v>108</v>
      </c>
      <c r="T25" s="16" t="s">
        <v>288</v>
      </c>
      <c r="U25" s="16" t="s">
        <v>289</v>
      </c>
      <c r="V25" s="16" t="s">
        <v>290</v>
      </c>
      <c r="W25" s="16" t="s">
        <v>291</v>
      </c>
      <c r="X25" s="16" t="s">
        <v>108</v>
      </c>
      <c r="Y25" s="16" t="s">
        <v>292</v>
      </c>
      <c r="Z25" s="16" t="s">
        <v>108</v>
      </c>
    </row>
    <row r="26" spans="1:26" x14ac:dyDescent="0.2">
      <c r="A26" s="79">
        <v>25</v>
      </c>
      <c r="B26" s="16" t="s">
        <v>634</v>
      </c>
      <c r="C26" s="80">
        <v>21</v>
      </c>
      <c r="D26" s="80">
        <v>35</v>
      </c>
      <c r="E26" s="80">
        <v>19</v>
      </c>
      <c r="F26" s="80">
        <v>1559416</v>
      </c>
      <c r="G26" s="80">
        <v>82074</v>
      </c>
      <c r="H26" s="16" t="s">
        <v>100</v>
      </c>
      <c r="I26" s="81">
        <v>9.3174600000000005</v>
      </c>
      <c r="J26" s="75">
        <f t="shared" si="0"/>
        <v>1.5804904332914559E-2</v>
      </c>
      <c r="K26" s="81">
        <f t="shared" si="1"/>
        <v>2.4979500097258138</v>
      </c>
      <c r="M26" s="81"/>
      <c r="N26" s="81"/>
      <c r="O26" s="81"/>
      <c r="P26" s="16" t="s">
        <v>294</v>
      </c>
      <c r="Q26" s="16" t="s">
        <v>295</v>
      </c>
      <c r="R26" s="16" t="s">
        <v>131</v>
      </c>
      <c r="S26" s="16" t="s">
        <v>108</v>
      </c>
      <c r="T26" s="16" t="s">
        <v>296</v>
      </c>
      <c r="U26" s="16" t="s">
        <v>105</v>
      </c>
      <c r="V26" s="16" t="s">
        <v>297</v>
      </c>
      <c r="W26" s="16" t="s">
        <v>298</v>
      </c>
      <c r="X26" s="16" t="s">
        <v>299</v>
      </c>
      <c r="Y26" s="16" t="s">
        <v>300</v>
      </c>
      <c r="Z26" s="16" t="s">
        <v>108</v>
      </c>
    </row>
    <row r="27" spans="1:26" x14ac:dyDescent="0.2">
      <c r="A27" s="79">
        <v>26</v>
      </c>
      <c r="B27" s="16" t="s">
        <v>468</v>
      </c>
      <c r="C27" s="80">
        <v>46</v>
      </c>
      <c r="D27" s="80">
        <v>8</v>
      </c>
      <c r="E27" s="80">
        <v>19</v>
      </c>
      <c r="F27" s="80">
        <v>1563120</v>
      </c>
      <c r="G27" s="80">
        <v>82269</v>
      </c>
      <c r="H27" s="16" t="s">
        <v>100</v>
      </c>
      <c r="I27" s="81">
        <v>10.244565</v>
      </c>
      <c r="J27" s="75">
        <f t="shared" si="0"/>
        <v>1.5842444903005615E-2</v>
      </c>
      <c r="K27" s="81">
        <f t="shared" si="1"/>
        <v>2.5098306050476857</v>
      </c>
      <c r="M27" s="81"/>
      <c r="N27" s="81"/>
      <c r="O27" s="81"/>
      <c r="P27" s="16" t="s">
        <v>302</v>
      </c>
      <c r="Q27" s="16" t="s">
        <v>303</v>
      </c>
      <c r="R27" s="16" t="s">
        <v>137</v>
      </c>
      <c r="S27" s="16" t="s">
        <v>304</v>
      </c>
      <c r="T27" s="16" t="s">
        <v>305</v>
      </c>
      <c r="U27" s="16" t="s">
        <v>139</v>
      </c>
      <c r="V27" s="16" t="s">
        <v>306</v>
      </c>
      <c r="W27" s="16" t="s">
        <v>108</v>
      </c>
      <c r="X27" s="16" t="s">
        <v>307</v>
      </c>
      <c r="Y27" s="16" t="s">
        <v>308</v>
      </c>
      <c r="Z27" s="16" t="s">
        <v>108</v>
      </c>
    </row>
    <row r="28" spans="1:26" x14ac:dyDescent="0.2">
      <c r="A28" s="79">
        <v>27</v>
      </c>
      <c r="B28" s="16" t="s">
        <v>334</v>
      </c>
      <c r="C28" s="80">
        <v>52</v>
      </c>
      <c r="D28" s="80" t="s">
        <v>108</v>
      </c>
      <c r="E28" s="80">
        <v>18</v>
      </c>
      <c r="F28" s="80">
        <v>1401200</v>
      </c>
      <c r="G28" s="80">
        <v>77844</v>
      </c>
      <c r="H28" s="16" t="s">
        <v>100</v>
      </c>
      <c r="I28" s="81">
        <v>10.679487</v>
      </c>
      <c r="J28" s="75">
        <f t="shared" si="0"/>
        <v>1.4201362530126585E-2</v>
      </c>
      <c r="K28" s="81">
        <f t="shared" si="1"/>
        <v>2.0167869771208333</v>
      </c>
      <c r="M28" s="81"/>
      <c r="N28" s="81"/>
      <c r="O28" s="81"/>
      <c r="P28" s="16" t="s">
        <v>310</v>
      </c>
      <c r="Q28" s="16" t="s">
        <v>108</v>
      </c>
      <c r="R28" s="16" t="s">
        <v>311</v>
      </c>
      <c r="S28" s="16" t="s">
        <v>312</v>
      </c>
      <c r="T28" s="16" t="s">
        <v>313</v>
      </c>
      <c r="U28" s="16" t="s">
        <v>314</v>
      </c>
      <c r="V28" s="16" t="s">
        <v>315</v>
      </c>
      <c r="W28" s="16" t="s">
        <v>108</v>
      </c>
      <c r="X28" s="16" t="s">
        <v>316</v>
      </c>
      <c r="Y28" s="16" t="s">
        <v>317</v>
      </c>
      <c r="Z28" s="16" t="s">
        <v>108</v>
      </c>
    </row>
    <row r="29" spans="1:26" x14ac:dyDescent="0.2">
      <c r="A29" s="79">
        <v>28</v>
      </c>
      <c r="B29" s="16" t="s">
        <v>635</v>
      </c>
      <c r="C29" s="80">
        <v>42</v>
      </c>
      <c r="D29" s="80">
        <v>10</v>
      </c>
      <c r="E29" s="80">
        <v>17</v>
      </c>
      <c r="F29" s="80">
        <v>1423892</v>
      </c>
      <c r="G29" s="80">
        <v>83758</v>
      </c>
      <c r="H29" s="16" t="s">
        <v>100</v>
      </c>
      <c r="I29" s="81">
        <v>7.4662689999999996</v>
      </c>
      <c r="J29" s="75">
        <f t="shared" si="0"/>
        <v>1.4431349197649875E-2</v>
      </c>
      <c r="K29" s="81">
        <f t="shared" si="1"/>
        <v>2.0826383966450965</v>
      </c>
      <c r="M29" s="81"/>
      <c r="N29" s="81"/>
      <c r="O29" s="81"/>
      <c r="P29" s="16" t="s">
        <v>319</v>
      </c>
      <c r="Q29" s="16" t="s">
        <v>320</v>
      </c>
      <c r="R29" s="16" t="s">
        <v>200</v>
      </c>
      <c r="S29" s="16" t="s">
        <v>201</v>
      </c>
      <c r="T29" s="16" t="s">
        <v>321</v>
      </c>
      <c r="U29" s="16" t="s">
        <v>115</v>
      </c>
      <c r="V29" s="16" t="s">
        <v>322</v>
      </c>
      <c r="W29" s="16" t="s">
        <v>323</v>
      </c>
      <c r="X29" s="16" t="s">
        <v>324</v>
      </c>
      <c r="Y29" s="16" t="s">
        <v>108</v>
      </c>
      <c r="Z29" s="16" t="s">
        <v>108</v>
      </c>
    </row>
    <row r="30" spans="1:26" x14ac:dyDescent="0.2">
      <c r="A30" s="79">
        <v>29</v>
      </c>
      <c r="B30" s="16" t="s">
        <v>636</v>
      </c>
      <c r="C30" s="80">
        <v>46</v>
      </c>
      <c r="D30" s="80">
        <v>4</v>
      </c>
      <c r="E30" s="80">
        <v>17</v>
      </c>
      <c r="F30" s="80">
        <v>1333362</v>
      </c>
      <c r="G30" s="80">
        <v>78433</v>
      </c>
      <c r="H30" s="16" t="s">
        <v>100</v>
      </c>
      <c r="I30" s="81">
        <v>4.9619559999999998</v>
      </c>
      <c r="J30" s="75">
        <f t="shared" si="0"/>
        <v>1.3513814691617646E-2</v>
      </c>
      <c r="K30" s="81">
        <f t="shared" si="1"/>
        <v>1.8262318751938091</v>
      </c>
      <c r="M30" s="81"/>
      <c r="N30" s="81"/>
      <c r="O30" s="81"/>
      <c r="P30" s="16" t="s">
        <v>326</v>
      </c>
      <c r="Q30" s="16" t="s">
        <v>327</v>
      </c>
      <c r="R30" s="16" t="s">
        <v>328</v>
      </c>
      <c r="S30" s="16" t="s">
        <v>329</v>
      </c>
      <c r="T30" s="16" t="s">
        <v>330</v>
      </c>
      <c r="U30" s="16" t="s">
        <v>105</v>
      </c>
      <c r="V30" s="16" t="s">
        <v>331</v>
      </c>
      <c r="W30" s="16" t="s">
        <v>332</v>
      </c>
      <c r="X30" s="16" t="s">
        <v>108</v>
      </c>
      <c r="Y30" s="16" t="s">
        <v>333</v>
      </c>
      <c r="Z30" s="16" t="s">
        <v>108</v>
      </c>
    </row>
    <row r="31" spans="1:26" x14ac:dyDescent="0.2">
      <c r="A31" s="79">
        <v>30</v>
      </c>
      <c r="B31" s="16" t="s">
        <v>189</v>
      </c>
      <c r="C31" s="80">
        <v>34</v>
      </c>
      <c r="D31" s="80">
        <v>16</v>
      </c>
      <c r="E31" s="80">
        <v>17</v>
      </c>
      <c r="F31" s="80">
        <v>1517635</v>
      </c>
      <c r="G31" s="80">
        <v>89272</v>
      </c>
      <c r="H31" s="16" t="s">
        <v>100</v>
      </c>
      <c r="I31" s="81">
        <v>5.0563719999999996</v>
      </c>
      <c r="J31" s="75">
        <f t="shared" si="0"/>
        <v>1.5381447918504612E-2</v>
      </c>
      <c r="K31" s="81">
        <f t="shared" si="1"/>
        <v>2.3658894006966986</v>
      </c>
      <c r="M31" s="81"/>
      <c r="N31" s="81"/>
      <c r="O31" s="81"/>
      <c r="P31" s="16" t="s">
        <v>335</v>
      </c>
      <c r="Q31" s="16" t="s">
        <v>336</v>
      </c>
      <c r="R31" s="16" t="s">
        <v>103</v>
      </c>
      <c r="S31" s="16" t="s">
        <v>108</v>
      </c>
      <c r="T31" s="16" t="s">
        <v>337</v>
      </c>
      <c r="U31" s="16" t="s">
        <v>105</v>
      </c>
      <c r="V31" s="16" t="s">
        <v>338</v>
      </c>
      <c r="W31" s="16" t="s">
        <v>339</v>
      </c>
      <c r="X31" s="16" t="s">
        <v>340</v>
      </c>
      <c r="Y31" s="16" t="s">
        <v>341</v>
      </c>
      <c r="Z31" s="16" t="s">
        <v>108</v>
      </c>
    </row>
    <row r="32" spans="1:26" x14ac:dyDescent="0.2">
      <c r="A32" s="79">
        <v>31</v>
      </c>
      <c r="B32" s="16" t="s">
        <v>637</v>
      </c>
      <c r="C32" s="80">
        <v>44</v>
      </c>
      <c r="D32" s="80">
        <v>4</v>
      </c>
      <c r="E32" s="80">
        <v>16</v>
      </c>
      <c r="F32" s="80">
        <v>1264794</v>
      </c>
      <c r="G32" s="80">
        <v>79049</v>
      </c>
      <c r="H32" s="16" t="s">
        <v>100</v>
      </c>
      <c r="I32" s="81">
        <v>7.9962109999999997</v>
      </c>
      <c r="J32" s="75">
        <f t="shared" si="0"/>
        <v>1.2818868198636115E-2</v>
      </c>
      <c r="K32" s="81">
        <f t="shared" si="1"/>
        <v>1.6432338189400433</v>
      </c>
      <c r="M32" s="81"/>
      <c r="N32" s="81"/>
      <c r="O32" s="81"/>
      <c r="P32" s="16" t="s">
        <v>343</v>
      </c>
      <c r="Q32" s="16" t="s">
        <v>344</v>
      </c>
      <c r="R32" s="16" t="s">
        <v>345</v>
      </c>
      <c r="S32" s="16" t="s">
        <v>123</v>
      </c>
      <c r="T32" s="16" t="s">
        <v>108</v>
      </c>
      <c r="U32" s="16" t="s">
        <v>123</v>
      </c>
      <c r="V32" s="16" t="s">
        <v>108</v>
      </c>
      <c r="W32" s="16" t="s">
        <v>108</v>
      </c>
      <c r="X32" s="16" t="s">
        <v>346</v>
      </c>
      <c r="Y32" s="16" t="s">
        <v>347</v>
      </c>
      <c r="Z32" s="16" t="s">
        <v>108</v>
      </c>
    </row>
    <row r="33" spans="1:26" x14ac:dyDescent="0.2">
      <c r="A33" s="79">
        <v>32</v>
      </c>
      <c r="B33" s="16" t="s">
        <v>638</v>
      </c>
      <c r="C33" s="80">
        <v>31</v>
      </c>
      <c r="D33" s="80">
        <v>17</v>
      </c>
      <c r="E33" s="80">
        <v>16</v>
      </c>
      <c r="F33" s="80">
        <v>1370362</v>
      </c>
      <c r="G33" s="80">
        <v>85647</v>
      </c>
      <c r="H33" s="16" t="s">
        <v>100</v>
      </c>
      <c r="I33" s="81">
        <v>7.6236560000000004</v>
      </c>
      <c r="J33" s="75">
        <f t="shared" si="0"/>
        <v>1.3888814986803688E-2</v>
      </c>
      <c r="K33" s="81">
        <f t="shared" si="1"/>
        <v>1.9289918173766274</v>
      </c>
      <c r="M33" s="81"/>
      <c r="N33" s="81"/>
      <c r="O33" s="81"/>
      <c r="P33" s="16" t="s">
        <v>349</v>
      </c>
      <c r="Q33" s="16" t="s">
        <v>350</v>
      </c>
      <c r="R33" s="16" t="s">
        <v>351</v>
      </c>
      <c r="S33" s="16" t="s">
        <v>108</v>
      </c>
      <c r="T33" s="16" t="s">
        <v>352</v>
      </c>
      <c r="U33" s="16" t="s">
        <v>351</v>
      </c>
      <c r="V33" s="16" t="s">
        <v>353</v>
      </c>
      <c r="W33" s="16" t="s">
        <v>108</v>
      </c>
      <c r="X33" s="16" t="s">
        <v>354</v>
      </c>
      <c r="Y33" s="16" t="s">
        <v>355</v>
      </c>
      <c r="Z33" s="16" t="s">
        <v>108</v>
      </c>
    </row>
    <row r="34" spans="1:26" x14ac:dyDescent="0.2">
      <c r="A34" s="79">
        <v>33</v>
      </c>
      <c r="B34" s="16" t="s">
        <v>639</v>
      </c>
      <c r="C34" s="80">
        <v>24</v>
      </c>
      <c r="D34" s="80">
        <v>24</v>
      </c>
      <c r="E34" s="80">
        <v>16</v>
      </c>
      <c r="F34" s="80">
        <v>1266905</v>
      </c>
      <c r="G34" s="80">
        <v>79181</v>
      </c>
      <c r="H34" s="16" t="s">
        <v>100</v>
      </c>
      <c r="I34" s="81">
        <v>10.71875</v>
      </c>
      <c r="J34" s="75">
        <f t="shared" si="0"/>
        <v>1.2840263485747946E-2</v>
      </c>
      <c r="K34" s="81">
        <f t="shared" si="1"/>
        <v>1.6487236638343201</v>
      </c>
      <c r="M34" s="81"/>
      <c r="N34" s="81"/>
      <c r="O34" s="81"/>
      <c r="P34" s="16" t="s">
        <v>357</v>
      </c>
      <c r="Q34" s="16" t="s">
        <v>108</v>
      </c>
      <c r="R34" s="16" t="s">
        <v>358</v>
      </c>
      <c r="S34" s="16" t="s">
        <v>108</v>
      </c>
      <c r="T34" s="16" t="s">
        <v>359</v>
      </c>
      <c r="U34" s="16" t="s">
        <v>360</v>
      </c>
      <c r="V34" s="16" t="s">
        <v>361</v>
      </c>
      <c r="W34" s="16" t="s">
        <v>362</v>
      </c>
      <c r="X34" s="16" t="s">
        <v>363</v>
      </c>
      <c r="Y34" s="16" t="s">
        <v>364</v>
      </c>
      <c r="Z34" s="16" t="s">
        <v>108</v>
      </c>
    </row>
    <row r="35" spans="1:26" x14ac:dyDescent="0.2">
      <c r="A35" s="79">
        <v>34</v>
      </c>
      <c r="B35" s="16" t="s">
        <v>640</v>
      </c>
      <c r="C35" s="80">
        <v>38</v>
      </c>
      <c r="D35" s="80">
        <v>9</v>
      </c>
      <c r="E35" s="80">
        <v>15</v>
      </c>
      <c r="F35" s="80">
        <v>1230589</v>
      </c>
      <c r="G35" s="80">
        <v>82039</v>
      </c>
      <c r="H35" s="16" t="s">
        <v>100</v>
      </c>
      <c r="I35" s="81">
        <v>8.3881569999999996</v>
      </c>
      <c r="J35" s="75">
        <f t="shared" si="0"/>
        <v>1.2472195628451289E-2</v>
      </c>
      <c r="K35" s="81">
        <f t="shared" si="1"/>
        <v>1.5555566379435948</v>
      </c>
      <c r="M35" s="81"/>
      <c r="N35" s="81"/>
      <c r="O35" s="81"/>
      <c r="P35" s="16" t="s">
        <v>366</v>
      </c>
      <c r="Q35" s="16" t="s">
        <v>367</v>
      </c>
      <c r="R35" s="16" t="s">
        <v>368</v>
      </c>
      <c r="S35" s="16" t="s">
        <v>108</v>
      </c>
      <c r="T35" s="16" t="s">
        <v>108</v>
      </c>
      <c r="U35" s="16" t="s">
        <v>369</v>
      </c>
      <c r="V35" s="16" t="s">
        <v>370</v>
      </c>
      <c r="W35" s="16" t="s">
        <v>371</v>
      </c>
      <c r="X35" s="16" t="s">
        <v>372</v>
      </c>
      <c r="Y35" s="16" t="s">
        <v>373</v>
      </c>
      <c r="Z35" s="16" t="s">
        <v>108</v>
      </c>
    </row>
    <row r="36" spans="1:26" x14ac:dyDescent="0.2">
      <c r="A36" s="79">
        <v>35</v>
      </c>
      <c r="B36" s="16" t="s">
        <v>641</v>
      </c>
      <c r="C36" s="80">
        <v>47</v>
      </c>
      <c r="D36" s="80" t="s">
        <v>108</v>
      </c>
      <c r="E36" s="80">
        <v>15</v>
      </c>
      <c r="F36" s="80">
        <v>1161186</v>
      </c>
      <c r="G36" s="80">
        <v>77412</v>
      </c>
      <c r="H36" s="16" t="s">
        <v>100</v>
      </c>
      <c r="I36" s="81">
        <v>11.732269000000001</v>
      </c>
      <c r="J36" s="75">
        <f t="shared" si="0"/>
        <v>1.1768786290970289E-2</v>
      </c>
      <c r="K36" s="81">
        <f t="shared" si="1"/>
        <v>1.3850433076253024</v>
      </c>
      <c r="M36" s="81"/>
      <c r="N36" s="81"/>
      <c r="O36" s="81"/>
      <c r="P36" s="16" t="s">
        <v>375</v>
      </c>
      <c r="Q36" s="16" t="s">
        <v>108</v>
      </c>
      <c r="R36" s="16" t="s">
        <v>376</v>
      </c>
      <c r="S36" s="16" t="s">
        <v>108</v>
      </c>
      <c r="T36" s="16" t="s">
        <v>377</v>
      </c>
      <c r="U36" s="16" t="s">
        <v>314</v>
      </c>
      <c r="V36" s="16" t="s">
        <v>378</v>
      </c>
      <c r="W36" s="16" t="s">
        <v>108</v>
      </c>
      <c r="X36" s="16" t="s">
        <v>108</v>
      </c>
      <c r="Y36" s="16" t="s">
        <v>379</v>
      </c>
      <c r="Z36" s="16" t="s">
        <v>108</v>
      </c>
    </row>
    <row r="37" spans="1:26" x14ac:dyDescent="0.2">
      <c r="A37" s="79">
        <v>36</v>
      </c>
      <c r="B37" s="16" t="s">
        <v>642</v>
      </c>
      <c r="C37" s="80">
        <v>35</v>
      </c>
      <c r="D37" s="80">
        <v>12</v>
      </c>
      <c r="E37" s="80">
        <v>15</v>
      </c>
      <c r="F37" s="80">
        <v>1274031</v>
      </c>
      <c r="G37" s="80">
        <v>84935</v>
      </c>
      <c r="H37" s="16" t="s">
        <v>100</v>
      </c>
      <c r="I37" s="81">
        <v>5.4261900000000001</v>
      </c>
      <c r="J37" s="75">
        <f t="shared" si="0"/>
        <v>1.2912486515572155E-2</v>
      </c>
      <c r="K37" s="81">
        <f t="shared" si="1"/>
        <v>1.6673230801483272</v>
      </c>
      <c r="M37" s="81"/>
      <c r="N37" s="81"/>
      <c r="O37" s="81"/>
      <c r="P37" s="16" t="s">
        <v>381</v>
      </c>
      <c r="Q37" s="16" t="s">
        <v>108</v>
      </c>
      <c r="R37" s="16" t="s">
        <v>131</v>
      </c>
      <c r="S37" s="16" t="s">
        <v>108</v>
      </c>
      <c r="T37" s="16" t="s">
        <v>382</v>
      </c>
      <c r="U37" s="16" t="s">
        <v>105</v>
      </c>
      <c r="V37" s="16" t="s">
        <v>108</v>
      </c>
      <c r="W37" s="16" t="s">
        <v>108</v>
      </c>
      <c r="X37" s="16" t="s">
        <v>108</v>
      </c>
      <c r="Y37" s="16" t="s">
        <v>108</v>
      </c>
      <c r="Z37" s="16" t="s">
        <v>108</v>
      </c>
    </row>
    <row r="38" spans="1:26" x14ac:dyDescent="0.2">
      <c r="A38" s="79">
        <v>37</v>
      </c>
      <c r="B38" s="16" t="s">
        <v>643</v>
      </c>
      <c r="C38" s="80">
        <v>44</v>
      </c>
      <c r="D38" s="80">
        <v>2</v>
      </c>
      <c r="E38" s="80">
        <v>15</v>
      </c>
      <c r="F38" s="80">
        <v>1257384</v>
      </c>
      <c r="G38" s="80">
        <v>83825</v>
      </c>
      <c r="H38" s="16" t="s">
        <v>100</v>
      </c>
      <c r="I38" s="81">
        <v>9.7973479999999995</v>
      </c>
      <c r="J38" s="75">
        <f t="shared" si="0"/>
        <v>1.2743766788167776E-2</v>
      </c>
      <c r="K38" s="81">
        <f t="shared" si="1"/>
        <v>1.6240359195120804</v>
      </c>
      <c r="M38" s="81"/>
      <c r="N38" s="81"/>
      <c r="O38" s="81"/>
      <c r="P38" s="16" t="s">
        <v>384</v>
      </c>
      <c r="Q38" s="16" t="s">
        <v>108</v>
      </c>
      <c r="R38" s="16" t="s">
        <v>137</v>
      </c>
      <c r="S38" s="16" t="s">
        <v>108</v>
      </c>
      <c r="T38" s="16" t="s">
        <v>385</v>
      </c>
      <c r="U38" s="16" t="s">
        <v>139</v>
      </c>
      <c r="V38" s="16" t="s">
        <v>386</v>
      </c>
      <c r="W38" s="16" t="s">
        <v>387</v>
      </c>
      <c r="X38" s="16" t="s">
        <v>388</v>
      </c>
      <c r="Y38" s="16" t="s">
        <v>389</v>
      </c>
      <c r="Z38" s="16" t="s">
        <v>108</v>
      </c>
    </row>
    <row r="39" spans="1:26" x14ac:dyDescent="0.2">
      <c r="A39" s="79">
        <v>38</v>
      </c>
      <c r="B39" s="16" t="s">
        <v>644</v>
      </c>
      <c r="C39" s="80">
        <v>46</v>
      </c>
      <c r="D39" s="80" t="s">
        <v>108</v>
      </c>
      <c r="E39" s="80">
        <v>15</v>
      </c>
      <c r="F39" s="80">
        <v>1324620</v>
      </c>
      <c r="G39" s="80">
        <v>88308</v>
      </c>
      <c r="H39" s="16" t="s">
        <v>100</v>
      </c>
      <c r="I39" s="81">
        <v>11.536232</v>
      </c>
      <c r="J39" s="75">
        <f t="shared" si="0"/>
        <v>1.3425213270522608E-2</v>
      </c>
      <c r="K39" s="81">
        <f t="shared" si="1"/>
        <v>1.802363513590163</v>
      </c>
      <c r="M39" s="81"/>
      <c r="N39" s="81"/>
      <c r="O39" s="81"/>
      <c r="P39" s="16" t="s">
        <v>391</v>
      </c>
      <c r="Q39" s="16" t="s">
        <v>108</v>
      </c>
      <c r="R39" s="16" t="s">
        <v>392</v>
      </c>
      <c r="S39" s="16" t="s">
        <v>108</v>
      </c>
      <c r="T39" s="16" t="s">
        <v>393</v>
      </c>
      <c r="U39" s="16" t="s">
        <v>139</v>
      </c>
      <c r="V39" s="16" t="s">
        <v>394</v>
      </c>
      <c r="W39" s="16" t="s">
        <v>395</v>
      </c>
      <c r="X39" s="16" t="s">
        <v>396</v>
      </c>
      <c r="Y39" s="16" t="s">
        <v>397</v>
      </c>
      <c r="Z39" s="16" t="s">
        <v>108</v>
      </c>
    </row>
    <row r="40" spans="1:26" x14ac:dyDescent="0.2">
      <c r="A40" s="79">
        <v>39</v>
      </c>
      <c r="B40" s="16" t="s">
        <v>645</v>
      </c>
      <c r="C40" s="80">
        <v>41</v>
      </c>
      <c r="D40" s="80">
        <v>4</v>
      </c>
      <c r="E40" s="80">
        <v>15</v>
      </c>
      <c r="F40" s="80">
        <v>1204925</v>
      </c>
      <c r="G40" s="80">
        <v>80328</v>
      </c>
      <c r="H40" s="16" t="s">
        <v>100</v>
      </c>
      <c r="I40" s="81">
        <v>13.81504</v>
      </c>
      <c r="J40" s="75">
        <f t="shared" si="0"/>
        <v>1.2212087315595758E-2</v>
      </c>
      <c r="K40" s="81">
        <f t="shared" si="1"/>
        <v>1.4913507660373482</v>
      </c>
      <c r="M40" s="81"/>
      <c r="N40" s="81"/>
      <c r="O40" s="81"/>
      <c r="P40" s="16" t="s">
        <v>399</v>
      </c>
      <c r="Q40" s="16" t="s">
        <v>108</v>
      </c>
      <c r="R40" s="16" t="s">
        <v>137</v>
      </c>
      <c r="S40" s="16" t="s">
        <v>108</v>
      </c>
      <c r="T40" s="16" t="s">
        <v>400</v>
      </c>
      <c r="U40" s="16" t="s">
        <v>139</v>
      </c>
      <c r="V40" s="16" t="s">
        <v>401</v>
      </c>
      <c r="W40" s="16" t="s">
        <v>402</v>
      </c>
      <c r="X40" s="16" t="s">
        <v>403</v>
      </c>
      <c r="Y40" s="16" t="s">
        <v>404</v>
      </c>
      <c r="Z40" s="16" t="s">
        <v>108</v>
      </c>
    </row>
    <row r="41" spans="1:26" x14ac:dyDescent="0.2">
      <c r="A41" s="79">
        <v>40</v>
      </c>
      <c r="B41" s="16" t="s">
        <v>646</v>
      </c>
      <c r="C41" s="80">
        <v>45</v>
      </c>
      <c r="D41" s="80" t="s">
        <v>108</v>
      </c>
      <c r="E41" s="80">
        <v>15</v>
      </c>
      <c r="F41" s="80">
        <v>1177933</v>
      </c>
      <c r="G41" s="80">
        <v>78528</v>
      </c>
      <c r="H41" s="16" t="s">
        <v>100</v>
      </c>
      <c r="I41" s="81">
        <v>18.872222000000001</v>
      </c>
      <c r="J41" s="75">
        <f t="shared" si="0"/>
        <v>1.1938519532685984E-2</v>
      </c>
      <c r="K41" s="81">
        <f t="shared" si="1"/>
        <v>1.4252824863232474</v>
      </c>
      <c r="M41" s="81"/>
      <c r="N41" s="81"/>
      <c r="O41" s="81"/>
      <c r="P41" s="16" t="s">
        <v>406</v>
      </c>
      <c r="Q41" s="16" t="s">
        <v>407</v>
      </c>
      <c r="R41" s="16" t="s">
        <v>408</v>
      </c>
      <c r="S41" s="16" t="s">
        <v>108</v>
      </c>
      <c r="T41" s="16" t="s">
        <v>409</v>
      </c>
      <c r="U41" s="16" t="s">
        <v>410</v>
      </c>
      <c r="V41" s="16" t="s">
        <v>411</v>
      </c>
      <c r="W41" s="16" t="s">
        <v>412</v>
      </c>
      <c r="X41" s="16" t="s">
        <v>413</v>
      </c>
      <c r="Y41" s="16" t="s">
        <v>414</v>
      </c>
      <c r="Z41" s="16" t="s">
        <v>108</v>
      </c>
    </row>
    <row r="42" spans="1:26" x14ac:dyDescent="0.2">
      <c r="A42" s="79">
        <v>41</v>
      </c>
      <c r="B42" s="16" t="s">
        <v>365</v>
      </c>
      <c r="C42" s="80">
        <v>43</v>
      </c>
      <c r="D42" s="80">
        <v>2</v>
      </c>
      <c r="E42" s="80">
        <v>14</v>
      </c>
      <c r="F42" s="80">
        <v>1150014</v>
      </c>
      <c r="G42" s="80">
        <v>82143</v>
      </c>
      <c r="H42" s="16" t="s">
        <v>100</v>
      </c>
      <c r="I42" s="81">
        <v>16.215115999999998</v>
      </c>
      <c r="J42" s="75">
        <f t="shared" si="0"/>
        <v>1.1655556472110331E-2</v>
      </c>
      <c r="K42" s="81">
        <f t="shared" si="1"/>
        <v>1.3585199667455303</v>
      </c>
      <c r="M42" s="81"/>
      <c r="N42" s="81"/>
      <c r="O42" s="81"/>
      <c r="P42" s="16" t="s">
        <v>416</v>
      </c>
      <c r="Q42" s="16" t="s">
        <v>417</v>
      </c>
      <c r="R42" s="16" t="s">
        <v>351</v>
      </c>
      <c r="S42" s="16" t="s">
        <v>108</v>
      </c>
      <c r="T42" s="16" t="s">
        <v>418</v>
      </c>
      <c r="U42" s="16" t="s">
        <v>351</v>
      </c>
      <c r="V42" s="16" t="s">
        <v>419</v>
      </c>
      <c r="W42" s="16" t="s">
        <v>420</v>
      </c>
      <c r="X42" s="16" t="s">
        <v>421</v>
      </c>
      <c r="Y42" s="16" t="s">
        <v>422</v>
      </c>
      <c r="Z42" s="16" t="s">
        <v>108</v>
      </c>
    </row>
    <row r="43" spans="1:26" x14ac:dyDescent="0.2">
      <c r="A43" s="79">
        <v>42</v>
      </c>
      <c r="B43" s="16" t="s">
        <v>647</v>
      </c>
      <c r="C43" s="80">
        <v>43</v>
      </c>
      <c r="D43" s="80">
        <v>2</v>
      </c>
      <c r="E43" s="80">
        <v>14</v>
      </c>
      <c r="F43" s="80">
        <v>1122456</v>
      </c>
      <c r="G43" s="80">
        <v>80175</v>
      </c>
      <c r="H43" s="16" t="s">
        <v>100</v>
      </c>
      <c r="I43" s="81">
        <v>11.69186</v>
      </c>
      <c r="J43" s="75">
        <f t="shared" si="0"/>
        <v>1.1376252198198522E-2</v>
      </c>
      <c r="K43" s="81">
        <f t="shared" si="1"/>
        <v>1.2941911407701669</v>
      </c>
      <c r="M43" s="81"/>
      <c r="N43" s="81"/>
      <c r="O43" s="81"/>
      <c r="P43" s="16" t="s">
        <v>424</v>
      </c>
      <c r="Q43" s="16" t="s">
        <v>425</v>
      </c>
      <c r="R43" s="16" t="s">
        <v>137</v>
      </c>
      <c r="S43" s="16" t="s">
        <v>108</v>
      </c>
      <c r="T43" s="16" t="s">
        <v>426</v>
      </c>
      <c r="U43" s="16" t="s">
        <v>139</v>
      </c>
      <c r="V43" s="16" t="s">
        <v>427</v>
      </c>
      <c r="W43" s="16" t="s">
        <v>428</v>
      </c>
      <c r="X43" s="16" t="s">
        <v>429</v>
      </c>
      <c r="Y43" s="16" t="s">
        <v>430</v>
      </c>
      <c r="Z43" s="16" t="s">
        <v>108</v>
      </c>
    </row>
    <row r="44" spans="1:26" x14ac:dyDescent="0.2">
      <c r="A44" s="79">
        <v>43</v>
      </c>
      <c r="B44" s="16" t="s">
        <v>274</v>
      </c>
      <c r="C44" s="80">
        <v>38</v>
      </c>
      <c r="D44" s="80">
        <v>7</v>
      </c>
      <c r="E44" s="80">
        <v>14</v>
      </c>
      <c r="F44" s="80">
        <v>1102931</v>
      </c>
      <c r="G44" s="80">
        <v>78780</v>
      </c>
      <c r="H44" s="16" t="s">
        <v>100</v>
      </c>
      <c r="I44" s="81">
        <v>9.0219290000000001</v>
      </c>
      <c r="J44" s="75">
        <f t="shared" si="0"/>
        <v>1.1178363528914534E-2</v>
      </c>
      <c r="K44" s="81">
        <f t="shared" si="1"/>
        <v>1.249558111845666</v>
      </c>
      <c r="M44" s="81"/>
      <c r="N44" s="81"/>
      <c r="O44" s="81"/>
      <c r="P44" s="16" t="s">
        <v>432</v>
      </c>
      <c r="Q44" s="16" t="s">
        <v>433</v>
      </c>
      <c r="R44" s="16" t="s">
        <v>368</v>
      </c>
      <c r="S44" s="16" t="s">
        <v>108</v>
      </c>
      <c r="T44" s="16" t="s">
        <v>434</v>
      </c>
      <c r="U44" s="16" t="s">
        <v>369</v>
      </c>
      <c r="V44" s="16" t="s">
        <v>435</v>
      </c>
      <c r="W44" s="16" t="s">
        <v>436</v>
      </c>
      <c r="X44" s="16" t="s">
        <v>437</v>
      </c>
      <c r="Y44" s="16" t="s">
        <v>438</v>
      </c>
      <c r="Z44" s="16" t="s">
        <v>108</v>
      </c>
    </row>
    <row r="45" spans="1:26" x14ac:dyDescent="0.2">
      <c r="A45" s="79">
        <v>44</v>
      </c>
      <c r="B45" s="16" t="s">
        <v>648</v>
      </c>
      <c r="C45" s="80">
        <v>42</v>
      </c>
      <c r="D45" s="80">
        <v>2</v>
      </c>
      <c r="E45" s="80">
        <v>14</v>
      </c>
      <c r="F45" s="80">
        <v>1114464</v>
      </c>
      <c r="G45" s="80">
        <v>79604</v>
      </c>
      <c r="H45" s="16" t="s">
        <v>100</v>
      </c>
      <c r="I45" s="81">
        <v>11.180555</v>
      </c>
      <c r="J45" s="75">
        <f t="shared" si="0"/>
        <v>1.1295252134438336E-2</v>
      </c>
      <c r="K45" s="81">
        <f t="shared" si="1"/>
        <v>1.2758272078053379</v>
      </c>
      <c r="M45" s="81"/>
      <c r="N45" s="81"/>
      <c r="O45" s="81"/>
      <c r="P45" s="16" t="s">
        <v>440</v>
      </c>
      <c r="Q45" s="16" t="s">
        <v>441</v>
      </c>
      <c r="R45" s="16" t="s">
        <v>153</v>
      </c>
      <c r="S45" s="16" t="s">
        <v>108</v>
      </c>
      <c r="T45" s="16" t="s">
        <v>108</v>
      </c>
      <c r="U45" s="16" t="s">
        <v>153</v>
      </c>
      <c r="V45" s="16" t="s">
        <v>442</v>
      </c>
      <c r="W45" s="16" t="s">
        <v>108</v>
      </c>
      <c r="X45" s="16" t="s">
        <v>443</v>
      </c>
      <c r="Y45" s="16" t="s">
        <v>444</v>
      </c>
      <c r="Z45" s="16" t="s">
        <v>108</v>
      </c>
    </row>
    <row r="46" spans="1:26" x14ac:dyDescent="0.2">
      <c r="A46" s="79">
        <v>45</v>
      </c>
      <c r="B46" s="16" t="s">
        <v>213</v>
      </c>
      <c r="C46" s="80">
        <v>44</v>
      </c>
      <c r="D46" s="80" t="s">
        <v>108</v>
      </c>
      <c r="E46" s="80">
        <v>14</v>
      </c>
      <c r="F46" s="80">
        <v>1141968</v>
      </c>
      <c r="G46" s="80">
        <v>81569</v>
      </c>
      <c r="H46" s="16" t="s">
        <v>100</v>
      </c>
      <c r="I46" s="81">
        <v>9.3655299999999997</v>
      </c>
      <c r="J46" s="75">
        <f t="shared" si="0"/>
        <v>1.1574009110622037E-2</v>
      </c>
      <c r="K46" s="81">
        <f t="shared" si="1"/>
        <v>1.3395768689276191</v>
      </c>
      <c r="M46" s="81"/>
      <c r="N46" s="81"/>
      <c r="O46" s="81"/>
      <c r="P46" s="16" t="s">
        <v>446</v>
      </c>
      <c r="Q46" s="16" t="s">
        <v>447</v>
      </c>
      <c r="R46" s="16" t="s">
        <v>448</v>
      </c>
      <c r="S46" s="16" t="s">
        <v>108</v>
      </c>
      <c r="T46" s="16" t="s">
        <v>108</v>
      </c>
      <c r="U46" s="16" t="s">
        <v>449</v>
      </c>
      <c r="V46" s="16" t="s">
        <v>450</v>
      </c>
      <c r="W46" s="16" t="s">
        <v>451</v>
      </c>
      <c r="X46" s="16" t="s">
        <v>452</v>
      </c>
      <c r="Y46" s="16" t="s">
        <v>453</v>
      </c>
      <c r="Z46" s="16" t="s">
        <v>108</v>
      </c>
    </row>
    <row r="47" spans="1:26" x14ac:dyDescent="0.2">
      <c r="A47" s="79">
        <v>46</v>
      </c>
      <c r="B47" s="16" t="s">
        <v>342</v>
      </c>
      <c r="C47" s="80">
        <v>43</v>
      </c>
      <c r="D47" s="80" t="s">
        <v>108</v>
      </c>
      <c r="E47" s="80">
        <v>14</v>
      </c>
      <c r="F47" s="80">
        <v>1264678</v>
      </c>
      <c r="G47" s="80">
        <v>90334</v>
      </c>
      <c r="H47" s="16" t="s">
        <v>100</v>
      </c>
      <c r="I47" s="81">
        <v>14.424419</v>
      </c>
      <c r="J47" s="75">
        <f t="shared" si="0"/>
        <v>1.2817692522034992E-2</v>
      </c>
      <c r="K47" s="81">
        <f t="shared" si="1"/>
        <v>1.6429324158943173</v>
      </c>
      <c r="M47" s="81"/>
      <c r="N47" s="81"/>
      <c r="O47" s="81"/>
      <c r="P47" s="16" t="s">
        <v>455</v>
      </c>
      <c r="Q47" s="16" t="s">
        <v>108</v>
      </c>
      <c r="R47" s="16" t="s">
        <v>456</v>
      </c>
      <c r="S47" s="16" t="s">
        <v>108</v>
      </c>
      <c r="T47" s="16" t="s">
        <v>457</v>
      </c>
      <c r="U47" s="16" t="s">
        <v>176</v>
      </c>
      <c r="V47" s="16" t="s">
        <v>458</v>
      </c>
      <c r="W47" s="16" t="s">
        <v>459</v>
      </c>
      <c r="X47" s="16" t="s">
        <v>460</v>
      </c>
      <c r="Y47" s="16" t="s">
        <v>461</v>
      </c>
      <c r="Z47" s="16" t="s">
        <v>108</v>
      </c>
    </row>
    <row r="48" spans="1:26" x14ac:dyDescent="0.2">
      <c r="A48" s="79">
        <v>47</v>
      </c>
      <c r="B48" s="16" t="s">
        <v>649</v>
      </c>
      <c r="C48" s="80">
        <v>43</v>
      </c>
      <c r="D48" s="80" t="s">
        <v>108</v>
      </c>
      <c r="E48" s="80">
        <v>14</v>
      </c>
      <c r="F48" s="80">
        <v>1099638</v>
      </c>
      <c r="G48" s="80">
        <v>78545</v>
      </c>
      <c r="H48" s="16" t="s">
        <v>100</v>
      </c>
      <c r="I48" s="81">
        <v>12.168604</v>
      </c>
      <c r="J48" s="75">
        <f t="shared" si="0"/>
        <v>1.1144988502642977E-2</v>
      </c>
      <c r="K48" s="81">
        <f t="shared" si="1"/>
        <v>1.2421076872404417</v>
      </c>
      <c r="M48" s="81"/>
      <c r="N48" s="81"/>
      <c r="O48" s="81"/>
      <c r="P48" s="16" t="s">
        <v>463</v>
      </c>
      <c r="Q48" s="16" t="s">
        <v>108</v>
      </c>
      <c r="R48" s="16" t="s">
        <v>137</v>
      </c>
      <c r="S48" s="16" t="s">
        <v>108</v>
      </c>
      <c r="T48" s="16" t="s">
        <v>426</v>
      </c>
      <c r="U48" s="16" t="s">
        <v>139</v>
      </c>
      <c r="V48" s="16" t="s">
        <v>464</v>
      </c>
      <c r="W48" s="16" t="s">
        <v>465</v>
      </c>
      <c r="X48" s="16" t="s">
        <v>466</v>
      </c>
      <c r="Y48" s="16" t="s">
        <v>467</v>
      </c>
      <c r="Z48" s="16" t="s">
        <v>108</v>
      </c>
    </row>
    <row r="49" spans="1:26" x14ac:dyDescent="0.2">
      <c r="A49" s="79">
        <v>48</v>
      </c>
      <c r="B49" s="16" t="s">
        <v>206</v>
      </c>
      <c r="C49" s="80">
        <v>38</v>
      </c>
      <c r="D49" s="80">
        <v>4</v>
      </c>
      <c r="E49" s="80">
        <v>14</v>
      </c>
      <c r="F49" s="80">
        <v>1191929</v>
      </c>
      <c r="G49" s="80">
        <v>85137</v>
      </c>
      <c r="H49" s="16" t="s">
        <v>100</v>
      </c>
      <c r="I49" s="81">
        <v>5.9934209999999997</v>
      </c>
      <c r="J49" s="75">
        <f t="shared" si="0"/>
        <v>1.2080370995697439E-2</v>
      </c>
      <c r="K49" s="81">
        <f t="shared" si="1"/>
        <v>1.4593536339368796</v>
      </c>
      <c r="M49" s="81"/>
      <c r="N49" s="81"/>
      <c r="O49" s="81"/>
      <c r="P49" s="16" t="s">
        <v>469</v>
      </c>
      <c r="Q49" s="16" t="s">
        <v>470</v>
      </c>
      <c r="R49" s="16" t="s">
        <v>113</v>
      </c>
      <c r="S49" s="16" t="s">
        <v>108</v>
      </c>
      <c r="T49" s="16" t="s">
        <v>471</v>
      </c>
      <c r="U49" s="16" t="s">
        <v>115</v>
      </c>
      <c r="V49" s="16" t="s">
        <v>472</v>
      </c>
      <c r="W49" s="16" t="s">
        <v>473</v>
      </c>
      <c r="X49" s="16" t="s">
        <v>108</v>
      </c>
      <c r="Y49" s="16" t="s">
        <v>474</v>
      </c>
      <c r="Z49" s="16" t="s">
        <v>108</v>
      </c>
    </row>
    <row r="50" spans="1:26" x14ac:dyDescent="0.2">
      <c r="A50" s="79">
        <v>49</v>
      </c>
      <c r="B50" s="16" t="s">
        <v>650</v>
      </c>
      <c r="C50" s="80">
        <v>33</v>
      </c>
      <c r="D50" s="80">
        <v>8</v>
      </c>
      <c r="E50" s="80">
        <v>14</v>
      </c>
      <c r="F50" s="80">
        <v>1095421</v>
      </c>
      <c r="G50" s="80">
        <v>78244</v>
      </c>
      <c r="H50" s="16" t="s">
        <v>100</v>
      </c>
      <c r="I50" s="81">
        <v>7.9015139999999997</v>
      </c>
      <c r="J50" s="75">
        <f t="shared" si="0"/>
        <v>1.1102248604134881E-2</v>
      </c>
      <c r="K50" s="81">
        <f t="shared" si="1"/>
        <v>1.2325992406801491</v>
      </c>
      <c r="M50" s="81"/>
      <c r="N50" s="81"/>
      <c r="O50" s="81"/>
      <c r="P50" s="16" t="s">
        <v>476</v>
      </c>
      <c r="Q50" s="16" t="s">
        <v>108</v>
      </c>
      <c r="R50" s="16" t="s">
        <v>477</v>
      </c>
      <c r="S50" s="16" t="s">
        <v>108</v>
      </c>
      <c r="T50" s="16" t="s">
        <v>478</v>
      </c>
      <c r="U50" s="16" t="s">
        <v>479</v>
      </c>
      <c r="V50" s="16" t="s">
        <v>480</v>
      </c>
      <c r="W50" s="16" t="s">
        <v>481</v>
      </c>
      <c r="X50" s="16" t="s">
        <v>482</v>
      </c>
      <c r="Y50" s="16" t="s">
        <v>483</v>
      </c>
      <c r="Z50" s="16" t="s">
        <v>108</v>
      </c>
    </row>
    <row r="51" spans="1:26" x14ac:dyDescent="0.2">
      <c r="A51" s="79">
        <v>50</v>
      </c>
      <c r="B51" s="16" t="s">
        <v>651</v>
      </c>
      <c r="C51" s="80">
        <v>40</v>
      </c>
      <c r="D51" s="80" t="s">
        <v>108</v>
      </c>
      <c r="E51" s="80">
        <v>14</v>
      </c>
      <c r="F51" s="80">
        <v>1148000</v>
      </c>
      <c r="G51" s="80">
        <v>82000</v>
      </c>
      <c r="H51" s="16" t="s">
        <v>100</v>
      </c>
      <c r="I51" s="81">
        <v>9.2083329999999997</v>
      </c>
      <c r="J51" s="75">
        <f t="shared" si="0"/>
        <v>1.1635144293880474E-2</v>
      </c>
      <c r="K51" s="81">
        <f t="shared" si="1"/>
        <v>1.3537658273941933</v>
      </c>
      <c r="M51" s="81"/>
      <c r="N51" s="81"/>
      <c r="O51" s="81"/>
      <c r="P51" s="16" t="s">
        <v>485</v>
      </c>
      <c r="Q51" s="16" t="s">
        <v>486</v>
      </c>
      <c r="R51" s="16" t="s">
        <v>113</v>
      </c>
      <c r="S51" s="16" t="s">
        <v>108</v>
      </c>
      <c r="T51" s="16" t="s">
        <v>487</v>
      </c>
      <c r="U51" s="16" t="s">
        <v>115</v>
      </c>
      <c r="V51" s="16" t="s">
        <v>488</v>
      </c>
      <c r="W51" s="16" t="s">
        <v>108</v>
      </c>
      <c r="X51" s="16" t="s">
        <v>108</v>
      </c>
      <c r="Y51" s="16" t="s">
        <v>489</v>
      </c>
      <c r="Z51" s="16" t="s">
        <v>108</v>
      </c>
    </row>
    <row r="52" spans="1:26" s="71" customFormat="1" ht="16" x14ac:dyDescent="0.2">
      <c r="E52" s="82">
        <f>SUM(E2:E51)</f>
        <v>1199</v>
      </c>
      <c r="F52" s="82">
        <f>SUM(F2:F51)</f>
        <v>98666589</v>
      </c>
      <c r="K52" s="83">
        <f>SUM(K2:K51)</f>
        <v>251.27048226366199</v>
      </c>
      <c r="L52" s="77" t="s">
        <v>588</v>
      </c>
    </row>
    <row r="53" spans="1:26" x14ac:dyDescent="0.2">
      <c r="F53" s="27">
        <v>254000000</v>
      </c>
    </row>
    <row r="55" spans="1:26" x14ac:dyDescent="0.2">
      <c r="F55" s="27">
        <f>F52/F53</f>
        <v>0.38845113779527557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19B7-90D7-DD48-99D4-E8217DD198CF}">
  <dimension ref="A1:K1048576"/>
  <sheetViews>
    <sheetView zoomScale="133" workbookViewId="0">
      <selection activeCell="E28" sqref="E28"/>
    </sheetView>
  </sheetViews>
  <sheetFormatPr baseColWidth="10" defaultColWidth="20.6640625" defaultRowHeight="15" x14ac:dyDescent="0.2"/>
  <cols>
    <col min="1" max="16384" width="20.6640625" style="29"/>
  </cols>
  <sheetData>
    <row r="1" spans="1:5" ht="32" x14ac:dyDescent="0.2">
      <c r="A1" s="29" t="s">
        <v>26</v>
      </c>
      <c r="B1" s="128" t="s">
        <v>613</v>
      </c>
      <c r="C1" s="88" t="s">
        <v>26</v>
      </c>
      <c r="D1" s="88" t="s">
        <v>583</v>
      </c>
      <c r="E1" s="102" t="s">
        <v>615</v>
      </c>
    </row>
    <row r="2" spans="1:5" x14ac:dyDescent="0.2">
      <c r="A2" s="88">
        <v>2000</v>
      </c>
      <c r="B2" s="129">
        <v>10842.58007</v>
      </c>
      <c r="C2" s="88">
        <v>2000</v>
      </c>
      <c r="D2" s="86">
        <v>-12</v>
      </c>
      <c r="E2" s="131">
        <v>1540.2142899999999</v>
      </c>
    </row>
    <row r="3" spans="1:5" x14ac:dyDescent="0.2">
      <c r="A3" s="88">
        <v>2001</v>
      </c>
      <c r="B3" s="129">
        <v>8921.1447200000002</v>
      </c>
      <c r="C3" s="88">
        <v>2001</v>
      </c>
      <c r="D3" s="86">
        <v>-11</v>
      </c>
      <c r="E3" s="81">
        <v>1248.33466</v>
      </c>
    </row>
    <row r="4" spans="1:5" x14ac:dyDescent="0.2">
      <c r="A4" s="88">
        <v>2002</v>
      </c>
      <c r="B4" s="129">
        <v>7214.6225400000003</v>
      </c>
      <c r="C4" s="88">
        <v>2002</v>
      </c>
      <c r="D4" s="86">
        <v>-10</v>
      </c>
      <c r="E4" s="81">
        <v>1129.9558199999999</v>
      </c>
    </row>
    <row r="5" spans="1:5" x14ac:dyDescent="0.2">
      <c r="A5" s="88">
        <v>2003</v>
      </c>
      <c r="B5" s="129">
        <v>19303.863259999998</v>
      </c>
      <c r="C5" s="88">
        <v>2003</v>
      </c>
      <c r="D5" s="86">
        <v>-9</v>
      </c>
      <c r="E5" s="81">
        <v>2543.9720000000002</v>
      </c>
    </row>
    <row r="6" spans="1:5" x14ac:dyDescent="0.2">
      <c r="A6" s="88">
        <v>2004</v>
      </c>
      <c r="B6" s="129">
        <v>34364.42669</v>
      </c>
      <c r="C6" s="88">
        <v>2004</v>
      </c>
      <c r="D6" s="86">
        <v>-8</v>
      </c>
      <c r="E6" s="81">
        <v>4383.0119500000001</v>
      </c>
    </row>
    <row r="7" spans="1:5" x14ac:dyDescent="0.2">
      <c r="A7" s="88">
        <v>2005</v>
      </c>
      <c r="B7" s="129">
        <v>23110.14776</v>
      </c>
      <c r="C7" s="88">
        <v>2005</v>
      </c>
      <c r="D7" s="86">
        <v>-7</v>
      </c>
      <c r="E7" s="81">
        <v>3128.0682700000002</v>
      </c>
    </row>
    <row r="8" spans="1:5" x14ac:dyDescent="0.2">
      <c r="A8" s="88">
        <v>2006</v>
      </c>
      <c r="B8" s="129">
        <v>21713.71528</v>
      </c>
      <c r="C8" s="88">
        <v>2006</v>
      </c>
      <c r="D8" s="86">
        <v>-6</v>
      </c>
      <c r="E8" s="81">
        <v>3020.7510000000002</v>
      </c>
    </row>
    <row r="9" spans="1:5" x14ac:dyDescent="0.2">
      <c r="A9" s="88">
        <v>2007</v>
      </c>
      <c r="B9" s="129">
        <v>49349.593370000002</v>
      </c>
      <c r="C9" s="88">
        <v>2007</v>
      </c>
      <c r="D9" s="86">
        <v>-5</v>
      </c>
      <c r="E9" s="81">
        <v>7031.9520000000002</v>
      </c>
    </row>
    <row r="10" spans="1:5" x14ac:dyDescent="0.2">
      <c r="A10" s="88">
        <v>2008</v>
      </c>
      <c r="B10" s="129">
        <v>43323.185709999998</v>
      </c>
      <c r="C10" s="88">
        <v>2008</v>
      </c>
      <c r="D10" s="86">
        <v>-4</v>
      </c>
      <c r="E10" s="81">
        <v>6089.7768900000001</v>
      </c>
    </row>
    <row r="11" spans="1:5" x14ac:dyDescent="0.2">
      <c r="A11" s="88">
        <v>2009</v>
      </c>
      <c r="B11" s="129">
        <v>14914.762350000001</v>
      </c>
      <c r="C11" s="88">
        <v>2009</v>
      </c>
      <c r="D11" s="86">
        <v>-3</v>
      </c>
      <c r="E11" s="81">
        <v>2405.364</v>
      </c>
    </row>
    <row r="12" spans="1:5" x14ac:dyDescent="0.2">
      <c r="A12" s="88">
        <v>2010</v>
      </c>
      <c r="B12" s="129">
        <v>20552.141879999999</v>
      </c>
      <c r="C12" s="88">
        <v>2010</v>
      </c>
      <c r="D12" s="86">
        <v>-2</v>
      </c>
      <c r="E12" s="81">
        <v>3114.8960000000002</v>
      </c>
    </row>
    <row r="13" spans="1:5" x14ac:dyDescent="0.2">
      <c r="A13" s="88">
        <v>2011</v>
      </c>
      <c r="B13" s="129">
        <v>12123.104149999999</v>
      </c>
      <c r="C13" s="88">
        <v>2011</v>
      </c>
      <c r="D13" s="86">
        <v>-1</v>
      </c>
      <c r="E13" s="81">
        <v>1748.6733899999999</v>
      </c>
    </row>
    <row r="14" spans="1:5" x14ac:dyDescent="0.2">
      <c r="A14" s="88">
        <v>2012</v>
      </c>
      <c r="B14" s="129">
        <v>7621.3242</v>
      </c>
      <c r="C14" s="88">
        <v>2012</v>
      </c>
      <c r="D14" s="86">
        <v>0</v>
      </c>
      <c r="E14" s="81">
        <v>963.12450000000001</v>
      </c>
    </row>
    <row r="15" spans="1:5" x14ac:dyDescent="0.2">
      <c r="A15" s="88">
        <v>2013</v>
      </c>
      <c r="B15" s="129">
        <v>8645.7505600000004</v>
      </c>
      <c r="C15" s="88">
        <v>2013</v>
      </c>
      <c r="D15" s="86">
        <v>1</v>
      </c>
      <c r="E15" s="81">
        <v>1186.6079999999999</v>
      </c>
    </row>
    <row r="16" spans="1:5" x14ac:dyDescent="0.2">
      <c r="A16" s="88">
        <v>2014</v>
      </c>
      <c r="B16" s="129">
        <v>7800.8033800000003</v>
      </c>
      <c r="C16" s="88">
        <v>2014</v>
      </c>
      <c r="D16" s="86">
        <v>2</v>
      </c>
      <c r="E16" s="81">
        <v>964.13199999999995</v>
      </c>
    </row>
    <row r="17" spans="1:11" x14ac:dyDescent="0.2">
      <c r="A17" s="88">
        <v>2015</v>
      </c>
      <c r="B17" s="129">
        <v>7205.0066699999998</v>
      </c>
      <c r="C17" s="88">
        <v>2015</v>
      </c>
      <c r="D17" s="86">
        <v>3</v>
      </c>
      <c r="E17" s="81">
        <v>696.28800000000001</v>
      </c>
    </row>
    <row r="18" spans="1:11" x14ac:dyDescent="0.2">
      <c r="A18" s="88">
        <v>2016</v>
      </c>
      <c r="B18" s="129">
        <v>6711.7148900000002</v>
      </c>
      <c r="C18" s="88">
        <v>2016</v>
      </c>
      <c r="D18" s="86">
        <v>4</v>
      </c>
      <c r="E18" s="81">
        <v>695.65200000000004</v>
      </c>
    </row>
    <row r="19" spans="1:11" x14ac:dyDescent="0.2">
      <c r="A19" s="88">
        <v>2017</v>
      </c>
      <c r="B19" s="129">
        <v>10570.411529999999</v>
      </c>
      <c r="C19" s="88">
        <v>2017</v>
      </c>
      <c r="D19" s="86">
        <v>5</v>
      </c>
      <c r="E19" s="81">
        <v>1217.4136599999999</v>
      </c>
    </row>
    <row r="20" spans="1:11" x14ac:dyDescent="0.2">
      <c r="A20" s="88">
        <v>2018</v>
      </c>
      <c r="B20" s="129">
        <v>12867.410250000001</v>
      </c>
      <c r="C20" s="88">
        <v>2018</v>
      </c>
      <c r="D20" s="86">
        <v>6</v>
      </c>
      <c r="E20" s="81">
        <v>1452.944</v>
      </c>
    </row>
    <row r="21" spans="1:11" x14ac:dyDescent="0.2">
      <c r="A21" s="88">
        <v>2019</v>
      </c>
      <c r="B21" s="129">
        <v>13030.065189999999</v>
      </c>
      <c r="C21" s="88">
        <v>2019</v>
      </c>
      <c r="D21" s="86">
        <v>7</v>
      </c>
      <c r="E21" s="81">
        <v>1386.68</v>
      </c>
    </row>
    <row r="22" spans="1:11" x14ac:dyDescent="0.2">
      <c r="A22" s="88">
        <v>2020</v>
      </c>
      <c r="B22" s="129">
        <v>10406.51887</v>
      </c>
      <c r="C22" s="88">
        <v>2020</v>
      </c>
      <c r="D22" s="86">
        <v>8</v>
      </c>
      <c r="E22" s="81">
        <v>1102.5617500000001</v>
      </c>
    </row>
    <row r="23" spans="1:11" x14ac:dyDescent="0.2">
      <c r="A23" s="88">
        <v>2021</v>
      </c>
      <c r="B23" s="129">
        <v>26023.112730000001</v>
      </c>
      <c r="C23" s="88">
        <v>2021</v>
      </c>
      <c r="D23" s="86">
        <v>9</v>
      </c>
      <c r="E23" s="81">
        <v>2988.68</v>
      </c>
    </row>
    <row r="24" spans="1:11" x14ac:dyDescent="0.2">
      <c r="A24" s="88">
        <v>2022</v>
      </c>
      <c r="B24" s="129">
        <v>18768.451410000001</v>
      </c>
      <c r="C24" s="88">
        <v>2022</v>
      </c>
      <c r="D24" s="86">
        <v>10</v>
      </c>
      <c r="E24" s="81">
        <v>2303.98785</v>
      </c>
    </row>
    <row r="25" spans="1:11" x14ac:dyDescent="0.2">
      <c r="A25" s="88">
        <v>2023</v>
      </c>
      <c r="B25" s="129">
        <v>11957.468510000001</v>
      </c>
      <c r="C25" s="88">
        <v>2023</v>
      </c>
      <c r="D25" s="86">
        <v>11</v>
      </c>
      <c r="E25" s="81">
        <v>1428.14516</v>
      </c>
    </row>
    <row r="26" spans="1:11" s="101" customFormat="1" x14ac:dyDescent="0.2">
      <c r="A26" s="100">
        <v>2024</v>
      </c>
      <c r="B26" s="130">
        <v>14316.69065</v>
      </c>
      <c r="C26" s="100">
        <v>2024</v>
      </c>
      <c r="D26" s="88">
        <v>12</v>
      </c>
      <c r="E26" s="131">
        <v>1768.25</v>
      </c>
    </row>
    <row r="27" spans="1:11" x14ac:dyDescent="0.2">
      <c r="A27" s="29">
        <v>2025</v>
      </c>
      <c r="C27" s="88">
        <v>2025</v>
      </c>
      <c r="D27" s="88">
        <v>13</v>
      </c>
      <c r="E27" s="109">
        <f>(E31*D27^6)+(F31*D27^5)+(G31*D27^4)+(H31*D27^3)+(I31*D27^2)+(J31*D27)+K31</f>
        <v>1931.0887219286938</v>
      </c>
    </row>
    <row r="28" spans="1:11" x14ac:dyDescent="0.2">
      <c r="A28" s="78">
        <v>45839</v>
      </c>
      <c r="C28" s="132">
        <v>45839</v>
      </c>
      <c r="D28" s="88"/>
      <c r="E28" s="109">
        <f>AVERAGE(E26:E27)</f>
        <v>1849.6693609643469</v>
      </c>
      <c r="F28" s="91">
        <f>(E26-E28)/E26</f>
        <v>-4.6045163842413049E-2</v>
      </c>
    </row>
    <row r="31" spans="1:11" x14ac:dyDescent="0.2">
      <c r="E31" s="29" cm="1">
        <f t="array" ref="E31:K31">LINEST(E2:E26,D2:D26^{1,2,3,4,5,6})</f>
        <v>5.8762810366746361E-3</v>
      </c>
      <c r="F31" s="29">
        <v>-5.2805665291200461E-2</v>
      </c>
      <c r="G31" s="29">
        <v>-1.4530806241934684</v>
      </c>
      <c r="H31" s="29">
        <v>12.162405065945803</v>
      </c>
      <c r="I31" s="29">
        <v>88.683698563188415</v>
      </c>
      <c r="J31" s="29">
        <v>-656.45362976201204</v>
      </c>
      <c r="K31" s="29">
        <v>1500.7603179779594</v>
      </c>
    </row>
    <row r="1048576" spans="1:1" x14ac:dyDescent="0.2">
      <c r="A1048576" s="88"/>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6"/>
  <sheetViews>
    <sheetView topLeftCell="E1" zoomScale="44" zoomScaleNormal="135" workbookViewId="0">
      <selection activeCell="I42" sqref="I42"/>
    </sheetView>
  </sheetViews>
  <sheetFormatPr baseColWidth="10" defaultColWidth="20.6640625" defaultRowHeight="15" x14ac:dyDescent="0.2"/>
  <cols>
    <col min="1" max="1" width="15.6640625" customWidth="1"/>
    <col min="2" max="33" width="20.6640625" customWidth="1"/>
  </cols>
  <sheetData>
    <row r="1" spans="1:33" x14ac:dyDescent="0.2">
      <c r="A1" s="1" t="s">
        <v>0</v>
      </c>
    </row>
    <row r="2" spans="1:33" x14ac:dyDescent="0.2">
      <c r="A2" s="137" t="s">
        <v>1</v>
      </c>
      <c r="B2" s="137"/>
      <c r="C2" s="137"/>
    </row>
    <row r="4" spans="1:33" ht="48" x14ac:dyDescent="0.2">
      <c r="B4" s="4" t="s">
        <v>2</v>
      </c>
      <c r="C4" s="4" t="s">
        <v>3</v>
      </c>
      <c r="D4" s="4" t="s">
        <v>4</v>
      </c>
      <c r="E4" s="4" t="s">
        <v>5</v>
      </c>
      <c r="F4" s="4" t="s">
        <v>6</v>
      </c>
      <c r="G4" s="4" t="s">
        <v>7</v>
      </c>
      <c r="H4" s="4" t="s">
        <v>8</v>
      </c>
      <c r="I4" s="4" t="s">
        <v>9</v>
      </c>
      <c r="J4" s="4" t="s">
        <v>10</v>
      </c>
      <c r="K4" s="4" t="s">
        <v>11</v>
      </c>
      <c r="L4" s="4" t="s">
        <v>12</v>
      </c>
      <c r="M4" s="4" t="s">
        <v>9</v>
      </c>
      <c r="N4" s="4" t="s">
        <v>13</v>
      </c>
      <c r="O4" s="4" t="s">
        <v>14</v>
      </c>
      <c r="P4" s="4" t="s">
        <v>15</v>
      </c>
      <c r="Q4" s="4" t="s">
        <v>16</v>
      </c>
      <c r="R4" s="4" t="s">
        <v>17</v>
      </c>
      <c r="S4" s="4" t="s">
        <v>18</v>
      </c>
      <c r="T4" s="4" t="s">
        <v>19</v>
      </c>
      <c r="U4" s="4" t="s">
        <v>20</v>
      </c>
      <c r="V4" s="4" t="s">
        <v>21</v>
      </c>
      <c r="W4" s="4" t="s">
        <v>22</v>
      </c>
      <c r="X4" s="4" t="s">
        <v>13</v>
      </c>
      <c r="Y4" s="4" t="s">
        <v>23</v>
      </c>
      <c r="Z4" s="4" t="s">
        <v>9</v>
      </c>
      <c r="AA4" s="4" t="s">
        <v>10</v>
      </c>
      <c r="AB4" s="4" t="s">
        <v>10</v>
      </c>
      <c r="AC4" s="4" t="s">
        <v>24</v>
      </c>
      <c r="AD4" s="4" t="s">
        <v>25</v>
      </c>
      <c r="AE4" s="4" t="s">
        <v>9</v>
      </c>
      <c r="AF4" s="4" t="s">
        <v>23</v>
      </c>
      <c r="AG4" s="4" t="s">
        <v>10</v>
      </c>
    </row>
    <row r="5" spans="1:33" x14ac:dyDescent="0.2">
      <c r="A5" s="5" t="s">
        <v>26</v>
      </c>
      <c r="B5" s="3" t="s">
        <v>27</v>
      </c>
      <c r="C5" s="3" t="s">
        <v>28</v>
      </c>
      <c r="D5" s="3" t="s">
        <v>27</v>
      </c>
      <c r="E5" s="3" t="s">
        <v>28</v>
      </c>
      <c r="F5" s="3" t="s">
        <v>28</v>
      </c>
      <c r="G5" s="3" t="s">
        <v>29</v>
      </c>
      <c r="H5" s="3" t="s">
        <v>28</v>
      </c>
      <c r="I5" s="3" t="s">
        <v>30</v>
      </c>
      <c r="J5" s="3" t="s">
        <v>31</v>
      </c>
      <c r="K5" s="3" t="s">
        <v>28</v>
      </c>
      <c r="L5" s="3" t="s">
        <v>27</v>
      </c>
      <c r="M5" s="3" t="s">
        <v>28</v>
      </c>
      <c r="N5" s="3" t="s">
        <v>30</v>
      </c>
      <c r="O5" s="3" t="s">
        <v>27</v>
      </c>
      <c r="P5" s="3" t="s">
        <v>28</v>
      </c>
      <c r="Q5" s="3" t="s">
        <v>28</v>
      </c>
      <c r="R5" s="3" t="s">
        <v>28</v>
      </c>
      <c r="S5" s="3" t="s">
        <v>28</v>
      </c>
      <c r="T5" s="3" t="s">
        <v>27</v>
      </c>
      <c r="U5" s="3" t="s">
        <v>27</v>
      </c>
      <c r="V5" s="3" t="s">
        <v>28</v>
      </c>
      <c r="W5" s="3" t="s">
        <v>27</v>
      </c>
      <c r="X5" s="3" t="s">
        <v>28</v>
      </c>
      <c r="Y5" s="3" t="s">
        <v>28</v>
      </c>
      <c r="Z5" s="3" t="s">
        <v>32</v>
      </c>
      <c r="AA5" s="3" t="s">
        <v>32</v>
      </c>
      <c r="AB5" s="3" t="s">
        <v>28</v>
      </c>
      <c r="AC5" s="3" t="s">
        <v>29</v>
      </c>
      <c r="AD5" s="3" t="s">
        <v>33</v>
      </c>
      <c r="AE5" s="3" t="s">
        <v>31</v>
      </c>
      <c r="AF5" s="3" t="s">
        <v>30</v>
      </c>
      <c r="AG5" s="3" t="s">
        <v>30</v>
      </c>
    </row>
    <row r="6" spans="1:33" x14ac:dyDescent="0.2">
      <c r="A6" s="6">
        <v>32874</v>
      </c>
      <c r="B6" s="7"/>
      <c r="C6" s="8"/>
      <c r="D6" s="7">
        <v>124688.754</v>
      </c>
      <c r="E6" s="8">
        <v>28.47298</v>
      </c>
      <c r="F6" s="8"/>
      <c r="G6" s="8">
        <v>7.4480000000000004</v>
      </c>
      <c r="H6" s="8">
        <v>67.61</v>
      </c>
      <c r="I6" s="8"/>
      <c r="J6" s="8"/>
      <c r="K6" s="8"/>
      <c r="L6" s="7"/>
      <c r="M6" s="8">
        <v>775.73203999999998</v>
      </c>
      <c r="N6" s="8"/>
      <c r="O6" s="7"/>
      <c r="P6" s="8">
        <v>28.48075</v>
      </c>
      <c r="Q6" s="8">
        <v>36</v>
      </c>
      <c r="R6" s="8"/>
      <c r="S6" s="8"/>
      <c r="T6" s="7"/>
      <c r="U6" s="7"/>
      <c r="V6" s="8"/>
      <c r="W6" s="7"/>
      <c r="X6" s="8">
        <v>157.97206</v>
      </c>
      <c r="Y6" s="8">
        <v>173.15845999999999</v>
      </c>
      <c r="Z6" s="8"/>
      <c r="AA6" s="8">
        <v>1811.8908699999999</v>
      </c>
      <c r="AB6" s="8">
        <v>331.13051999999999</v>
      </c>
      <c r="AC6" s="8">
        <v>17.449000000000002</v>
      </c>
      <c r="AD6" s="9"/>
      <c r="AE6" s="8"/>
      <c r="AF6" s="8"/>
      <c r="AG6" s="8"/>
    </row>
    <row r="7" spans="1:33" x14ac:dyDescent="0.2">
      <c r="A7" s="10">
        <v>33239</v>
      </c>
      <c r="B7" s="7"/>
      <c r="C7" s="8">
        <v>25.256</v>
      </c>
      <c r="D7" s="7">
        <v>126483</v>
      </c>
      <c r="E7" s="8">
        <v>27.262329999999999</v>
      </c>
      <c r="F7" s="8">
        <v>10.808</v>
      </c>
      <c r="G7" s="8">
        <v>7.7809999999999997</v>
      </c>
      <c r="H7" s="8">
        <v>65.84</v>
      </c>
      <c r="I7" s="8"/>
      <c r="J7" s="8"/>
      <c r="K7" s="8">
        <v>29.161999999999999</v>
      </c>
      <c r="L7" s="7"/>
      <c r="M7" s="8">
        <v>762.77459999999996</v>
      </c>
      <c r="N7" s="8"/>
      <c r="O7" s="7">
        <v>28795</v>
      </c>
      <c r="P7" s="8">
        <v>23.987919999999999</v>
      </c>
      <c r="Q7" s="8">
        <v>34.700000000000003</v>
      </c>
      <c r="R7" s="8">
        <v>14.087</v>
      </c>
      <c r="S7" s="8">
        <v>81.096000000000004</v>
      </c>
      <c r="T7" s="7"/>
      <c r="U7" s="7"/>
      <c r="V7" s="8">
        <v>130.65199999999999</v>
      </c>
      <c r="W7" s="7"/>
      <c r="X7" s="8">
        <v>161.92829</v>
      </c>
      <c r="Y7" s="8">
        <v>189.23934</v>
      </c>
      <c r="Z7" s="8"/>
      <c r="AA7" s="8">
        <v>1958.88039</v>
      </c>
      <c r="AB7" s="8">
        <v>351.16762999999997</v>
      </c>
      <c r="AC7" s="8">
        <v>16.902000000000001</v>
      </c>
      <c r="AD7" s="9"/>
      <c r="AE7" s="8"/>
      <c r="AF7" s="8"/>
      <c r="AG7" s="8"/>
    </row>
    <row r="8" spans="1:33" x14ac:dyDescent="0.2">
      <c r="A8" s="10">
        <v>33604</v>
      </c>
      <c r="B8" s="7"/>
      <c r="C8" s="8">
        <v>29.48</v>
      </c>
      <c r="D8" s="7">
        <v>113742.50199999999</v>
      </c>
      <c r="E8" s="8">
        <v>31.849309999999999</v>
      </c>
      <c r="F8" s="8">
        <v>13.516</v>
      </c>
      <c r="G8" s="8">
        <v>7.55</v>
      </c>
      <c r="H8" s="8">
        <v>74.48</v>
      </c>
      <c r="I8" s="8"/>
      <c r="J8" s="8"/>
      <c r="K8" s="8">
        <v>28.009</v>
      </c>
      <c r="L8" s="7"/>
      <c r="M8" s="8">
        <v>777.00037999999995</v>
      </c>
      <c r="N8" s="8"/>
      <c r="O8" s="7">
        <v>31778.699000000001</v>
      </c>
      <c r="P8" s="8">
        <v>22.48977</v>
      </c>
      <c r="Q8" s="8">
        <v>30.3</v>
      </c>
      <c r="R8" s="8">
        <v>9.8000000000000007</v>
      </c>
      <c r="S8" s="8">
        <v>87.001999999999995</v>
      </c>
      <c r="T8" s="7"/>
      <c r="U8" s="7">
        <v>29317.262999999999</v>
      </c>
      <c r="V8" s="8">
        <v>136.68899999999999</v>
      </c>
      <c r="W8" s="7"/>
      <c r="X8" s="8">
        <v>157.63085000000001</v>
      </c>
      <c r="Y8" s="8">
        <v>198.89338000000001</v>
      </c>
      <c r="Z8" s="8"/>
      <c r="AA8" s="8">
        <v>1960.84025</v>
      </c>
      <c r="AB8" s="8">
        <v>356.52422999999999</v>
      </c>
      <c r="AC8" s="8">
        <v>16.454999999999998</v>
      </c>
      <c r="AD8" s="9"/>
      <c r="AE8" s="8"/>
      <c r="AF8" s="8"/>
      <c r="AG8" s="8"/>
    </row>
    <row r="9" spans="1:33" x14ac:dyDescent="0.2">
      <c r="A9" s="10">
        <v>33970</v>
      </c>
      <c r="B9" s="7"/>
      <c r="C9" s="8">
        <v>25.957999999999998</v>
      </c>
      <c r="D9" s="7">
        <v>114483.512</v>
      </c>
      <c r="E9" s="8">
        <v>29.307960000000001</v>
      </c>
      <c r="F9" s="8">
        <v>11.318</v>
      </c>
      <c r="G9" s="8">
        <v>7.3490000000000002</v>
      </c>
      <c r="H9" s="8">
        <v>73.204999999999998</v>
      </c>
      <c r="I9" s="8"/>
      <c r="J9" s="8"/>
      <c r="K9" s="8">
        <v>22.277000000000001</v>
      </c>
      <c r="L9" s="7"/>
      <c r="M9" s="8">
        <v>796.22766000000001</v>
      </c>
      <c r="N9" s="8"/>
      <c r="O9" s="7">
        <v>35533.54</v>
      </c>
      <c r="P9" s="8">
        <v>20.3858</v>
      </c>
      <c r="Q9" s="8">
        <v>33.200000000000003</v>
      </c>
      <c r="R9" s="8">
        <v>12.946</v>
      </c>
      <c r="S9" s="8">
        <v>84.706999999999994</v>
      </c>
      <c r="T9" s="7"/>
      <c r="U9" s="7">
        <v>34220.101999999999</v>
      </c>
      <c r="V9" s="8">
        <v>116.447</v>
      </c>
      <c r="W9" s="7"/>
      <c r="X9" s="8">
        <v>159.44981000000001</v>
      </c>
      <c r="Y9" s="8">
        <v>198.09093999999999</v>
      </c>
      <c r="Z9" s="8"/>
      <c r="AA9" s="8">
        <v>1909.8838900000001</v>
      </c>
      <c r="AB9" s="8">
        <v>357.54075</v>
      </c>
      <c r="AC9" s="8">
        <v>16.367000000000001</v>
      </c>
      <c r="AD9" s="9"/>
      <c r="AE9" s="8"/>
      <c r="AF9" s="8"/>
      <c r="AG9" s="8"/>
    </row>
    <row r="10" spans="1:33" x14ac:dyDescent="0.2">
      <c r="A10" s="10">
        <v>34335</v>
      </c>
      <c r="B10" s="7">
        <v>20051.348000000002</v>
      </c>
      <c r="C10" s="8">
        <v>21.954000000000001</v>
      </c>
      <c r="D10" s="7">
        <v>115990.397</v>
      </c>
      <c r="E10" s="8">
        <v>29.9939</v>
      </c>
      <c r="F10" s="8">
        <v>10.115</v>
      </c>
      <c r="G10" s="8">
        <v>7.4269999999999996</v>
      </c>
      <c r="H10" s="8">
        <v>80.298000000000002</v>
      </c>
      <c r="I10" s="8"/>
      <c r="J10" s="8"/>
      <c r="K10" s="8">
        <v>27.297999999999998</v>
      </c>
      <c r="L10" s="7"/>
      <c r="M10" s="8">
        <v>857.71387000000004</v>
      </c>
      <c r="N10" s="8"/>
      <c r="O10" s="7">
        <v>34200.226000000002</v>
      </c>
      <c r="P10" s="8">
        <v>22.276679999999999</v>
      </c>
      <c r="Q10" s="8">
        <v>32.299999999999997</v>
      </c>
      <c r="R10" s="8">
        <v>17.622</v>
      </c>
      <c r="S10" s="8">
        <v>74.959000000000003</v>
      </c>
      <c r="T10" s="7"/>
      <c r="U10" s="7">
        <v>37853.1633</v>
      </c>
      <c r="V10" s="8">
        <v>118.996</v>
      </c>
      <c r="W10" s="7"/>
      <c r="X10" s="8">
        <v>160.59011000000001</v>
      </c>
      <c r="Y10" s="8">
        <v>209.38239999999999</v>
      </c>
      <c r="Z10" s="8"/>
      <c r="AA10" s="8">
        <v>1973.57935</v>
      </c>
      <c r="AB10" s="8">
        <v>369.97251</v>
      </c>
      <c r="AC10" s="8">
        <v>17.216999999999999</v>
      </c>
      <c r="AD10" s="9"/>
      <c r="AE10" s="8"/>
      <c r="AF10" s="8"/>
      <c r="AG10" s="8"/>
    </row>
    <row r="11" spans="1:33" x14ac:dyDescent="0.2">
      <c r="A11" s="10">
        <v>34700</v>
      </c>
      <c r="B11" s="7">
        <v>130349.05100000001</v>
      </c>
      <c r="C11" s="8">
        <v>18.640999999999998</v>
      </c>
      <c r="D11" s="7">
        <v>120272.37699999999</v>
      </c>
      <c r="E11" s="8">
        <v>34.067880000000002</v>
      </c>
      <c r="F11" s="8">
        <v>13.257999999999999</v>
      </c>
      <c r="G11" s="8">
        <v>7.7140000000000004</v>
      </c>
      <c r="H11" s="8">
        <v>89.028999999999996</v>
      </c>
      <c r="I11" s="8"/>
      <c r="J11" s="8"/>
      <c r="K11" s="8">
        <v>21.056999999999999</v>
      </c>
      <c r="L11" s="7"/>
      <c r="M11" s="8">
        <v>904.19473000000005</v>
      </c>
      <c r="N11" s="8"/>
      <c r="O11" s="7">
        <v>35045.764000000003</v>
      </c>
      <c r="P11" s="8">
        <v>23.12799</v>
      </c>
      <c r="Q11" s="8">
        <v>32</v>
      </c>
      <c r="R11" s="8">
        <v>7.8860000000000001</v>
      </c>
      <c r="S11" s="8">
        <v>101.051</v>
      </c>
      <c r="T11" s="7"/>
      <c r="U11" s="7">
        <v>42466.777000000002</v>
      </c>
      <c r="V11" s="8">
        <v>125.46</v>
      </c>
      <c r="W11" s="7">
        <v>41153.857000000004</v>
      </c>
      <c r="X11" s="8">
        <v>164.11779999999999</v>
      </c>
      <c r="Y11" s="8">
        <v>237.52814000000001</v>
      </c>
      <c r="Z11" s="8"/>
      <c r="AA11" s="8">
        <v>2131.73344</v>
      </c>
      <c r="AB11" s="8">
        <v>401.64594</v>
      </c>
      <c r="AC11" s="8">
        <v>17.364999999999998</v>
      </c>
      <c r="AD11" s="9"/>
      <c r="AE11" s="8"/>
      <c r="AF11" s="8"/>
      <c r="AG11" s="8"/>
    </row>
    <row r="12" spans="1:33" x14ac:dyDescent="0.2">
      <c r="A12" s="10">
        <v>35065</v>
      </c>
      <c r="B12" s="7">
        <v>128619.375</v>
      </c>
      <c r="C12" s="8">
        <v>18.027999999999999</v>
      </c>
      <c r="D12" s="7">
        <v>119165.212</v>
      </c>
      <c r="E12" s="8">
        <v>35.541649999999997</v>
      </c>
      <c r="F12" s="8">
        <v>13.846</v>
      </c>
      <c r="G12" s="8">
        <v>7.726</v>
      </c>
      <c r="H12" s="8">
        <v>90.557000000000002</v>
      </c>
      <c r="I12" s="8">
        <v>2.69</v>
      </c>
      <c r="J12" s="8">
        <v>1.8839999999999999</v>
      </c>
      <c r="K12" s="8">
        <v>21.422000000000001</v>
      </c>
      <c r="L12" s="7">
        <v>129150</v>
      </c>
      <c r="M12" s="8">
        <v>928.51941999999997</v>
      </c>
      <c r="N12" s="8">
        <v>1.2789999999999999</v>
      </c>
      <c r="O12" s="7">
        <v>34381.256000000001</v>
      </c>
      <c r="P12" s="8">
        <v>23.607379999999999</v>
      </c>
      <c r="Q12" s="8">
        <v>33</v>
      </c>
      <c r="R12" s="8">
        <v>19.111999999999998</v>
      </c>
      <c r="S12" s="8">
        <v>89.751999999999995</v>
      </c>
      <c r="T12" s="7"/>
      <c r="U12" s="7">
        <v>44979.198499999999</v>
      </c>
      <c r="V12" s="8">
        <v>123.285</v>
      </c>
      <c r="W12" s="7">
        <v>43873.963000000003</v>
      </c>
      <c r="X12" s="8">
        <v>166.21709999999999</v>
      </c>
      <c r="Y12" s="8">
        <v>255.92948000000001</v>
      </c>
      <c r="Z12" s="8"/>
      <c r="AA12" s="8">
        <v>2171.8993700000001</v>
      </c>
      <c r="AB12" s="8">
        <v>422.14657999999997</v>
      </c>
      <c r="AC12" s="8">
        <v>16.994</v>
      </c>
      <c r="AD12" s="9"/>
      <c r="AE12" s="8"/>
      <c r="AF12" s="8">
        <v>7.7469999999999999</v>
      </c>
      <c r="AG12" s="8">
        <v>5.1040000000000001</v>
      </c>
    </row>
    <row r="13" spans="1:33" x14ac:dyDescent="0.2">
      <c r="A13" s="10">
        <v>35431</v>
      </c>
      <c r="B13" s="7">
        <v>147071.43</v>
      </c>
      <c r="C13" s="8">
        <v>18.11</v>
      </c>
      <c r="D13" s="7">
        <v>126539.692</v>
      </c>
      <c r="E13" s="8">
        <v>36.85304</v>
      </c>
      <c r="F13" s="8">
        <v>20.748999999999999</v>
      </c>
      <c r="G13" s="8">
        <v>7.7450000000000001</v>
      </c>
      <c r="H13" s="8">
        <v>90.305999999999997</v>
      </c>
      <c r="I13" s="8">
        <v>6.1790000000000003</v>
      </c>
      <c r="J13" s="8">
        <v>5.1870000000000003</v>
      </c>
      <c r="K13" s="8">
        <v>26.664000000000001</v>
      </c>
      <c r="L13" s="7">
        <v>134092.57800000001</v>
      </c>
      <c r="M13" s="8">
        <v>985.88919999999996</v>
      </c>
      <c r="N13" s="8">
        <v>4.01</v>
      </c>
      <c r="O13" s="7">
        <v>38592.550000000003</v>
      </c>
      <c r="P13" s="8">
        <v>24.072289999999999</v>
      </c>
      <c r="Q13" s="8">
        <v>33.5</v>
      </c>
      <c r="R13" s="8">
        <v>22.9</v>
      </c>
      <c r="S13" s="8">
        <v>74.287000000000006</v>
      </c>
      <c r="T13" s="7"/>
      <c r="U13" s="7">
        <v>48583.692999999999</v>
      </c>
      <c r="V13" s="8">
        <v>128.34800000000001</v>
      </c>
      <c r="W13" s="7">
        <v>55008.305999999997</v>
      </c>
      <c r="X13" s="8">
        <v>172.88287</v>
      </c>
      <c r="Y13" s="8">
        <v>274.57011999999997</v>
      </c>
      <c r="Z13" s="8"/>
      <c r="AA13" s="8">
        <v>2284.5599200000001</v>
      </c>
      <c r="AB13" s="8">
        <v>447.45299</v>
      </c>
      <c r="AC13" s="8">
        <v>17.065000000000001</v>
      </c>
      <c r="AD13" s="9"/>
      <c r="AE13" s="8"/>
      <c r="AF13" s="8">
        <v>7.2839999999999998</v>
      </c>
      <c r="AG13" s="8">
        <v>5.9950000000000001</v>
      </c>
    </row>
    <row r="14" spans="1:33" x14ac:dyDescent="0.2">
      <c r="A14" s="10">
        <v>35796</v>
      </c>
      <c r="B14" s="7">
        <v>136443</v>
      </c>
      <c r="C14" s="8">
        <v>17.335999999999999</v>
      </c>
      <c r="D14" s="7">
        <v>120745.174</v>
      </c>
      <c r="E14" s="8">
        <v>37.795360000000002</v>
      </c>
      <c r="F14" s="8">
        <v>24.068000000000001</v>
      </c>
      <c r="G14" s="8">
        <v>7.7080000000000002</v>
      </c>
      <c r="H14" s="8">
        <v>99.88</v>
      </c>
      <c r="I14" s="8">
        <v>2.7410000000000001</v>
      </c>
      <c r="J14" s="8">
        <v>3.7309999999999999</v>
      </c>
      <c r="K14" s="8">
        <v>18.221</v>
      </c>
      <c r="L14" s="7">
        <v>150210.277</v>
      </c>
      <c r="M14" s="8">
        <v>1012.90971</v>
      </c>
      <c r="N14" s="8">
        <v>-1.679</v>
      </c>
      <c r="O14" s="7">
        <v>33611.631999999998</v>
      </c>
      <c r="P14" s="8">
        <v>23.916810000000002</v>
      </c>
      <c r="Q14" s="8">
        <v>32</v>
      </c>
      <c r="R14" s="8">
        <v>18.922000000000001</v>
      </c>
      <c r="S14" s="8">
        <v>74.323999999999998</v>
      </c>
      <c r="T14" s="7"/>
      <c r="U14" s="7">
        <v>51557.599999999999</v>
      </c>
      <c r="V14" s="8">
        <v>146.71899999999999</v>
      </c>
      <c r="W14" s="7">
        <v>52022.167000000001</v>
      </c>
      <c r="X14" s="8">
        <v>169.98094</v>
      </c>
      <c r="Y14" s="8">
        <v>280.59674000000001</v>
      </c>
      <c r="Z14" s="8"/>
      <c r="AA14" s="8">
        <v>2369.79007</v>
      </c>
      <c r="AB14" s="8">
        <v>450.57767999999999</v>
      </c>
      <c r="AC14" s="8">
        <v>17.327999999999999</v>
      </c>
      <c r="AD14" s="9"/>
      <c r="AE14" s="8"/>
      <c r="AF14" s="8">
        <v>2.1949999999999998</v>
      </c>
      <c r="AG14" s="8">
        <v>0.69799999999999995</v>
      </c>
    </row>
    <row r="15" spans="1:33" x14ac:dyDescent="0.2">
      <c r="A15" s="10">
        <v>36161</v>
      </c>
      <c r="B15" s="7">
        <v>140126.31599999999</v>
      </c>
      <c r="C15" s="8">
        <v>24.463999999999999</v>
      </c>
      <c r="D15" s="7">
        <v>120395.841</v>
      </c>
      <c r="E15" s="8">
        <v>40.111849999999997</v>
      </c>
      <c r="F15" s="8">
        <v>17.36</v>
      </c>
      <c r="G15" s="8">
        <v>7.5209999999999999</v>
      </c>
      <c r="H15" s="8">
        <v>101.47168000000001</v>
      </c>
      <c r="I15" s="8">
        <v>5.266</v>
      </c>
      <c r="J15" s="8">
        <v>-2.3119999999999998</v>
      </c>
      <c r="K15" s="8">
        <v>19.353999999999999</v>
      </c>
      <c r="L15" s="7">
        <v>139801.48499999999</v>
      </c>
      <c r="M15" s="8">
        <v>1066.2448400000001</v>
      </c>
      <c r="N15" s="8">
        <v>-5.7919999999999998</v>
      </c>
      <c r="O15" s="7">
        <v>35469.381999999998</v>
      </c>
      <c r="P15" s="8">
        <v>24.983809999999998</v>
      </c>
      <c r="Q15" s="8">
        <v>30.602910000000001</v>
      </c>
      <c r="R15" s="8">
        <v>20.555</v>
      </c>
      <c r="S15" s="8">
        <v>87.957999999999998</v>
      </c>
      <c r="T15" s="7"/>
      <c r="U15" s="7">
        <v>52238.353999999999</v>
      </c>
      <c r="V15" s="8">
        <v>149.809</v>
      </c>
      <c r="W15" s="7">
        <v>55385.550999999999</v>
      </c>
      <c r="X15" s="8">
        <v>160.136</v>
      </c>
      <c r="Y15" s="8">
        <v>297.81677000000002</v>
      </c>
      <c r="Z15" s="8">
        <v>5349.5980600000003</v>
      </c>
      <c r="AA15" s="8">
        <v>2315.01001</v>
      </c>
      <c r="AB15" s="8">
        <v>457.95276999999999</v>
      </c>
      <c r="AC15" s="8">
        <v>17.512</v>
      </c>
      <c r="AD15" s="9"/>
      <c r="AE15" s="8"/>
      <c r="AF15" s="8">
        <v>6.1369999999999996</v>
      </c>
      <c r="AG15" s="8">
        <v>1.637</v>
      </c>
    </row>
    <row r="16" spans="1:33" x14ac:dyDescent="0.2">
      <c r="A16" s="10">
        <v>36526</v>
      </c>
      <c r="B16" s="7">
        <v>157869.62899999999</v>
      </c>
      <c r="C16" s="8">
        <v>27.803999999999998</v>
      </c>
      <c r="D16" s="7">
        <v>131732.25099999999</v>
      </c>
      <c r="E16" s="8">
        <v>36.52881</v>
      </c>
      <c r="F16" s="8">
        <v>22.553999999999998</v>
      </c>
      <c r="G16" s="8">
        <v>7.9589999999999996</v>
      </c>
      <c r="H16" s="8">
        <v>92.824510000000004</v>
      </c>
      <c r="I16" s="8">
        <v>4.8529999999999998</v>
      </c>
      <c r="J16" s="8">
        <v>7.6509999999999998</v>
      </c>
      <c r="K16" s="8">
        <v>22.18</v>
      </c>
      <c r="L16" s="7">
        <v>156892.91500000001</v>
      </c>
      <c r="M16" s="8">
        <v>1117.99136</v>
      </c>
      <c r="N16" s="8">
        <v>7.649</v>
      </c>
      <c r="O16" s="7">
        <v>38980.214999999997</v>
      </c>
      <c r="P16" s="8">
        <v>24.187280000000001</v>
      </c>
      <c r="Q16" s="8">
        <v>30.647220000000001</v>
      </c>
      <c r="R16" s="8">
        <v>19.784320000000001</v>
      </c>
      <c r="S16" s="8">
        <v>83.756</v>
      </c>
      <c r="T16" s="7">
        <v>14.933999999999999</v>
      </c>
      <c r="U16" s="7">
        <v>61910.413999999997</v>
      </c>
      <c r="V16" s="8">
        <v>169.83699999999999</v>
      </c>
      <c r="W16" s="7">
        <v>69970.838000000003</v>
      </c>
      <c r="X16" s="8">
        <v>172.38437999999999</v>
      </c>
      <c r="Y16" s="8">
        <v>336.53827000000001</v>
      </c>
      <c r="Z16" s="8">
        <v>5585.4696599999997</v>
      </c>
      <c r="AA16" s="8">
        <v>2492.1235499999998</v>
      </c>
      <c r="AB16" s="8">
        <v>508.92264999999998</v>
      </c>
      <c r="AC16" s="8">
        <v>17.484999999999999</v>
      </c>
      <c r="AD16" s="9"/>
      <c r="AE16" s="8">
        <v>4.4089999999999998</v>
      </c>
      <c r="AF16" s="8">
        <v>13.002000000000001</v>
      </c>
      <c r="AG16" s="8">
        <v>11.13</v>
      </c>
    </row>
    <row r="17" spans="1:33" x14ac:dyDescent="0.2">
      <c r="A17" s="10">
        <v>36892</v>
      </c>
      <c r="B17" s="7">
        <v>157223.965</v>
      </c>
      <c r="C17" s="8">
        <v>18.620999999999999</v>
      </c>
      <c r="D17" s="7">
        <v>126296.62</v>
      </c>
      <c r="E17" s="8">
        <v>41.161259999999999</v>
      </c>
      <c r="F17" s="8">
        <v>22.265999999999998</v>
      </c>
      <c r="G17" s="8">
        <v>8.3640000000000008</v>
      </c>
      <c r="H17" s="8">
        <v>93.665970000000002</v>
      </c>
      <c r="I17" s="8">
        <v>1.6779999999999999</v>
      </c>
      <c r="J17" s="8">
        <v>1.377</v>
      </c>
      <c r="K17" s="8">
        <v>20.350000000000001</v>
      </c>
      <c r="L17" s="7">
        <v>155746.26</v>
      </c>
      <c r="M17" s="8">
        <v>1136.7501600000001</v>
      </c>
      <c r="N17" s="8">
        <v>-1.0029999999999999</v>
      </c>
      <c r="O17" s="7">
        <v>45796</v>
      </c>
      <c r="P17" s="8">
        <v>23.35369</v>
      </c>
      <c r="Q17" s="8">
        <v>30.689630000000001</v>
      </c>
      <c r="R17" s="8">
        <v>15.61997</v>
      </c>
      <c r="S17" s="8">
        <v>80.924999999999997</v>
      </c>
      <c r="T17" s="7">
        <v>15.571</v>
      </c>
      <c r="U17" s="7">
        <v>62929.875999999997</v>
      </c>
      <c r="V17" s="8">
        <v>192.66399999999999</v>
      </c>
      <c r="W17" s="7">
        <v>92392.739000000001</v>
      </c>
      <c r="X17" s="8">
        <v>170.65476000000001</v>
      </c>
      <c r="Y17" s="8">
        <v>375.46668</v>
      </c>
      <c r="Z17" s="8">
        <v>5564.5594000000001</v>
      </c>
      <c r="AA17" s="8">
        <v>2526.4488500000002</v>
      </c>
      <c r="AB17" s="8">
        <v>546.12144000000001</v>
      </c>
      <c r="AC17" s="8">
        <v>17.41</v>
      </c>
      <c r="AD17" s="9"/>
      <c r="AE17" s="8">
        <v>-0.374</v>
      </c>
      <c r="AF17" s="8">
        <v>11.567</v>
      </c>
      <c r="AG17" s="8">
        <v>7.3090000000000002</v>
      </c>
    </row>
    <row r="18" spans="1:33" x14ac:dyDescent="0.2">
      <c r="A18" s="10">
        <v>37257</v>
      </c>
      <c r="B18" s="7">
        <v>165386.511</v>
      </c>
      <c r="C18" s="8">
        <v>18.251000000000001</v>
      </c>
      <c r="D18" s="7">
        <v>129086</v>
      </c>
      <c r="E18" s="8">
        <v>43.507950000000001</v>
      </c>
      <c r="F18" s="8">
        <v>19.071999999999999</v>
      </c>
      <c r="G18" s="8">
        <v>8.3260000000000005</v>
      </c>
      <c r="H18" s="8">
        <v>93.578770000000006</v>
      </c>
      <c r="I18" s="8">
        <v>5.0650000000000004</v>
      </c>
      <c r="J18" s="8">
        <v>1.6910000000000001</v>
      </c>
      <c r="K18" s="8">
        <v>14.246</v>
      </c>
      <c r="L18" s="7">
        <v>166528</v>
      </c>
      <c r="M18" s="8">
        <v>1194.32843</v>
      </c>
      <c r="N18" s="8">
        <v>-3.0470000000000002</v>
      </c>
      <c r="O18" s="7">
        <v>43303</v>
      </c>
      <c r="P18" s="8">
        <v>22.827940000000002</v>
      </c>
      <c r="Q18" s="8">
        <v>32.889409999999998</v>
      </c>
      <c r="R18" s="8">
        <v>18.468530000000001</v>
      </c>
      <c r="S18" s="8">
        <v>75.766999999999996</v>
      </c>
      <c r="T18" s="7">
        <v>15.242000000000001</v>
      </c>
      <c r="U18" s="7">
        <v>66233</v>
      </c>
      <c r="V18" s="8">
        <v>189.809</v>
      </c>
      <c r="W18" s="7">
        <v>111494</v>
      </c>
      <c r="X18" s="8">
        <v>165.45508000000001</v>
      </c>
      <c r="Y18" s="8">
        <v>391.08731</v>
      </c>
      <c r="Z18" s="8">
        <v>5844.04493</v>
      </c>
      <c r="AA18" s="8">
        <v>2569.1820899999998</v>
      </c>
      <c r="AB18" s="8">
        <v>556.54238999999995</v>
      </c>
      <c r="AC18" s="8">
        <v>17.866</v>
      </c>
      <c r="AD18" s="9"/>
      <c r="AE18" s="8">
        <v>5.0229999999999997</v>
      </c>
      <c r="AF18" s="8">
        <v>4.16</v>
      </c>
      <c r="AG18" s="8">
        <v>1.9079999999999999</v>
      </c>
    </row>
    <row r="19" spans="1:33" x14ac:dyDescent="0.2">
      <c r="A19" s="10">
        <v>37622</v>
      </c>
      <c r="B19" s="7">
        <v>187707.82399999999</v>
      </c>
      <c r="C19" s="8">
        <v>18.585000000000001</v>
      </c>
      <c r="D19" s="7">
        <v>132082</v>
      </c>
      <c r="E19" s="8">
        <v>45.034280000000003</v>
      </c>
      <c r="F19" s="8">
        <v>18.795999999999999</v>
      </c>
      <c r="G19" s="8">
        <v>8.5510000000000002</v>
      </c>
      <c r="H19" s="8">
        <v>95.781120000000001</v>
      </c>
      <c r="I19" s="8">
        <v>5.4260000000000002</v>
      </c>
      <c r="J19" s="8">
        <v>6.48</v>
      </c>
      <c r="K19" s="8">
        <v>13.925000000000001</v>
      </c>
      <c r="L19" s="7">
        <v>174847</v>
      </c>
      <c r="M19" s="8">
        <v>1259.1324500000001</v>
      </c>
      <c r="N19" s="8">
        <v>1.0289999999999999</v>
      </c>
      <c r="O19" s="7">
        <v>43067</v>
      </c>
      <c r="P19" s="8">
        <v>22.458379999999998</v>
      </c>
      <c r="Q19" s="8">
        <v>34.254950000000001</v>
      </c>
      <c r="R19" s="8">
        <v>11.708539999999999</v>
      </c>
      <c r="S19" s="8">
        <v>65.403999999999996</v>
      </c>
      <c r="T19" s="7">
        <v>15.608000000000001</v>
      </c>
      <c r="U19" s="7">
        <v>67066</v>
      </c>
      <c r="V19" s="8">
        <v>204.19499999999999</v>
      </c>
      <c r="W19" s="7">
        <v>148199</v>
      </c>
      <c r="X19" s="8">
        <v>167.15796</v>
      </c>
      <c r="Y19" s="8">
        <v>432.30732999999998</v>
      </c>
      <c r="Z19" s="8">
        <v>6231.05465</v>
      </c>
      <c r="AA19" s="8">
        <v>2735.67652</v>
      </c>
      <c r="AB19" s="8">
        <v>599.46528999999998</v>
      </c>
      <c r="AC19" s="8">
        <v>17.962</v>
      </c>
      <c r="AD19" s="9"/>
      <c r="AE19" s="8">
        <v>6.6219999999999999</v>
      </c>
      <c r="AF19" s="8">
        <v>10.54</v>
      </c>
      <c r="AG19" s="8">
        <v>7.7119999999999997</v>
      </c>
    </row>
    <row r="20" spans="1:33" x14ac:dyDescent="0.2">
      <c r="A20" s="10">
        <v>37987</v>
      </c>
      <c r="B20" s="7">
        <v>209827.709</v>
      </c>
      <c r="C20" s="8">
        <v>10.962</v>
      </c>
      <c r="D20" s="7">
        <v>134889</v>
      </c>
      <c r="E20" s="8">
        <v>45.888010000000001</v>
      </c>
      <c r="F20" s="8">
        <v>21.058</v>
      </c>
      <c r="G20" s="8">
        <v>8.5470000000000006</v>
      </c>
      <c r="H20" s="8">
        <v>103.61700999999999</v>
      </c>
      <c r="I20" s="8">
        <v>9.15</v>
      </c>
      <c r="J20" s="8">
        <v>3.919</v>
      </c>
      <c r="K20" s="8">
        <v>18.501000000000001</v>
      </c>
      <c r="L20" s="7">
        <v>211438</v>
      </c>
      <c r="M20" s="8">
        <v>1374.3447699999999</v>
      </c>
      <c r="N20" s="8">
        <v>2.6749999999999998</v>
      </c>
      <c r="O20" s="7">
        <v>44225</v>
      </c>
      <c r="P20" s="8">
        <v>24.176549999999999</v>
      </c>
      <c r="Q20" s="8">
        <v>37.086950000000002</v>
      </c>
      <c r="R20" s="8">
        <v>26.382110000000001</v>
      </c>
      <c r="S20" s="8">
        <v>77.043000000000006</v>
      </c>
      <c r="T20" s="7">
        <v>15.667</v>
      </c>
      <c r="U20" s="7">
        <v>74714</v>
      </c>
      <c r="V20" s="8">
        <v>215.18799999999999</v>
      </c>
      <c r="W20" s="7">
        <v>208075</v>
      </c>
      <c r="X20" s="8">
        <v>171.62993</v>
      </c>
      <c r="Y20" s="8">
        <v>469.30016000000001</v>
      </c>
      <c r="Z20" s="8">
        <v>6646.4004999999997</v>
      </c>
      <c r="AA20" s="8">
        <v>2842.8889600000002</v>
      </c>
      <c r="AB20" s="8">
        <v>640.93008999999995</v>
      </c>
      <c r="AC20" s="8">
        <v>18.327999999999999</v>
      </c>
      <c r="AD20" s="9"/>
      <c r="AE20" s="8">
        <v>6.6660000000000004</v>
      </c>
      <c r="AF20" s="8">
        <v>8.5570000000000004</v>
      </c>
      <c r="AG20" s="8">
        <v>6.9169999999999998</v>
      </c>
    </row>
    <row r="21" spans="1:33" x14ac:dyDescent="0.2">
      <c r="A21" s="10">
        <v>38353</v>
      </c>
      <c r="B21" s="7">
        <v>239313</v>
      </c>
      <c r="C21" s="8">
        <v>16.837</v>
      </c>
      <c r="D21" s="7">
        <v>132279</v>
      </c>
      <c r="E21" s="8">
        <v>47.888300000000001</v>
      </c>
      <c r="F21" s="8">
        <v>25.724</v>
      </c>
      <c r="G21" s="8">
        <v>8.5239999999999991</v>
      </c>
      <c r="H21" s="8">
        <v>105.10908000000001</v>
      </c>
      <c r="I21" s="8">
        <v>5.8339999999999996</v>
      </c>
      <c r="J21" s="8">
        <v>2.9980000000000002</v>
      </c>
      <c r="K21" s="8">
        <v>17.684000000000001</v>
      </c>
      <c r="L21" s="7">
        <v>224164</v>
      </c>
      <c r="M21" s="8">
        <v>1454.5175099999999</v>
      </c>
      <c r="N21" s="8">
        <v>4.7300000000000004</v>
      </c>
      <c r="O21" s="7">
        <v>43457</v>
      </c>
      <c r="P21" s="8">
        <v>25.246839999999999</v>
      </c>
      <c r="Q21" s="8">
        <v>42.214010000000002</v>
      </c>
      <c r="R21" s="8">
        <v>18.042999999999999</v>
      </c>
      <c r="S21" s="8">
        <v>69.641000000000005</v>
      </c>
      <c r="T21" s="7">
        <v>14.58</v>
      </c>
      <c r="U21" s="7">
        <v>72187</v>
      </c>
      <c r="V21" s="8">
        <v>227.20699999999999</v>
      </c>
      <c r="W21" s="7">
        <v>275246</v>
      </c>
      <c r="X21" s="8">
        <v>179.74821</v>
      </c>
      <c r="Y21" s="8">
        <v>491.43508000000003</v>
      </c>
      <c r="Z21" s="8">
        <v>6851.5072200000004</v>
      </c>
      <c r="AA21" s="8">
        <v>2928.12833</v>
      </c>
      <c r="AB21" s="8">
        <v>671.18329000000006</v>
      </c>
      <c r="AC21" s="8">
        <v>18.472000000000001</v>
      </c>
      <c r="AD21" s="9"/>
      <c r="AE21" s="8">
        <v>3.0859999999999999</v>
      </c>
      <c r="AF21" s="8">
        <v>4.7169999999999996</v>
      </c>
      <c r="AG21" s="8">
        <v>4.72</v>
      </c>
    </row>
    <row r="22" spans="1:33" x14ac:dyDescent="0.2">
      <c r="A22" s="10">
        <v>38718</v>
      </c>
      <c r="B22" s="7">
        <v>247429</v>
      </c>
      <c r="C22" s="8">
        <v>17.315000000000001</v>
      </c>
      <c r="D22" s="7">
        <v>134284</v>
      </c>
      <c r="E22" s="8">
        <v>49.557200000000002</v>
      </c>
      <c r="F22" s="8">
        <v>20.709</v>
      </c>
      <c r="G22" s="8">
        <v>8.7240000000000002</v>
      </c>
      <c r="H22" s="8">
        <v>113.25457</v>
      </c>
      <c r="I22" s="8">
        <v>4.1639999999999997</v>
      </c>
      <c r="J22" s="8">
        <v>5.4870000000000001</v>
      </c>
      <c r="K22" s="8">
        <v>22.251000000000001</v>
      </c>
      <c r="L22" s="7">
        <v>242526</v>
      </c>
      <c r="M22" s="8">
        <v>1515.0862299999999</v>
      </c>
      <c r="N22" s="8">
        <v>-1.413</v>
      </c>
      <c r="O22" s="7">
        <v>43898</v>
      </c>
      <c r="P22" s="8">
        <v>23.225770000000001</v>
      </c>
      <c r="Q22" s="8">
        <v>48.102330000000002</v>
      </c>
      <c r="R22" s="8">
        <v>19.991</v>
      </c>
      <c r="S22" s="8">
        <v>77.05</v>
      </c>
      <c r="T22" s="7">
        <v>15.535</v>
      </c>
      <c r="U22" s="7">
        <v>74590</v>
      </c>
      <c r="V22" s="8">
        <v>243.48599999999999</v>
      </c>
      <c r="W22" s="7">
        <v>326329</v>
      </c>
      <c r="X22" s="8">
        <v>177.20889</v>
      </c>
      <c r="Y22" s="8">
        <v>535.04192</v>
      </c>
      <c r="Z22" s="8">
        <v>7549.9938199999997</v>
      </c>
      <c r="AA22" s="8">
        <v>3088.7876200000001</v>
      </c>
      <c r="AB22" s="8">
        <v>712.25081</v>
      </c>
      <c r="AC22" s="8">
        <v>18.556999999999999</v>
      </c>
      <c r="AD22" s="9"/>
      <c r="AE22" s="8">
        <v>10.195</v>
      </c>
      <c r="AF22" s="8">
        <v>8.8729999999999993</v>
      </c>
      <c r="AG22" s="8">
        <v>6.1189999999999998</v>
      </c>
    </row>
    <row r="23" spans="1:33" x14ac:dyDescent="0.2">
      <c r="A23" s="10">
        <v>39083</v>
      </c>
      <c r="B23" s="7">
        <v>266882</v>
      </c>
      <c r="C23" s="8">
        <v>14.505000000000001</v>
      </c>
      <c r="D23" s="7">
        <v>138881</v>
      </c>
      <c r="E23" s="8">
        <v>49.279789999999998</v>
      </c>
      <c r="F23" s="8">
        <v>26.231000000000002</v>
      </c>
      <c r="G23" s="8">
        <v>8.8800000000000008</v>
      </c>
      <c r="H23" s="8">
        <v>122.04730000000001</v>
      </c>
      <c r="I23" s="8">
        <v>9.109</v>
      </c>
      <c r="J23" s="8">
        <v>4.0019999999999998</v>
      </c>
      <c r="K23" s="8">
        <v>22.29</v>
      </c>
      <c r="L23" s="7">
        <v>269448</v>
      </c>
      <c r="M23" s="8">
        <v>1653.08935</v>
      </c>
      <c r="N23" s="8">
        <v>6.9210000000000003</v>
      </c>
      <c r="O23" s="7">
        <v>46178</v>
      </c>
      <c r="P23" s="8">
        <v>25.9086</v>
      </c>
      <c r="Q23" s="8">
        <v>64.857569999999996</v>
      </c>
      <c r="R23" s="8">
        <v>8.6509999999999998</v>
      </c>
      <c r="S23" s="8">
        <v>86.284000000000006</v>
      </c>
      <c r="T23" s="7">
        <v>16.035</v>
      </c>
      <c r="U23" s="7">
        <v>82834</v>
      </c>
      <c r="V23" s="8">
        <v>244.446</v>
      </c>
      <c r="W23" s="7">
        <v>383671</v>
      </c>
      <c r="X23" s="8">
        <v>189.47291999999999</v>
      </c>
      <c r="Y23" s="8">
        <v>572.34793999999999</v>
      </c>
      <c r="Z23" s="8">
        <v>8272.4266299999999</v>
      </c>
      <c r="AA23" s="8">
        <v>3212.4012899999998</v>
      </c>
      <c r="AB23" s="8">
        <v>761.82086000000004</v>
      </c>
      <c r="AC23" s="8">
        <v>19.27</v>
      </c>
      <c r="AD23" s="9"/>
      <c r="AE23" s="8">
        <v>9.5690000000000008</v>
      </c>
      <c r="AF23" s="8">
        <v>6.9729999999999999</v>
      </c>
      <c r="AG23" s="8">
        <v>6.96</v>
      </c>
    </row>
    <row r="24" spans="1:33" x14ac:dyDescent="0.2">
      <c r="A24" s="10">
        <v>39448</v>
      </c>
      <c r="B24" s="7">
        <v>309471</v>
      </c>
      <c r="C24" s="8">
        <v>23.693999999999999</v>
      </c>
      <c r="D24" s="7">
        <v>140414</v>
      </c>
      <c r="E24" s="8">
        <v>48.6</v>
      </c>
      <c r="F24" s="8">
        <v>26.259</v>
      </c>
      <c r="G24" s="8">
        <v>8.9879999999999995</v>
      </c>
      <c r="H24" s="8">
        <v>119.38231</v>
      </c>
      <c r="I24" s="8">
        <v>-1.9890000000000001</v>
      </c>
      <c r="J24" s="8">
        <v>4.3520000000000003</v>
      </c>
      <c r="K24" s="8">
        <v>20.92</v>
      </c>
      <c r="L24" s="7">
        <v>281682</v>
      </c>
      <c r="M24" s="8">
        <v>1620.20281</v>
      </c>
      <c r="N24" s="8">
        <v>3.5739999999999998</v>
      </c>
      <c r="O24" s="7">
        <v>49545</v>
      </c>
      <c r="P24" s="8">
        <v>26.548670000000001</v>
      </c>
      <c r="Q24" s="8">
        <v>66.654520000000005</v>
      </c>
      <c r="R24" s="8">
        <v>12.07</v>
      </c>
      <c r="S24" s="8">
        <v>78.72</v>
      </c>
      <c r="T24" s="7">
        <v>15.571</v>
      </c>
      <c r="U24" s="7">
        <v>93628</v>
      </c>
      <c r="V24" s="8">
        <v>245.02099999999999</v>
      </c>
      <c r="W24" s="7">
        <v>444122</v>
      </c>
      <c r="X24" s="8">
        <v>196.24422999999999</v>
      </c>
      <c r="Y24" s="8">
        <v>594.53729999999996</v>
      </c>
      <c r="Z24" s="8">
        <v>8041.0282200000001</v>
      </c>
      <c r="AA24" s="8">
        <v>3352.2087799999999</v>
      </c>
      <c r="AB24" s="8">
        <v>790.78152999999998</v>
      </c>
      <c r="AC24" s="8">
        <v>18.414000000000001</v>
      </c>
      <c r="AD24" s="9"/>
      <c r="AE24" s="8">
        <v>-2.7970000000000002</v>
      </c>
      <c r="AF24" s="8">
        <v>3.8769999999999998</v>
      </c>
      <c r="AG24" s="8">
        <v>3.802</v>
      </c>
    </row>
    <row r="25" spans="1:33" x14ac:dyDescent="0.2">
      <c r="A25" s="10">
        <v>39814</v>
      </c>
      <c r="B25" s="7">
        <v>362922</v>
      </c>
      <c r="C25" s="8">
        <v>23.212</v>
      </c>
      <c r="D25" s="7">
        <v>105504</v>
      </c>
      <c r="E25" s="8">
        <v>48.011000000000003</v>
      </c>
      <c r="F25" s="8">
        <v>15.696</v>
      </c>
      <c r="G25" s="8">
        <v>9.548</v>
      </c>
      <c r="H25" s="8">
        <v>124.35513</v>
      </c>
      <c r="I25" s="8">
        <v>-13.297000000000001</v>
      </c>
      <c r="J25" s="8">
        <v>-3.13</v>
      </c>
      <c r="K25" s="8">
        <v>22.834</v>
      </c>
      <c r="L25" s="7">
        <v>266039</v>
      </c>
      <c r="M25" s="8">
        <v>1404.7636399999999</v>
      </c>
      <c r="N25" s="8">
        <v>-5.5839999999999996</v>
      </c>
      <c r="O25" s="7">
        <v>42079</v>
      </c>
      <c r="P25" s="8">
        <v>15.3224</v>
      </c>
      <c r="Q25" s="8">
        <v>46.612969999999997</v>
      </c>
      <c r="R25" s="8">
        <v>18.504000000000001</v>
      </c>
      <c r="S25" s="8">
        <v>65.271000000000001</v>
      </c>
      <c r="T25" s="7">
        <v>11.912000000000001</v>
      </c>
      <c r="U25" s="7">
        <v>96517</v>
      </c>
      <c r="V25" s="8">
        <v>208.04400000000001</v>
      </c>
      <c r="W25" s="7">
        <v>628347</v>
      </c>
      <c r="X25" s="8">
        <v>185.28645</v>
      </c>
      <c r="Y25" s="8">
        <v>621.46563000000003</v>
      </c>
      <c r="Z25" s="8">
        <v>7195.3301199999996</v>
      </c>
      <c r="AA25" s="8">
        <v>3247.2759000000001</v>
      </c>
      <c r="AB25" s="8">
        <v>806.75207999999998</v>
      </c>
      <c r="AC25" s="8">
        <v>16.625</v>
      </c>
      <c r="AD25" s="9"/>
      <c r="AE25" s="8">
        <v>-10.516999999999999</v>
      </c>
      <c r="AF25" s="8">
        <v>4.5289999999999999</v>
      </c>
      <c r="AG25" s="8">
        <v>2.02</v>
      </c>
    </row>
    <row r="26" spans="1:33" x14ac:dyDescent="0.2">
      <c r="A26" s="10">
        <v>40179</v>
      </c>
      <c r="B26" s="7">
        <v>401852</v>
      </c>
      <c r="C26" s="8">
        <v>28.288</v>
      </c>
      <c r="D26" s="7">
        <v>134334</v>
      </c>
      <c r="E26" s="8">
        <v>55.308750000000003</v>
      </c>
      <c r="F26" s="8">
        <v>23.768999999999998</v>
      </c>
      <c r="G26" s="8">
        <v>10.103999999999999</v>
      </c>
      <c r="H26" s="8">
        <v>128.49499</v>
      </c>
      <c r="I26" s="8">
        <v>14.256</v>
      </c>
      <c r="J26" s="8">
        <v>17.867999999999999</v>
      </c>
      <c r="K26" s="8">
        <v>22.303000000000001</v>
      </c>
      <c r="L26" s="7">
        <v>310932</v>
      </c>
      <c r="M26" s="8">
        <v>1605.02208</v>
      </c>
      <c r="N26" s="8">
        <v>23.21</v>
      </c>
      <c r="O26" s="7">
        <v>56296</v>
      </c>
      <c r="P26" s="8">
        <v>23.32732</v>
      </c>
      <c r="Q26" s="8">
        <v>60.95872</v>
      </c>
      <c r="R26" s="8">
        <v>20.068000000000001</v>
      </c>
      <c r="S26" s="8">
        <v>73.209999999999994</v>
      </c>
      <c r="T26" s="7">
        <v>18.93</v>
      </c>
      <c r="U26" s="7">
        <v>111143</v>
      </c>
      <c r="V26" s="8">
        <v>195.77500000000001</v>
      </c>
      <c r="W26" s="7">
        <v>619092</v>
      </c>
      <c r="X26" s="8">
        <v>228.29174</v>
      </c>
      <c r="Y26" s="8">
        <v>698.79034000000001</v>
      </c>
      <c r="Z26" s="8">
        <v>8001.49334</v>
      </c>
      <c r="AA26" s="8">
        <v>3827.50153</v>
      </c>
      <c r="AB26" s="8">
        <v>927.08208000000002</v>
      </c>
      <c r="AC26" s="8">
        <v>17.492000000000001</v>
      </c>
      <c r="AD26" s="9"/>
      <c r="AE26" s="8">
        <v>11.204000000000001</v>
      </c>
      <c r="AF26" s="8">
        <v>12.442</v>
      </c>
      <c r="AG26" s="8">
        <v>14.914999999999999</v>
      </c>
    </row>
    <row r="27" spans="1:33" x14ac:dyDescent="0.2">
      <c r="A27" s="10">
        <v>40544</v>
      </c>
      <c r="B27" s="7">
        <v>437823</v>
      </c>
      <c r="C27" s="8">
        <v>24.009</v>
      </c>
      <c r="D27" s="7">
        <v>128487</v>
      </c>
      <c r="E27" s="8">
        <v>56.134999999999998</v>
      </c>
      <c r="F27" s="8">
        <v>27.315000000000001</v>
      </c>
      <c r="G27" s="8">
        <v>10.398</v>
      </c>
      <c r="H27" s="8">
        <v>137.96458999999999</v>
      </c>
      <c r="I27" s="8">
        <v>7.4009999999999998</v>
      </c>
      <c r="J27" s="8">
        <v>6.8810000000000002</v>
      </c>
      <c r="K27" s="8">
        <v>20.318000000000001</v>
      </c>
      <c r="L27" s="7">
        <v>330831</v>
      </c>
      <c r="M27" s="8">
        <v>1723.80558</v>
      </c>
      <c r="N27" s="8">
        <v>-4.3869999999999996</v>
      </c>
      <c r="O27" s="7">
        <v>64852</v>
      </c>
      <c r="P27" s="8">
        <v>26.97016</v>
      </c>
      <c r="Q27" s="8">
        <v>79.192319999999995</v>
      </c>
      <c r="R27" s="8">
        <v>25.105</v>
      </c>
      <c r="S27" s="8">
        <v>72.855000000000004</v>
      </c>
      <c r="T27" s="7">
        <v>20.507000000000001</v>
      </c>
      <c r="U27" s="7">
        <v>120245</v>
      </c>
      <c r="V27" s="8">
        <v>213.42500000000001</v>
      </c>
      <c r="W27" s="7">
        <v>687004</v>
      </c>
      <c r="X27" s="8">
        <v>218.27549999999999</v>
      </c>
      <c r="Y27" s="8">
        <v>781.67879000000005</v>
      </c>
      <c r="Z27" s="8">
        <v>8659.2454600000001</v>
      </c>
      <c r="AA27" s="8">
        <v>4090.8660100000002</v>
      </c>
      <c r="AB27" s="8">
        <v>999.95429000000001</v>
      </c>
      <c r="AC27" s="8">
        <v>17.925000000000001</v>
      </c>
      <c r="AD27" s="9"/>
      <c r="AE27" s="8">
        <v>8.2200000000000006</v>
      </c>
      <c r="AF27" s="8">
        <v>11.862</v>
      </c>
      <c r="AG27" s="8">
        <v>7.86</v>
      </c>
    </row>
    <row r="28" spans="1:33" x14ac:dyDescent="0.2">
      <c r="A28" s="10">
        <v>40909</v>
      </c>
      <c r="B28" s="7">
        <v>491612</v>
      </c>
      <c r="C28" s="8">
        <v>22.045000000000002</v>
      </c>
      <c r="D28" s="7">
        <v>131105</v>
      </c>
      <c r="E28" s="8">
        <v>56.655749999999998</v>
      </c>
      <c r="F28" s="8">
        <v>35.436999999999998</v>
      </c>
      <c r="G28" s="8">
        <v>11.159000000000001</v>
      </c>
      <c r="H28" s="8">
        <v>149.13003</v>
      </c>
      <c r="I28" s="8">
        <v>2.9860000000000002</v>
      </c>
      <c r="J28" s="8">
        <v>11.19</v>
      </c>
      <c r="K28" s="8">
        <v>21.927</v>
      </c>
      <c r="L28" s="7">
        <v>326530</v>
      </c>
      <c r="M28" s="8">
        <v>1775.2744399999999</v>
      </c>
      <c r="N28" s="8">
        <v>3.1560000000000001</v>
      </c>
      <c r="O28" s="7">
        <v>65987</v>
      </c>
      <c r="P28" s="8">
        <v>27.032119999999999</v>
      </c>
      <c r="Q28" s="8">
        <v>76.172759999999997</v>
      </c>
      <c r="R28" s="8">
        <v>29.117000000000001</v>
      </c>
      <c r="S28" s="8">
        <v>51.039000000000001</v>
      </c>
      <c r="T28" s="7">
        <v>18.396000000000001</v>
      </c>
      <c r="U28" s="7">
        <v>117475</v>
      </c>
      <c r="V28" s="8">
        <v>232.953</v>
      </c>
      <c r="W28" s="7">
        <v>745487</v>
      </c>
      <c r="X28" s="8">
        <v>225.16514000000001</v>
      </c>
      <c r="Y28" s="8">
        <v>887.82284000000004</v>
      </c>
      <c r="Z28" s="8">
        <v>8845.8297500000008</v>
      </c>
      <c r="AA28" s="8">
        <v>4548.6265199999998</v>
      </c>
      <c r="AB28" s="8">
        <v>1112.9879800000001</v>
      </c>
      <c r="AC28" s="8">
        <v>17.8</v>
      </c>
      <c r="AD28" s="9"/>
      <c r="AE28" s="8">
        <v>2.1549999999999998</v>
      </c>
      <c r="AF28" s="8">
        <v>13.579000000000001</v>
      </c>
      <c r="AG28" s="8">
        <v>11.304</v>
      </c>
    </row>
    <row r="29" spans="1:33" x14ac:dyDescent="0.2">
      <c r="A29" s="10">
        <v>41275</v>
      </c>
      <c r="B29" s="7">
        <v>579021</v>
      </c>
      <c r="C29" s="8">
        <v>36.191000000000003</v>
      </c>
      <c r="D29" s="7">
        <v>135881</v>
      </c>
      <c r="E29" s="8">
        <v>56.082999999999998</v>
      </c>
      <c r="F29" s="8">
        <v>27.956</v>
      </c>
      <c r="G29" s="8">
        <v>11.475</v>
      </c>
      <c r="H29" s="8">
        <v>144.33996999999999</v>
      </c>
      <c r="I29" s="8">
        <v>3.7389999999999999</v>
      </c>
      <c r="J29" s="8">
        <v>4.9749999999999996</v>
      </c>
      <c r="K29" s="8">
        <v>24.242999999999999</v>
      </c>
      <c r="L29" s="7">
        <v>329639</v>
      </c>
      <c r="M29" s="8">
        <v>1841.6548299999999</v>
      </c>
      <c r="N29" s="8">
        <v>14.967000000000001</v>
      </c>
      <c r="O29" s="7">
        <v>63373</v>
      </c>
      <c r="P29" s="8">
        <v>23.285440000000001</v>
      </c>
      <c r="Q29" s="8">
        <v>107.17939</v>
      </c>
      <c r="R29" s="8">
        <v>24.058</v>
      </c>
      <c r="S29" s="8">
        <v>53.338999999999999</v>
      </c>
      <c r="T29" s="7">
        <v>21.773</v>
      </c>
      <c r="U29" s="7">
        <v>118176</v>
      </c>
      <c r="V29" s="8">
        <v>237.197</v>
      </c>
      <c r="W29" s="7">
        <v>820314</v>
      </c>
      <c r="X29" s="8">
        <v>258.86630000000002</v>
      </c>
      <c r="Y29" s="8">
        <v>925.68146999999999</v>
      </c>
      <c r="Z29" s="8">
        <v>8990.2801500000005</v>
      </c>
      <c r="AA29" s="8">
        <v>4774.9146799999999</v>
      </c>
      <c r="AB29" s="8">
        <v>1184.5477800000001</v>
      </c>
      <c r="AC29" s="8">
        <v>17.841000000000001</v>
      </c>
      <c r="AD29" s="9"/>
      <c r="AE29" s="8">
        <v>1.633</v>
      </c>
      <c r="AF29" s="8">
        <v>4.2640000000000002</v>
      </c>
      <c r="AG29" s="8">
        <v>6.43</v>
      </c>
    </row>
    <row r="30" spans="1:33" x14ac:dyDescent="0.2">
      <c r="A30" s="10">
        <v>41640</v>
      </c>
      <c r="B30" s="7">
        <v>716967</v>
      </c>
      <c r="C30" s="8">
        <v>37.720999999999997</v>
      </c>
      <c r="D30" s="7">
        <v>136436</v>
      </c>
      <c r="E30" s="8">
        <v>54.25</v>
      </c>
      <c r="F30" s="8">
        <v>21.605</v>
      </c>
      <c r="G30" s="8">
        <v>11.476000000000001</v>
      </c>
      <c r="H30" s="8">
        <v>160.53675999999999</v>
      </c>
      <c r="I30" s="8">
        <v>1.6459999999999999</v>
      </c>
      <c r="J30" s="8">
        <v>2.7639999999999998</v>
      </c>
      <c r="K30" s="8">
        <v>29.388999999999999</v>
      </c>
      <c r="L30" s="7">
        <v>344384</v>
      </c>
      <c r="M30" s="8">
        <v>1871.95931</v>
      </c>
      <c r="N30" s="8">
        <v>-1.046</v>
      </c>
      <c r="O30" s="7">
        <v>73505</v>
      </c>
      <c r="P30" s="8">
        <v>25.283239999999999</v>
      </c>
      <c r="Q30" s="8">
        <v>75.814490000000006</v>
      </c>
      <c r="R30" s="8">
        <v>24.808</v>
      </c>
      <c r="S30" s="8">
        <v>74.308999999999997</v>
      </c>
      <c r="T30" s="7">
        <v>23.039000000000001</v>
      </c>
      <c r="U30" s="7">
        <v>122737</v>
      </c>
      <c r="V30" s="8">
        <v>240.61</v>
      </c>
      <c r="W30" s="7">
        <v>933108</v>
      </c>
      <c r="X30" s="8">
        <v>256.15893</v>
      </c>
      <c r="Y30" s="8">
        <v>963.66958999999997</v>
      </c>
      <c r="Z30" s="8">
        <v>9436.8020400000005</v>
      </c>
      <c r="AA30" s="8">
        <v>4906.8717500000002</v>
      </c>
      <c r="AB30" s="8">
        <v>1219.82852</v>
      </c>
      <c r="AC30" s="8">
        <v>17.611000000000001</v>
      </c>
      <c r="AD30" s="9"/>
      <c r="AE30" s="8">
        <v>4.9669999999999996</v>
      </c>
      <c r="AF30" s="8">
        <v>4.1040000000000001</v>
      </c>
      <c r="AG30" s="8">
        <v>2.9780000000000002</v>
      </c>
    </row>
    <row r="31" spans="1:33" x14ac:dyDescent="0.2">
      <c r="A31" s="10">
        <v>42005</v>
      </c>
      <c r="B31" s="7">
        <v>766795</v>
      </c>
      <c r="C31" s="8">
        <v>44.798999999999999</v>
      </c>
      <c r="D31" s="7">
        <v>131005</v>
      </c>
      <c r="E31" s="8">
        <v>56.26</v>
      </c>
      <c r="F31" s="8">
        <v>23.640999999999998</v>
      </c>
      <c r="G31" s="8">
        <v>10.472</v>
      </c>
      <c r="H31" s="8">
        <v>161.34280000000001</v>
      </c>
      <c r="I31" s="8">
        <v>3.3839999999999999</v>
      </c>
      <c r="J31" s="8">
        <v>-5.73</v>
      </c>
      <c r="K31" s="8">
        <v>27.417999999999999</v>
      </c>
      <c r="L31" s="7">
        <v>366191</v>
      </c>
      <c r="M31" s="8">
        <v>1935.29982</v>
      </c>
      <c r="N31" s="8">
        <v>-4.1559999999999997</v>
      </c>
      <c r="O31" s="7">
        <v>73280</v>
      </c>
      <c r="P31" s="8">
        <v>27.110250000000001</v>
      </c>
      <c r="Q31" s="8">
        <v>94.031480000000002</v>
      </c>
      <c r="R31" s="8">
        <v>23.832999999999998</v>
      </c>
      <c r="S31" s="8">
        <v>66.400999999999996</v>
      </c>
      <c r="T31" s="7">
        <v>23.814</v>
      </c>
      <c r="U31" s="7">
        <v>126163</v>
      </c>
      <c r="V31" s="8">
        <v>223.398</v>
      </c>
      <c r="W31" s="7">
        <v>953367</v>
      </c>
      <c r="X31" s="8">
        <v>245.51331999999999</v>
      </c>
      <c r="Y31" s="8">
        <v>891.84049000000005</v>
      </c>
      <c r="Z31" s="8">
        <v>9817.65877</v>
      </c>
      <c r="AA31" s="8">
        <v>4625.70219</v>
      </c>
      <c r="AB31" s="8">
        <v>1137.3538100000001</v>
      </c>
      <c r="AC31" s="8">
        <v>17.818999999999999</v>
      </c>
      <c r="AD31" s="9"/>
      <c r="AE31" s="8">
        <v>4.0359999999999996</v>
      </c>
      <c r="AF31" s="8">
        <v>-7.4539999999999997</v>
      </c>
      <c r="AG31" s="8">
        <v>-6.7610000000000001</v>
      </c>
    </row>
    <row r="32" spans="1:33" x14ac:dyDescent="0.2">
      <c r="A32" s="10">
        <v>42370</v>
      </c>
      <c r="B32" s="7">
        <v>808044</v>
      </c>
      <c r="C32" s="8">
        <v>42.125</v>
      </c>
      <c r="D32" s="7">
        <v>130037</v>
      </c>
      <c r="E32" s="8">
        <v>61.9</v>
      </c>
      <c r="F32" s="8">
        <v>38.521999999999998</v>
      </c>
      <c r="G32" s="8">
        <v>10.211</v>
      </c>
      <c r="H32" s="8">
        <v>159.06806</v>
      </c>
      <c r="I32" s="8">
        <v>-0.42799999999999999</v>
      </c>
      <c r="J32" s="8">
        <v>0.39700000000000002</v>
      </c>
      <c r="K32" s="8">
        <v>24.478000000000002</v>
      </c>
      <c r="L32" s="7">
        <v>373964</v>
      </c>
      <c r="M32" s="8">
        <v>1927.00739</v>
      </c>
      <c r="N32" s="8">
        <v>7.1999999999999995E-2</v>
      </c>
      <c r="O32" s="7">
        <v>71740</v>
      </c>
      <c r="P32" s="8">
        <v>24.515509999999999</v>
      </c>
      <c r="Q32" s="8">
        <v>81.745729999999995</v>
      </c>
      <c r="R32" s="8">
        <v>22.835999999999999</v>
      </c>
      <c r="S32" s="8">
        <v>75.358000000000004</v>
      </c>
      <c r="T32" s="7">
        <v>23.462</v>
      </c>
      <c r="U32" s="7">
        <v>125162</v>
      </c>
      <c r="V32" s="8">
        <v>196.72200000000001</v>
      </c>
      <c r="W32" s="7">
        <v>1024712</v>
      </c>
      <c r="X32" s="8">
        <v>245.68950000000001</v>
      </c>
      <c r="Y32" s="8">
        <v>896.42169000000001</v>
      </c>
      <c r="Z32" s="8">
        <v>10077.869479999999</v>
      </c>
      <c r="AA32" s="8">
        <v>4644.0732699999999</v>
      </c>
      <c r="AB32" s="8">
        <v>1142.1111800000001</v>
      </c>
      <c r="AC32" s="8">
        <v>17.228999999999999</v>
      </c>
      <c r="AD32" s="9"/>
      <c r="AE32" s="8">
        <v>2.65</v>
      </c>
      <c r="AF32" s="8">
        <v>0.51400000000000001</v>
      </c>
      <c r="AG32" s="8">
        <v>0.41799999999999998</v>
      </c>
    </row>
    <row r="33" spans="1:33" x14ac:dyDescent="0.2">
      <c r="A33" s="10">
        <v>42736</v>
      </c>
      <c r="B33" s="7">
        <v>827143</v>
      </c>
      <c r="C33" s="8">
        <v>29.472000000000001</v>
      </c>
      <c r="D33" s="7">
        <v>126600</v>
      </c>
      <c r="E33" s="8">
        <v>64.906000000000006</v>
      </c>
      <c r="F33" s="8">
        <v>39.835000000000001</v>
      </c>
      <c r="G33" s="8">
        <v>10.412000000000001</v>
      </c>
      <c r="H33" s="8">
        <v>170.35512</v>
      </c>
      <c r="I33" s="8">
        <v>4.3170000000000002</v>
      </c>
      <c r="J33" s="8">
        <v>5.92</v>
      </c>
      <c r="K33" s="8">
        <v>25.827000000000002</v>
      </c>
      <c r="L33" s="7">
        <v>383538</v>
      </c>
      <c r="M33" s="8">
        <v>2010.1881100000001</v>
      </c>
      <c r="N33" s="8">
        <v>4.9729999999999999</v>
      </c>
      <c r="O33" s="7">
        <v>72427</v>
      </c>
      <c r="P33" s="8">
        <v>26.490400000000001</v>
      </c>
      <c r="Q33" s="8">
        <v>100.51611</v>
      </c>
      <c r="R33" s="8">
        <v>31.22</v>
      </c>
      <c r="S33" s="8">
        <v>73.635999999999996</v>
      </c>
      <c r="T33" s="7">
        <v>23.672999999999998</v>
      </c>
      <c r="U33" s="7">
        <v>140440</v>
      </c>
      <c r="V33" s="8">
        <v>194.38200000000001</v>
      </c>
      <c r="W33" s="7">
        <v>1075388</v>
      </c>
      <c r="X33" s="8">
        <v>257.90690999999998</v>
      </c>
      <c r="Y33" s="8">
        <v>955.26059999999995</v>
      </c>
      <c r="Z33" s="8">
        <v>10768.830379999999</v>
      </c>
      <c r="AA33" s="8">
        <v>4919.0100899999998</v>
      </c>
      <c r="AB33" s="8">
        <v>1213.1675</v>
      </c>
      <c r="AC33" s="8">
        <v>17.253</v>
      </c>
      <c r="AD33" s="9"/>
      <c r="AE33" s="8">
        <v>6.8559999999999999</v>
      </c>
      <c r="AF33" s="8">
        <v>6.5640000000000001</v>
      </c>
      <c r="AG33" s="8">
        <v>6.2210000000000001</v>
      </c>
    </row>
    <row r="34" spans="1:33" x14ac:dyDescent="0.2">
      <c r="A34" s="10">
        <v>43101</v>
      </c>
      <c r="B34" s="7">
        <v>834550</v>
      </c>
      <c r="C34" s="8">
        <v>26.940999999999999</v>
      </c>
      <c r="D34" s="7">
        <v>123867</v>
      </c>
      <c r="E34" s="8">
        <v>59.156999999999996</v>
      </c>
      <c r="F34" s="8">
        <v>38.216000000000001</v>
      </c>
      <c r="G34" s="8">
        <v>10.643000000000001</v>
      </c>
      <c r="H34" s="8">
        <v>167.57633000000001</v>
      </c>
      <c r="I34" s="8">
        <v>3.8079999999999998</v>
      </c>
      <c r="J34" s="8">
        <v>6.2439999999999998</v>
      </c>
      <c r="K34" s="8">
        <v>29.372</v>
      </c>
      <c r="L34" s="7">
        <v>389884.92800000001</v>
      </c>
      <c r="M34" s="8">
        <v>2086.7350999999999</v>
      </c>
      <c r="N34" s="8">
        <v>4.2569999999999997</v>
      </c>
      <c r="O34" s="7">
        <v>73093</v>
      </c>
      <c r="P34" s="8">
        <v>27.437110000000001</v>
      </c>
      <c r="Q34" s="8">
        <v>114.89024000000001</v>
      </c>
      <c r="R34" s="8">
        <v>19.010000000000002</v>
      </c>
      <c r="S34" s="8">
        <v>82.512</v>
      </c>
      <c r="T34" s="7">
        <v>24.19</v>
      </c>
      <c r="U34" s="7">
        <v>140598</v>
      </c>
      <c r="V34" s="8">
        <v>190.50899999999999</v>
      </c>
      <c r="W34" s="7">
        <v>1064466.476</v>
      </c>
      <c r="X34" s="8">
        <v>268.88715999999999</v>
      </c>
      <c r="Y34" s="8">
        <v>1005.85481</v>
      </c>
      <c r="Z34" s="8">
        <v>11212.85146</v>
      </c>
      <c r="AA34" s="8">
        <v>5226.1762099999996</v>
      </c>
      <c r="AB34" s="8">
        <v>1274.74197</v>
      </c>
      <c r="AC34" s="8">
        <v>17.422000000000001</v>
      </c>
      <c r="AD34" s="9"/>
      <c r="AE34" s="8">
        <v>4.1230000000000002</v>
      </c>
      <c r="AF34" s="8">
        <v>5.2960000000000003</v>
      </c>
      <c r="AG34" s="8">
        <v>5.0759999999999996</v>
      </c>
    </row>
    <row r="35" spans="1:33" x14ac:dyDescent="0.2">
      <c r="A35" s="10">
        <v>43466</v>
      </c>
      <c r="B35" s="7">
        <v>835821</v>
      </c>
      <c r="C35" s="8">
        <v>37.72</v>
      </c>
      <c r="D35" s="7">
        <v>119562</v>
      </c>
      <c r="E35" s="8">
        <v>57.927</v>
      </c>
      <c r="F35" s="8">
        <v>50.612000000000002</v>
      </c>
      <c r="G35" s="8">
        <v>10.802</v>
      </c>
      <c r="H35" s="8">
        <v>166.22626</v>
      </c>
      <c r="I35" s="8">
        <v>0.64100000000000001</v>
      </c>
      <c r="J35" s="8">
        <v>-1.1299999999999999</v>
      </c>
      <c r="K35" s="8">
        <v>28.228000000000002</v>
      </c>
      <c r="L35" s="7">
        <v>350956</v>
      </c>
      <c r="M35" s="8">
        <v>2100.1105400000001</v>
      </c>
      <c r="N35" s="8">
        <v>0.48</v>
      </c>
      <c r="O35" s="7">
        <v>74656</v>
      </c>
      <c r="P35" s="8">
        <v>27.326180000000001</v>
      </c>
      <c r="Q35" s="8">
        <v>134.29449</v>
      </c>
      <c r="R35" s="8">
        <v>12.673</v>
      </c>
      <c r="S35" s="8">
        <v>57.311</v>
      </c>
      <c r="T35" s="7">
        <v>23.396999999999998</v>
      </c>
      <c r="U35" s="7">
        <v>134538</v>
      </c>
      <c r="V35" s="8">
        <v>154.83000000000001</v>
      </c>
      <c r="W35" s="7">
        <v>1069440.669</v>
      </c>
      <c r="X35" s="8">
        <v>270.17712999999998</v>
      </c>
      <c r="Y35" s="8">
        <v>1029.5568800000001</v>
      </c>
      <c r="Z35" s="8">
        <v>11266.11159</v>
      </c>
      <c r="AA35" s="8">
        <v>5167.0974399999996</v>
      </c>
      <c r="AB35" s="8">
        <v>1299.7340099999999</v>
      </c>
      <c r="AC35" s="8">
        <v>17.452999999999999</v>
      </c>
      <c r="AD35" s="9">
        <v>101882.28571</v>
      </c>
      <c r="AE35" s="8">
        <v>0.47499999999999998</v>
      </c>
      <c r="AF35" s="8">
        <v>2.3559999999999999</v>
      </c>
      <c r="AG35" s="8">
        <v>1.9610000000000001</v>
      </c>
    </row>
    <row r="36" spans="1:33" x14ac:dyDescent="0.2">
      <c r="A36" s="10">
        <v>43831</v>
      </c>
      <c r="B36" s="7">
        <v>867278</v>
      </c>
      <c r="C36" s="8">
        <v>46.277000000000001</v>
      </c>
      <c r="D36" s="7">
        <v>99439</v>
      </c>
      <c r="E36" s="8">
        <v>66.024000000000001</v>
      </c>
      <c r="F36" s="8">
        <v>50.125999999999998</v>
      </c>
      <c r="G36" s="8">
        <v>10.127000000000001</v>
      </c>
      <c r="H36" s="8">
        <v>172.68821</v>
      </c>
      <c r="I36" s="8">
        <v>-1.6120000000000001</v>
      </c>
      <c r="J36" s="8">
        <v>-9.7469999999999999</v>
      </c>
      <c r="K36" s="8">
        <v>32.337000000000003</v>
      </c>
      <c r="L36" s="7">
        <v>341472</v>
      </c>
      <c r="M36" s="8">
        <v>2066.2614199999998</v>
      </c>
      <c r="N36" s="8">
        <v>-7.13</v>
      </c>
      <c r="O36" s="7">
        <v>70375</v>
      </c>
      <c r="P36" s="8">
        <v>27.156510000000001</v>
      </c>
      <c r="Q36" s="8">
        <v>144.74859000000001</v>
      </c>
      <c r="R36" s="8">
        <v>15.119</v>
      </c>
      <c r="S36" s="8">
        <v>71.195899999999995</v>
      </c>
      <c r="T36" s="7">
        <v>21.236000000000001</v>
      </c>
      <c r="U36" s="7">
        <v>117215</v>
      </c>
      <c r="V36" s="8">
        <v>104.21299999999999</v>
      </c>
      <c r="W36" s="7">
        <v>1170375.996</v>
      </c>
      <c r="X36" s="8">
        <v>250.9134</v>
      </c>
      <c r="Y36" s="8">
        <v>929.98626999999999</v>
      </c>
      <c r="Z36" s="8">
        <v>11314.469800000001</v>
      </c>
      <c r="AA36" s="8">
        <v>4663.4745499999999</v>
      </c>
      <c r="AB36" s="8">
        <v>1180.89966</v>
      </c>
      <c r="AC36" s="8">
        <v>17.72</v>
      </c>
      <c r="AD36" s="9">
        <v>103406.14286000001</v>
      </c>
      <c r="AE36" s="8">
        <v>0.42899999999999999</v>
      </c>
      <c r="AF36" s="8">
        <v>-9.6709999999999994</v>
      </c>
      <c r="AG36" s="8">
        <v>-9.1430000000000007</v>
      </c>
    </row>
    <row r="37" spans="1:33" x14ac:dyDescent="0.2">
      <c r="A37" s="10">
        <v>44197</v>
      </c>
      <c r="B37" s="7">
        <v>871252</v>
      </c>
      <c r="C37" s="8">
        <v>41.457000000000001</v>
      </c>
      <c r="D37" s="7">
        <v>113077</v>
      </c>
      <c r="E37" s="8">
        <v>64.331999999999994</v>
      </c>
      <c r="F37" s="8">
        <v>57.014000000000003</v>
      </c>
      <c r="G37" s="8">
        <v>10.17</v>
      </c>
      <c r="H37" s="8">
        <v>186.09746999999999</v>
      </c>
      <c r="I37" s="8">
        <v>5.1689999999999996</v>
      </c>
      <c r="J37" s="8">
        <v>4.1150000000000002</v>
      </c>
      <c r="K37" s="8">
        <v>28.538</v>
      </c>
      <c r="L37" s="7">
        <v>357275</v>
      </c>
      <c r="M37" s="8">
        <v>2173.0704300000002</v>
      </c>
      <c r="N37" s="8">
        <v>6.0940000000000003</v>
      </c>
      <c r="O37" s="7">
        <v>74085</v>
      </c>
      <c r="P37" s="8">
        <v>28.187270000000002</v>
      </c>
      <c r="Q37" s="8">
        <v>139.51320999999999</v>
      </c>
      <c r="R37" s="8">
        <v>37.015999999999998</v>
      </c>
      <c r="S37" s="8">
        <v>82.573999999999998</v>
      </c>
      <c r="T37" s="7">
        <v>25.033999999999999</v>
      </c>
      <c r="U37" s="7">
        <v>119142</v>
      </c>
      <c r="V37" s="8">
        <v>134.55000000000001</v>
      </c>
      <c r="W37" s="7">
        <v>1125930.9750000001</v>
      </c>
      <c r="X37" s="8">
        <v>266.20463000000001</v>
      </c>
      <c r="Y37" s="8">
        <v>959.85996</v>
      </c>
      <c r="Z37" s="8">
        <v>11947.26021</v>
      </c>
      <c r="AA37" s="8">
        <v>4855.37327</v>
      </c>
      <c r="AB37" s="8">
        <v>1226.06459</v>
      </c>
      <c r="AC37" s="8">
        <v>18.026</v>
      </c>
      <c r="AD37" s="9">
        <v>110188.07143</v>
      </c>
      <c r="AE37" s="8">
        <v>5.593</v>
      </c>
      <c r="AF37" s="8">
        <v>3.2120000000000002</v>
      </c>
      <c r="AG37" s="8">
        <v>3.8250000000000002</v>
      </c>
    </row>
    <row r="38" spans="1:33" x14ac:dyDescent="0.2">
      <c r="A38" s="10">
        <v>44562</v>
      </c>
      <c r="B38" s="7">
        <v>883622.7</v>
      </c>
      <c r="C38" s="8">
        <v>39.348799999999997</v>
      </c>
      <c r="D38" s="7">
        <v>104224</v>
      </c>
      <c r="E38" s="8">
        <v>64.305000000000007</v>
      </c>
      <c r="F38" s="8">
        <v>54.892000000000003</v>
      </c>
      <c r="G38" s="8">
        <v>10.228999999999999</v>
      </c>
      <c r="H38" s="8">
        <v>189.76687999999999</v>
      </c>
      <c r="I38" s="8">
        <v>-4.2679999999999998</v>
      </c>
      <c r="J38" s="8">
        <v>3.1669999999999998</v>
      </c>
      <c r="K38" s="8">
        <v>24.199000000000002</v>
      </c>
      <c r="L38" s="7">
        <v>344003</v>
      </c>
      <c r="M38" s="8">
        <v>2080.3171699999998</v>
      </c>
      <c r="N38" s="8">
        <v>-0.52900000000000003</v>
      </c>
      <c r="O38" s="7">
        <v>66422</v>
      </c>
      <c r="P38" s="8">
        <v>25.182569999999998</v>
      </c>
      <c r="Q38" s="8">
        <v>151.69046</v>
      </c>
      <c r="R38" s="8">
        <v>39.667000000000002</v>
      </c>
      <c r="S38" s="8">
        <v>67.131</v>
      </c>
      <c r="T38" s="7">
        <v>22.574000000000002</v>
      </c>
      <c r="U38" s="7">
        <v>119769</v>
      </c>
      <c r="V38" s="8">
        <v>142.715</v>
      </c>
      <c r="W38" s="7">
        <v>1107744</v>
      </c>
      <c r="X38" s="8">
        <v>264.79601000000002</v>
      </c>
      <c r="Y38" s="8">
        <v>963.76963000000001</v>
      </c>
      <c r="Z38" s="8">
        <v>11813.597009999999</v>
      </c>
      <c r="AA38" s="8">
        <v>5009.1401999999998</v>
      </c>
      <c r="AB38" s="8">
        <v>1228.56564</v>
      </c>
      <c r="AC38" s="8">
        <v>17.321000000000002</v>
      </c>
      <c r="AD38" s="9">
        <v>116017.57143</v>
      </c>
      <c r="AE38" s="8">
        <v>-1.119</v>
      </c>
      <c r="AF38" s="8">
        <v>0.40699999999999997</v>
      </c>
      <c r="AG38" s="8">
        <v>0.20399999999999999</v>
      </c>
    </row>
    <row r="39" spans="1:33" x14ac:dyDescent="0.2">
      <c r="A39" s="10">
        <v>44927</v>
      </c>
      <c r="B39" s="7">
        <v>813880.21626999998</v>
      </c>
      <c r="C39" s="8">
        <v>35.771000000000001</v>
      </c>
      <c r="D39" s="7">
        <v>85600</v>
      </c>
      <c r="E39" s="8">
        <v>67.344999999999999</v>
      </c>
      <c r="F39" s="8">
        <v>28.157</v>
      </c>
      <c r="G39" s="8">
        <v>10.601000000000001</v>
      </c>
      <c r="H39" s="8">
        <v>191.54653999999999</v>
      </c>
      <c r="I39" s="8">
        <v>2.1819999999999999</v>
      </c>
      <c r="J39" s="8">
        <v>7.6950000000000003</v>
      </c>
      <c r="K39" s="8">
        <v>27.247</v>
      </c>
      <c r="L39" s="7">
        <v>339371.429</v>
      </c>
      <c r="M39" s="8">
        <v>2125.7174399999999</v>
      </c>
      <c r="N39" s="8">
        <v>3.7240000000000002</v>
      </c>
      <c r="O39" s="7">
        <v>56614</v>
      </c>
      <c r="P39" s="8">
        <v>28.03332</v>
      </c>
      <c r="Q39" s="8">
        <v>164.29150999999999</v>
      </c>
      <c r="R39" s="8">
        <v>35.777000000000001</v>
      </c>
      <c r="S39" s="8">
        <v>46.538699999999999</v>
      </c>
      <c r="T39" s="7">
        <v>19.865120000000001</v>
      </c>
      <c r="U39" s="7">
        <v>95844</v>
      </c>
      <c r="V39" s="8">
        <v>92.715000000000003</v>
      </c>
      <c r="W39" s="7">
        <v>1079760</v>
      </c>
      <c r="X39" s="8">
        <v>274.65672999999998</v>
      </c>
      <c r="Y39" s="8">
        <v>1034.8163099999999</v>
      </c>
      <c r="Z39" s="8">
        <v>12320.45823</v>
      </c>
      <c r="AA39" s="8">
        <v>5394.6051799999996</v>
      </c>
      <c r="AB39" s="8">
        <v>1309.4730300000001</v>
      </c>
      <c r="AC39" s="8">
        <v>17.207999999999998</v>
      </c>
      <c r="AD39" s="9">
        <v>113819.28571</v>
      </c>
      <c r="AE39" s="8">
        <v>4.29</v>
      </c>
      <c r="AF39" s="8">
        <v>7.3719999999999999</v>
      </c>
      <c r="AG39" s="8">
        <v>6.5860000000000003</v>
      </c>
    </row>
    <row r="40" spans="1:33" x14ac:dyDescent="0.2">
      <c r="A40" s="10">
        <v>45292</v>
      </c>
      <c r="B40" s="7"/>
      <c r="C40" s="8"/>
      <c r="D40" s="7"/>
      <c r="E40" s="8">
        <v>63.802999999999997</v>
      </c>
      <c r="F40" s="8"/>
      <c r="G40" s="8">
        <v>10.286</v>
      </c>
      <c r="H40" s="8">
        <v>189.75259</v>
      </c>
      <c r="I40" s="8">
        <v>3.056</v>
      </c>
      <c r="J40" s="8">
        <v>-1.1419999999999999</v>
      </c>
      <c r="K40" s="8"/>
      <c r="L40" s="7"/>
      <c r="M40" s="8">
        <v>2190.6839</v>
      </c>
      <c r="N40" s="8">
        <v>2.85</v>
      </c>
      <c r="O40" s="7"/>
      <c r="P40" s="8">
        <v>29.363620000000001</v>
      </c>
      <c r="Q40" s="8">
        <v>173.70202</v>
      </c>
      <c r="R40" s="8"/>
      <c r="S40" s="8"/>
      <c r="T40" s="7">
        <v>21.057030000000001</v>
      </c>
      <c r="U40" s="7"/>
      <c r="V40" s="8"/>
      <c r="W40" s="7"/>
      <c r="X40" s="8">
        <v>282.48455999999999</v>
      </c>
      <c r="Y40" s="8">
        <v>1018.42698</v>
      </c>
      <c r="Z40" s="8">
        <v>12760.01915</v>
      </c>
      <c r="AA40" s="8">
        <v>5333.0257499999998</v>
      </c>
      <c r="AB40" s="8">
        <v>1300.91155</v>
      </c>
      <c r="AC40" s="8">
        <v>17.321000000000002</v>
      </c>
      <c r="AD40" s="9">
        <v>1888.1428599999999</v>
      </c>
      <c r="AE40" s="8">
        <v>3.5680000000000001</v>
      </c>
      <c r="AF40" s="8">
        <v>-1.5840000000000001</v>
      </c>
      <c r="AG40" s="8">
        <v>-0.65400000000000003</v>
      </c>
    </row>
    <row r="41" spans="1:33" x14ac:dyDescent="0.2">
      <c r="A41" s="11">
        <v>45658</v>
      </c>
      <c r="B41" s="12"/>
      <c r="C41" s="13"/>
      <c r="D41" s="12"/>
      <c r="E41" s="13">
        <v>63.915219999999998</v>
      </c>
      <c r="F41" s="13"/>
      <c r="G41" s="13">
        <v>9.9920000000000009</v>
      </c>
      <c r="H41" s="13">
        <v>196.05456000000001</v>
      </c>
      <c r="I41" s="13">
        <v>3.4460000000000002</v>
      </c>
      <c r="J41" s="13">
        <v>-0.81</v>
      </c>
      <c r="K41" s="13"/>
      <c r="L41" s="12"/>
      <c r="M41" s="13">
        <v>2266.1646799999999</v>
      </c>
      <c r="N41" s="13">
        <v>1.1659999999999999</v>
      </c>
      <c r="O41" s="12"/>
      <c r="P41" s="13">
        <v>30.050609999999999</v>
      </c>
      <c r="Q41" s="13">
        <v>183.25473</v>
      </c>
      <c r="R41" s="13"/>
      <c r="S41" s="13"/>
      <c r="T41" s="12">
        <v>22.362559999999998</v>
      </c>
      <c r="U41" s="12"/>
      <c r="V41" s="13"/>
      <c r="W41" s="12"/>
      <c r="X41" s="13">
        <v>285.77919000000003</v>
      </c>
      <c r="Y41" s="13">
        <v>1005.01502</v>
      </c>
      <c r="Z41" s="13">
        <v>13177.157590000001</v>
      </c>
      <c r="AA41" s="13">
        <v>5289.80897</v>
      </c>
      <c r="AB41" s="13">
        <v>1290.79421</v>
      </c>
      <c r="AC41" s="13">
        <v>17.542000000000002</v>
      </c>
      <c r="AD41" s="14"/>
      <c r="AE41" s="13">
        <v>3.2690000000000001</v>
      </c>
      <c r="AF41" s="13">
        <v>-1.3169999999999999</v>
      </c>
      <c r="AG41" s="13">
        <v>-0.77800000000000002</v>
      </c>
    </row>
    <row r="43" spans="1:33" x14ac:dyDescent="0.2">
      <c r="A43" s="1" t="s">
        <v>34</v>
      </c>
    </row>
    <row r="44" spans="1:33" x14ac:dyDescent="0.2">
      <c r="A44" t="s">
        <v>35</v>
      </c>
    </row>
    <row r="45" spans="1:33" x14ac:dyDescent="0.2">
      <c r="A45" t="s">
        <v>36</v>
      </c>
    </row>
    <row r="46" spans="1:33" x14ac:dyDescent="0.2">
      <c r="A46" t="s">
        <v>37</v>
      </c>
    </row>
    <row r="47" spans="1:33" x14ac:dyDescent="0.2">
      <c r="A47" t="s">
        <v>38</v>
      </c>
    </row>
    <row r="48" spans="1:33" x14ac:dyDescent="0.2">
      <c r="A48" t="s">
        <v>39</v>
      </c>
    </row>
    <row r="49" spans="1:1" x14ac:dyDescent="0.2">
      <c r="A49" t="s">
        <v>40</v>
      </c>
    </row>
    <row r="50" spans="1:1" x14ac:dyDescent="0.2">
      <c r="A50" t="s">
        <v>41</v>
      </c>
    </row>
    <row r="51" spans="1:1" x14ac:dyDescent="0.2">
      <c r="A51" t="s">
        <v>42</v>
      </c>
    </row>
    <row r="52" spans="1:1" x14ac:dyDescent="0.2">
      <c r="A52" t="s">
        <v>43</v>
      </c>
    </row>
    <row r="53" spans="1:1" x14ac:dyDescent="0.2">
      <c r="A53" t="s">
        <v>44</v>
      </c>
    </row>
    <row r="54" spans="1:1" x14ac:dyDescent="0.2">
      <c r="A54" t="s">
        <v>45</v>
      </c>
    </row>
    <row r="55" spans="1:1" x14ac:dyDescent="0.2">
      <c r="A55" t="s">
        <v>46</v>
      </c>
    </row>
    <row r="56" spans="1:1" x14ac:dyDescent="0.2">
      <c r="A56" t="s">
        <v>47</v>
      </c>
    </row>
    <row r="57" spans="1:1" x14ac:dyDescent="0.2">
      <c r="A57" t="s">
        <v>48</v>
      </c>
    </row>
    <row r="58" spans="1:1" x14ac:dyDescent="0.2">
      <c r="A58" t="s">
        <v>49</v>
      </c>
    </row>
    <row r="59" spans="1:1" x14ac:dyDescent="0.2">
      <c r="A59" t="s">
        <v>50</v>
      </c>
    </row>
    <row r="60" spans="1:1" x14ac:dyDescent="0.2">
      <c r="A60" t="s">
        <v>51</v>
      </c>
    </row>
    <row r="61" spans="1:1" x14ac:dyDescent="0.2">
      <c r="A61" t="s">
        <v>52</v>
      </c>
    </row>
    <row r="62" spans="1:1" x14ac:dyDescent="0.2">
      <c r="A62" t="s">
        <v>53</v>
      </c>
    </row>
    <row r="63" spans="1:1" x14ac:dyDescent="0.2">
      <c r="A63" t="s">
        <v>54</v>
      </c>
    </row>
    <row r="64" spans="1:1" x14ac:dyDescent="0.2">
      <c r="A64" t="s">
        <v>55</v>
      </c>
    </row>
    <row r="65" spans="1:1" x14ac:dyDescent="0.2">
      <c r="A65" t="s">
        <v>56</v>
      </c>
    </row>
    <row r="66" spans="1:1" x14ac:dyDescent="0.2">
      <c r="A66" t="s">
        <v>57</v>
      </c>
    </row>
    <row r="67" spans="1:1" x14ac:dyDescent="0.2">
      <c r="A67" t="s">
        <v>58</v>
      </c>
    </row>
    <row r="68" spans="1:1" x14ac:dyDescent="0.2">
      <c r="A68" t="s">
        <v>59</v>
      </c>
    </row>
    <row r="69" spans="1:1" x14ac:dyDescent="0.2">
      <c r="A69" t="s">
        <v>60</v>
      </c>
    </row>
    <row r="70" spans="1:1" x14ac:dyDescent="0.2">
      <c r="A70" t="s">
        <v>61</v>
      </c>
    </row>
    <row r="71" spans="1:1" x14ac:dyDescent="0.2">
      <c r="A71" t="s">
        <v>62</v>
      </c>
    </row>
    <row r="72" spans="1:1" x14ac:dyDescent="0.2">
      <c r="A72" t="s">
        <v>63</v>
      </c>
    </row>
    <row r="76" spans="1:1" x14ac:dyDescent="0.2">
      <c r="A76" t="s">
        <v>64</v>
      </c>
    </row>
  </sheetData>
  <mergeCells count="1">
    <mergeCell ref="A2:C2"/>
  </mergeCells>
  <pageMargins left="0.75" right="0.75" top="0.75" bottom="0.5" header="0.5" footer="0.7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0524-5F7C-CD46-B88F-4DFA6B465393}">
  <dimension ref="A1:R60"/>
  <sheetViews>
    <sheetView zoomScale="162" workbookViewId="0">
      <selection activeCell="Q3" sqref="Q3"/>
    </sheetView>
  </sheetViews>
  <sheetFormatPr baseColWidth="10" defaultRowHeight="15" x14ac:dyDescent="0.2"/>
  <sheetData>
    <row r="1" spans="1:18" x14ac:dyDescent="0.2">
      <c r="A1" s="2"/>
      <c r="B1" s="3">
        <v>30297</v>
      </c>
      <c r="C1" s="3">
        <v>30277</v>
      </c>
      <c r="D1" s="3">
        <v>30288</v>
      </c>
      <c r="E1" s="3">
        <v>30333</v>
      </c>
      <c r="F1" s="3">
        <v>30320</v>
      </c>
      <c r="G1" s="3">
        <v>545838</v>
      </c>
      <c r="H1" s="3">
        <v>545837</v>
      </c>
      <c r="I1" s="3">
        <v>30332</v>
      </c>
      <c r="J1" s="3">
        <v>30287</v>
      </c>
      <c r="K1" s="3">
        <v>540806</v>
      </c>
      <c r="L1" s="3">
        <v>30298</v>
      </c>
      <c r="M1" s="3">
        <v>540825</v>
      </c>
      <c r="N1" s="3">
        <v>545836</v>
      </c>
      <c r="O1" s="3">
        <v>30321</v>
      </c>
      <c r="P1" s="3">
        <v>534495</v>
      </c>
      <c r="Q1" s="3">
        <v>545839</v>
      </c>
      <c r="R1" s="3">
        <v>30276</v>
      </c>
    </row>
    <row r="2" spans="1:18" ht="80" x14ac:dyDescent="0.2">
      <c r="B2" s="4" t="s">
        <v>66</v>
      </c>
      <c r="C2" s="26" t="s">
        <v>67</v>
      </c>
      <c r="D2" s="4" t="s">
        <v>68</v>
      </c>
      <c r="E2" s="4" t="s">
        <v>69</v>
      </c>
      <c r="F2" s="4" t="s">
        <v>70</v>
      </c>
      <c r="G2" s="4" t="s">
        <v>71</v>
      </c>
      <c r="H2" s="4" t="s">
        <v>72</v>
      </c>
      <c r="I2" s="4" t="s">
        <v>69</v>
      </c>
      <c r="J2" s="4" t="s">
        <v>68</v>
      </c>
      <c r="K2" s="4" t="s">
        <v>73</v>
      </c>
      <c r="L2" s="4" t="s">
        <v>66</v>
      </c>
      <c r="M2" s="4" t="s">
        <v>74</v>
      </c>
      <c r="N2" s="4" t="s">
        <v>72</v>
      </c>
      <c r="O2" s="4" t="s">
        <v>70</v>
      </c>
      <c r="P2" s="4" t="s">
        <v>75</v>
      </c>
      <c r="Q2" s="4" t="s">
        <v>71</v>
      </c>
      <c r="R2" s="4" t="s">
        <v>67</v>
      </c>
    </row>
    <row r="3" spans="1:18" x14ac:dyDescent="0.2">
      <c r="A3" s="5" t="s">
        <v>26</v>
      </c>
      <c r="B3" s="3" t="s">
        <v>76</v>
      </c>
      <c r="C3" s="3" t="s">
        <v>77</v>
      </c>
      <c r="D3" s="3" t="s">
        <v>77</v>
      </c>
      <c r="E3" s="3" t="s">
        <v>77</v>
      </c>
      <c r="F3" s="3" t="s">
        <v>76</v>
      </c>
      <c r="G3" s="3" t="s">
        <v>76</v>
      </c>
      <c r="H3" s="3" t="s">
        <v>77</v>
      </c>
      <c r="I3" s="3" t="s">
        <v>76</v>
      </c>
      <c r="J3" s="3" t="s">
        <v>76</v>
      </c>
      <c r="K3" s="3" t="s">
        <v>78</v>
      </c>
      <c r="L3" s="3" t="s">
        <v>77</v>
      </c>
      <c r="M3" s="3" t="s">
        <v>78</v>
      </c>
      <c r="N3" s="3" t="s">
        <v>76</v>
      </c>
      <c r="O3" s="3" t="s">
        <v>77</v>
      </c>
      <c r="P3" s="3" t="s">
        <v>79</v>
      </c>
      <c r="Q3" s="3" t="s">
        <v>77</v>
      </c>
      <c r="R3" s="3" t="s">
        <v>76</v>
      </c>
    </row>
    <row r="4" spans="1:18" x14ac:dyDescent="0.2">
      <c r="A4" s="6">
        <v>25569</v>
      </c>
      <c r="B4" s="9">
        <v>10</v>
      </c>
      <c r="C4" s="7">
        <v>62.822659999999999</v>
      </c>
      <c r="D4" s="7">
        <v>0.22348999999999999</v>
      </c>
      <c r="E4" s="7">
        <v>0</v>
      </c>
      <c r="F4" s="9">
        <v>7</v>
      </c>
      <c r="G4" s="8"/>
      <c r="H4" s="7"/>
      <c r="I4" s="9">
        <v>0</v>
      </c>
      <c r="J4" s="9">
        <v>9</v>
      </c>
      <c r="K4" s="7"/>
      <c r="L4" s="7">
        <v>0.17132</v>
      </c>
      <c r="M4" s="7"/>
      <c r="N4" s="9"/>
      <c r="O4" s="7">
        <v>0.17535999999999999</v>
      </c>
      <c r="P4" s="8"/>
      <c r="Q4" s="8"/>
      <c r="R4" s="9">
        <v>2081</v>
      </c>
    </row>
    <row r="5" spans="1:18" x14ac:dyDescent="0.2">
      <c r="A5" s="10">
        <v>25934</v>
      </c>
      <c r="B5" s="9">
        <v>6</v>
      </c>
      <c r="C5" s="7">
        <v>69.070049999999995</v>
      </c>
      <c r="D5" s="7">
        <v>2.9479999999999999E-2</v>
      </c>
      <c r="E5" s="7">
        <v>0</v>
      </c>
      <c r="F5" s="9">
        <v>1</v>
      </c>
      <c r="G5" s="8"/>
      <c r="H5" s="7"/>
      <c r="I5" s="9">
        <v>0</v>
      </c>
      <c r="J5" s="9">
        <v>2</v>
      </c>
      <c r="K5" s="7"/>
      <c r="L5" s="7">
        <v>8.3650000000000002E-2</v>
      </c>
      <c r="M5" s="7"/>
      <c r="N5" s="9"/>
      <c r="O5" s="7">
        <v>1.789E-2</v>
      </c>
      <c r="P5" s="8"/>
      <c r="Q5" s="8"/>
      <c r="R5" s="9">
        <v>2250</v>
      </c>
    </row>
    <row r="6" spans="1:18" x14ac:dyDescent="0.2">
      <c r="A6" s="10">
        <v>26299</v>
      </c>
      <c r="B6" s="9">
        <v>16</v>
      </c>
      <c r="C6" s="7">
        <v>77.142049999999998</v>
      </c>
      <c r="D6" s="7">
        <v>4.861E-2</v>
      </c>
      <c r="E6" s="7">
        <v>0</v>
      </c>
      <c r="F6" s="9">
        <v>2</v>
      </c>
      <c r="G6" s="8"/>
      <c r="H6" s="7"/>
      <c r="I6" s="9">
        <v>0</v>
      </c>
      <c r="J6" s="9">
        <v>3</v>
      </c>
      <c r="K6" s="7"/>
      <c r="L6" s="7">
        <v>0.22997000000000001</v>
      </c>
      <c r="M6" s="7"/>
      <c r="N6" s="9"/>
      <c r="O6" s="7">
        <v>3.032E-2</v>
      </c>
      <c r="P6" s="8"/>
      <c r="Q6" s="8"/>
      <c r="R6" s="9">
        <v>2452</v>
      </c>
    </row>
    <row r="7" spans="1:18" x14ac:dyDescent="0.2">
      <c r="A7" s="10">
        <v>26665</v>
      </c>
      <c r="B7" s="9">
        <v>21</v>
      </c>
      <c r="C7" s="7">
        <v>86.694410000000005</v>
      </c>
      <c r="D7" s="7">
        <v>0.11208</v>
      </c>
      <c r="E7" s="7">
        <v>0</v>
      </c>
      <c r="F7" s="9">
        <v>5</v>
      </c>
      <c r="G7" s="8"/>
      <c r="H7" s="7"/>
      <c r="I7" s="9">
        <v>0</v>
      </c>
      <c r="J7" s="9">
        <v>6</v>
      </c>
      <c r="K7" s="7"/>
      <c r="L7" s="7">
        <v>0.31761</v>
      </c>
      <c r="M7" s="7"/>
      <c r="N7" s="9"/>
      <c r="O7" s="7">
        <v>0.10483000000000001</v>
      </c>
      <c r="P7" s="8"/>
      <c r="Q7" s="8"/>
      <c r="R7" s="9">
        <v>2688</v>
      </c>
    </row>
    <row r="8" spans="1:18" x14ac:dyDescent="0.2">
      <c r="A8" s="10">
        <v>27030</v>
      </c>
      <c r="B8" s="9">
        <v>22</v>
      </c>
      <c r="C8" s="7">
        <v>96.807980000000001</v>
      </c>
      <c r="D8" s="7">
        <v>0.12461999999999999</v>
      </c>
      <c r="E8" s="7">
        <v>0.14277999999999999</v>
      </c>
      <c r="F8" s="9">
        <v>11</v>
      </c>
      <c r="G8" s="8"/>
      <c r="H8" s="7"/>
      <c r="I8" s="9">
        <v>3</v>
      </c>
      <c r="J8" s="9">
        <v>5</v>
      </c>
      <c r="K8" s="7"/>
      <c r="L8" s="7">
        <v>0.34192</v>
      </c>
      <c r="M8" s="7"/>
      <c r="N8" s="9"/>
      <c r="O8" s="7">
        <v>0.36427999999999999</v>
      </c>
      <c r="P8" s="8"/>
      <c r="Q8" s="8"/>
      <c r="R8" s="9">
        <v>2897</v>
      </c>
    </row>
    <row r="9" spans="1:18" x14ac:dyDescent="0.2">
      <c r="A9" s="10">
        <v>27395</v>
      </c>
      <c r="B9" s="9">
        <v>20</v>
      </c>
      <c r="C9" s="7">
        <v>104.94002999999999</v>
      </c>
      <c r="D9" s="7">
        <v>0.12784000000000001</v>
      </c>
      <c r="E9" s="7">
        <v>1.6660000000000001E-2</v>
      </c>
      <c r="F9" s="9">
        <v>6</v>
      </c>
      <c r="G9" s="8"/>
      <c r="H9" s="7"/>
      <c r="I9" s="9">
        <v>1</v>
      </c>
      <c r="J9" s="9">
        <v>7</v>
      </c>
      <c r="K9" s="7"/>
      <c r="L9" s="7">
        <v>0.48646</v>
      </c>
      <c r="M9" s="7"/>
      <c r="N9" s="9"/>
      <c r="O9" s="7">
        <v>0.17299</v>
      </c>
      <c r="P9" s="8"/>
      <c r="Q9" s="8"/>
      <c r="R9" s="9">
        <v>3106</v>
      </c>
    </row>
    <row r="10" spans="1:18" x14ac:dyDescent="0.2">
      <c r="A10" s="10">
        <v>27760</v>
      </c>
      <c r="B10" s="9">
        <v>16</v>
      </c>
      <c r="C10" s="7">
        <v>113.31461</v>
      </c>
      <c r="D10" s="7">
        <v>0.18659999999999999</v>
      </c>
      <c r="E10" s="7">
        <v>0.05</v>
      </c>
      <c r="F10" s="9">
        <v>6</v>
      </c>
      <c r="G10" s="8"/>
      <c r="H10" s="7"/>
      <c r="I10" s="9">
        <v>1</v>
      </c>
      <c r="J10" s="9">
        <v>8</v>
      </c>
      <c r="K10" s="7"/>
      <c r="L10" s="7">
        <v>0.45455000000000001</v>
      </c>
      <c r="M10" s="7"/>
      <c r="N10" s="9"/>
      <c r="O10" s="7">
        <v>0.16227</v>
      </c>
      <c r="P10" s="8"/>
      <c r="Q10" s="8"/>
      <c r="R10" s="9">
        <v>3323</v>
      </c>
    </row>
    <row r="11" spans="1:18" x14ac:dyDescent="0.2">
      <c r="A11" s="10">
        <v>28126</v>
      </c>
      <c r="B11" s="9">
        <v>53</v>
      </c>
      <c r="C11" s="7">
        <v>124.63357999999999</v>
      </c>
      <c r="D11" s="7">
        <v>8.1820000000000004E-2</v>
      </c>
      <c r="E11" s="7">
        <v>0.11309</v>
      </c>
      <c r="F11" s="9">
        <v>4</v>
      </c>
      <c r="G11" s="8"/>
      <c r="H11" s="7"/>
      <c r="I11" s="9">
        <v>3</v>
      </c>
      <c r="J11" s="9">
        <v>5</v>
      </c>
      <c r="K11" s="7"/>
      <c r="L11" s="7">
        <v>1.1155900000000001</v>
      </c>
      <c r="M11" s="7"/>
      <c r="N11" s="9"/>
      <c r="O11" s="7">
        <v>8.5290000000000005E-2</v>
      </c>
      <c r="P11" s="8"/>
      <c r="Q11" s="8"/>
      <c r="R11" s="9">
        <v>3614</v>
      </c>
    </row>
    <row r="12" spans="1:18" x14ac:dyDescent="0.2">
      <c r="A12" s="10">
        <v>28491</v>
      </c>
      <c r="B12" s="9">
        <v>82</v>
      </c>
      <c r="C12" s="7">
        <v>137.09168</v>
      </c>
      <c r="D12" s="7">
        <v>0.21695999999999999</v>
      </c>
      <c r="E12" s="7">
        <v>0.13488</v>
      </c>
      <c r="F12" s="9">
        <v>12</v>
      </c>
      <c r="G12" s="8"/>
      <c r="H12" s="7"/>
      <c r="I12" s="9">
        <v>2</v>
      </c>
      <c r="J12" s="9">
        <v>9</v>
      </c>
      <c r="K12" s="7"/>
      <c r="L12" s="7">
        <v>2.2131099999999999</v>
      </c>
      <c r="M12" s="7"/>
      <c r="N12" s="9"/>
      <c r="O12" s="7">
        <v>0.42277999999999999</v>
      </c>
      <c r="P12" s="8"/>
      <c r="Q12" s="8"/>
      <c r="R12" s="9">
        <v>3949</v>
      </c>
    </row>
    <row r="13" spans="1:18" x14ac:dyDescent="0.2">
      <c r="A13" s="10">
        <v>28856</v>
      </c>
      <c r="B13" s="9">
        <v>55</v>
      </c>
      <c r="C13" s="7">
        <v>143.21550999999999</v>
      </c>
      <c r="D13" s="7">
        <v>0.11521000000000001</v>
      </c>
      <c r="E13" s="7">
        <v>0.18931999999999999</v>
      </c>
      <c r="F13" s="9">
        <v>21</v>
      </c>
      <c r="G13" s="8"/>
      <c r="H13" s="7"/>
      <c r="I13" s="9">
        <v>6</v>
      </c>
      <c r="J13" s="9">
        <v>5</v>
      </c>
      <c r="K13" s="7"/>
      <c r="L13" s="7">
        <v>1.28149</v>
      </c>
      <c r="M13" s="7"/>
      <c r="N13" s="9"/>
      <c r="O13" s="7">
        <v>0.50987000000000005</v>
      </c>
      <c r="P13" s="8"/>
      <c r="Q13" s="8"/>
      <c r="R13" s="9">
        <v>4103</v>
      </c>
    </row>
    <row r="14" spans="1:18" x14ac:dyDescent="0.2">
      <c r="A14" s="10">
        <v>29221</v>
      </c>
      <c r="B14" s="9">
        <v>38</v>
      </c>
      <c r="C14" s="7">
        <v>145.83951999999999</v>
      </c>
      <c r="D14" s="7">
        <v>0.36096</v>
      </c>
      <c r="E14" s="7">
        <v>0.63002000000000002</v>
      </c>
      <c r="F14" s="9">
        <v>16</v>
      </c>
      <c r="G14" s="8"/>
      <c r="H14" s="7"/>
      <c r="I14" s="9">
        <v>8</v>
      </c>
      <c r="J14" s="9">
        <v>8</v>
      </c>
      <c r="K14" s="7"/>
      <c r="L14" s="7">
        <v>0.59301000000000004</v>
      </c>
      <c r="M14" s="7"/>
      <c r="N14" s="9"/>
      <c r="O14" s="7">
        <v>0.44912000000000002</v>
      </c>
      <c r="P14" s="8"/>
      <c r="Q14" s="8"/>
      <c r="R14" s="9">
        <v>4159</v>
      </c>
    </row>
    <row r="15" spans="1:18" x14ac:dyDescent="0.2">
      <c r="A15" s="10">
        <v>29587</v>
      </c>
      <c r="B15" s="9">
        <v>11</v>
      </c>
      <c r="C15" s="7">
        <v>149.69986</v>
      </c>
      <c r="D15" s="7">
        <v>0.45838000000000001</v>
      </c>
      <c r="E15" s="7">
        <v>2.2385199999999998</v>
      </c>
      <c r="F15" s="9">
        <v>8</v>
      </c>
      <c r="G15" s="8"/>
      <c r="H15" s="7"/>
      <c r="I15" s="9">
        <v>21</v>
      </c>
      <c r="J15" s="9">
        <v>18</v>
      </c>
      <c r="K15" s="7"/>
      <c r="L15" s="7">
        <v>0.29694999999999999</v>
      </c>
      <c r="M15" s="7"/>
      <c r="N15" s="9"/>
      <c r="O15" s="7">
        <v>0.21843000000000001</v>
      </c>
      <c r="P15" s="8"/>
      <c r="Q15" s="8"/>
      <c r="R15" s="9">
        <v>4236</v>
      </c>
    </row>
    <row r="16" spans="1:18" x14ac:dyDescent="0.2">
      <c r="A16" s="10">
        <v>29952</v>
      </c>
      <c r="B16" s="9">
        <v>65</v>
      </c>
      <c r="C16" s="7">
        <v>162.59602000000001</v>
      </c>
      <c r="D16" s="7">
        <v>0.11949</v>
      </c>
      <c r="E16" s="7">
        <v>0.65371999999999997</v>
      </c>
      <c r="F16" s="9">
        <v>5</v>
      </c>
      <c r="G16" s="8"/>
      <c r="H16" s="7"/>
      <c r="I16" s="9">
        <v>5</v>
      </c>
      <c r="J16" s="9">
        <v>3</v>
      </c>
      <c r="K16" s="7"/>
      <c r="L16" s="7">
        <v>1.71167</v>
      </c>
      <c r="M16" s="7"/>
      <c r="N16" s="9"/>
      <c r="O16" s="7">
        <v>0.15765999999999999</v>
      </c>
      <c r="P16" s="8"/>
      <c r="Q16" s="8"/>
      <c r="R16" s="9">
        <v>4456</v>
      </c>
    </row>
    <row r="17" spans="1:18" x14ac:dyDescent="0.2">
      <c r="A17" s="10">
        <v>30317</v>
      </c>
      <c r="B17" s="9">
        <v>103</v>
      </c>
      <c r="C17" s="7">
        <v>175.52762999999999</v>
      </c>
      <c r="D17" s="7">
        <v>0.28581000000000001</v>
      </c>
      <c r="E17" s="7">
        <v>1.2342299999999999</v>
      </c>
      <c r="F17" s="9">
        <v>14</v>
      </c>
      <c r="G17" s="8"/>
      <c r="H17" s="7"/>
      <c r="I17" s="9">
        <v>10</v>
      </c>
      <c r="J17" s="9">
        <v>13</v>
      </c>
      <c r="K17" s="7"/>
      <c r="L17" s="7">
        <v>3.1570200000000002</v>
      </c>
      <c r="M17" s="7"/>
      <c r="N17" s="9"/>
      <c r="O17" s="7">
        <v>0.37662000000000001</v>
      </c>
      <c r="P17" s="8"/>
      <c r="Q17" s="8"/>
      <c r="R17" s="9">
        <v>4662</v>
      </c>
    </row>
    <row r="18" spans="1:18" x14ac:dyDescent="0.2">
      <c r="A18" s="10">
        <v>30682</v>
      </c>
      <c r="B18" s="9">
        <v>192</v>
      </c>
      <c r="C18" s="7">
        <v>183.64176</v>
      </c>
      <c r="D18" s="7">
        <v>0.41691</v>
      </c>
      <c r="E18" s="7">
        <v>0.71760000000000002</v>
      </c>
      <c r="F18" s="9">
        <v>9</v>
      </c>
      <c r="G18" s="8"/>
      <c r="H18" s="7"/>
      <c r="I18" s="9">
        <v>5</v>
      </c>
      <c r="J18" s="9">
        <v>17</v>
      </c>
      <c r="K18" s="7"/>
      <c r="L18" s="7">
        <v>5.2971000000000004</v>
      </c>
      <c r="M18" s="7"/>
      <c r="N18" s="9"/>
      <c r="O18" s="7">
        <v>0.24726000000000001</v>
      </c>
      <c r="P18" s="8"/>
      <c r="Q18" s="8"/>
      <c r="R18" s="9">
        <v>4773</v>
      </c>
    </row>
    <row r="19" spans="1:18" x14ac:dyDescent="0.2">
      <c r="A19" s="10">
        <v>31048</v>
      </c>
      <c r="B19" s="9">
        <v>299</v>
      </c>
      <c r="C19" s="7">
        <v>194.57992999999999</v>
      </c>
      <c r="D19" s="7">
        <v>0.56352000000000002</v>
      </c>
      <c r="E19" s="7">
        <v>0.39921000000000001</v>
      </c>
      <c r="F19" s="9">
        <v>13</v>
      </c>
      <c r="G19" s="8"/>
      <c r="H19" s="7"/>
      <c r="I19" s="9">
        <v>3</v>
      </c>
      <c r="J19" s="9">
        <v>17</v>
      </c>
      <c r="K19" s="7"/>
      <c r="L19" s="7">
        <v>9.4953000000000003</v>
      </c>
      <c r="M19" s="7"/>
      <c r="N19" s="9"/>
      <c r="O19" s="7">
        <v>0.3881</v>
      </c>
      <c r="P19" s="8"/>
      <c r="Q19" s="8"/>
      <c r="R19" s="9">
        <v>4931</v>
      </c>
    </row>
    <row r="20" spans="1:18" x14ac:dyDescent="0.2">
      <c r="A20" s="10">
        <v>31413</v>
      </c>
      <c r="B20" s="9">
        <v>320</v>
      </c>
      <c r="C20" s="7">
        <v>198.8203</v>
      </c>
      <c r="D20" s="7">
        <v>0.41847000000000001</v>
      </c>
      <c r="E20" s="7">
        <v>0.15231</v>
      </c>
      <c r="F20" s="9">
        <v>5</v>
      </c>
      <c r="G20" s="8"/>
      <c r="H20" s="7"/>
      <c r="I20" s="9">
        <v>1</v>
      </c>
      <c r="J20" s="9">
        <v>10</v>
      </c>
      <c r="K20" s="7"/>
      <c r="L20" s="7">
        <v>12.25854</v>
      </c>
      <c r="M20" s="7"/>
      <c r="N20" s="9"/>
      <c r="O20" s="7">
        <v>0.33038000000000001</v>
      </c>
      <c r="P20" s="8"/>
      <c r="Q20" s="8"/>
      <c r="R20" s="9">
        <v>4929</v>
      </c>
    </row>
    <row r="21" spans="1:18" x14ac:dyDescent="0.2">
      <c r="A21" s="10">
        <v>31778</v>
      </c>
      <c r="B21" s="9">
        <v>172</v>
      </c>
      <c r="C21" s="7">
        <v>198.06656000000001</v>
      </c>
      <c r="D21" s="7">
        <v>0.61206000000000005</v>
      </c>
      <c r="E21" s="7">
        <v>1.9519999999999999E-2</v>
      </c>
      <c r="F21" s="9">
        <v>8</v>
      </c>
      <c r="G21" s="8"/>
      <c r="H21" s="7"/>
      <c r="I21" s="9">
        <v>1</v>
      </c>
      <c r="J21" s="9">
        <v>15</v>
      </c>
      <c r="K21" s="7"/>
      <c r="L21" s="7">
        <v>7.10297</v>
      </c>
      <c r="M21" s="7"/>
      <c r="N21" s="9"/>
      <c r="O21" s="7">
        <v>0.45933000000000002</v>
      </c>
      <c r="P21" s="8"/>
      <c r="Q21" s="8"/>
      <c r="R21" s="9">
        <v>4805</v>
      </c>
    </row>
    <row r="22" spans="1:18" x14ac:dyDescent="0.2">
      <c r="A22" s="10">
        <v>32143</v>
      </c>
      <c r="B22" s="9">
        <v>60</v>
      </c>
      <c r="C22" s="7">
        <v>196.94282000000001</v>
      </c>
      <c r="D22" s="7">
        <v>9.665E-2</v>
      </c>
      <c r="E22" s="7">
        <v>0.28699000000000002</v>
      </c>
      <c r="F22" s="9">
        <v>2</v>
      </c>
      <c r="G22" s="8"/>
      <c r="H22" s="7"/>
      <c r="I22" s="9">
        <v>1</v>
      </c>
      <c r="J22" s="9">
        <v>4</v>
      </c>
      <c r="K22" s="7"/>
      <c r="L22" s="7">
        <v>1.9766699999999999</v>
      </c>
      <c r="M22" s="7"/>
      <c r="N22" s="9"/>
      <c r="O22" s="7">
        <v>7.6829999999999996E-2</v>
      </c>
      <c r="P22" s="8"/>
      <c r="Q22" s="8"/>
      <c r="R22" s="9">
        <v>4722</v>
      </c>
    </row>
    <row r="23" spans="1:18" x14ac:dyDescent="0.2">
      <c r="A23" s="10">
        <v>32509</v>
      </c>
      <c r="B23" s="9">
        <v>35</v>
      </c>
      <c r="C23" s="7">
        <v>198.69199</v>
      </c>
      <c r="D23" s="7">
        <v>0.31297999999999998</v>
      </c>
      <c r="E23" s="7">
        <v>0</v>
      </c>
      <c r="F23" s="9">
        <v>2</v>
      </c>
      <c r="G23" s="8"/>
      <c r="H23" s="7"/>
      <c r="I23" s="9">
        <v>0</v>
      </c>
      <c r="J23" s="9">
        <v>13</v>
      </c>
      <c r="K23" s="7"/>
      <c r="L23" s="7">
        <v>1.0992999999999999</v>
      </c>
      <c r="M23" s="7"/>
      <c r="N23" s="9"/>
      <c r="O23" s="7">
        <v>0.24956</v>
      </c>
      <c r="P23" s="8"/>
      <c r="Q23" s="8"/>
      <c r="R23" s="9">
        <v>4708</v>
      </c>
    </row>
    <row r="24" spans="1:18" x14ac:dyDescent="0.2">
      <c r="A24" s="10">
        <v>32874</v>
      </c>
      <c r="B24" s="9">
        <v>51</v>
      </c>
      <c r="C24" s="7">
        <v>204.08651</v>
      </c>
      <c r="D24" s="7">
        <v>0.95994999999999997</v>
      </c>
      <c r="E24" s="7">
        <v>0</v>
      </c>
      <c r="F24" s="9">
        <v>3</v>
      </c>
      <c r="G24" s="8"/>
      <c r="H24" s="7"/>
      <c r="I24" s="9">
        <v>0</v>
      </c>
      <c r="J24" s="9">
        <v>19</v>
      </c>
      <c r="K24" s="7"/>
      <c r="L24" s="7">
        <v>1.58107</v>
      </c>
      <c r="M24" s="7"/>
      <c r="N24" s="9"/>
      <c r="O24" s="7">
        <v>5.2970000000000003E-2</v>
      </c>
      <c r="P24" s="8"/>
      <c r="Q24" s="8"/>
      <c r="R24" s="9">
        <v>4764</v>
      </c>
    </row>
    <row r="25" spans="1:18" x14ac:dyDescent="0.2">
      <c r="A25" s="10">
        <v>33239</v>
      </c>
      <c r="B25" s="9">
        <v>35</v>
      </c>
      <c r="C25" s="7">
        <v>211.54526000000001</v>
      </c>
      <c r="D25" s="7">
        <v>0.98995</v>
      </c>
      <c r="E25" s="7">
        <v>0</v>
      </c>
      <c r="F25" s="9">
        <v>5</v>
      </c>
      <c r="G25" s="8"/>
      <c r="H25" s="7"/>
      <c r="I25" s="9">
        <v>0</v>
      </c>
      <c r="J25" s="9">
        <v>18</v>
      </c>
      <c r="K25" s="7"/>
      <c r="L25" s="7">
        <v>1.12093</v>
      </c>
      <c r="M25" s="7"/>
      <c r="N25" s="9"/>
      <c r="O25" s="7">
        <v>0.20219999999999999</v>
      </c>
      <c r="P25" s="8"/>
      <c r="Q25" s="8"/>
      <c r="R25" s="9">
        <v>4816</v>
      </c>
    </row>
    <row r="26" spans="1:18" x14ac:dyDescent="0.2">
      <c r="A26" s="10">
        <v>33604</v>
      </c>
      <c r="B26" s="9">
        <v>63</v>
      </c>
      <c r="C26" s="7">
        <v>214.82673</v>
      </c>
      <c r="D26" s="7">
        <v>0.54737000000000002</v>
      </c>
      <c r="E26" s="7">
        <v>0</v>
      </c>
      <c r="F26" s="9">
        <v>0</v>
      </c>
      <c r="G26" s="8"/>
      <c r="H26" s="7"/>
      <c r="I26" s="9">
        <v>0</v>
      </c>
      <c r="J26" s="9">
        <v>11</v>
      </c>
      <c r="K26" s="7"/>
      <c r="L26" s="7">
        <v>3.8629600000000002</v>
      </c>
      <c r="M26" s="7"/>
      <c r="N26" s="9"/>
      <c r="O26" s="7">
        <v>0</v>
      </c>
      <c r="P26" s="8"/>
      <c r="Q26" s="8"/>
      <c r="R26" s="9">
        <v>4844</v>
      </c>
    </row>
    <row r="27" spans="1:18" x14ac:dyDescent="0.2">
      <c r="A27" s="10">
        <v>33970</v>
      </c>
      <c r="B27" s="9">
        <v>75</v>
      </c>
      <c r="C27" s="7">
        <v>215.10006999999999</v>
      </c>
      <c r="D27" s="7">
        <v>0.16666</v>
      </c>
      <c r="E27" s="7">
        <v>0.41183999999999998</v>
      </c>
      <c r="F27" s="9">
        <v>3</v>
      </c>
      <c r="G27" s="8"/>
      <c r="H27" s="7"/>
      <c r="I27" s="9">
        <v>5</v>
      </c>
      <c r="J27" s="9">
        <v>5</v>
      </c>
      <c r="K27" s="7">
        <v>13.74512</v>
      </c>
      <c r="L27" s="7">
        <v>3.5832600000000001</v>
      </c>
      <c r="M27" s="7">
        <v>24.61111</v>
      </c>
      <c r="N27" s="9"/>
      <c r="O27" s="7">
        <v>0.19517999999999999</v>
      </c>
      <c r="P27" s="8"/>
      <c r="Q27" s="8"/>
      <c r="R27" s="9">
        <v>4838</v>
      </c>
    </row>
    <row r="28" spans="1:18" x14ac:dyDescent="0.2">
      <c r="A28" s="10">
        <v>34335</v>
      </c>
      <c r="B28" s="9">
        <v>75</v>
      </c>
      <c r="C28" s="7">
        <v>219.54344</v>
      </c>
      <c r="D28" s="7">
        <v>0.55530999999999997</v>
      </c>
      <c r="E28" s="7">
        <v>0.52598999999999996</v>
      </c>
      <c r="F28" s="9">
        <v>3</v>
      </c>
      <c r="G28" s="8"/>
      <c r="H28" s="7"/>
      <c r="I28" s="9">
        <v>4</v>
      </c>
      <c r="J28" s="9">
        <v>10</v>
      </c>
      <c r="K28" s="7">
        <v>14.18938</v>
      </c>
      <c r="L28" s="7">
        <v>3.5828899999999999</v>
      </c>
      <c r="M28" s="7">
        <v>24.533329999999999</v>
      </c>
      <c r="N28" s="9"/>
      <c r="O28" s="7">
        <v>6.2030000000000002E-2</v>
      </c>
      <c r="P28" s="8"/>
      <c r="Q28" s="8"/>
      <c r="R28" s="9">
        <v>4861</v>
      </c>
    </row>
    <row r="29" spans="1:18" x14ac:dyDescent="0.2">
      <c r="A29" s="10">
        <v>34700</v>
      </c>
      <c r="B29" s="9">
        <v>37</v>
      </c>
      <c r="C29" s="7">
        <v>227.84718000000001</v>
      </c>
      <c r="D29" s="7">
        <v>0.29844999999999999</v>
      </c>
      <c r="E29" s="7">
        <v>2.4104899999999998</v>
      </c>
      <c r="F29" s="9">
        <v>3</v>
      </c>
      <c r="G29" s="8"/>
      <c r="H29" s="7"/>
      <c r="I29" s="9">
        <v>18</v>
      </c>
      <c r="J29" s="9">
        <v>6</v>
      </c>
      <c r="K29" s="7">
        <v>14.38334</v>
      </c>
      <c r="L29" s="7">
        <v>1.74163</v>
      </c>
      <c r="M29" s="7">
        <v>28.12387</v>
      </c>
      <c r="N29" s="9"/>
      <c r="O29" s="7">
        <v>0.14596000000000001</v>
      </c>
      <c r="P29" s="8">
        <v>6.8810000000000002</v>
      </c>
      <c r="Q29" s="8"/>
      <c r="R29" s="9">
        <v>4958</v>
      </c>
    </row>
    <row r="30" spans="1:18" x14ac:dyDescent="0.2">
      <c r="A30" s="10">
        <v>35065</v>
      </c>
      <c r="B30" s="9">
        <v>138</v>
      </c>
      <c r="C30" s="7">
        <v>243.52583000000001</v>
      </c>
      <c r="D30" s="7">
        <v>0.39654</v>
      </c>
      <c r="E30" s="7">
        <v>0.77551999999999999</v>
      </c>
      <c r="F30" s="9">
        <v>9</v>
      </c>
      <c r="G30" s="8"/>
      <c r="H30" s="7"/>
      <c r="I30" s="9">
        <v>7</v>
      </c>
      <c r="J30" s="9">
        <v>11</v>
      </c>
      <c r="K30" s="7">
        <v>14.53168</v>
      </c>
      <c r="L30" s="7">
        <v>7.1093599999999997</v>
      </c>
      <c r="M30" s="7">
        <v>25.125</v>
      </c>
      <c r="N30" s="9"/>
      <c r="O30" s="7">
        <v>0.4602</v>
      </c>
      <c r="P30" s="8">
        <v>4.1779999999999999</v>
      </c>
      <c r="Q30" s="8"/>
      <c r="R30" s="9">
        <v>5183</v>
      </c>
    </row>
    <row r="31" spans="1:18" x14ac:dyDescent="0.2">
      <c r="A31" s="10">
        <v>35431</v>
      </c>
      <c r="B31" s="9">
        <v>165</v>
      </c>
      <c r="C31" s="7">
        <v>253.70067</v>
      </c>
      <c r="D31" s="7">
        <v>0.46694999999999998</v>
      </c>
      <c r="E31" s="7">
        <v>0.66593000000000002</v>
      </c>
      <c r="F31" s="9">
        <v>7</v>
      </c>
      <c r="G31" s="8"/>
      <c r="H31" s="7"/>
      <c r="I31" s="9">
        <v>11</v>
      </c>
      <c r="J31" s="9">
        <v>10</v>
      </c>
      <c r="K31" s="7">
        <v>14.387840000000001</v>
      </c>
      <c r="L31" s="7">
        <v>7.8439199999999998</v>
      </c>
      <c r="M31" s="7">
        <v>25.810099999999998</v>
      </c>
      <c r="N31" s="9"/>
      <c r="O31" s="7">
        <v>0.17466000000000001</v>
      </c>
      <c r="P31" s="8">
        <v>4.3520000000000003</v>
      </c>
      <c r="Q31" s="8"/>
      <c r="R31" s="9">
        <v>5299</v>
      </c>
    </row>
    <row r="32" spans="1:18" x14ac:dyDescent="0.2">
      <c r="A32" s="10">
        <v>35796</v>
      </c>
      <c r="B32" s="9">
        <v>264</v>
      </c>
      <c r="C32" s="7">
        <v>264.74124</v>
      </c>
      <c r="D32" s="7">
        <v>0.22858999999999999</v>
      </c>
      <c r="E32" s="7">
        <v>2.555E-2</v>
      </c>
      <c r="F32" s="9">
        <v>1</v>
      </c>
      <c r="G32" s="8"/>
      <c r="H32" s="7"/>
      <c r="I32" s="9">
        <v>1</v>
      </c>
      <c r="J32" s="9">
        <v>11</v>
      </c>
      <c r="K32" s="7">
        <v>14.237959999999999</v>
      </c>
      <c r="L32" s="7">
        <v>12.019080000000001</v>
      </c>
      <c r="M32" s="7">
        <v>25.033460000000002</v>
      </c>
      <c r="N32" s="9"/>
      <c r="O32" s="7">
        <v>1.6879999999999999E-2</v>
      </c>
      <c r="P32" s="8">
        <v>-0.189</v>
      </c>
      <c r="Q32" s="8"/>
      <c r="R32" s="9">
        <v>5426</v>
      </c>
    </row>
    <row r="33" spans="1:18" x14ac:dyDescent="0.2">
      <c r="A33" s="10">
        <v>36161</v>
      </c>
      <c r="B33" s="9">
        <v>206</v>
      </c>
      <c r="C33" s="7">
        <v>264.24110000000002</v>
      </c>
      <c r="D33" s="7">
        <v>0.18790999999999999</v>
      </c>
      <c r="E33" s="7">
        <v>0</v>
      </c>
      <c r="F33" s="9">
        <v>7</v>
      </c>
      <c r="G33" s="8"/>
      <c r="H33" s="7"/>
      <c r="I33" s="9">
        <v>0</v>
      </c>
      <c r="J33" s="9">
        <v>6</v>
      </c>
      <c r="K33" s="7">
        <v>14.18769</v>
      </c>
      <c r="L33" s="7">
        <v>9.4669600000000003</v>
      </c>
      <c r="M33" s="7">
        <v>24.926780000000001</v>
      </c>
      <c r="N33" s="9"/>
      <c r="O33" s="7">
        <v>0.13603999999999999</v>
      </c>
      <c r="P33" s="8">
        <v>1.135</v>
      </c>
      <c r="Q33" s="8"/>
      <c r="R33" s="9">
        <v>5375</v>
      </c>
    </row>
    <row r="34" spans="1:18" x14ac:dyDescent="0.2">
      <c r="A34" s="10">
        <v>36526</v>
      </c>
      <c r="B34" s="9">
        <v>128</v>
      </c>
      <c r="C34" s="7">
        <v>267.23943000000003</v>
      </c>
      <c r="D34" s="7">
        <v>0.69723999999999997</v>
      </c>
      <c r="E34" s="7">
        <v>0</v>
      </c>
      <c r="F34" s="9">
        <v>6</v>
      </c>
      <c r="G34" s="8"/>
      <c r="H34" s="7"/>
      <c r="I34" s="9">
        <v>0</v>
      </c>
      <c r="J34" s="9">
        <v>15</v>
      </c>
      <c r="K34" s="7">
        <v>14.36298</v>
      </c>
      <c r="L34" s="7">
        <v>4.6985099999999997</v>
      </c>
      <c r="M34" s="7">
        <v>26.98958</v>
      </c>
      <c r="N34" s="9"/>
      <c r="O34" s="7">
        <v>0.29021000000000002</v>
      </c>
      <c r="P34" s="8">
        <v>2.8239999999999998</v>
      </c>
      <c r="Q34" s="8"/>
      <c r="R34" s="9">
        <v>5358</v>
      </c>
    </row>
    <row r="35" spans="1:18" x14ac:dyDescent="0.2">
      <c r="A35" s="10">
        <v>36892</v>
      </c>
      <c r="B35" s="9">
        <v>195</v>
      </c>
      <c r="C35" s="7">
        <v>274.78514000000001</v>
      </c>
      <c r="D35" s="7">
        <v>0.49756</v>
      </c>
      <c r="E35" s="7">
        <v>0.34403</v>
      </c>
      <c r="F35" s="9">
        <v>5</v>
      </c>
      <c r="G35" s="8"/>
      <c r="H35" s="7"/>
      <c r="I35" s="9">
        <v>4</v>
      </c>
      <c r="J35" s="9">
        <v>6</v>
      </c>
      <c r="K35" s="7">
        <v>14.315049999999999</v>
      </c>
      <c r="L35" s="7">
        <v>8.0180600000000002</v>
      </c>
      <c r="M35" s="7">
        <v>26.51923</v>
      </c>
      <c r="N35" s="9"/>
      <c r="O35" s="7">
        <v>0.33234000000000002</v>
      </c>
      <c r="P35" s="8">
        <v>4.4189999999999996</v>
      </c>
      <c r="Q35" s="8"/>
      <c r="R35" s="9">
        <v>5392</v>
      </c>
    </row>
    <row r="36" spans="1:18" x14ac:dyDescent="0.2">
      <c r="A36" s="10">
        <v>37257</v>
      </c>
      <c r="B36" s="9">
        <v>144</v>
      </c>
      <c r="C36" s="7">
        <v>286.92653999999999</v>
      </c>
      <c r="D36" s="7">
        <v>0.18937000000000001</v>
      </c>
      <c r="E36" s="7">
        <v>0</v>
      </c>
      <c r="F36" s="9">
        <v>13</v>
      </c>
      <c r="G36" s="8"/>
      <c r="H36" s="7"/>
      <c r="I36" s="9">
        <v>0</v>
      </c>
      <c r="J36" s="9">
        <v>4</v>
      </c>
      <c r="K36" s="7">
        <v>14.19192</v>
      </c>
      <c r="L36" s="7">
        <v>5.9733999999999998</v>
      </c>
      <c r="M36" s="7">
        <v>26.714700000000001</v>
      </c>
      <c r="N36" s="9"/>
      <c r="O36" s="7">
        <v>0.42898999999999998</v>
      </c>
      <c r="P36" s="8">
        <v>2.6850000000000001</v>
      </c>
      <c r="Q36" s="8"/>
      <c r="R36" s="9">
        <v>5498</v>
      </c>
    </row>
    <row r="37" spans="1:18" x14ac:dyDescent="0.2">
      <c r="A37" s="10">
        <v>37622</v>
      </c>
      <c r="B37" s="9">
        <v>101</v>
      </c>
      <c r="C37" s="7">
        <v>294.63170000000002</v>
      </c>
      <c r="D37" s="7">
        <v>0.11839</v>
      </c>
      <c r="E37" s="7">
        <v>0</v>
      </c>
      <c r="F37" s="9">
        <v>1</v>
      </c>
      <c r="G37" s="8"/>
      <c r="H37" s="7"/>
      <c r="I37" s="9">
        <v>0</v>
      </c>
      <c r="J37" s="9">
        <v>3</v>
      </c>
      <c r="K37" s="7">
        <v>14.421900000000001</v>
      </c>
      <c r="L37" s="7">
        <v>3.6205799999999999</v>
      </c>
      <c r="M37" s="7">
        <v>27.457100000000001</v>
      </c>
      <c r="N37" s="9"/>
      <c r="O37" s="7">
        <v>1.992E-2</v>
      </c>
      <c r="P37" s="8">
        <v>2.774</v>
      </c>
      <c r="Q37" s="8"/>
      <c r="R37" s="9">
        <v>5568</v>
      </c>
    </row>
    <row r="38" spans="1:18" x14ac:dyDescent="0.2">
      <c r="A38" s="10">
        <v>37987</v>
      </c>
      <c r="B38" s="9">
        <v>33</v>
      </c>
      <c r="C38" s="7">
        <v>302.80408</v>
      </c>
      <c r="D38" s="7">
        <v>0.33618999999999999</v>
      </c>
      <c r="E38" s="7">
        <v>1.5387</v>
      </c>
      <c r="F38" s="9">
        <v>9</v>
      </c>
      <c r="G38" s="8"/>
      <c r="H38" s="7"/>
      <c r="I38" s="9">
        <v>8</v>
      </c>
      <c r="J38" s="9">
        <v>13</v>
      </c>
      <c r="K38" s="7">
        <v>14.67815</v>
      </c>
      <c r="L38" s="7">
        <v>1.1256200000000001</v>
      </c>
      <c r="M38" s="7">
        <v>30.727270000000001</v>
      </c>
      <c r="N38" s="9"/>
      <c r="O38" s="7">
        <v>0.22853999999999999</v>
      </c>
      <c r="P38" s="8">
        <v>6.4119999999999999</v>
      </c>
      <c r="Q38" s="8"/>
      <c r="R38" s="9">
        <v>5633</v>
      </c>
    </row>
    <row r="39" spans="1:18" x14ac:dyDescent="0.2">
      <c r="A39" s="10">
        <v>38353</v>
      </c>
      <c r="B39" s="9">
        <v>32</v>
      </c>
      <c r="C39" s="7">
        <v>322.21839</v>
      </c>
      <c r="D39" s="7">
        <v>0.17127999999999999</v>
      </c>
      <c r="E39" s="7">
        <v>1.16055</v>
      </c>
      <c r="F39" s="9">
        <v>19</v>
      </c>
      <c r="G39" s="8"/>
      <c r="H39" s="7"/>
      <c r="I39" s="9">
        <v>15</v>
      </c>
      <c r="J39" s="9">
        <v>7</v>
      </c>
      <c r="K39" s="7">
        <v>14.81062</v>
      </c>
      <c r="L39" s="7">
        <v>1.3189200000000001</v>
      </c>
      <c r="M39" s="7">
        <v>31.41667</v>
      </c>
      <c r="N39" s="9"/>
      <c r="O39" s="7">
        <v>0.54971999999999999</v>
      </c>
      <c r="P39" s="8">
        <v>7.093</v>
      </c>
      <c r="Q39" s="8"/>
      <c r="R39" s="9">
        <v>5849</v>
      </c>
    </row>
    <row r="40" spans="1:18" x14ac:dyDescent="0.2">
      <c r="A40" s="10">
        <v>38718</v>
      </c>
      <c r="B40" s="9">
        <v>48</v>
      </c>
      <c r="C40" s="7">
        <v>345.07202999999998</v>
      </c>
      <c r="D40" s="7">
        <v>0.75570000000000004</v>
      </c>
      <c r="E40" s="7">
        <v>0.32808999999999999</v>
      </c>
      <c r="F40" s="9">
        <v>12</v>
      </c>
      <c r="G40" s="8"/>
      <c r="H40" s="7"/>
      <c r="I40" s="9">
        <v>6</v>
      </c>
      <c r="J40" s="9">
        <v>8</v>
      </c>
      <c r="K40" s="7">
        <v>14.821099999999999</v>
      </c>
      <c r="L40" s="7">
        <v>1.7637400000000001</v>
      </c>
      <c r="M40" s="7">
        <v>30.29861</v>
      </c>
      <c r="N40" s="9"/>
      <c r="O40" s="7">
        <v>0.4844</v>
      </c>
      <c r="P40" s="8">
        <v>6.726</v>
      </c>
      <c r="Q40" s="8"/>
      <c r="R40" s="9">
        <v>6143</v>
      </c>
    </row>
    <row r="41" spans="1:18" x14ac:dyDescent="0.2">
      <c r="A41" s="10">
        <v>39083</v>
      </c>
      <c r="B41" s="9">
        <v>18</v>
      </c>
      <c r="C41" s="7">
        <v>368.28111999999999</v>
      </c>
      <c r="D41" s="7">
        <v>0.27251999999999998</v>
      </c>
      <c r="E41" s="7">
        <v>0.24701000000000001</v>
      </c>
      <c r="F41" s="9">
        <v>6</v>
      </c>
      <c r="G41" s="8"/>
      <c r="H41" s="7"/>
      <c r="I41" s="9">
        <v>5</v>
      </c>
      <c r="J41" s="9">
        <v>8</v>
      </c>
      <c r="K41" s="7">
        <v>14.921799999999999</v>
      </c>
      <c r="L41" s="7">
        <v>0.53847</v>
      </c>
      <c r="M41" s="7">
        <v>33.490740000000002</v>
      </c>
      <c r="N41" s="9"/>
      <c r="O41" s="7">
        <v>0.11181000000000001</v>
      </c>
      <c r="P41" s="8">
        <v>6.7350000000000003</v>
      </c>
      <c r="Q41" s="8"/>
      <c r="R41" s="9">
        <v>6428</v>
      </c>
    </row>
    <row r="42" spans="1:18" x14ac:dyDescent="0.2">
      <c r="A42" s="10">
        <v>39448</v>
      </c>
      <c r="B42" s="9">
        <v>105</v>
      </c>
      <c r="C42" s="7">
        <v>393.08593000000002</v>
      </c>
      <c r="D42" s="7">
        <v>0.10967</v>
      </c>
      <c r="E42" s="7">
        <v>7.4678199999999997</v>
      </c>
      <c r="F42" s="9">
        <v>14</v>
      </c>
      <c r="G42" s="8"/>
      <c r="H42" s="7"/>
      <c r="I42" s="9">
        <v>61</v>
      </c>
      <c r="J42" s="9">
        <v>3</v>
      </c>
      <c r="K42" s="7">
        <v>14.961360000000001</v>
      </c>
      <c r="L42" s="7">
        <v>5.55952</v>
      </c>
      <c r="M42" s="7">
        <v>29.872219999999999</v>
      </c>
      <c r="N42" s="9"/>
      <c r="O42" s="7">
        <v>0.48514000000000002</v>
      </c>
      <c r="P42" s="8">
        <v>7.0709999999999997</v>
      </c>
      <c r="Q42" s="8"/>
      <c r="R42" s="9">
        <v>6767</v>
      </c>
    </row>
    <row r="43" spans="1:18" x14ac:dyDescent="0.2">
      <c r="A43" s="10">
        <v>39814</v>
      </c>
      <c r="B43" s="9">
        <v>281</v>
      </c>
      <c r="C43" s="7">
        <v>420.88143000000002</v>
      </c>
      <c r="D43" s="7">
        <v>0.31069999999999998</v>
      </c>
      <c r="E43" s="7">
        <v>9.1642700000000001</v>
      </c>
      <c r="F43" s="9">
        <v>6</v>
      </c>
      <c r="G43" s="8"/>
      <c r="H43" s="7"/>
      <c r="I43" s="9">
        <v>66</v>
      </c>
      <c r="J43" s="9">
        <v>10</v>
      </c>
      <c r="K43" s="7">
        <v>14.204890000000001</v>
      </c>
      <c r="L43" s="7">
        <v>10.64316</v>
      </c>
      <c r="M43" s="7">
        <v>31.55931</v>
      </c>
      <c r="N43" s="9"/>
      <c r="O43" s="7">
        <v>0.15296999999999999</v>
      </c>
      <c r="P43" s="8">
        <v>10.635999999999999</v>
      </c>
      <c r="Q43" s="8"/>
      <c r="R43" s="9">
        <v>7167</v>
      </c>
    </row>
    <row r="44" spans="1:18" x14ac:dyDescent="0.2">
      <c r="A44" s="10">
        <v>40179</v>
      </c>
      <c r="B44" s="9">
        <v>143</v>
      </c>
      <c r="C44" s="7">
        <v>465.64812999999998</v>
      </c>
      <c r="D44" s="7">
        <v>0.36535000000000001</v>
      </c>
      <c r="E44" s="7">
        <v>4.7423400000000004</v>
      </c>
      <c r="F44" s="9">
        <v>9</v>
      </c>
      <c r="G44" s="8"/>
      <c r="H44" s="7"/>
      <c r="I44" s="9">
        <v>34</v>
      </c>
      <c r="J44" s="9">
        <v>5</v>
      </c>
      <c r="K44" s="7">
        <v>13.12182</v>
      </c>
      <c r="L44" s="7">
        <v>6.4516</v>
      </c>
      <c r="M44" s="7">
        <v>31.780889999999999</v>
      </c>
      <c r="N44" s="9"/>
      <c r="O44" s="7">
        <v>0.39298</v>
      </c>
      <c r="P44" s="8">
        <v>17.088999999999999</v>
      </c>
      <c r="Q44" s="8"/>
      <c r="R44" s="9">
        <v>7699</v>
      </c>
    </row>
    <row r="45" spans="1:18" x14ac:dyDescent="0.2">
      <c r="A45" s="10">
        <v>40544</v>
      </c>
      <c r="B45" s="9">
        <v>399</v>
      </c>
      <c r="C45" s="7">
        <v>545.22433999999998</v>
      </c>
      <c r="D45" s="7">
        <v>0.52539000000000002</v>
      </c>
      <c r="E45" s="7">
        <v>5.2084000000000001</v>
      </c>
      <c r="F45" s="9">
        <v>50</v>
      </c>
      <c r="G45" s="8"/>
      <c r="H45" s="7"/>
      <c r="I45" s="9">
        <v>24</v>
      </c>
      <c r="J45" s="9">
        <v>12</v>
      </c>
      <c r="K45" s="7">
        <v>11.77256</v>
      </c>
      <c r="L45" s="7">
        <v>23.278890000000001</v>
      </c>
      <c r="M45" s="7">
        <v>30.529869999999999</v>
      </c>
      <c r="N45" s="9"/>
      <c r="O45" s="7">
        <v>1.1846300000000001</v>
      </c>
      <c r="P45" s="8">
        <v>14.831</v>
      </c>
      <c r="Q45" s="8"/>
      <c r="R45" s="9">
        <v>8670</v>
      </c>
    </row>
    <row r="46" spans="1:18" x14ac:dyDescent="0.2">
      <c r="A46" s="10">
        <v>40909</v>
      </c>
      <c r="B46" s="9">
        <v>590</v>
      </c>
      <c r="C46" s="7">
        <v>626.08568000000002</v>
      </c>
      <c r="D46" s="7">
        <v>0.12825</v>
      </c>
      <c r="E46" s="7">
        <v>1.975E-2</v>
      </c>
      <c r="F46" s="9">
        <v>33</v>
      </c>
      <c r="G46" s="8"/>
      <c r="H46" s="7"/>
      <c r="I46" s="9">
        <v>1</v>
      </c>
      <c r="J46" s="9">
        <v>4</v>
      </c>
      <c r="K46" s="7">
        <v>10.14209</v>
      </c>
      <c r="L46" s="7">
        <v>33.295200000000001</v>
      </c>
      <c r="M46" s="7">
        <v>28.49944</v>
      </c>
      <c r="N46" s="9"/>
      <c r="O46" s="7">
        <v>0.92844000000000004</v>
      </c>
      <c r="P46" s="8">
        <v>10.616</v>
      </c>
      <c r="Q46" s="8"/>
      <c r="R46" s="9">
        <v>9511</v>
      </c>
    </row>
    <row r="47" spans="1:18" x14ac:dyDescent="0.2">
      <c r="A47" s="10">
        <v>41275</v>
      </c>
      <c r="B47" s="9">
        <v>430</v>
      </c>
      <c r="C47" s="7">
        <v>692.55078000000003</v>
      </c>
      <c r="D47" s="7">
        <v>0.53088999999999997</v>
      </c>
      <c r="E47" s="7">
        <v>0.20682</v>
      </c>
      <c r="F47" s="9">
        <v>6</v>
      </c>
      <c r="G47" s="8"/>
      <c r="H47" s="7"/>
      <c r="I47" s="9">
        <v>2</v>
      </c>
      <c r="J47" s="9">
        <v>14</v>
      </c>
      <c r="K47" s="7">
        <v>9.1389200000000006</v>
      </c>
      <c r="L47" s="7">
        <v>23.047999999999998</v>
      </c>
      <c r="M47" s="7">
        <v>28.235659999999999</v>
      </c>
      <c r="N47" s="9"/>
      <c r="O47" s="7">
        <v>0.16191</v>
      </c>
      <c r="P47" s="8">
        <v>5.7190000000000003</v>
      </c>
      <c r="Q47" s="8"/>
      <c r="R47" s="9">
        <v>10145</v>
      </c>
    </row>
    <row r="48" spans="1:18" x14ac:dyDescent="0.2">
      <c r="A48" s="10">
        <v>41640</v>
      </c>
      <c r="B48" s="9">
        <v>317</v>
      </c>
      <c r="C48" s="7">
        <v>732.15895</v>
      </c>
      <c r="D48" s="7">
        <v>7.3719999999999994E-2</v>
      </c>
      <c r="E48" s="7">
        <v>3.6700000000000003E-2</v>
      </c>
      <c r="F48" s="9">
        <v>1</v>
      </c>
      <c r="G48" s="8">
        <v>5.6</v>
      </c>
      <c r="H48" s="7">
        <v>23.64</v>
      </c>
      <c r="I48" s="9">
        <v>1</v>
      </c>
      <c r="J48" s="9">
        <v>3</v>
      </c>
      <c r="K48" s="7">
        <v>8.8837799999999998</v>
      </c>
      <c r="L48" s="7">
        <v>16.412749999999999</v>
      </c>
      <c r="M48" s="7">
        <v>27.400110000000002</v>
      </c>
      <c r="N48" s="9">
        <v>220</v>
      </c>
      <c r="O48" s="7">
        <v>1.093E-2</v>
      </c>
      <c r="P48" s="8">
        <v>4.3390000000000004</v>
      </c>
      <c r="Q48" s="8">
        <v>5</v>
      </c>
      <c r="R48" s="9">
        <v>10510</v>
      </c>
    </row>
    <row r="49" spans="1:18" x14ac:dyDescent="0.2">
      <c r="A49" s="10">
        <v>42005</v>
      </c>
      <c r="B49" s="9">
        <v>431</v>
      </c>
      <c r="C49" s="7">
        <v>763.92577000000006</v>
      </c>
      <c r="D49" s="7">
        <v>0.22023999999999999</v>
      </c>
      <c r="E49" s="7">
        <v>0</v>
      </c>
      <c r="F49" s="9">
        <v>3</v>
      </c>
      <c r="G49" s="8">
        <v>6.3</v>
      </c>
      <c r="H49" s="7">
        <v>27.64</v>
      </c>
      <c r="I49" s="9">
        <v>0</v>
      </c>
      <c r="J49" s="9">
        <v>5</v>
      </c>
      <c r="K49" s="7">
        <v>8.7094699999999996</v>
      </c>
      <c r="L49" s="7">
        <v>30.679099999999998</v>
      </c>
      <c r="M49" s="7">
        <v>25.171309999999998</v>
      </c>
      <c r="N49" s="9">
        <v>256</v>
      </c>
      <c r="O49" s="7">
        <v>0.44882</v>
      </c>
      <c r="P49" s="8">
        <v>2.3479999999999999</v>
      </c>
      <c r="Q49" s="8">
        <v>5.5</v>
      </c>
      <c r="R49" s="9">
        <v>10805</v>
      </c>
    </row>
    <row r="50" spans="1:18" x14ac:dyDescent="0.2">
      <c r="A50" s="10">
        <v>42370</v>
      </c>
      <c r="B50" s="9">
        <v>414</v>
      </c>
      <c r="C50" s="7">
        <v>781.85923000000003</v>
      </c>
      <c r="D50" s="7">
        <v>0.23149</v>
      </c>
      <c r="E50" s="7">
        <v>0</v>
      </c>
      <c r="F50" s="9">
        <v>4</v>
      </c>
      <c r="G50" s="8">
        <v>6.1</v>
      </c>
      <c r="H50" s="7">
        <v>24.44</v>
      </c>
      <c r="I50" s="9">
        <v>0</v>
      </c>
      <c r="J50" s="9">
        <v>3</v>
      </c>
      <c r="K50" s="7">
        <v>8.5778599999999994</v>
      </c>
      <c r="L50" s="7">
        <v>29.492699999999999</v>
      </c>
      <c r="M50" s="7">
        <v>23.410229999999999</v>
      </c>
      <c r="N50" s="9">
        <v>248</v>
      </c>
      <c r="O50" s="7">
        <v>0.60792999999999997</v>
      </c>
      <c r="P50" s="8">
        <v>2.1709999999999998</v>
      </c>
      <c r="Q50" s="8">
        <v>4.8</v>
      </c>
      <c r="R50" s="9">
        <v>11028</v>
      </c>
    </row>
    <row r="51" spans="1:18" x14ac:dyDescent="0.2">
      <c r="A51" s="10">
        <v>42736</v>
      </c>
      <c r="B51" s="9">
        <v>223</v>
      </c>
      <c r="C51" s="7">
        <v>798.83099000000004</v>
      </c>
      <c r="D51" s="7">
        <v>0.38063000000000002</v>
      </c>
      <c r="E51" s="7">
        <v>0</v>
      </c>
      <c r="F51" s="9">
        <v>0</v>
      </c>
      <c r="G51" s="8">
        <v>4.3</v>
      </c>
      <c r="H51" s="7">
        <v>17.5</v>
      </c>
      <c r="I51" s="9">
        <v>0</v>
      </c>
      <c r="J51" s="9">
        <v>4</v>
      </c>
      <c r="K51" s="7">
        <v>8.7632999999999992</v>
      </c>
      <c r="L51" s="7">
        <v>14.79232</v>
      </c>
      <c r="M51" s="7">
        <v>24.784009999999999</v>
      </c>
      <c r="N51" s="9">
        <v>175</v>
      </c>
      <c r="O51" s="7">
        <v>0</v>
      </c>
      <c r="P51" s="8">
        <v>2.92</v>
      </c>
      <c r="Q51" s="8">
        <v>3.4</v>
      </c>
      <c r="R51" s="9">
        <v>11177</v>
      </c>
    </row>
    <row r="52" spans="1:18" x14ac:dyDescent="0.2">
      <c r="A52" s="10">
        <v>43101</v>
      </c>
      <c r="B52" s="9">
        <v>56</v>
      </c>
      <c r="C52" s="7">
        <v>822.15881999999999</v>
      </c>
      <c r="D52" s="7">
        <v>0.18998000000000001</v>
      </c>
      <c r="E52" s="7">
        <v>0</v>
      </c>
      <c r="F52" s="9">
        <v>0</v>
      </c>
      <c r="G52" s="8">
        <v>3.9</v>
      </c>
      <c r="H52" s="7">
        <v>17.93</v>
      </c>
      <c r="I52" s="9">
        <v>0</v>
      </c>
      <c r="J52" s="9">
        <v>5</v>
      </c>
      <c r="K52" s="7">
        <v>9.2916699999999999</v>
      </c>
      <c r="L52" s="7">
        <v>4.41967</v>
      </c>
      <c r="M52" s="7">
        <v>28.33333</v>
      </c>
      <c r="N52" s="9">
        <v>163</v>
      </c>
      <c r="O52" s="7">
        <v>0</v>
      </c>
      <c r="P52" s="8">
        <v>2.9169999999999998</v>
      </c>
      <c r="Q52" s="8">
        <v>3.4</v>
      </c>
      <c r="R52" s="9">
        <v>11414</v>
      </c>
    </row>
    <row r="53" spans="1:18" x14ac:dyDescent="0.2">
      <c r="A53" s="10">
        <v>43466</v>
      </c>
      <c r="B53" s="9">
        <v>84</v>
      </c>
      <c r="C53" s="7">
        <v>846.14053999999999</v>
      </c>
      <c r="D53" s="7">
        <v>0.12573000000000001</v>
      </c>
      <c r="E53" s="7">
        <v>0</v>
      </c>
      <c r="F53" s="9">
        <v>2</v>
      </c>
      <c r="G53" s="8">
        <v>3.8</v>
      </c>
      <c r="H53" s="7">
        <v>16.38</v>
      </c>
      <c r="I53" s="9">
        <v>0</v>
      </c>
      <c r="J53" s="9">
        <v>2</v>
      </c>
      <c r="K53" s="7">
        <v>9.8945500000000006</v>
      </c>
      <c r="L53" s="7">
        <v>7.8730500000000001</v>
      </c>
      <c r="M53" s="7">
        <v>29.15972</v>
      </c>
      <c r="N53" s="9">
        <v>165</v>
      </c>
      <c r="O53" s="7">
        <v>7.8399999999999997E-2</v>
      </c>
      <c r="P53" s="8">
        <v>3.9769999999999999</v>
      </c>
      <c r="Q53" s="8">
        <v>3</v>
      </c>
      <c r="R53" s="9">
        <v>11661</v>
      </c>
    </row>
    <row r="54" spans="1:18" x14ac:dyDescent="0.2">
      <c r="A54" s="10">
        <v>43831</v>
      </c>
      <c r="B54" s="9">
        <v>141</v>
      </c>
      <c r="C54" s="7">
        <v>879.79056000000003</v>
      </c>
      <c r="D54" s="7">
        <v>0.50375999999999999</v>
      </c>
      <c r="E54" s="7">
        <v>0</v>
      </c>
      <c r="F54" s="9">
        <v>0</v>
      </c>
      <c r="G54" s="8">
        <v>4.7</v>
      </c>
      <c r="H54" s="7">
        <v>22.88</v>
      </c>
      <c r="I54" s="9">
        <v>0</v>
      </c>
      <c r="J54" s="9">
        <v>2</v>
      </c>
      <c r="K54" s="7">
        <v>10.31786</v>
      </c>
      <c r="L54" s="7">
        <v>15.197979999999999</v>
      </c>
      <c r="M54" s="7">
        <v>27.254729999999999</v>
      </c>
      <c r="N54" s="9">
        <v>210</v>
      </c>
      <c r="O54" s="7">
        <v>0</v>
      </c>
      <c r="P54" s="8">
        <v>3.8</v>
      </c>
      <c r="Q54" s="8">
        <v>4</v>
      </c>
      <c r="R54" s="9">
        <v>12021</v>
      </c>
    </row>
    <row r="55" spans="1:18" x14ac:dyDescent="0.2">
      <c r="A55" s="10">
        <v>44197</v>
      </c>
      <c r="B55" s="9">
        <v>58</v>
      </c>
      <c r="C55" s="7">
        <v>913.22483</v>
      </c>
      <c r="D55" s="7">
        <v>0.13497999999999999</v>
      </c>
      <c r="E55" s="7">
        <v>0</v>
      </c>
      <c r="F55" s="9">
        <v>0</v>
      </c>
      <c r="G55" s="8">
        <v>6.3</v>
      </c>
      <c r="H55" s="7">
        <v>31.88</v>
      </c>
      <c r="I55" s="9">
        <v>0</v>
      </c>
      <c r="J55" s="9">
        <v>4</v>
      </c>
      <c r="K55" s="7">
        <v>10.743589999999999</v>
      </c>
      <c r="L55" s="7">
        <v>5.2073799999999997</v>
      </c>
      <c r="M55" s="7">
        <v>29</v>
      </c>
      <c r="N55" s="9">
        <v>295</v>
      </c>
      <c r="O55" s="7">
        <v>0</v>
      </c>
      <c r="P55" s="8">
        <v>3.6070000000000002</v>
      </c>
      <c r="Q55" s="8">
        <v>5.4</v>
      </c>
      <c r="R55" s="9">
        <v>12378</v>
      </c>
    </row>
    <row r="56" spans="1:18" x14ac:dyDescent="0.2">
      <c r="A56" s="10">
        <v>44562</v>
      </c>
      <c r="B56" s="9">
        <v>48</v>
      </c>
      <c r="C56" s="7">
        <v>946.16855999999996</v>
      </c>
      <c r="D56" s="7">
        <v>6.7140000000000005E-2</v>
      </c>
      <c r="E56" s="7">
        <v>0</v>
      </c>
      <c r="F56" s="9">
        <v>1</v>
      </c>
      <c r="G56" s="8">
        <v>5.3</v>
      </c>
      <c r="H56" s="7">
        <v>30.06</v>
      </c>
      <c r="I56" s="9">
        <v>0</v>
      </c>
      <c r="J56" s="9">
        <v>4</v>
      </c>
      <c r="K56" s="7">
        <v>11.32504</v>
      </c>
      <c r="L56" s="7">
        <v>4.3337399999999997</v>
      </c>
      <c r="M56" s="7">
        <v>27.19444</v>
      </c>
      <c r="N56" s="9">
        <v>258</v>
      </c>
      <c r="O56" s="7">
        <v>5.7259999999999998E-2</v>
      </c>
      <c r="P56" s="8">
        <v>2.8540000000000001</v>
      </c>
      <c r="Q56" s="8">
        <v>4.9000000000000004</v>
      </c>
      <c r="R56" s="9">
        <v>12766</v>
      </c>
    </row>
    <row r="57" spans="1:18" x14ac:dyDescent="0.2">
      <c r="A57" s="10">
        <v>44927</v>
      </c>
      <c r="B57" s="9">
        <v>92</v>
      </c>
      <c r="C57" s="7">
        <v>973.17305999999996</v>
      </c>
      <c r="D57" s="7">
        <v>3.2500000000000001E-2</v>
      </c>
      <c r="E57" s="7">
        <v>0</v>
      </c>
      <c r="F57" s="9">
        <v>0</v>
      </c>
      <c r="G57" s="8">
        <v>6.3</v>
      </c>
      <c r="H57" s="7">
        <v>33.21</v>
      </c>
      <c r="I57" s="9">
        <v>0</v>
      </c>
      <c r="J57" s="9">
        <v>1</v>
      </c>
      <c r="K57" s="7">
        <v>11.802670000000001</v>
      </c>
      <c r="L57" s="7">
        <v>5.4680499999999999</v>
      </c>
      <c r="M57" s="7">
        <v>27.896740000000001</v>
      </c>
      <c r="N57" s="9">
        <v>313</v>
      </c>
      <c r="O57" s="7">
        <v>0</v>
      </c>
      <c r="P57" s="8">
        <v>3.04</v>
      </c>
      <c r="Q57" s="8">
        <v>5.3</v>
      </c>
      <c r="R57" s="9">
        <v>13164</v>
      </c>
    </row>
    <row r="58" spans="1:18" x14ac:dyDescent="0.2">
      <c r="A58" s="10">
        <v>45292</v>
      </c>
      <c r="B58" s="9"/>
      <c r="C58" s="7">
        <v>1002.7582200000001</v>
      </c>
      <c r="D58" s="7"/>
      <c r="E58" s="7"/>
      <c r="F58" s="9"/>
      <c r="G58" s="8">
        <v>5.9</v>
      </c>
      <c r="H58" s="7">
        <v>31.65</v>
      </c>
      <c r="I58" s="9"/>
      <c r="J58" s="9"/>
      <c r="K58" s="7">
        <v>12.061970000000001</v>
      </c>
      <c r="L58" s="7"/>
      <c r="M58" s="7"/>
      <c r="N58" s="9">
        <v>302</v>
      </c>
      <c r="O58" s="7"/>
      <c r="P58" s="8">
        <v>2.1629999999999998</v>
      </c>
      <c r="Q58" s="8">
        <v>4.9000000000000004</v>
      </c>
      <c r="R58" s="9">
        <v>13557</v>
      </c>
    </row>
    <row r="59" spans="1:18" x14ac:dyDescent="0.2">
      <c r="A59" s="10">
        <v>45658</v>
      </c>
      <c r="B59" s="9"/>
      <c r="C59" s="7">
        <v>1024.45111</v>
      </c>
      <c r="D59" s="7"/>
      <c r="E59" s="7"/>
      <c r="F59" s="9"/>
      <c r="G59" s="8"/>
      <c r="H59" s="7"/>
      <c r="I59" s="9"/>
      <c r="J59" s="9"/>
      <c r="K59" s="7"/>
      <c r="L59" s="7"/>
      <c r="M59" s="7"/>
      <c r="N59" s="9"/>
      <c r="O59" s="7"/>
      <c r="P59" s="8">
        <v>1.1200000000000001</v>
      </c>
      <c r="Q59" s="8"/>
      <c r="R59" s="9"/>
    </row>
    <row r="60" spans="1:18" x14ac:dyDescent="0.2">
      <c r="A60" s="11">
        <v>46023</v>
      </c>
      <c r="B60" s="14"/>
      <c r="C60" s="12">
        <v>1035.92355</v>
      </c>
      <c r="D60" s="12"/>
      <c r="E60" s="12"/>
      <c r="F60" s="14"/>
      <c r="G60" s="13"/>
      <c r="H60" s="12"/>
      <c r="I60" s="14"/>
      <c r="J60" s="14"/>
      <c r="K60" s="12"/>
      <c r="L60" s="12"/>
      <c r="M60" s="12"/>
      <c r="N60" s="14"/>
      <c r="O60" s="12"/>
      <c r="P60" s="13"/>
      <c r="Q60" s="13"/>
      <c r="R60" s="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417E3-0205-F24D-89E3-60CA389C9377}">
  <dimension ref="A1"/>
  <sheetViews>
    <sheetView workbookViewId="0"/>
  </sheetViews>
  <sheetFormatPr baseColWidth="10"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B817-010A-2542-9A1F-E5CBCE3F11AA}">
  <dimension ref="A1:K76"/>
  <sheetViews>
    <sheetView zoomScale="115" workbookViewId="0">
      <selection activeCell="D26" sqref="D26"/>
    </sheetView>
  </sheetViews>
  <sheetFormatPr baseColWidth="10" defaultRowHeight="15" x14ac:dyDescent="0.2"/>
  <cols>
    <col min="1" max="1" width="10.83203125" style="27"/>
    <col min="2" max="3" width="19.1640625" style="27" customWidth="1"/>
    <col min="4" max="4" width="15" style="27" customWidth="1"/>
    <col min="5" max="5" width="17" style="27" customWidth="1"/>
    <col min="6" max="16384" width="10.83203125" style="27"/>
  </cols>
  <sheetData>
    <row r="1" spans="1:6" s="29" customFormat="1" ht="112" x14ac:dyDescent="0.2">
      <c r="B1" s="88" t="s">
        <v>490</v>
      </c>
      <c r="C1" s="88" t="s">
        <v>583</v>
      </c>
      <c r="D1" s="76" t="s">
        <v>623</v>
      </c>
      <c r="E1" s="58" t="s">
        <v>652</v>
      </c>
      <c r="F1" s="4" t="s">
        <v>653</v>
      </c>
    </row>
    <row r="2" spans="1:6" x14ac:dyDescent="0.2">
      <c r="A2" s="118">
        <v>36526</v>
      </c>
      <c r="B2" s="88">
        <v>2000</v>
      </c>
      <c r="C2" s="86">
        <v>-12</v>
      </c>
      <c r="D2" s="80">
        <v>9762.5</v>
      </c>
    </row>
    <row r="3" spans="1:6" x14ac:dyDescent="0.2">
      <c r="A3" s="119">
        <v>36892</v>
      </c>
      <c r="B3" s="88">
        <v>2001</v>
      </c>
      <c r="C3" s="86">
        <v>-11</v>
      </c>
      <c r="D3" s="80">
        <v>8670.1923100000004</v>
      </c>
      <c r="E3" s="87">
        <v>8612.5</v>
      </c>
      <c r="F3" s="24">
        <v>9122.7272699999994</v>
      </c>
    </row>
    <row r="4" spans="1:6" x14ac:dyDescent="0.2">
      <c r="A4" s="119">
        <v>37257</v>
      </c>
      <c r="B4" s="88">
        <v>2002</v>
      </c>
      <c r="C4" s="86">
        <v>-10</v>
      </c>
      <c r="D4" s="80">
        <v>8880.7692299999999</v>
      </c>
      <c r="E4" s="87">
        <v>8880.7692299999999</v>
      </c>
      <c r="F4" s="24">
        <v>9242.3076899999996</v>
      </c>
    </row>
    <row r="5" spans="1:6" x14ac:dyDescent="0.2">
      <c r="A5" s="119">
        <v>37622</v>
      </c>
      <c r="B5" s="88">
        <v>2003</v>
      </c>
      <c r="C5" s="86">
        <v>-9</v>
      </c>
      <c r="D5" s="80">
        <v>17093.269230000002</v>
      </c>
      <c r="E5" s="87">
        <v>17093.269230000002</v>
      </c>
      <c r="F5" s="24">
        <v>12706.73077</v>
      </c>
    </row>
    <row r="6" spans="1:6" x14ac:dyDescent="0.2">
      <c r="A6" s="119">
        <v>37987</v>
      </c>
      <c r="B6" s="88">
        <v>2004</v>
      </c>
      <c r="C6" s="86">
        <v>-8</v>
      </c>
      <c r="D6" s="80">
        <v>33750</v>
      </c>
      <c r="E6" s="87">
        <v>33750</v>
      </c>
      <c r="F6" s="24">
        <v>22273.584910000001</v>
      </c>
    </row>
    <row r="7" spans="1:6" x14ac:dyDescent="0.2">
      <c r="A7" s="119">
        <v>38353</v>
      </c>
      <c r="B7" s="88">
        <v>2005</v>
      </c>
      <c r="C7" s="86">
        <v>-7</v>
      </c>
      <c r="D7" s="80">
        <v>25230.769230000002</v>
      </c>
      <c r="E7" s="87">
        <v>25230.769230000002</v>
      </c>
      <c r="F7" s="24">
        <v>19605.769230000002</v>
      </c>
    </row>
    <row r="8" spans="1:6" x14ac:dyDescent="0.2">
      <c r="A8" s="119">
        <v>38718</v>
      </c>
      <c r="B8" s="88">
        <v>2006</v>
      </c>
      <c r="C8" s="86">
        <v>-6</v>
      </c>
      <c r="D8" s="80">
        <v>22117.307690000001</v>
      </c>
      <c r="E8" s="87">
        <v>22117.307690000001</v>
      </c>
      <c r="F8" s="24">
        <v>17735.57692</v>
      </c>
    </row>
    <row r="9" spans="1:6" x14ac:dyDescent="0.2">
      <c r="A9" s="119">
        <v>39083</v>
      </c>
      <c r="B9" s="88">
        <v>2007</v>
      </c>
      <c r="C9" s="86">
        <v>-5</v>
      </c>
      <c r="D9" s="80">
        <v>51836.538460000003</v>
      </c>
      <c r="E9" s="87">
        <v>51836.538460000003</v>
      </c>
      <c r="F9" s="24">
        <v>39774.038460000003</v>
      </c>
    </row>
    <row r="10" spans="1:6" x14ac:dyDescent="0.2">
      <c r="A10" s="119">
        <v>39448</v>
      </c>
      <c r="B10" s="88">
        <v>2008</v>
      </c>
      <c r="C10" s="86">
        <v>-4</v>
      </c>
      <c r="D10" s="80">
        <v>54134.615389999999</v>
      </c>
      <c r="E10" s="87">
        <v>54134.615389999999</v>
      </c>
      <c r="F10" s="24">
        <v>44307.692309999999</v>
      </c>
    </row>
    <row r="11" spans="1:6" x14ac:dyDescent="0.2">
      <c r="A11" s="119">
        <v>39814</v>
      </c>
      <c r="B11" s="88">
        <v>2009</v>
      </c>
      <c r="C11" s="86">
        <v>-3</v>
      </c>
      <c r="D11" s="80">
        <v>16899.03846</v>
      </c>
      <c r="E11" s="87">
        <v>16899.03846</v>
      </c>
      <c r="F11" s="24">
        <v>15509.615390000001</v>
      </c>
    </row>
    <row r="12" spans="1:6" x14ac:dyDescent="0.2">
      <c r="A12" s="119">
        <v>40179</v>
      </c>
      <c r="B12" s="88">
        <v>2010</v>
      </c>
      <c r="C12" s="86">
        <v>-2</v>
      </c>
      <c r="D12" s="80">
        <v>23235.84906</v>
      </c>
      <c r="E12" s="87">
        <v>23235.84906</v>
      </c>
      <c r="F12" s="24">
        <v>19481.132079999999</v>
      </c>
    </row>
    <row r="13" spans="1:6" x14ac:dyDescent="0.2">
      <c r="A13" s="119">
        <v>40544</v>
      </c>
      <c r="B13" s="88">
        <v>2011</v>
      </c>
      <c r="C13" s="86">
        <v>-1</v>
      </c>
      <c r="D13" s="80">
        <v>13867.30769</v>
      </c>
      <c r="E13" s="87">
        <v>13867.30769</v>
      </c>
      <c r="F13" s="24">
        <v>14149.03846</v>
      </c>
    </row>
    <row r="14" spans="1:6" x14ac:dyDescent="0.2">
      <c r="A14" s="119">
        <v>40909</v>
      </c>
      <c r="B14" s="88">
        <v>2012</v>
      </c>
      <c r="C14" s="86">
        <v>0</v>
      </c>
      <c r="D14" s="80">
        <v>9243.2692299999999</v>
      </c>
      <c r="E14" s="87">
        <v>9243.2692299999999</v>
      </c>
      <c r="F14" s="24">
        <v>10593.26923</v>
      </c>
    </row>
    <row r="15" spans="1:6" x14ac:dyDescent="0.2">
      <c r="A15" s="119">
        <v>41275</v>
      </c>
      <c r="B15" s="88">
        <v>2013</v>
      </c>
      <c r="C15" s="86">
        <v>1</v>
      </c>
      <c r="D15" s="80">
        <v>9576.9230800000005</v>
      </c>
      <c r="E15" s="87">
        <v>9576.9230800000005</v>
      </c>
      <c r="F15" s="24">
        <v>10076.92308</v>
      </c>
    </row>
    <row r="16" spans="1:6" x14ac:dyDescent="0.2">
      <c r="A16" s="119">
        <v>41640</v>
      </c>
      <c r="B16" s="88">
        <v>2014</v>
      </c>
      <c r="C16" s="86">
        <v>2</v>
      </c>
      <c r="D16" s="80">
        <v>11574.03846</v>
      </c>
      <c r="E16" s="87">
        <v>11286.53846</v>
      </c>
      <c r="F16" s="24">
        <v>12701.92308</v>
      </c>
    </row>
    <row r="17" spans="1:11" x14ac:dyDescent="0.2">
      <c r="A17" s="119">
        <v>42005</v>
      </c>
      <c r="B17" s="88">
        <v>2015</v>
      </c>
      <c r="C17" s="86">
        <v>3</v>
      </c>
      <c r="D17" s="80">
        <v>7510.5769200000004</v>
      </c>
      <c r="E17" s="87">
        <v>7023.0769200000004</v>
      </c>
      <c r="F17" s="24">
        <v>8204.8076899999996</v>
      </c>
    </row>
    <row r="18" spans="1:11" x14ac:dyDescent="0.2">
      <c r="A18" s="119">
        <v>42370</v>
      </c>
      <c r="B18" s="88">
        <v>2016</v>
      </c>
      <c r="C18" s="86">
        <v>4</v>
      </c>
      <c r="D18" s="80">
        <v>6459.4339600000003</v>
      </c>
      <c r="E18" s="87">
        <v>5951.8867899999996</v>
      </c>
      <c r="F18" s="24">
        <v>6711.3207599999996</v>
      </c>
    </row>
    <row r="19" spans="1:11" x14ac:dyDescent="0.2">
      <c r="A19" s="119">
        <v>42736</v>
      </c>
      <c r="B19" s="88">
        <v>2017</v>
      </c>
      <c r="C19" s="86">
        <v>5</v>
      </c>
      <c r="D19" s="80">
        <v>11051.92308</v>
      </c>
      <c r="E19" s="87">
        <v>10268.26923</v>
      </c>
      <c r="F19" s="24">
        <v>10696.153850000001</v>
      </c>
    </row>
    <row r="20" spans="1:11" x14ac:dyDescent="0.2">
      <c r="A20" s="119">
        <v>43101</v>
      </c>
      <c r="B20" s="88">
        <v>2018</v>
      </c>
      <c r="C20" s="86">
        <v>6</v>
      </c>
      <c r="D20" s="80">
        <v>13665.384620000001</v>
      </c>
      <c r="E20" s="87">
        <v>12481.73077</v>
      </c>
      <c r="F20" s="24">
        <v>12747.115390000001</v>
      </c>
    </row>
    <row r="21" spans="1:11" x14ac:dyDescent="0.2">
      <c r="A21" s="119">
        <v>43466</v>
      </c>
      <c r="B21" s="88">
        <v>2019</v>
      </c>
      <c r="C21" s="86">
        <v>7</v>
      </c>
      <c r="D21" s="80">
        <v>12594.23077</v>
      </c>
      <c r="E21" s="87">
        <v>11341.346149999999</v>
      </c>
      <c r="F21" s="24">
        <v>11805.76923</v>
      </c>
    </row>
    <row r="22" spans="1:11" x14ac:dyDescent="0.2">
      <c r="A22" s="119">
        <v>43831</v>
      </c>
      <c r="B22" s="88">
        <v>2020</v>
      </c>
      <c r="C22" s="86">
        <v>8</v>
      </c>
      <c r="D22" s="80">
        <v>11212.5</v>
      </c>
      <c r="E22" s="87">
        <v>9862.5</v>
      </c>
      <c r="F22" s="24">
        <v>10503.846149999999</v>
      </c>
    </row>
    <row r="23" spans="1:11" x14ac:dyDescent="0.2">
      <c r="A23" s="119">
        <v>44197</v>
      </c>
      <c r="B23" s="88">
        <v>2021</v>
      </c>
      <c r="C23" s="86">
        <v>9</v>
      </c>
      <c r="D23" s="80">
        <v>23305.660380000001</v>
      </c>
      <c r="E23" s="87">
        <v>21046.226419999999</v>
      </c>
      <c r="F23" s="24">
        <v>15066.98113</v>
      </c>
    </row>
    <row r="24" spans="1:11" x14ac:dyDescent="0.2">
      <c r="A24" s="119">
        <v>44562</v>
      </c>
      <c r="B24" s="88">
        <v>2022</v>
      </c>
      <c r="C24" s="86">
        <v>10</v>
      </c>
      <c r="D24" s="80">
        <v>21623.07692</v>
      </c>
      <c r="E24" s="87">
        <v>19676.92308</v>
      </c>
      <c r="F24" s="24">
        <v>15157.21154</v>
      </c>
    </row>
    <row r="25" spans="1:11" x14ac:dyDescent="0.2">
      <c r="A25" s="119">
        <v>44927</v>
      </c>
      <c r="B25" s="88">
        <v>2023</v>
      </c>
      <c r="C25" s="86">
        <v>11</v>
      </c>
      <c r="D25" s="80">
        <v>14673.55769</v>
      </c>
      <c r="E25" s="87">
        <v>13304.80769</v>
      </c>
      <c r="F25" s="24">
        <v>12392.30769</v>
      </c>
    </row>
    <row r="26" spans="1:11" x14ac:dyDescent="0.2">
      <c r="A26" s="120">
        <v>45292</v>
      </c>
      <c r="B26" s="88">
        <v>2024</v>
      </c>
      <c r="C26" s="88">
        <v>12</v>
      </c>
      <c r="D26" s="121">
        <v>15250</v>
      </c>
      <c r="E26" s="99">
        <v>14000</v>
      </c>
      <c r="F26" s="27">
        <v>12250</v>
      </c>
    </row>
    <row r="27" spans="1:11" x14ac:dyDescent="0.2">
      <c r="B27" s="16" t="s">
        <v>654</v>
      </c>
      <c r="C27" s="16">
        <v>13</v>
      </c>
      <c r="D27" s="134">
        <f>(E30*C27^6)+(F30*C27^5)+(G30*C27^4)+(H30*C27^3)+(I30*C27^2)+(J30*C27)+K30</f>
        <v>16145.858202837338</v>
      </c>
    </row>
    <row r="28" spans="1:11" x14ac:dyDescent="0.2">
      <c r="B28" s="34">
        <v>45839</v>
      </c>
      <c r="D28" s="117">
        <f>AVERAGE(D26:D27)</f>
        <v>15697.929101418669</v>
      </c>
    </row>
    <row r="30" spans="1:11" x14ac:dyDescent="0.2">
      <c r="D30" s="114">
        <f>(D28-D26)/D26</f>
        <v>2.9372400093027492E-2</v>
      </c>
      <c r="E30" s="133" cm="1">
        <f t="array" ref="E30:K30">LINEST(D2:D26,C2:C26^{1,2,3,4,5,6})</f>
        <v>4.3140183870838518E-2</v>
      </c>
      <c r="F30" s="27">
        <v>-0.40592954735029874</v>
      </c>
      <c r="G30" s="27">
        <v>-10.769662553105881</v>
      </c>
      <c r="H30" s="27">
        <v>93.618033631418299</v>
      </c>
      <c r="I30" s="27">
        <v>657.1981888754292</v>
      </c>
      <c r="J30" s="27">
        <v>-4887.0063529525542</v>
      </c>
      <c r="K30" s="27">
        <v>13013.330817220343</v>
      </c>
    </row>
    <row r="74" spans="7:8" x14ac:dyDescent="0.2">
      <c r="G74" s="34">
        <v>43466</v>
      </c>
      <c r="H74" s="27">
        <v>88.69</v>
      </c>
    </row>
    <row r="75" spans="7:8" x14ac:dyDescent="0.2">
      <c r="G75" s="34">
        <v>43647</v>
      </c>
      <c r="H75" s="27">
        <f>(H74+H76)/2</f>
        <v>89.37299999999999</v>
      </c>
    </row>
    <row r="76" spans="7:8" x14ac:dyDescent="0.2">
      <c r="G76" s="34">
        <v>43831</v>
      </c>
      <c r="H76" s="27">
        <v>90.055999999999997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D973-8B5D-6D43-9127-E13AB2F87EE2}">
  <dimension ref="A1:N30"/>
  <sheetViews>
    <sheetView workbookViewId="0">
      <selection activeCell="F1" sqref="F1:H28"/>
    </sheetView>
  </sheetViews>
  <sheetFormatPr baseColWidth="10" defaultRowHeight="15" x14ac:dyDescent="0.2"/>
  <cols>
    <col min="1" max="1" width="10.83203125" style="29"/>
    <col min="2" max="2" width="16.5" style="29" customWidth="1"/>
    <col min="3" max="6" width="10.83203125" style="29"/>
    <col min="7" max="7" width="13.5" style="29" bestFit="1" customWidth="1"/>
    <col min="8" max="8" width="11.83203125" style="29" bestFit="1" customWidth="1"/>
    <col min="9" max="16384" width="10.83203125" style="29"/>
  </cols>
  <sheetData>
    <row r="1" spans="1:8" ht="80" x14ac:dyDescent="0.2">
      <c r="A1" s="29" t="s">
        <v>490</v>
      </c>
      <c r="B1" s="112" t="s">
        <v>624</v>
      </c>
      <c r="F1" s="88" t="s">
        <v>490</v>
      </c>
      <c r="G1" s="88" t="s">
        <v>583</v>
      </c>
      <c r="H1" s="76" t="s">
        <v>625</v>
      </c>
    </row>
    <row r="2" spans="1:8" x14ac:dyDescent="0.2">
      <c r="A2" s="88">
        <v>2000</v>
      </c>
      <c r="B2" s="113"/>
      <c r="F2" s="88">
        <v>2000</v>
      </c>
      <c r="G2" s="86">
        <v>-12</v>
      </c>
      <c r="H2" s="104">
        <v>7.2365399999999998</v>
      </c>
    </row>
    <row r="3" spans="1:8" x14ac:dyDescent="0.2">
      <c r="A3" s="88">
        <v>2001</v>
      </c>
      <c r="B3" s="31"/>
      <c r="F3" s="88">
        <v>2001</v>
      </c>
      <c r="G3" s="86">
        <v>-11</v>
      </c>
      <c r="H3" s="104">
        <v>6.3375000000000004</v>
      </c>
    </row>
    <row r="4" spans="1:8" x14ac:dyDescent="0.2">
      <c r="A4" s="88">
        <v>2002</v>
      </c>
      <c r="B4" s="31"/>
      <c r="F4" s="88">
        <v>2002</v>
      </c>
      <c r="G4" s="86">
        <v>-10</v>
      </c>
      <c r="H4" s="104">
        <v>5.9413499999999999</v>
      </c>
    </row>
    <row r="5" spans="1:8" x14ac:dyDescent="0.2">
      <c r="A5" s="88">
        <v>2003</v>
      </c>
      <c r="B5" s="31"/>
      <c r="F5" s="88">
        <v>2003</v>
      </c>
      <c r="G5" s="86">
        <v>-9</v>
      </c>
      <c r="H5" s="104">
        <v>10.997120000000001</v>
      </c>
    </row>
    <row r="6" spans="1:8" x14ac:dyDescent="0.2">
      <c r="A6" s="88">
        <v>2004</v>
      </c>
      <c r="B6" s="31"/>
      <c r="F6" s="88">
        <v>2004</v>
      </c>
      <c r="G6" s="86">
        <v>-8</v>
      </c>
      <c r="H6" s="104">
        <v>17.902830000000002</v>
      </c>
    </row>
    <row r="7" spans="1:8" x14ac:dyDescent="0.2">
      <c r="A7" s="88">
        <v>2005</v>
      </c>
      <c r="B7" s="31"/>
      <c r="F7" s="88">
        <v>2005</v>
      </c>
      <c r="G7" s="86">
        <v>-7</v>
      </c>
      <c r="H7" s="104">
        <v>15.29327</v>
      </c>
    </row>
    <row r="8" spans="1:8" x14ac:dyDescent="0.2">
      <c r="A8" s="88">
        <v>2006</v>
      </c>
      <c r="B8" s="31"/>
      <c r="F8" s="88">
        <v>2006</v>
      </c>
      <c r="G8" s="86">
        <v>-6</v>
      </c>
      <c r="H8" s="104">
        <v>14.527889999999999</v>
      </c>
    </row>
    <row r="9" spans="1:8" x14ac:dyDescent="0.2">
      <c r="A9" s="88">
        <v>2007</v>
      </c>
      <c r="B9" s="31"/>
      <c r="F9" s="88">
        <v>2007</v>
      </c>
      <c r="G9" s="86">
        <v>-5</v>
      </c>
      <c r="H9" s="104">
        <v>29.408270000000002</v>
      </c>
    </row>
    <row r="10" spans="1:8" x14ac:dyDescent="0.2">
      <c r="A10" s="88">
        <v>2008</v>
      </c>
      <c r="B10" s="31"/>
      <c r="F10" s="88">
        <v>2008</v>
      </c>
      <c r="G10" s="86">
        <v>-4</v>
      </c>
      <c r="H10" s="104">
        <v>29.14423</v>
      </c>
    </row>
    <row r="11" spans="1:8" x14ac:dyDescent="0.2">
      <c r="A11" s="88">
        <v>2009</v>
      </c>
      <c r="B11" s="31"/>
      <c r="F11" s="88">
        <v>2009</v>
      </c>
      <c r="G11" s="86">
        <v>-3</v>
      </c>
      <c r="H11" s="104">
        <v>14.78365</v>
      </c>
    </row>
    <row r="12" spans="1:8" x14ac:dyDescent="0.2">
      <c r="A12" s="88">
        <v>2010</v>
      </c>
      <c r="B12" s="31"/>
      <c r="F12" s="88">
        <v>2010</v>
      </c>
      <c r="G12" s="86">
        <v>-2</v>
      </c>
      <c r="H12" s="104">
        <v>17.800190000000001</v>
      </c>
    </row>
    <row r="13" spans="1:8" x14ac:dyDescent="0.2">
      <c r="A13" s="88">
        <v>2011</v>
      </c>
      <c r="B13" s="31"/>
      <c r="F13" s="88">
        <v>2011</v>
      </c>
      <c r="G13" s="86">
        <v>-1</v>
      </c>
      <c r="H13" s="104">
        <v>14.795</v>
      </c>
    </row>
    <row r="14" spans="1:8" x14ac:dyDescent="0.2">
      <c r="A14" s="88">
        <v>2012</v>
      </c>
      <c r="B14" s="31"/>
      <c r="F14" s="88">
        <v>2012</v>
      </c>
      <c r="G14" s="86">
        <v>0</v>
      </c>
      <c r="H14" s="104">
        <v>11.78077</v>
      </c>
    </row>
    <row r="15" spans="1:8" x14ac:dyDescent="0.2">
      <c r="A15" s="88">
        <v>2013</v>
      </c>
      <c r="B15" s="31"/>
      <c r="F15" s="88">
        <v>2013</v>
      </c>
      <c r="G15" s="86">
        <v>1</v>
      </c>
      <c r="H15" s="104">
        <v>12.50365</v>
      </c>
    </row>
    <row r="16" spans="1:8" x14ac:dyDescent="0.2">
      <c r="A16" s="88">
        <v>2014</v>
      </c>
      <c r="B16" s="31"/>
      <c r="F16" s="88">
        <v>2014</v>
      </c>
      <c r="G16" s="86">
        <v>2</v>
      </c>
      <c r="H16" s="104">
        <v>10.59327</v>
      </c>
    </row>
    <row r="17" spans="1:14" x14ac:dyDescent="0.2">
      <c r="A17" s="88">
        <v>2015</v>
      </c>
      <c r="B17" s="31"/>
      <c r="F17" s="88">
        <v>2015</v>
      </c>
      <c r="G17" s="86">
        <v>3</v>
      </c>
      <c r="H17" s="104">
        <v>7.9003899999999998</v>
      </c>
    </row>
    <row r="18" spans="1:14" x14ac:dyDescent="0.2">
      <c r="A18" s="88">
        <v>2016</v>
      </c>
      <c r="B18" s="31"/>
      <c r="F18" s="88">
        <v>2016</v>
      </c>
      <c r="G18" s="86">
        <v>4</v>
      </c>
      <c r="H18" s="104">
        <v>6.9809400000000004</v>
      </c>
    </row>
    <row r="19" spans="1:14" x14ac:dyDescent="0.2">
      <c r="A19" s="88">
        <v>2017</v>
      </c>
      <c r="B19" s="31"/>
      <c r="F19" s="88">
        <v>2017</v>
      </c>
      <c r="G19" s="86">
        <v>5</v>
      </c>
      <c r="H19" s="104">
        <v>9.3653899999999997</v>
      </c>
    </row>
    <row r="20" spans="1:14" x14ac:dyDescent="0.2">
      <c r="A20" s="88">
        <v>2018</v>
      </c>
      <c r="B20" s="31"/>
      <c r="F20" s="88">
        <v>2018</v>
      </c>
      <c r="G20" s="86">
        <v>6</v>
      </c>
      <c r="H20" s="104">
        <v>11.17596</v>
      </c>
    </row>
    <row r="21" spans="1:14" x14ac:dyDescent="0.2">
      <c r="A21" s="88">
        <v>2019</v>
      </c>
      <c r="B21" s="31"/>
      <c r="F21" s="88">
        <v>2019</v>
      </c>
      <c r="G21" s="86">
        <v>7</v>
      </c>
      <c r="H21" s="104">
        <v>11.25385</v>
      </c>
    </row>
    <row r="22" spans="1:14" x14ac:dyDescent="0.2">
      <c r="A22" s="88">
        <v>2020</v>
      </c>
      <c r="B22" s="31"/>
      <c r="F22" s="88">
        <v>2020</v>
      </c>
      <c r="G22" s="86">
        <v>8</v>
      </c>
      <c r="H22" s="104">
        <v>9.2259600000000006</v>
      </c>
    </row>
    <row r="23" spans="1:14" x14ac:dyDescent="0.2">
      <c r="A23" s="88">
        <v>2021</v>
      </c>
      <c r="B23" s="31"/>
      <c r="F23" s="88">
        <v>2021</v>
      </c>
      <c r="G23" s="86">
        <v>9</v>
      </c>
      <c r="H23" s="104">
        <v>17.062259999999998</v>
      </c>
    </row>
    <row r="24" spans="1:14" x14ac:dyDescent="0.2">
      <c r="A24" s="88">
        <v>2022</v>
      </c>
      <c r="B24" s="31"/>
      <c r="F24" s="88">
        <v>2022</v>
      </c>
      <c r="G24" s="86">
        <v>10</v>
      </c>
      <c r="H24" s="104">
        <v>17.240390000000001</v>
      </c>
    </row>
    <row r="25" spans="1:14" x14ac:dyDescent="0.2">
      <c r="A25" s="88">
        <v>2023</v>
      </c>
      <c r="B25" s="31"/>
      <c r="F25" s="88">
        <v>2023</v>
      </c>
      <c r="G25" s="86">
        <v>11</v>
      </c>
      <c r="H25" s="104">
        <v>13.834619999999999</v>
      </c>
    </row>
    <row r="26" spans="1:14" x14ac:dyDescent="0.2">
      <c r="A26" s="100">
        <v>2024</v>
      </c>
      <c r="B26" s="57"/>
      <c r="F26" s="88">
        <v>2024</v>
      </c>
      <c r="G26" s="88">
        <v>12</v>
      </c>
      <c r="H26" s="104">
        <v>17</v>
      </c>
    </row>
    <row r="27" spans="1:14" x14ac:dyDescent="0.2">
      <c r="F27" s="88">
        <v>2025</v>
      </c>
      <c r="G27" s="88">
        <v>13</v>
      </c>
      <c r="H27" s="135">
        <f>(H30*G27^6)+(I30*G27^5)+(J30*G27^4)+(K30*G27^3)+(L30*G27^2)+(M30*G27)+N30</f>
        <v>16.797746301060982</v>
      </c>
    </row>
    <row r="28" spans="1:14" x14ac:dyDescent="0.2">
      <c r="F28" s="78">
        <v>45839</v>
      </c>
      <c r="H28" s="115">
        <f>AVERAGE(H26:H27)</f>
        <v>16.898873150530491</v>
      </c>
      <c r="I28" s="91">
        <f>(H26-H28)/H26</f>
        <v>5.948638204088752E-3</v>
      </c>
    </row>
    <row r="30" spans="1:14" x14ac:dyDescent="0.2">
      <c r="H30" s="116" cm="1">
        <f t="array" ref="H30:N30">LINEST(H2:H26,G2:G26^{1,2,3,4,5,6})</f>
        <v>1.5337774500318208E-5</v>
      </c>
      <c r="I30" s="29">
        <v>-2.1671976671920425E-4</v>
      </c>
      <c r="J30" s="29">
        <v>-3.4565676644788519E-3</v>
      </c>
      <c r="K30" s="29">
        <v>5.1131205427152354E-2</v>
      </c>
      <c r="L30" s="29">
        <v>0.17221243593975488</v>
      </c>
      <c r="M30" s="29">
        <v>-2.511955729000301</v>
      </c>
      <c r="N30" s="29">
        <v>13.171064192340154</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E2DA-E395-CA45-8F6C-E3FFC2D31426}">
  <dimension ref="A1:K91"/>
  <sheetViews>
    <sheetView topLeftCell="A53" workbookViewId="0">
      <selection activeCell="A66" sqref="A66:B90"/>
    </sheetView>
  </sheetViews>
  <sheetFormatPr baseColWidth="10" defaultRowHeight="15" x14ac:dyDescent="0.2"/>
  <cols>
    <col min="1" max="3" width="10.83203125" style="29"/>
    <col min="4" max="4" width="16.5" style="29" customWidth="1"/>
    <col min="5" max="6" width="16" style="29" customWidth="1"/>
    <col min="7" max="16384" width="10.83203125" style="29"/>
  </cols>
  <sheetData>
    <row r="1" spans="1:11" ht="112" x14ac:dyDescent="0.2">
      <c r="A1" s="29" t="s">
        <v>490</v>
      </c>
      <c r="B1" s="51" t="s">
        <v>626</v>
      </c>
      <c r="C1" s="51" t="s">
        <v>627</v>
      </c>
      <c r="D1" s="51" t="s">
        <v>629</v>
      </c>
      <c r="E1" s="51" t="s">
        <v>628</v>
      </c>
      <c r="F1" s="51" t="s">
        <v>655</v>
      </c>
      <c r="I1" s="88" t="s">
        <v>490</v>
      </c>
      <c r="J1" s="76" t="s">
        <v>629</v>
      </c>
      <c r="K1" s="76" t="s">
        <v>628</v>
      </c>
    </row>
    <row r="2" spans="1:11" x14ac:dyDescent="0.2">
      <c r="A2" s="88">
        <v>2000</v>
      </c>
      <c r="B2" s="31">
        <v>22.5</v>
      </c>
      <c r="C2" s="31">
        <v>2.1800999999999999</v>
      </c>
      <c r="D2" s="31"/>
      <c r="E2" s="31"/>
      <c r="F2" s="74">
        <v>3</v>
      </c>
      <c r="I2" s="88">
        <v>2008</v>
      </c>
      <c r="J2" s="104">
        <v>20</v>
      </c>
      <c r="K2" s="104">
        <v>46.5</v>
      </c>
    </row>
    <row r="3" spans="1:11" x14ac:dyDescent="0.2">
      <c r="A3" s="88">
        <v>2001</v>
      </c>
      <c r="B3" s="31">
        <v>20.5</v>
      </c>
      <c r="C3" s="31">
        <v>1.7686900000000001</v>
      </c>
      <c r="D3" s="31"/>
      <c r="E3" s="31"/>
      <c r="F3" s="9">
        <v>33</v>
      </c>
      <c r="I3" s="88">
        <v>2009</v>
      </c>
      <c r="J3" s="104">
        <v>27.5</v>
      </c>
      <c r="K3" s="104">
        <v>35.5</v>
      </c>
    </row>
    <row r="4" spans="1:11" x14ac:dyDescent="0.2">
      <c r="A4" s="88">
        <v>2002</v>
      </c>
      <c r="B4" s="31">
        <v>21.5</v>
      </c>
      <c r="C4" s="31">
        <v>2.32985</v>
      </c>
      <c r="D4" s="31"/>
      <c r="E4" s="31"/>
      <c r="F4" s="9">
        <v>24</v>
      </c>
      <c r="I4" s="88">
        <v>2010</v>
      </c>
      <c r="J4" s="104">
        <v>28</v>
      </c>
      <c r="K4" s="104">
        <v>36.5</v>
      </c>
    </row>
    <row r="5" spans="1:11" x14ac:dyDescent="0.2">
      <c r="A5" s="88">
        <v>2003</v>
      </c>
      <c r="B5" s="31">
        <v>27</v>
      </c>
      <c r="C5" s="31">
        <v>3.3746299999999998</v>
      </c>
      <c r="D5" s="31"/>
      <c r="E5" s="31"/>
      <c r="F5" s="9">
        <v>9</v>
      </c>
      <c r="I5" s="88">
        <v>2011</v>
      </c>
      <c r="J5" s="104">
        <v>20</v>
      </c>
      <c r="K5" s="104">
        <v>30</v>
      </c>
    </row>
    <row r="6" spans="1:11" x14ac:dyDescent="0.2">
      <c r="A6" s="88">
        <v>2004</v>
      </c>
      <c r="B6" s="31">
        <v>36</v>
      </c>
      <c r="C6" s="31">
        <v>4.9564000000000004</v>
      </c>
      <c r="D6" s="31"/>
      <c r="E6" s="31"/>
      <c r="F6" s="9">
        <v>1</v>
      </c>
      <c r="I6" s="88">
        <v>2012</v>
      </c>
      <c r="J6" s="104">
        <v>13</v>
      </c>
      <c r="K6" s="104">
        <v>26.5</v>
      </c>
    </row>
    <row r="7" spans="1:11" x14ac:dyDescent="0.2">
      <c r="A7" s="88">
        <v>2005</v>
      </c>
      <c r="B7" s="31">
        <v>36</v>
      </c>
      <c r="C7" s="31">
        <v>4.4068800000000001</v>
      </c>
      <c r="D7" s="31"/>
      <c r="E7" s="31"/>
      <c r="F7" s="9">
        <v>3</v>
      </c>
      <c r="I7" s="88">
        <v>2013</v>
      </c>
      <c r="J7" s="104">
        <v>18</v>
      </c>
      <c r="K7" s="104">
        <v>29.5</v>
      </c>
    </row>
    <row r="8" spans="1:11" x14ac:dyDescent="0.2">
      <c r="A8" s="88">
        <v>2006</v>
      </c>
      <c r="B8" s="31">
        <v>40</v>
      </c>
      <c r="C8" s="31">
        <v>5.2170500000000004</v>
      </c>
      <c r="D8" s="31"/>
      <c r="E8" s="31"/>
      <c r="F8" s="9">
        <v>7</v>
      </c>
      <c r="I8" s="88">
        <v>2014</v>
      </c>
      <c r="J8" s="104">
        <v>14.5</v>
      </c>
      <c r="K8" s="104">
        <v>30</v>
      </c>
    </row>
    <row r="9" spans="1:11" x14ac:dyDescent="0.2">
      <c r="A9" s="88">
        <v>2007</v>
      </c>
      <c r="B9" s="31">
        <v>55</v>
      </c>
      <c r="C9" s="31">
        <v>5.9275599999999997</v>
      </c>
      <c r="D9" s="31"/>
      <c r="E9" s="31"/>
      <c r="F9" s="9">
        <v>2</v>
      </c>
      <c r="I9" s="88">
        <v>2015</v>
      </c>
      <c r="J9" s="104">
        <v>8.5</v>
      </c>
      <c r="K9" s="104">
        <v>26.5</v>
      </c>
    </row>
    <row r="10" spans="1:11" x14ac:dyDescent="0.2">
      <c r="A10" s="88">
        <v>2008</v>
      </c>
      <c r="B10" s="31">
        <v>46.5</v>
      </c>
      <c r="C10" s="31">
        <v>3.3595299999999999</v>
      </c>
      <c r="D10" s="31">
        <v>20</v>
      </c>
      <c r="E10" s="31">
        <v>46.5</v>
      </c>
      <c r="F10" s="9">
        <v>17</v>
      </c>
      <c r="I10" s="88">
        <v>2016</v>
      </c>
      <c r="J10" s="104">
        <v>8.5</v>
      </c>
      <c r="K10" s="104">
        <v>24.5</v>
      </c>
    </row>
    <row r="11" spans="1:11" x14ac:dyDescent="0.2">
      <c r="A11" s="88">
        <v>2009</v>
      </c>
      <c r="B11" s="31">
        <v>33.75</v>
      </c>
      <c r="C11" s="31">
        <v>4.1435700000000004</v>
      </c>
      <c r="D11" s="31">
        <v>27.5</v>
      </c>
      <c r="E11" s="31">
        <v>35.5</v>
      </c>
      <c r="F11" s="9">
        <v>32</v>
      </c>
      <c r="I11" s="88">
        <v>2017</v>
      </c>
      <c r="J11" s="104">
        <v>14.5</v>
      </c>
      <c r="K11" s="104">
        <v>25.5</v>
      </c>
    </row>
    <row r="12" spans="1:11" x14ac:dyDescent="0.2">
      <c r="A12" s="88">
        <v>2010</v>
      </c>
      <c r="B12" s="31">
        <v>34.5</v>
      </c>
      <c r="C12" s="31">
        <v>5.8009899999999996</v>
      </c>
      <c r="D12" s="31">
        <v>28</v>
      </c>
      <c r="E12" s="31">
        <v>36.5</v>
      </c>
      <c r="F12" s="9">
        <v>8</v>
      </c>
      <c r="I12" s="88">
        <v>2018</v>
      </c>
      <c r="J12" s="104">
        <v>15</v>
      </c>
      <c r="K12" s="104">
        <v>28</v>
      </c>
    </row>
    <row r="13" spans="1:11" x14ac:dyDescent="0.2">
      <c r="A13" s="88">
        <v>2011</v>
      </c>
      <c r="B13" s="31">
        <v>29</v>
      </c>
      <c r="C13" s="31">
        <v>6.3215700000000004</v>
      </c>
      <c r="D13" s="31">
        <v>20</v>
      </c>
      <c r="E13" s="31">
        <v>30</v>
      </c>
      <c r="F13" s="9">
        <v>76</v>
      </c>
      <c r="I13" s="88">
        <v>2019</v>
      </c>
      <c r="J13" s="104">
        <v>13.5</v>
      </c>
      <c r="K13" s="104">
        <v>27.5</v>
      </c>
    </row>
    <row r="14" spans="1:11" x14ac:dyDescent="0.2">
      <c r="A14" s="88">
        <v>2012</v>
      </c>
      <c r="B14" s="31">
        <v>25.75</v>
      </c>
      <c r="C14" s="31">
        <v>5.0636599999999996</v>
      </c>
      <c r="D14" s="31">
        <v>13</v>
      </c>
      <c r="E14" s="31">
        <v>26.5</v>
      </c>
      <c r="F14" s="9">
        <v>127</v>
      </c>
      <c r="I14" s="88">
        <v>2020</v>
      </c>
      <c r="J14" s="104">
        <v>13.75</v>
      </c>
      <c r="K14" s="104">
        <v>26</v>
      </c>
    </row>
    <row r="15" spans="1:11" x14ac:dyDescent="0.2">
      <c r="A15" s="88">
        <v>2013</v>
      </c>
      <c r="B15" s="31">
        <v>27.75</v>
      </c>
      <c r="C15" s="31">
        <v>5.1789199999999997</v>
      </c>
      <c r="D15" s="31">
        <v>18</v>
      </c>
      <c r="E15" s="31">
        <v>29.5</v>
      </c>
      <c r="F15" s="9">
        <v>74</v>
      </c>
      <c r="I15" s="88">
        <v>2021</v>
      </c>
      <c r="J15" s="104">
        <v>23.5</v>
      </c>
      <c r="K15" s="104">
        <v>34.75</v>
      </c>
    </row>
    <row r="16" spans="1:11" x14ac:dyDescent="0.2">
      <c r="A16" s="88">
        <v>2014</v>
      </c>
      <c r="B16" s="31">
        <v>29</v>
      </c>
      <c r="C16" s="31">
        <v>5.1783599999999996</v>
      </c>
      <c r="D16" s="31">
        <v>14.5</v>
      </c>
      <c r="E16" s="31">
        <v>30</v>
      </c>
      <c r="F16" s="9">
        <v>69</v>
      </c>
      <c r="I16" s="88">
        <v>2022</v>
      </c>
      <c r="J16" s="104">
        <v>22.5</v>
      </c>
      <c r="K16" s="104">
        <v>33.5</v>
      </c>
    </row>
    <row r="17" spans="1:11" x14ac:dyDescent="0.2">
      <c r="A17" s="88">
        <v>2015</v>
      </c>
      <c r="B17" s="31">
        <v>25.75</v>
      </c>
      <c r="C17" s="31">
        <v>3.66744</v>
      </c>
      <c r="D17" s="31">
        <v>8.5</v>
      </c>
      <c r="E17" s="31">
        <v>26.5</v>
      </c>
      <c r="F17" s="9">
        <v>96</v>
      </c>
      <c r="I17" s="88">
        <v>2023</v>
      </c>
      <c r="J17" s="104">
        <v>24</v>
      </c>
      <c r="K17" s="104">
        <v>35.5</v>
      </c>
    </row>
    <row r="18" spans="1:11" x14ac:dyDescent="0.2">
      <c r="A18" s="88">
        <v>2016</v>
      </c>
      <c r="B18" s="31">
        <v>24</v>
      </c>
      <c r="C18" s="31">
        <v>4.2112400000000001</v>
      </c>
      <c r="D18" s="31">
        <v>8.5</v>
      </c>
      <c r="E18" s="31">
        <v>24.5</v>
      </c>
      <c r="F18" s="9">
        <v>118</v>
      </c>
    </row>
    <row r="19" spans="1:11" x14ac:dyDescent="0.2">
      <c r="A19" s="88">
        <v>2017</v>
      </c>
      <c r="B19" s="31">
        <v>25</v>
      </c>
      <c r="C19" s="31">
        <v>5.28728</v>
      </c>
      <c r="D19" s="31">
        <v>14.5</v>
      </c>
      <c r="E19" s="31">
        <v>25.5</v>
      </c>
      <c r="F19" s="9">
        <v>50</v>
      </c>
    </row>
    <row r="20" spans="1:11" x14ac:dyDescent="0.2">
      <c r="A20" s="88">
        <v>2018</v>
      </c>
      <c r="B20" s="31">
        <v>27.5</v>
      </c>
      <c r="C20" s="31">
        <v>5.2442799999999998</v>
      </c>
      <c r="D20" s="31">
        <v>15</v>
      </c>
      <c r="E20" s="31">
        <v>28</v>
      </c>
      <c r="F20" s="9">
        <v>2</v>
      </c>
    </row>
    <row r="21" spans="1:11" x14ac:dyDescent="0.2">
      <c r="A21" s="88">
        <v>2019</v>
      </c>
      <c r="B21" s="31">
        <v>27</v>
      </c>
      <c r="C21" s="31">
        <v>4.7334300000000002</v>
      </c>
      <c r="D21" s="31">
        <v>13.5</v>
      </c>
      <c r="E21" s="31">
        <v>27.5</v>
      </c>
      <c r="F21" s="9">
        <v>6</v>
      </c>
    </row>
    <row r="22" spans="1:11" x14ac:dyDescent="0.2">
      <c r="A22" s="88">
        <v>2020</v>
      </c>
      <c r="B22" s="31">
        <v>25.5</v>
      </c>
      <c r="C22" s="31">
        <v>5.0090500000000002</v>
      </c>
      <c r="D22" s="31">
        <v>13.75</v>
      </c>
      <c r="E22" s="31">
        <v>26</v>
      </c>
      <c r="F22" s="9">
        <v>14</v>
      </c>
    </row>
    <row r="23" spans="1:11" x14ac:dyDescent="0.2">
      <c r="A23" s="88">
        <v>2021</v>
      </c>
      <c r="B23" s="31">
        <v>34.25</v>
      </c>
      <c r="C23" s="31">
        <v>7.05227</v>
      </c>
      <c r="D23" s="31">
        <v>23.5</v>
      </c>
      <c r="E23" s="31">
        <v>34.75</v>
      </c>
      <c r="F23" s="9">
        <v>9</v>
      </c>
    </row>
    <row r="24" spans="1:11" x14ac:dyDescent="0.2">
      <c r="A24" s="88">
        <v>2022</v>
      </c>
      <c r="B24" s="31">
        <v>33</v>
      </c>
      <c r="C24" s="31">
        <v>5.7750000000000004</v>
      </c>
      <c r="D24" s="31">
        <v>22.5</v>
      </c>
      <c r="E24" s="31">
        <v>33.5</v>
      </c>
      <c r="F24" s="9">
        <v>11</v>
      </c>
      <c r="H24" s="29" t="e" cm="1">
        <f t="array" ref="H24">LINEST(C2:C25,#REF!^{1,2,3,4,5,6})</f>
        <v>#REF!</v>
      </c>
    </row>
    <row r="25" spans="1:11" x14ac:dyDescent="0.2">
      <c r="A25" s="88">
        <v>2023</v>
      </c>
      <c r="B25" s="57">
        <v>34.5</v>
      </c>
      <c r="C25" s="57">
        <v>5.665</v>
      </c>
      <c r="D25" s="57">
        <v>24</v>
      </c>
      <c r="E25" s="57">
        <v>35.5</v>
      </c>
      <c r="F25" s="9">
        <v>32</v>
      </c>
    </row>
    <row r="26" spans="1:11" x14ac:dyDescent="0.2">
      <c r="A26" s="88">
        <v>2024</v>
      </c>
      <c r="C26" s="47" t="e">
        <f>(H24*#REF!^6)+(I24*#REF!^5)+(J24*#REF!^4)+(K24*#REF!^3)+(L24*#REF!^2)+(M24*#REF!)+N24</f>
        <v>#REF!</v>
      </c>
    </row>
    <row r="66" spans="1:3" ht="64" x14ac:dyDescent="0.2">
      <c r="A66" s="88" t="s">
        <v>490</v>
      </c>
      <c r="B66" s="76" t="s">
        <v>655</v>
      </c>
      <c r="C66" s="76" t="s">
        <v>662</v>
      </c>
    </row>
    <row r="67" spans="1:3" x14ac:dyDescent="0.2">
      <c r="A67" s="88">
        <v>2000</v>
      </c>
      <c r="B67" s="136">
        <v>3</v>
      </c>
      <c r="C67" s="136">
        <v>177</v>
      </c>
    </row>
    <row r="68" spans="1:3" x14ac:dyDescent="0.2">
      <c r="A68" s="88">
        <v>2001</v>
      </c>
      <c r="B68" s="136">
        <v>33</v>
      </c>
      <c r="C68" s="136">
        <v>166</v>
      </c>
    </row>
    <row r="69" spans="1:3" x14ac:dyDescent="0.2">
      <c r="A69" s="88">
        <v>2002</v>
      </c>
      <c r="B69" s="136">
        <v>24</v>
      </c>
      <c r="C69" s="136">
        <v>79</v>
      </c>
    </row>
    <row r="70" spans="1:3" x14ac:dyDescent="0.2">
      <c r="A70" s="88">
        <v>2003</v>
      </c>
      <c r="B70" s="136">
        <v>9</v>
      </c>
      <c r="C70" s="136">
        <v>112</v>
      </c>
    </row>
    <row r="71" spans="1:3" x14ac:dyDescent="0.2">
      <c r="A71" s="88">
        <v>2004</v>
      </c>
      <c r="B71" s="136">
        <v>1</v>
      </c>
      <c r="C71" s="136">
        <v>235</v>
      </c>
    </row>
    <row r="72" spans="1:3" x14ac:dyDescent="0.2">
      <c r="A72" s="88">
        <v>2005</v>
      </c>
      <c r="B72" s="136">
        <v>3</v>
      </c>
      <c r="C72" s="136">
        <v>255</v>
      </c>
    </row>
    <row r="73" spans="1:3" x14ac:dyDescent="0.2">
      <c r="A73" s="88">
        <v>2006</v>
      </c>
      <c r="B73" s="136">
        <v>7</v>
      </c>
      <c r="C73" s="136">
        <v>265</v>
      </c>
    </row>
    <row r="74" spans="1:3" x14ac:dyDescent="0.2">
      <c r="A74" s="88">
        <v>2007</v>
      </c>
      <c r="B74" s="136">
        <v>2</v>
      </c>
      <c r="C74" s="136">
        <v>322</v>
      </c>
    </row>
    <row r="75" spans="1:3" x14ac:dyDescent="0.2">
      <c r="A75" s="88">
        <v>2008</v>
      </c>
      <c r="B75" s="136">
        <v>17</v>
      </c>
      <c r="C75" s="136">
        <v>590</v>
      </c>
    </row>
    <row r="76" spans="1:3" x14ac:dyDescent="0.2">
      <c r="A76" s="88">
        <v>2009</v>
      </c>
      <c r="B76" s="136">
        <v>32</v>
      </c>
      <c r="C76" s="136">
        <v>743</v>
      </c>
    </row>
    <row r="77" spans="1:3" x14ac:dyDescent="0.2">
      <c r="A77" s="88">
        <v>2010</v>
      </c>
      <c r="B77" s="136">
        <v>8</v>
      </c>
      <c r="C77" s="136">
        <v>717</v>
      </c>
    </row>
    <row r="78" spans="1:3" x14ac:dyDescent="0.2">
      <c r="A78" s="88">
        <v>2011</v>
      </c>
      <c r="B78" s="136">
        <v>76</v>
      </c>
      <c r="C78" s="136">
        <v>967</v>
      </c>
    </row>
    <row r="79" spans="1:3" x14ac:dyDescent="0.2">
      <c r="A79" s="88">
        <v>2012</v>
      </c>
      <c r="B79" s="136">
        <v>127</v>
      </c>
      <c r="C79" s="136">
        <v>835</v>
      </c>
    </row>
    <row r="80" spans="1:3" x14ac:dyDescent="0.2">
      <c r="A80" s="88">
        <v>2013</v>
      </c>
      <c r="B80" s="136">
        <v>74</v>
      </c>
      <c r="C80" s="136">
        <v>548</v>
      </c>
    </row>
    <row r="81" spans="1:3" x14ac:dyDescent="0.2">
      <c r="A81" s="88">
        <v>2014</v>
      </c>
      <c r="B81" s="136">
        <v>69</v>
      </c>
      <c r="C81" s="136">
        <v>479</v>
      </c>
    </row>
    <row r="82" spans="1:3" x14ac:dyDescent="0.2">
      <c r="A82" s="88">
        <v>2015</v>
      </c>
      <c r="B82" s="136">
        <v>96</v>
      </c>
      <c r="C82" s="136">
        <v>425</v>
      </c>
    </row>
    <row r="83" spans="1:3" x14ac:dyDescent="0.2">
      <c r="A83" s="88">
        <v>2016</v>
      </c>
      <c r="B83" s="136">
        <v>118</v>
      </c>
      <c r="C83" s="136">
        <v>358</v>
      </c>
    </row>
    <row r="84" spans="1:3" x14ac:dyDescent="0.2">
      <c r="A84" s="88">
        <v>2017</v>
      </c>
      <c r="B84" s="136">
        <v>50</v>
      </c>
      <c r="C84" s="136">
        <v>211</v>
      </c>
    </row>
    <row r="85" spans="1:3" x14ac:dyDescent="0.2">
      <c r="A85" s="88">
        <v>2018</v>
      </c>
      <c r="B85" s="136">
        <v>2</v>
      </c>
      <c r="C85" s="136">
        <v>246</v>
      </c>
    </row>
    <row r="86" spans="1:3" x14ac:dyDescent="0.2">
      <c r="A86" s="88">
        <v>2019</v>
      </c>
      <c r="B86" s="136">
        <v>6</v>
      </c>
      <c r="C86" s="136">
        <v>310</v>
      </c>
    </row>
    <row r="87" spans="1:3" x14ac:dyDescent="0.2">
      <c r="A87" s="88">
        <v>2020</v>
      </c>
      <c r="B87" s="136">
        <v>14</v>
      </c>
      <c r="C87" s="136">
        <v>272</v>
      </c>
    </row>
    <row r="88" spans="1:3" x14ac:dyDescent="0.2">
      <c r="A88" s="88">
        <v>2021</v>
      </c>
      <c r="B88" s="136">
        <v>9</v>
      </c>
      <c r="C88" s="136">
        <v>201</v>
      </c>
    </row>
    <row r="89" spans="1:3" x14ac:dyDescent="0.2">
      <c r="A89" s="88">
        <v>2022</v>
      </c>
      <c r="B89" s="136">
        <v>11</v>
      </c>
      <c r="C89" s="136">
        <v>300</v>
      </c>
    </row>
    <row r="90" spans="1:3" x14ac:dyDescent="0.2">
      <c r="A90" s="88">
        <v>2023</v>
      </c>
      <c r="B90" s="136">
        <v>32</v>
      </c>
      <c r="C90" s="136">
        <v>293</v>
      </c>
    </row>
    <row r="91" spans="1:3" x14ac:dyDescent="0.2">
      <c r="C91" s="14"/>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EFD1-8D2E-7F43-ADE0-03811BC34B3E}">
  <dimension ref="A7:I53"/>
  <sheetViews>
    <sheetView zoomScale="142" workbookViewId="0">
      <selection activeCell="G14" sqref="G14"/>
    </sheetView>
  </sheetViews>
  <sheetFormatPr baseColWidth="10" defaultRowHeight="15" x14ac:dyDescent="0.2"/>
  <cols>
    <col min="1" max="1" width="8.6640625" style="27" bestFit="1" customWidth="1"/>
    <col min="2" max="2" width="12.1640625" style="27" bestFit="1" customWidth="1"/>
    <col min="3" max="3" width="12.6640625" style="27" bestFit="1" customWidth="1"/>
    <col min="4" max="4" width="16.6640625" style="27" bestFit="1" customWidth="1"/>
    <col min="5" max="5" width="9.5" style="27" bestFit="1" customWidth="1"/>
    <col min="6" max="6" width="19" style="27" bestFit="1" customWidth="1"/>
    <col min="7" max="7" width="6.1640625" style="27" bestFit="1" customWidth="1"/>
    <col min="8" max="8" width="16" style="27" bestFit="1" customWidth="1"/>
    <col min="9" max="9" width="5.83203125" style="27" bestFit="1" customWidth="1"/>
    <col min="10" max="10" width="10.83203125" style="27" bestFit="1" customWidth="1"/>
    <col min="11" max="11" width="5" style="27" bestFit="1" customWidth="1"/>
    <col min="12" max="12" width="6.33203125" style="27" bestFit="1" customWidth="1"/>
    <col min="13" max="13" width="4.83203125" style="27" bestFit="1" customWidth="1"/>
    <col min="14" max="14" width="5" style="27" bestFit="1" customWidth="1"/>
    <col min="15" max="15" width="6.33203125" style="27" bestFit="1" customWidth="1"/>
    <col min="16" max="16" width="4.83203125" style="27" bestFit="1" customWidth="1"/>
    <col min="17" max="16384" width="10.83203125" style="27"/>
  </cols>
  <sheetData>
    <row r="7" spans="4:7" x14ac:dyDescent="0.2">
      <c r="D7" s="117"/>
      <c r="E7" s="117"/>
      <c r="F7" s="117"/>
    </row>
    <row r="8" spans="4:7" x14ac:dyDescent="0.2">
      <c r="D8" s="117"/>
      <c r="E8" s="117"/>
    </row>
    <row r="9" spans="4:7" x14ac:dyDescent="0.2">
      <c r="D9" s="117"/>
      <c r="E9" s="117"/>
    </row>
    <row r="10" spans="4:7" x14ac:dyDescent="0.2">
      <c r="D10" s="117"/>
      <c r="E10" s="117"/>
      <c r="F10" s="117"/>
    </row>
    <row r="11" spans="4:7" x14ac:dyDescent="0.2">
      <c r="D11" s="117"/>
      <c r="E11" s="117"/>
    </row>
    <row r="12" spans="4:7" x14ac:dyDescent="0.2">
      <c r="D12" s="117"/>
      <c r="E12" s="117"/>
      <c r="F12" s="117"/>
    </row>
    <row r="13" spans="4:7" x14ac:dyDescent="0.2">
      <c r="D13" s="117"/>
      <c r="E13" s="117"/>
    </row>
    <row r="14" spans="4:7" x14ac:dyDescent="0.2">
      <c r="D14" s="117"/>
      <c r="E14" s="117"/>
    </row>
    <row r="15" spans="4:7" x14ac:dyDescent="0.2">
      <c r="D15" s="117"/>
      <c r="E15" s="117"/>
      <c r="F15" s="117"/>
    </row>
    <row r="16" spans="4:7" x14ac:dyDescent="0.2">
      <c r="D16" s="117"/>
      <c r="E16" s="117"/>
      <c r="F16" s="117"/>
      <c r="G16" s="117"/>
    </row>
    <row r="17" spans="1:9" x14ac:dyDescent="0.2">
      <c r="A17" s="117"/>
      <c r="D17" s="117"/>
      <c r="F17" s="117"/>
    </row>
    <row r="18" spans="1:9" x14ac:dyDescent="0.2">
      <c r="D18" s="117"/>
      <c r="E18" s="117"/>
    </row>
    <row r="19" spans="1:9" x14ac:dyDescent="0.2">
      <c r="D19" s="117"/>
      <c r="E19" s="117"/>
      <c r="F19" s="117"/>
      <c r="G19" s="117"/>
    </row>
    <row r="20" spans="1:9" x14ac:dyDescent="0.2">
      <c r="D20" s="117"/>
      <c r="E20" s="117"/>
      <c r="F20" s="117"/>
    </row>
    <row r="21" spans="1:9" x14ac:dyDescent="0.2">
      <c r="A21" s="117"/>
      <c r="D21" s="117"/>
      <c r="E21" s="117"/>
      <c r="F21" s="117"/>
      <c r="G21" s="117"/>
    </row>
    <row r="22" spans="1:9" x14ac:dyDescent="0.2">
      <c r="D22" s="117"/>
      <c r="E22" s="117"/>
      <c r="F22" s="117"/>
    </row>
    <row r="23" spans="1:9" x14ac:dyDescent="0.2">
      <c r="D23" s="117"/>
      <c r="E23" s="117"/>
      <c r="F23" s="117"/>
    </row>
    <row r="24" spans="1:9" x14ac:dyDescent="0.2">
      <c r="D24" s="117"/>
      <c r="E24" s="117"/>
      <c r="F24" s="117"/>
      <c r="G24" s="117"/>
      <c r="H24" s="117"/>
      <c r="I24" s="117"/>
    </row>
    <row r="25" spans="1:9" x14ac:dyDescent="0.2">
      <c r="D25" s="117"/>
      <c r="E25" s="117"/>
      <c r="F25" s="117"/>
      <c r="G25" s="117"/>
      <c r="H25" s="117"/>
    </row>
    <row r="26" spans="1:9" x14ac:dyDescent="0.2">
      <c r="D26" s="117"/>
      <c r="E26" s="117"/>
      <c r="F26" s="117"/>
      <c r="G26" s="117"/>
      <c r="H26" s="117"/>
    </row>
    <row r="27" spans="1:9" x14ac:dyDescent="0.2">
      <c r="D27" s="117"/>
      <c r="E27" s="117"/>
      <c r="F27" s="117"/>
      <c r="G27" s="117"/>
      <c r="H27" s="117"/>
      <c r="I27" s="117"/>
    </row>
    <row r="28" spans="1:9" x14ac:dyDescent="0.2">
      <c r="D28" s="117"/>
      <c r="E28" s="117"/>
      <c r="F28" s="117"/>
      <c r="G28" s="117"/>
      <c r="H28" s="117"/>
    </row>
    <row r="29" spans="1:9" x14ac:dyDescent="0.2">
      <c r="D29" s="117"/>
      <c r="E29" s="117"/>
      <c r="F29" s="117"/>
      <c r="G29" s="117"/>
      <c r="H29" s="117"/>
      <c r="I29" s="117"/>
    </row>
    <row r="30" spans="1:9" x14ac:dyDescent="0.2">
      <c r="D30" s="117"/>
      <c r="E30" s="117"/>
      <c r="F30" s="117"/>
      <c r="G30" s="117"/>
      <c r="H30" s="117"/>
    </row>
    <row r="31" spans="1:9" x14ac:dyDescent="0.2">
      <c r="D31" s="117"/>
      <c r="E31" s="117"/>
      <c r="F31" s="117"/>
      <c r="G31" s="117"/>
      <c r="H31" s="117"/>
    </row>
    <row r="32" spans="1:9" x14ac:dyDescent="0.2">
      <c r="D32" s="117"/>
      <c r="E32" s="117"/>
      <c r="F32" s="117"/>
      <c r="G32" s="117"/>
      <c r="H32" s="117"/>
      <c r="I32" s="117"/>
    </row>
    <row r="33" spans="4:9" x14ac:dyDescent="0.2">
      <c r="D33" s="117"/>
      <c r="E33" s="117"/>
      <c r="F33" s="117"/>
      <c r="G33" s="117"/>
      <c r="H33" s="117"/>
      <c r="I33" s="117"/>
    </row>
    <row r="34" spans="4:9" x14ac:dyDescent="0.2">
      <c r="D34" s="117"/>
      <c r="F34" s="117"/>
      <c r="G34" s="117"/>
      <c r="I34" s="117"/>
    </row>
    <row r="35" spans="4:9" x14ac:dyDescent="0.2">
      <c r="D35" s="117"/>
      <c r="E35" s="117"/>
      <c r="G35" s="117"/>
      <c r="H35" s="117"/>
    </row>
    <row r="36" spans="4:9" x14ac:dyDescent="0.2">
      <c r="D36" s="117"/>
      <c r="E36" s="117"/>
      <c r="F36" s="117"/>
      <c r="G36" s="117"/>
      <c r="H36" s="117"/>
      <c r="I36" s="117"/>
    </row>
    <row r="37" spans="4:9" x14ac:dyDescent="0.2">
      <c r="F37" s="117"/>
      <c r="G37" s="117"/>
      <c r="H37" s="117"/>
      <c r="I37" s="117"/>
    </row>
    <row r="38" spans="4:9" x14ac:dyDescent="0.2">
      <c r="F38" s="117"/>
      <c r="G38" s="117"/>
      <c r="H38" s="117"/>
      <c r="I38" s="117"/>
    </row>
    <row r="39" spans="4:9" x14ac:dyDescent="0.2">
      <c r="F39" s="117"/>
      <c r="G39" s="117"/>
      <c r="H39" s="117"/>
      <c r="I39" s="117"/>
    </row>
    <row r="40" spans="4:9" x14ac:dyDescent="0.2">
      <c r="F40" s="117"/>
      <c r="G40" s="117"/>
      <c r="H40" s="117"/>
      <c r="I40" s="117"/>
    </row>
    <row r="41" spans="4:9" x14ac:dyDescent="0.2">
      <c r="F41" s="117"/>
      <c r="G41" s="117"/>
      <c r="H41" s="117"/>
      <c r="I41" s="117"/>
    </row>
    <row r="42" spans="4:9" x14ac:dyDescent="0.2">
      <c r="F42" s="117"/>
      <c r="G42" s="117"/>
      <c r="H42" s="117"/>
      <c r="I42" s="117"/>
    </row>
    <row r="43" spans="4:9" x14ac:dyDescent="0.2">
      <c r="F43" s="117"/>
      <c r="G43" s="117"/>
      <c r="H43" s="117"/>
      <c r="I43" s="117"/>
    </row>
    <row r="44" spans="4:9" x14ac:dyDescent="0.2">
      <c r="F44" s="117"/>
      <c r="G44" s="117"/>
      <c r="H44" s="117"/>
      <c r="I44" s="117"/>
    </row>
    <row r="45" spans="4:9" x14ac:dyDescent="0.2">
      <c r="F45" s="117"/>
      <c r="G45" s="117"/>
      <c r="H45" s="117"/>
      <c r="I45" s="117"/>
    </row>
    <row r="46" spans="4:9" x14ac:dyDescent="0.2">
      <c r="G46" s="117"/>
      <c r="H46" s="117"/>
      <c r="I46" s="117"/>
    </row>
    <row r="47" spans="4:9" x14ac:dyDescent="0.2">
      <c r="G47" s="117"/>
      <c r="H47" s="117"/>
      <c r="I47" s="117"/>
    </row>
    <row r="48" spans="4:9" x14ac:dyDescent="0.2">
      <c r="G48" s="117"/>
      <c r="H48" s="117"/>
      <c r="I48" s="117"/>
    </row>
    <row r="49" spans="7:9" x14ac:dyDescent="0.2">
      <c r="G49" s="117"/>
      <c r="H49" s="117"/>
      <c r="I49" s="117"/>
    </row>
    <row r="50" spans="7:9" x14ac:dyDescent="0.2">
      <c r="G50" s="117"/>
      <c r="H50" s="117"/>
      <c r="I50" s="117"/>
    </row>
    <row r="51" spans="7:9" x14ac:dyDescent="0.2">
      <c r="G51" s="117"/>
    </row>
    <row r="52" spans="7:9" x14ac:dyDescent="0.2">
      <c r="G52" s="117"/>
      <c r="H52" s="117"/>
    </row>
    <row r="53" spans="7:9" x14ac:dyDescent="0.2">
      <c r="G53" s="117"/>
      <c r="H53" s="11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BAA2-0038-F748-87BC-809FC60C0EBE}">
  <dimension ref="A1"/>
  <sheetViews>
    <sheetView workbookViewId="0"/>
  </sheetViews>
  <sheetFormatPr baseColWidth="10"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3421C-98B2-344A-A606-14382602AA1C}">
  <dimension ref="A1"/>
  <sheetViews>
    <sheetView workbookViewId="0"/>
  </sheetViews>
  <sheetFormatPr baseColWidth="10" defaultRowHeight="15" x14ac:dyDescent="0.2"/>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6A7E9-3607-FC41-B679-7D6BF3EC98F7}">
  <dimension ref="A1:T51"/>
  <sheetViews>
    <sheetView workbookViewId="0">
      <selection sqref="A1:T51"/>
    </sheetView>
  </sheetViews>
  <sheetFormatPr baseColWidth="10" defaultRowHeight="15" x14ac:dyDescent="0.2"/>
  <sheetData>
    <row r="1" spans="1:20" x14ac:dyDescent="0.2">
      <c r="A1" s="16" t="s">
        <v>80</v>
      </c>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c r="P1" s="16" t="s">
        <v>95</v>
      </c>
      <c r="Q1" s="16" t="s">
        <v>96</v>
      </c>
      <c r="R1" s="16" t="s">
        <v>97</v>
      </c>
      <c r="S1" s="16" t="s">
        <v>98</v>
      </c>
      <c r="T1" s="16"/>
    </row>
    <row r="2" spans="1:20" x14ac:dyDescent="0.2">
      <c r="A2" s="17">
        <v>1</v>
      </c>
      <c r="B2" s="18" t="s">
        <v>99</v>
      </c>
      <c r="C2" s="19">
        <v>328</v>
      </c>
      <c r="D2" s="19">
        <v>2</v>
      </c>
      <c r="E2" s="19">
        <v>330</v>
      </c>
      <c r="F2" s="19">
        <v>37236880</v>
      </c>
      <c r="G2" s="19">
        <v>112839</v>
      </c>
      <c r="H2" s="18" t="s">
        <v>100</v>
      </c>
      <c r="I2" s="20">
        <v>10.848577000000001</v>
      </c>
      <c r="J2" s="18" t="s">
        <v>101</v>
      </c>
      <c r="K2" s="18" t="s">
        <v>102</v>
      </c>
      <c r="L2" s="18" t="s">
        <v>103</v>
      </c>
      <c r="M2" s="18" t="s">
        <v>103</v>
      </c>
      <c r="N2" s="18" t="s">
        <v>104</v>
      </c>
      <c r="O2" s="18" t="s">
        <v>105</v>
      </c>
      <c r="P2" s="18" t="s">
        <v>106</v>
      </c>
      <c r="Q2" s="18" t="s">
        <v>107</v>
      </c>
      <c r="R2" s="18" t="s">
        <v>108</v>
      </c>
      <c r="S2" s="18" t="s">
        <v>109</v>
      </c>
      <c r="T2" s="18" t="s">
        <v>108</v>
      </c>
    </row>
    <row r="3" spans="1:20" x14ac:dyDescent="0.2">
      <c r="A3" s="17">
        <v>2</v>
      </c>
      <c r="B3" s="18" t="s">
        <v>110</v>
      </c>
      <c r="C3" s="19">
        <v>204</v>
      </c>
      <c r="D3" s="19">
        <v>8</v>
      </c>
      <c r="E3" s="19">
        <v>212</v>
      </c>
      <c r="F3" s="19">
        <v>23858084</v>
      </c>
      <c r="G3" s="19">
        <v>112538</v>
      </c>
      <c r="H3" s="18" t="s">
        <v>100</v>
      </c>
      <c r="I3" s="20">
        <v>11.74959</v>
      </c>
      <c r="J3" s="18" t="s">
        <v>111</v>
      </c>
      <c r="K3" s="18" t="s">
        <v>112</v>
      </c>
      <c r="L3" s="18" t="s">
        <v>113</v>
      </c>
      <c r="M3" s="18" t="s">
        <v>108</v>
      </c>
      <c r="N3" s="18" t="s">
        <v>114</v>
      </c>
      <c r="O3" s="18" t="s">
        <v>115</v>
      </c>
      <c r="P3" s="18" t="s">
        <v>116</v>
      </c>
      <c r="Q3" s="18" t="s">
        <v>117</v>
      </c>
      <c r="R3" s="18" t="s">
        <v>108</v>
      </c>
      <c r="S3" s="18" t="s">
        <v>118</v>
      </c>
      <c r="T3" s="18" t="s">
        <v>108</v>
      </c>
    </row>
    <row r="4" spans="1:20" x14ac:dyDescent="0.2">
      <c r="A4" s="17">
        <v>3</v>
      </c>
      <c r="B4" s="18" t="s">
        <v>119</v>
      </c>
      <c r="C4" s="19">
        <v>123</v>
      </c>
      <c r="D4" s="19">
        <v>17</v>
      </c>
      <c r="E4" s="19">
        <v>140</v>
      </c>
      <c r="F4" s="19">
        <v>7631234</v>
      </c>
      <c r="G4" s="19">
        <v>54508</v>
      </c>
      <c r="H4" s="18" t="s">
        <v>100</v>
      </c>
      <c r="I4" s="20">
        <v>7.7892950000000001</v>
      </c>
      <c r="J4" s="18" t="s">
        <v>120</v>
      </c>
      <c r="K4" s="18" t="s">
        <v>121</v>
      </c>
      <c r="L4" s="18" t="s">
        <v>122</v>
      </c>
      <c r="M4" s="18" t="s">
        <v>108</v>
      </c>
      <c r="N4" s="18" t="s">
        <v>108</v>
      </c>
      <c r="O4" s="18" t="s">
        <v>123</v>
      </c>
      <c r="P4" s="18" t="s">
        <v>124</v>
      </c>
      <c r="Q4" s="18" t="s">
        <v>125</v>
      </c>
      <c r="R4" s="18" t="s">
        <v>126</v>
      </c>
      <c r="S4" s="18" t="s">
        <v>127</v>
      </c>
      <c r="T4" s="18" t="s">
        <v>108</v>
      </c>
    </row>
    <row r="5" spans="1:20" x14ac:dyDescent="0.2">
      <c r="A5" s="17">
        <v>4</v>
      </c>
      <c r="B5" s="18" t="s">
        <v>128</v>
      </c>
      <c r="C5" s="19">
        <v>118</v>
      </c>
      <c r="D5" s="19">
        <v>14</v>
      </c>
      <c r="E5" s="19">
        <v>132</v>
      </c>
      <c r="F5" s="19">
        <v>11453068</v>
      </c>
      <c r="G5" s="19">
        <v>86765</v>
      </c>
      <c r="H5" s="18" t="s">
        <v>100</v>
      </c>
      <c r="I5" s="20">
        <v>5.7429370000000004</v>
      </c>
      <c r="J5" s="18" t="s">
        <v>129</v>
      </c>
      <c r="K5" s="18" t="s">
        <v>130</v>
      </c>
      <c r="L5" s="18" t="s">
        <v>131</v>
      </c>
      <c r="M5" s="18" t="s">
        <v>108</v>
      </c>
      <c r="N5" s="18" t="s">
        <v>108</v>
      </c>
      <c r="O5" s="18" t="s">
        <v>105</v>
      </c>
      <c r="P5" s="18" t="s">
        <v>132</v>
      </c>
      <c r="Q5" s="18" t="s">
        <v>133</v>
      </c>
      <c r="R5" s="18" t="s">
        <v>108</v>
      </c>
      <c r="S5" s="18" t="s">
        <v>108</v>
      </c>
      <c r="T5" s="18" t="s">
        <v>108</v>
      </c>
    </row>
    <row r="6" spans="1:20" x14ac:dyDescent="0.2">
      <c r="A6" s="17">
        <v>5</v>
      </c>
      <c r="B6" s="18" t="s">
        <v>134</v>
      </c>
      <c r="C6" s="19">
        <v>117</v>
      </c>
      <c r="D6" s="19">
        <v>2</v>
      </c>
      <c r="E6" s="19">
        <v>119</v>
      </c>
      <c r="F6" s="19">
        <v>13342866</v>
      </c>
      <c r="G6" s="19">
        <v>112124</v>
      </c>
      <c r="H6" s="18" t="s">
        <v>100</v>
      </c>
      <c r="I6" s="20">
        <v>11.747862</v>
      </c>
      <c r="J6" s="18" t="s">
        <v>135</v>
      </c>
      <c r="K6" s="18" t="s">
        <v>136</v>
      </c>
      <c r="L6" s="18" t="s">
        <v>137</v>
      </c>
      <c r="M6" s="18" t="s">
        <v>108</v>
      </c>
      <c r="N6" s="18" t="s">
        <v>138</v>
      </c>
      <c r="O6" s="18" t="s">
        <v>139</v>
      </c>
      <c r="P6" s="18" t="s">
        <v>140</v>
      </c>
      <c r="Q6" s="18" t="s">
        <v>108</v>
      </c>
      <c r="R6" s="18" t="s">
        <v>141</v>
      </c>
      <c r="S6" s="18" t="s">
        <v>142</v>
      </c>
      <c r="T6" s="18" t="s">
        <v>108</v>
      </c>
    </row>
    <row r="7" spans="1:20" x14ac:dyDescent="0.2">
      <c r="A7" s="17">
        <v>6</v>
      </c>
      <c r="B7" s="18" t="s">
        <v>143</v>
      </c>
      <c r="C7" s="19">
        <v>108</v>
      </c>
      <c r="D7" s="19">
        <v>8</v>
      </c>
      <c r="E7" s="19">
        <v>116</v>
      </c>
      <c r="F7" s="19">
        <v>15942927</v>
      </c>
      <c r="G7" s="19">
        <v>137439</v>
      </c>
      <c r="H7" s="18" t="s">
        <v>100</v>
      </c>
      <c r="I7" s="20">
        <v>8.0709870000000006</v>
      </c>
      <c r="J7" s="18" t="s">
        <v>144</v>
      </c>
      <c r="K7" s="18" t="s">
        <v>145</v>
      </c>
      <c r="L7" s="18" t="s">
        <v>146</v>
      </c>
      <c r="M7" s="18" t="s">
        <v>108</v>
      </c>
      <c r="N7" s="18" t="s">
        <v>108</v>
      </c>
      <c r="O7" s="18" t="s">
        <v>147</v>
      </c>
      <c r="P7" s="18" t="s">
        <v>148</v>
      </c>
      <c r="Q7" s="18" t="s">
        <v>149</v>
      </c>
      <c r="R7" s="18" t="s">
        <v>108</v>
      </c>
      <c r="S7" s="18" t="s">
        <v>108</v>
      </c>
      <c r="T7" s="18" t="s">
        <v>108</v>
      </c>
    </row>
    <row r="8" spans="1:20" x14ac:dyDescent="0.2">
      <c r="A8" s="17">
        <v>7</v>
      </c>
      <c r="B8" s="18" t="s">
        <v>150</v>
      </c>
      <c r="C8" s="19">
        <v>115</v>
      </c>
      <c r="D8" s="19" t="s">
        <v>108</v>
      </c>
      <c r="E8" s="19">
        <v>115</v>
      </c>
      <c r="F8" s="19">
        <v>5218388</v>
      </c>
      <c r="G8" s="19">
        <v>45377</v>
      </c>
      <c r="H8" s="18" t="s">
        <v>100</v>
      </c>
      <c r="I8" s="20">
        <v>12.206521</v>
      </c>
      <c r="J8" s="18" t="s">
        <v>151</v>
      </c>
      <c r="K8" s="18" t="s">
        <v>152</v>
      </c>
      <c r="L8" s="18" t="s">
        <v>153</v>
      </c>
      <c r="M8" s="18" t="s">
        <v>108</v>
      </c>
      <c r="N8" s="18" t="s">
        <v>108</v>
      </c>
      <c r="O8" s="18" t="s">
        <v>153</v>
      </c>
      <c r="P8" s="18" t="s">
        <v>154</v>
      </c>
      <c r="Q8" s="18" t="s">
        <v>155</v>
      </c>
      <c r="R8" s="18" t="s">
        <v>156</v>
      </c>
      <c r="S8" s="18" t="s">
        <v>157</v>
      </c>
      <c r="T8" s="18" t="s">
        <v>108</v>
      </c>
    </row>
    <row r="9" spans="1:20" x14ac:dyDescent="0.2">
      <c r="A9" s="17">
        <v>8</v>
      </c>
      <c r="B9" s="18" t="s">
        <v>158</v>
      </c>
      <c r="C9" s="19">
        <v>80</v>
      </c>
      <c r="D9" s="19">
        <v>27</v>
      </c>
      <c r="E9" s="19">
        <v>107</v>
      </c>
      <c r="F9" s="19">
        <v>6098379</v>
      </c>
      <c r="G9" s="19">
        <v>56994</v>
      </c>
      <c r="H9" s="18" t="s">
        <v>100</v>
      </c>
      <c r="I9" s="20">
        <v>3.6343740000000002</v>
      </c>
      <c r="J9" s="18" t="s">
        <v>159</v>
      </c>
      <c r="K9" s="18" t="s">
        <v>108</v>
      </c>
      <c r="L9" s="18" t="s">
        <v>160</v>
      </c>
      <c r="M9" s="18" t="s">
        <v>161</v>
      </c>
      <c r="N9" s="18" t="s">
        <v>162</v>
      </c>
      <c r="O9" s="18" t="s">
        <v>115</v>
      </c>
      <c r="P9" s="18" t="s">
        <v>163</v>
      </c>
      <c r="Q9" s="18" t="s">
        <v>164</v>
      </c>
      <c r="R9" s="18" t="s">
        <v>165</v>
      </c>
      <c r="S9" s="18" t="s">
        <v>166</v>
      </c>
      <c r="T9" s="18" t="s">
        <v>108</v>
      </c>
    </row>
    <row r="10" spans="1:20" x14ac:dyDescent="0.2">
      <c r="A10" s="17">
        <v>9</v>
      </c>
      <c r="B10" s="18" t="s">
        <v>167</v>
      </c>
      <c r="C10" s="19">
        <v>97</v>
      </c>
      <c r="D10" s="19">
        <v>9</v>
      </c>
      <c r="E10" s="19">
        <v>106</v>
      </c>
      <c r="F10" s="19">
        <v>12342969</v>
      </c>
      <c r="G10" s="19">
        <v>116443</v>
      </c>
      <c r="H10" s="18" t="s">
        <v>100</v>
      </c>
      <c r="I10" s="20">
        <v>9.7182130000000004</v>
      </c>
      <c r="J10" s="18" t="s">
        <v>168</v>
      </c>
      <c r="K10" s="18" t="s">
        <v>169</v>
      </c>
      <c r="L10" s="18" t="s">
        <v>153</v>
      </c>
      <c r="M10" s="18" t="s">
        <v>108</v>
      </c>
      <c r="N10" s="18" t="s">
        <v>108</v>
      </c>
      <c r="O10" s="18" t="s">
        <v>153</v>
      </c>
      <c r="P10" s="18" t="s">
        <v>108</v>
      </c>
      <c r="Q10" s="18" t="s">
        <v>108</v>
      </c>
      <c r="R10" s="18" t="s">
        <v>170</v>
      </c>
      <c r="S10" s="18" t="s">
        <v>171</v>
      </c>
      <c r="T10" s="18" t="s">
        <v>108</v>
      </c>
    </row>
    <row r="11" spans="1:20" x14ac:dyDescent="0.2">
      <c r="A11" s="17">
        <v>10</v>
      </c>
      <c r="B11" s="18" t="s">
        <v>172</v>
      </c>
      <c r="C11" s="19">
        <v>92</v>
      </c>
      <c r="D11" s="19">
        <v>10</v>
      </c>
      <c r="E11" s="19">
        <v>102</v>
      </c>
      <c r="F11" s="19">
        <v>10513072</v>
      </c>
      <c r="G11" s="19">
        <v>103069</v>
      </c>
      <c r="H11" s="18" t="s">
        <v>100</v>
      </c>
      <c r="I11" s="20">
        <v>8.600543</v>
      </c>
      <c r="J11" s="18" t="s">
        <v>173</v>
      </c>
      <c r="K11" s="18" t="s">
        <v>108</v>
      </c>
      <c r="L11" s="18" t="s">
        <v>174</v>
      </c>
      <c r="M11" s="18" t="s">
        <v>108</v>
      </c>
      <c r="N11" s="18" t="s">
        <v>175</v>
      </c>
      <c r="O11" s="18" t="s">
        <v>176</v>
      </c>
      <c r="P11" s="18" t="s">
        <v>177</v>
      </c>
      <c r="Q11" s="18" t="s">
        <v>178</v>
      </c>
      <c r="R11" s="18" t="s">
        <v>179</v>
      </c>
      <c r="S11" s="18" t="s">
        <v>180</v>
      </c>
      <c r="T11" s="18" t="s">
        <v>108</v>
      </c>
    </row>
    <row r="12" spans="1:20" x14ac:dyDescent="0.2">
      <c r="A12" s="17">
        <v>11</v>
      </c>
      <c r="B12" s="18" t="s">
        <v>181</v>
      </c>
      <c r="C12" s="19">
        <v>98</v>
      </c>
      <c r="D12" s="19">
        <v>1</v>
      </c>
      <c r="E12" s="19">
        <v>99</v>
      </c>
      <c r="F12" s="19">
        <v>12120599</v>
      </c>
      <c r="G12" s="19">
        <v>122430</v>
      </c>
      <c r="H12" s="18" t="s">
        <v>100</v>
      </c>
      <c r="I12" s="20">
        <v>10.922618999999999</v>
      </c>
      <c r="J12" s="18" t="s">
        <v>182</v>
      </c>
      <c r="K12" s="18" t="s">
        <v>183</v>
      </c>
      <c r="L12" s="18" t="s">
        <v>113</v>
      </c>
      <c r="M12" s="18" t="s">
        <v>108</v>
      </c>
      <c r="N12" s="18" t="s">
        <v>184</v>
      </c>
      <c r="O12" s="18" t="s">
        <v>115</v>
      </c>
      <c r="P12" s="18" t="s">
        <v>185</v>
      </c>
      <c r="Q12" s="18" t="s">
        <v>186</v>
      </c>
      <c r="R12" s="18" t="s">
        <v>187</v>
      </c>
      <c r="S12" s="18" t="s">
        <v>188</v>
      </c>
      <c r="T12" s="18" t="s">
        <v>108</v>
      </c>
    </row>
    <row r="13" spans="1:20" x14ac:dyDescent="0.2">
      <c r="A13" s="17">
        <v>12</v>
      </c>
      <c r="B13" s="18" t="s">
        <v>189</v>
      </c>
      <c r="C13" s="19">
        <v>83</v>
      </c>
      <c r="D13" s="19">
        <v>13</v>
      </c>
      <c r="E13" s="19">
        <v>96</v>
      </c>
      <c r="F13" s="19">
        <v>12499647</v>
      </c>
      <c r="G13" s="19">
        <v>130204</v>
      </c>
      <c r="H13" s="18" t="s">
        <v>100</v>
      </c>
      <c r="I13" s="20">
        <v>11.054216</v>
      </c>
      <c r="J13" s="18" t="s">
        <v>190</v>
      </c>
      <c r="K13" s="18" t="s">
        <v>191</v>
      </c>
      <c r="L13" s="18" t="s">
        <v>113</v>
      </c>
      <c r="M13" s="18" t="s">
        <v>108</v>
      </c>
      <c r="N13" s="18" t="s">
        <v>192</v>
      </c>
      <c r="O13" s="18" t="s">
        <v>115</v>
      </c>
      <c r="P13" s="18" t="s">
        <v>193</v>
      </c>
      <c r="Q13" s="18" t="s">
        <v>194</v>
      </c>
      <c r="R13" s="18" t="s">
        <v>195</v>
      </c>
      <c r="S13" s="18" t="s">
        <v>196</v>
      </c>
      <c r="T13" s="18" t="s">
        <v>108</v>
      </c>
    </row>
    <row r="14" spans="1:20" x14ac:dyDescent="0.2">
      <c r="A14" s="17">
        <v>13</v>
      </c>
      <c r="B14" s="18" t="s">
        <v>197</v>
      </c>
      <c r="C14" s="19">
        <v>80</v>
      </c>
      <c r="D14" s="19">
        <v>3</v>
      </c>
      <c r="E14" s="19">
        <v>83</v>
      </c>
      <c r="F14" s="19">
        <v>7877142</v>
      </c>
      <c r="G14" s="19">
        <v>94905</v>
      </c>
      <c r="H14" s="18" t="s">
        <v>100</v>
      </c>
      <c r="I14" s="20">
        <v>5.6031250000000004</v>
      </c>
      <c r="J14" s="18" t="s">
        <v>198</v>
      </c>
      <c r="K14" s="18" t="s">
        <v>199</v>
      </c>
      <c r="L14" s="18" t="s">
        <v>200</v>
      </c>
      <c r="M14" s="18" t="s">
        <v>201</v>
      </c>
      <c r="N14" s="18" t="s">
        <v>202</v>
      </c>
      <c r="O14" s="18" t="s">
        <v>115</v>
      </c>
      <c r="P14" s="18" t="s">
        <v>203</v>
      </c>
      <c r="Q14" s="18" t="s">
        <v>204</v>
      </c>
      <c r="R14" s="18" t="s">
        <v>108</v>
      </c>
      <c r="S14" s="18" t="s">
        <v>205</v>
      </c>
      <c r="T14" s="18" t="s">
        <v>108</v>
      </c>
    </row>
    <row r="15" spans="1:20" x14ac:dyDescent="0.2">
      <c r="A15" s="17">
        <v>14</v>
      </c>
      <c r="B15" s="18" t="s">
        <v>206</v>
      </c>
      <c r="C15" s="19">
        <v>76</v>
      </c>
      <c r="D15" s="19">
        <v>4</v>
      </c>
      <c r="E15" s="19">
        <v>80</v>
      </c>
      <c r="F15" s="19">
        <v>8339939</v>
      </c>
      <c r="G15" s="19">
        <v>104249</v>
      </c>
      <c r="H15" s="18" t="s">
        <v>100</v>
      </c>
      <c r="I15" s="20">
        <v>6.2335520000000004</v>
      </c>
      <c r="J15" s="18" t="s">
        <v>207</v>
      </c>
      <c r="K15" s="18" t="s">
        <v>108</v>
      </c>
      <c r="L15" s="18" t="s">
        <v>200</v>
      </c>
      <c r="M15" s="18" t="s">
        <v>201</v>
      </c>
      <c r="N15" s="18" t="s">
        <v>208</v>
      </c>
      <c r="O15" s="18" t="s">
        <v>115</v>
      </c>
      <c r="P15" s="18" t="s">
        <v>209</v>
      </c>
      <c r="Q15" s="18" t="s">
        <v>210</v>
      </c>
      <c r="R15" s="18" t="s">
        <v>211</v>
      </c>
      <c r="S15" s="18" t="s">
        <v>212</v>
      </c>
      <c r="T15" s="18" t="s">
        <v>108</v>
      </c>
    </row>
    <row r="16" spans="1:20" x14ac:dyDescent="0.2">
      <c r="A16" s="17">
        <v>15</v>
      </c>
      <c r="B16" s="18" t="s">
        <v>213</v>
      </c>
      <c r="C16" s="19">
        <v>77</v>
      </c>
      <c r="D16" s="19">
        <v>2</v>
      </c>
      <c r="E16" s="19">
        <v>79</v>
      </c>
      <c r="F16" s="19">
        <v>11465649</v>
      </c>
      <c r="G16" s="19">
        <v>145134</v>
      </c>
      <c r="H16" s="18" t="s">
        <v>100</v>
      </c>
      <c r="I16" s="20">
        <v>9.0432889999999997</v>
      </c>
      <c r="J16" s="18" t="s">
        <v>214</v>
      </c>
      <c r="K16" s="18" t="s">
        <v>215</v>
      </c>
      <c r="L16" s="18" t="s">
        <v>216</v>
      </c>
      <c r="M16" s="18" t="s">
        <v>108</v>
      </c>
      <c r="N16" s="18" t="s">
        <v>217</v>
      </c>
      <c r="O16" s="18" t="s">
        <v>218</v>
      </c>
      <c r="P16" s="18" t="s">
        <v>219</v>
      </c>
      <c r="Q16" s="18" t="s">
        <v>220</v>
      </c>
      <c r="R16" s="18" t="s">
        <v>221</v>
      </c>
      <c r="S16" s="18" t="s">
        <v>222</v>
      </c>
      <c r="T16" s="18" t="s">
        <v>108</v>
      </c>
    </row>
    <row r="17" spans="1:20" x14ac:dyDescent="0.2">
      <c r="A17" s="17">
        <v>16</v>
      </c>
      <c r="B17" s="18" t="s">
        <v>223</v>
      </c>
      <c r="C17" s="19">
        <v>61</v>
      </c>
      <c r="D17" s="19">
        <v>8</v>
      </c>
      <c r="E17" s="19">
        <v>69</v>
      </c>
      <c r="F17" s="19">
        <v>2636507</v>
      </c>
      <c r="G17" s="19">
        <v>38210</v>
      </c>
      <c r="H17" s="18" t="s">
        <v>100</v>
      </c>
      <c r="I17" s="20">
        <v>10.614754</v>
      </c>
      <c r="J17" s="18" t="s">
        <v>224</v>
      </c>
      <c r="K17" s="18" t="s">
        <v>225</v>
      </c>
      <c r="L17" s="18" t="s">
        <v>226</v>
      </c>
      <c r="M17" s="18" t="s">
        <v>227</v>
      </c>
      <c r="N17" s="18" t="s">
        <v>228</v>
      </c>
      <c r="O17" s="18" t="s">
        <v>229</v>
      </c>
      <c r="P17" s="18" t="s">
        <v>230</v>
      </c>
      <c r="Q17" s="18" t="s">
        <v>231</v>
      </c>
      <c r="R17" s="18" t="s">
        <v>232</v>
      </c>
      <c r="S17" s="18" t="s">
        <v>233</v>
      </c>
      <c r="T17" s="18" t="s">
        <v>108</v>
      </c>
    </row>
    <row r="18" spans="1:20" x14ac:dyDescent="0.2">
      <c r="A18" s="17">
        <v>17</v>
      </c>
      <c r="B18" s="18" t="s">
        <v>234</v>
      </c>
      <c r="C18" s="19">
        <v>66</v>
      </c>
      <c r="D18" s="19" t="s">
        <v>108</v>
      </c>
      <c r="E18" s="19">
        <v>66</v>
      </c>
      <c r="F18" s="19">
        <v>12456352</v>
      </c>
      <c r="G18" s="19">
        <v>188732</v>
      </c>
      <c r="H18" s="18" t="s">
        <v>100</v>
      </c>
      <c r="I18" s="20">
        <v>10.310605000000001</v>
      </c>
      <c r="J18" s="18" t="s">
        <v>235</v>
      </c>
      <c r="K18" s="18" t="s">
        <v>236</v>
      </c>
      <c r="L18" s="18" t="s">
        <v>237</v>
      </c>
      <c r="M18" s="18" t="s">
        <v>108</v>
      </c>
      <c r="N18" s="18" t="s">
        <v>238</v>
      </c>
      <c r="O18" s="18" t="s">
        <v>239</v>
      </c>
      <c r="P18" s="18" t="s">
        <v>240</v>
      </c>
      <c r="Q18" s="18" t="s">
        <v>241</v>
      </c>
      <c r="R18" s="18" t="s">
        <v>242</v>
      </c>
      <c r="S18" s="18" t="s">
        <v>243</v>
      </c>
      <c r="T18" s="18" t="s">
        <v>108</v>
      </c>
    </row>
    <row r="19" spans="1:20" x14ac:dyDescent="0.2">
      <c r="A19" s="17">
        <v>18</v>
      </c>
      <c r="B19" s="18" t="s">
        <v>244</v>
      </c>
      <c r="C19" s="19">
        <v>63</v>
      </c>
      <c r="D19" s="19" t="s">
        <v>108</v>
      </c>
      <c r="E19" s="19">
        <v>63</v>
      </c>
      <c r="F19" s="19">
        <v>5781271</v>
      </c>
      <c r="G19" s="19">
        <v>91766</v>
      </c>
      <c r="H19" s="18" t="s">
        <v>100</v>
      </c>
      <c r="I19" s="20">
        <v>6.2499989999999999</v>
      </c>
      <c r="J19" s="18" t="s">
        <v>245</v>
      </c>
      <c r="K19" s="18" t="s">
        <v>246</v>
      </c>
      <c r="L19" s="18" t="s">
        <v>247</v>
      </c>
      <c r="M19" s="18" t="s">
        <v>247</v>
      </c>
      <c r="N19" s="18" t="s">
        <v>248</v>
      </c>
      <c r="O19" s="18" t="s">
        <v>115</v>
      </c>
      <c r="P19" s="18" t="s">
        <v>249</v>
      </c>
      <c r="Q19" s="18" t="s">
        <v>250</v>
      </c>
      <c r="R19" s="18" t="s">
        <v>251</v>
      </c>
      <c r="S19" s="18" t="s">
        <v>252</v>
      </c>
      <c r="T19" s="18" t="s">
        <v>108</v>
      </c>
    </row>
    <row r="20" spans="1:20" x14ac:dyDescent="0.2">
      <c r="A20" s="17">
        <v>19</v>
      </c>
      <c r="B20" s="18" t="s">
        <v>253</v>
      </c>
      <c r="C20" s="19">
        <v>50</v>
      </c>
      <c r="D20" s="19">
        <v>12</v>
      </c>
      <c r="E20" s="19">
        <v>62</v>
      </c>
      <c r="F20" s="19">
        <v>2616746</v>
      </c>
      <c r="G20" s="19">
        <v>42205</v>
      </c>
      <c r="H20" s="18" t="s">
        <v>100</v>
      </c>
      <c r="I20" s="20">
        <v>13.048332</v>
      </c>
      <c r="J20" s="18" t="s">
        <v>254</v>
      </c>
      <c r="K20" s="18" t="s">
        <v>255</v>
      </c>
      <c r="L20" s="18" t="s">
        <v>256</v>
      </c>
      <c r="M20" s="18" t="s">
        <v>108</v>
      </c>
      <c r="N20" s="18" t="s">
        <v>257</v>
      </c>
      <c r="O20" s="18" t="s">
        <v>258</v>
      </c>
      <c r="P20" s="18" t="s">
        <v>259</v>
      </c>
      <c r="Q20" s="18" t="s">
        <v>260</v>
      </c>
      <c r="R20" s="18" t="s">
        <v>261</v>
      </c>
      <c r="S20" s="18" t="s">
        <v>262</v>
      </c>
      <c r="T20" s="18" t="s">
        <v>108</v>
      </c>
    </row>
    <row r="21" spans="1:20" x14ac:dyDescent="0.2">
      <c r="A21" s="17">
        <v>20</v>
      </c>
      <c r="B21" s="18" t="s">
        <v>263</v>
      </c>
      <c r="C21" s="19">
        <v>60</v>
      </c>
      <c r="D21" s="19">
        <v>2</v>
      </c>
      <c r="E21" s="19">
        <v>62</v>
      </c>
      <c r="F21" s="19">
        <v>3470355</v>
      </c>
      <c r="G21" s="19">
        <v>55973</v>
      </c>
      <c r="H21" s="18" t="s">
        <v>100</v>
      </c>
      <c r="I21" s="20">
        <v>13.993055</v>
      </c>
      <c r="J21" s="18" t="s">
        <v>264</v>
      </c>
      <c r="K21" s="18" t="s">
        <v>265</v>
      </c>
      <c r="L21" s="18" t="s">
        <v>131</v>
      </c>
      <c r="M21" s="18" t="s">
        <v>108</v>
      </c>
      <c r="N21" s="18" t="s">
        <v>108</v>
      </c>
      <c r="O21" s="18" t="s">
        <v>105</v>
      </c>
      <c r="P21" s="18" t="s">
        <v>108</v>
      </c>
      <c r="Q21" s="18" t="s">
        <v>108</v>
      </c>
      <c r="R21" s="18" t="s">
        <v>108</v>
      </c>
      <c r="S21" s="18" t="s">
        <v>266</v>
      </c>
      <c r="T21" s="18" t="s">
        <v>108</v>
      </c>
    </row>
    <row r="22" spans="1:20" x14ac:dyDescent="0.2">
      <c r="A22" s="17">
        <v>21</v>
      </c>
      <c r="B22" s="18" t="s">
        <v>267</v>
      </c>
      <c r="C22" s="19">
        <v>55</v>
      </c>
      <c r="D22" s="19">
        <v>6</v>
      </c>
      <c r="E22" s="19">
        <v>61</v>
      </c>
      <c r="F22" s="19">
        <v>5882356</v>
      </c>
      <c r="G22" s="19">
        <v>96432</v>
      </c>
      <c r="H22" s="18" t="s">
        <v>100</v>
      </c>
      <c r="I22" s="20">
        <v>9.20303</v>
      </c>
      <c r="J22" s="18" t="s">
        <v>268</v>
      </c>
      <c r="K22" s="18" t="s">
        <v>269</v>
      </c>
      <c r="L22" s="18" t="s">
        <v>137</v>
      </c>
      <c r="M22" s="18" t="s">
        <v>108</v>
      </c>
      <c r="N22" s="18" t="s">
        <v>270</v>
      </c>
      <c r="O22" s="18" t="s">
        <v>139</v>
      </c>
      <c r="P22" s="18" t="s">
        <v>271</v>
      </c>
      <c r="Q22" s="18" t="s">
        <v>272</v>
      </c>
      <c r="R22" s="18" t="s">
        <v>273</v>
      </c>
      <c r="S22" s="18" t="s">
        <v>108</v>
      </c>
      <c r="T22" s="18" t="s">
        <v>108</v>
      </c>
    </row>
    <row r="23" spans="1:20" x14ac:dyDescent="0.2">
      <c r="A23" s="17">
        <v>22</v>
      </c>
      <c r="B23" s="18" t="s">
        <v>274</v>
      </c>
      <c r="C23" s="19">
        <v>39</v>
      </c>
      <c r="D23" s="19">
        <v>20</v>
      </c>
      <c r="E23" s="19">
        <v>59</v>
      </c>
      <c r="F23" s="19">
        <v>8571627</v>
      </c>
      <c r="G23" s="19">
        <v>145281</v>
      </c>
      <c r="H23" s="18" t="s">
        <v>100</v>
      </c>
      <c r="I23" s="20">
        <v>14.410256</v>
      </c>
      <c r="J23" s="18" t="s">
        <v>275</v>
      </c>
      <c r="K23" s="18" t="s">
        <v>276</v>
      </c>
      <c r="L23" s="18" t="s">
        <v>137</v>
      </c>
      <c r="M23" s="18" t="s">
        <v>108</v>
      </c>
      <c r="N23" s="18" t="s">
        <v>277</v>
      </c>
      <c r="O23" s="18" t="s">
        <v>139</v>
      </c>
      <c r="P23" s="18" t="s">
        <v>278</v>
      </c>
      <c r="Q23" s="18" t="s">
        <v>279</v>
      </c>
      <c r="R23" s="18" t="s">
        <v>280</v>
      </c>
      <c r="S23" s="18" t="s">
        <v>281</v>
      </c>
      <c r="T23" s="18" t="s">
        <v>108</v>
      </c>
    </row>
    <row r="24" spans="1:20" x14ac:dyDescent="0.2">
      <c r="A24" s="17">
        <v>23</v>
      </c>
      <c r="B24" s="18" t="s">
        <v>282</v>
      </c>
      <c r="C24" s="19">
        <v>37</v>
      </c>
      <c r="D24" s="19">
        <v>22</v>
      </c>
      <c r="E24" s="19">
        <v>59</v>
      </c>
      <c r="F24" s="19">
        <v>4796836</v>
      </c>
      <c r="G24" s="19">
        <v>81302</v>
      </c>
      <c r="H24" s="18" t="s">
        <v>100</v>
      </c>
      <c r="I24" s="20">
        <v>12.680179000000001</v>
      </c>
      <c r="J24" s="18" t="s">
        <v>283</v>
      </c>
      <c r="K24" s="18" t="s">
        <v>108</v>
      </c>
      <c r="L24" s="18" t="s">
        <v>137</v>
      </c>
      <c r="M24" s="18" t="s">
        <v>108</v>
      </c>
      <c r="N24" s="18" t="s">
        <v>108</v>
      </c>
      <c r="O24" s="18" t="s">
        <v>139</v>
      </c>
      <c r="P24" s="18" t="s">
        <v>108</v>
      </c>
      <c r="Q24" s="18" t="s">
        <v>108</v>
      </c>
      <c r="R24" s="18" t="s">
        <v>108</v>
      </c>
      <c r="S24" s="18" t="s">
        <v>108</v>
      </c>
      <c r="T24" s="18" t="s">
        <v>108</v>
      </c>
    </row>
    <row r="25" spans="1:20" x14ac:dyDescent="0.2">
      <c r="A25" s="17">
        <v>24</v>
      </c>
      <c r="B25" s="18" t="s">
        <v>284</v>
      </c>
      <c r="C25" s="19">
        <v>56</v>
      </c>
      <c r="D25" s="19" t="s">
        <v>108</v>
      </c>
      <c r="E25" s="19">
        <v>56</v>
      </c>
      <c r="F25" s="19">
        <v>7062679</v>
      </c>
      <c r="G25" s="19">
        <v>126119</v>
      </c>
      <c r="H25" s="18" t="s">
        <v>100</v>
      </c>
      <c r="I25" s="20">
        <v>13.715773</v>
      </c>
      <c r="J25" s="18" t="s">
        <v>285</v>
      </c>
      <c r="K25" s="18" t="s">
        <v>286</v>
      </c>
      <c r="L25" s="18" t="s">
        <v>287</v>
      </c>
      <c r="M25" s="18" t="s">
        <v>108</v>
      </c>
      <c r="N25" s="18" t="s">
        <v>288</v>
      </c>
      <c r="O25" s="18" t="s">
        <v>289</v>
      </c>
      <c r="P25" s="18" t="s">
        <v>290</v>
      </c>
      <c r="Q25" s="18" t="s">
        <v>291</v>
      </c>
      <c r="R25" s="18" t="s">
        <v>108</v>
      </c>
      <c r="S25" s="18" t="s">
        <v>292</v>
      </c>
      <c r="T25" s="18" t="s">
        <v>108</v>
      </c>
    </row>
    <row r="26" spans="1:20" x14ac:dyDescent="0.2">
      <c r="A26" s="17">
        <v>25</v>
      </c>
      <c r="B26" s="18" t="s">
        <v>293</v>
      </c>
      <c r="C26" s="19">
        <v>21</v>
      </c>
      <c r="D26" s="19">
        <v>35</v>
      </c>
      <c r="E26" s="19">
        <v>56</v>
      </c>
      <c r="F26" s="19">
        <v>5287982</v>
      </c>
      <c r="G26" s="19">
        <v>94428</v>
      </c>
      <c r="H26" s="18" t="s">
        <v>100</v>
      </c>
      <c r="I26" s="20">
        <v>9.3174600000000005</v>
      </c>
      <c r="J26" s="18" t="s">
        <v>294</v>
      </c>
      <c r="K26" s="18" t="s">
        <v>295</v>
      </c>
      <c r="L26" s="18" t="s">
        <v>131</v>
      </c>
      <c r="M26" s="18" t="s">
        <v>108</v>
      </c>
      <c r="N26" s="18" t="s">
        <v>296</v>
      </c>
      <c r="O26" s="18" t="s">
        <v>105</v>
      </c>
      <c r="P26" s="18" t="s">
        <v>297</v>
      </c>
      <c r="Q26" s="18" t="s">
        <v>298</v>
      </c>
      <c r="R26" s="18" t="s">
        <v>299</v>
      </c>
      <c r="S26" s="18" t="s">
        <v>300</v>
      </c>
      <c r="T26" s="18" t="s">
        <v>108</v>
      </c>
    </row>
    <row r="27" spans="1:20" x14ac:dyDescent="0.2">
      <c r="A27" s="17">
        <v>26</v>
      </c>
      <c r="B27" s="18" t="s">
        <v>301</v>
      </c>
      <c r="C27" s="19">
        <v>46</v>
      </c>
      <c r="D27" s="19">
        <v>8</v>
      </c>
      <c r="E27" s="19">
        <v>54</v>
      </c>
      <c r="F27" s="19">
        <v>5298944</v>
      </c>
      <c r="G27" s="19">
        <v>98128</v>
      </c>
      <c r="H27" s="18" t="s">
        <v>100</v>
      </c>
      <c r="I27" s="20">
        <v>10.244565</v>
      </c>
      <c r="J27" s="18" t="s">
        <v>302</v>
      </c>
      <c r="K27" s="18" t="s">
        <v>303</v>
      </c>
      <c r="L27" s="18" t="s">
        <v>137</v>
      </c>
      <c r="M27" s="18" t="s">
        <v>304</v>
      </c>
      <c r="N27" s="18" t="s">
        <v>305</v>
      </c>
      <c r="O27" s="18" t="s">
        <v>139</v>
      </c>
      <c r="P27" s="18" t="s">
        <v>306</v>
      </c>
      <c r="Q27" s="18" t="s">
        <v>108</v>
      </c>
      <c r="R27" s="18" t="s">
        <v>307</v>
      </c>
      <c r="S27" s="18" t="s">
        <v>308</v>
      </c>
      <c r="T27" s="18" t="s">
        <v>108</v>
      </c>
    </row>
    <row r="28" spans="1:20" x14ac:dyDescent="0.2">
      <c r="A28" s="17">
        <v>27</v>
      </c>
      <c r="B28" s="18" t="s">
        <v>309</v>
      </c>
      <c r="C28" s="19">
        <v>52</v>
      </c>
      <c r="D28" s="19" t="s">
        <v>108</v>
      </c>
      <c r="E28" s="19">
        <v>52</v>
      </c>
      <c r="F28" s="19">
        <v>3162029</v>
      </c>
      <c r="G28" s="19">
        <v>60808</v>
      </c>
      <c r="H28" s="18" t="s">
        <v>100</v>
      </c>
      <c r="I28" s="20">
        <v>10.679487</v>
      </c>
      <c r="J28" s="18" t="s">
        <v>310</v>
      </c>
      <c r="K28" s="18" t="s">
        <v>108</v>
      </c>
      <c r="L28" s="18" t="s">
        <v>311</v>
      </c>
      <c r="M28" s="18" t="s">
        <v>312</v>
      </c>
      <c r="N28" s="18" t="s">
        <v>313</v>
      </c>
      <c r="O28" s="18" t="s">
        <v>314</v>
      </c>
      <c r="P28" s="18" t="s">
        <v>315</v>
      </c>
      <c r="Q28" s="18" t="s">
        <v>108</v>
      </c>
      <c r="R28" s="18" t="s">
        <v>316</v>
      </c>
      <c r="S28" s="18" t="s">
        <v>317</v>
      </c>
      <c r="T28" s="18" t="s">
        <v>108</v>
      </c>
    </row>
    <row r="29" spans="1:20" x14ac:dyDescent="0.2">
      <c r="A29" s="17">
        <v>28</v>
      </c>
      <c r="B29" s="18" t="s">
        <v>318</v>
      </c>
      <c r="C29" s="19">
        <v>42</v>
      </c>
      <c r="D29" s="19">
        <v>10</v>
      </c>
      <c r="E29" s="19">
        <v>52</v>
      </c>
      <c r="F29" s="19">
        <v>5285377</v>
      </c>
      <c r="G29" s="19">
        <v>101641</v>
      </c>
      <c r="H29" s="18" t="s">
        <v>100</v>
      </c>
      <c r="I29" s="20">
        <v>7.4662689999999996</v>
      </c>
      <c r="J29" s="18" t="s">
        <v>319</v>
      </c>
      <c r="K29" s="18" t="s">
        <v>320</v>
      </c>
      <c r="L29" s="18" t="s">
        <v>200</v>
      </c>
      <c r="M29" s="18" t="s">
        <v>201</v>
      </c>
      <c r="N29" s="18" t="s">
        <v>321</v>
      </c>
      <c r="O29" s="18" t="s">
        <v>115</v>
      </c>
      <c r="P29" s="18" t="s">
        <v>322</v>
      </c>
      <c r="Q29" s="18" t="s">
        <v>323</v>
      </c>
      <c r="R29" s="18" t="s">
        <v>324</v>
      </c>
      <c r="S29" s="18" t="s">
        <v>108</v>
      </c>
      <c r="T29" s="18" t="s">
        <v>108</v>
      </c>
    </row>
    <row r="30" spans="1:20" x14ac:dyDescent="0.2">
      <c r="A30" s="17">
        <v>29</v>
      </c>
      <c r="B30" s="18" t="s">
        <v>325</v>
      </c>
      <c r="C30" s="19">
        <v>46</v>
      </c>
      <c r="D30" s="19">
        <v>4</v>
      </c>
      <c r="E30" s="19">
        <v>50</v>
      </c>
      <c r="F30" s="19">
        <v>7586177</v>
      </c>
      <c r="G30" s="19">
        <v>151723</v>
      </c>
      <c r="H30" s="18" t="s">
        <v>100</v>
      </c>
      <c r="I30" s="20">
        <v>4.9619559999999998</v>
      </c>
      <c r="J30" s="18" t="s">
        <v>326</v>
      </c>
      <c r="K30" s="18" t="s">
        <v>327</v>
      </c>
      <c r="L30" s="18" t="s">
        <v>328</v>
      </c>
      <c r="M30" s="18" t="s">
        <v>329</v>
      </c>
      <c r="N30" s="18" t="s">
        <v>330</v>
      </c>
      <c r="O30" s="18" t="s">
        <v>105</v>
      </c>
      <c r="P30" s="18" t="s">
        <v>331</v>
      </c>
      <c r="Q30" s="18" t="s">
        <v>332</v>
      </c>
      <c r="R30" s="18" t="s">
        <v>108</v>
      </c>
      <c r="S30" s="18" t="s">
        <v>333</v>
      </c>
      <c r="T30" s="18" t="s">
        <v>108</v>
      </c>
    </row>
    <row r="31" spans="1:20" x14ac:dyDescent="0.2">
      <c r="A31" s="17">
        <v>30</v>
      </c>
      <c r="B31" s="18" t="s">
        <v>334</v>
      </c>
      <c r="C31" s="19">
        <v>34</v>
      </c>
      <c r="D31" s="19">
        <v>16</v>
      </c>
      <c r="E31" s="19">
        <v>50</v>
      </c>
      <c r="F31" s="19">
        <v>6844177</v>
      </c>
      <c r="G31" s="19">
        <v>136883</v>
      </c>
      <c r="H31" s="18" t="s">
        <v>100</v>
      </c>
      <c r="I31" s="20">
        <v>5.0563719999999996</v>
      </c>
      <c r="J31" s="18" t="s">
        <v>335</v>
      </c>
      <c r="K31" s="18" t="s">
        <v>336</v>
      </c>
      <c r="L31" s="18" t="s">
        <v>103</v>
      </c>
      <c r="M31" s="18" t="s">
        <v>108</v>
      </c>
      <c r="N31" s="18" t="s">
        <v>337</v>
      </c>
      <c r="O31" s="18" t="s">
        <v>105</v>
      </c>
      <c r="P31" s="18" t="s">
        <v>338</v>
      </c>
      <c r="Q31" s="18" t="s">
        <v>339</v>
      </c>
      <c r="R31" s="18" t="s">
        <v>340</v>
      </c>
      <c r="S31" s="18" t="s">
        <v>341</v>
      </c>
      <c r="T31" s="18" t="s">
        <v>108</v>
      </c>
    </row>
    <row r="32" spans="1:20" x14ac:dyDescent="0.2">
      <c r="A32" s="17">
        <v>31</v>
      </c>
      <c r="B32" s="18" t="s">
        <v>342</v>
      </c>
      <c r="C32" s="19">
        <v>44</v>
      </c>
      <c r="D32" s="19">
        <v>4</v>
      </c>
      <c r="E32" s="19">
        <v>48</v>
      </c>
      <c r="F32" s="19">
        <v>6555048</v>
      </c>
      <c r="G32" s="19">
        <v>136563</v>
      </c>
      <c r="H32" s="18" t="s">
        <v>100</v>
      </c>
      <c r="I32" s="20">
        <v>7.9962109999999997</v>
      </c>
      <c r="J32" s="18" t="s">
        <v>343</v>
      </c>
      <c r="K32" s="18" t="s">
        <v>344</v>
      </c>
      <c r="L32" s="18" t="s">
        <v>345</v>
      </c>
      <c r="M32" s="18" t="s">
        <v>123</v>
      </c>
      <c r="N32" s="18" t="s">
        <v>108</v>
      </c>
      <c r="O32" s="18" t="s">
        <v>123</v>
      </c>
      <c r="P32" s="18" t="s">
        <v>108</v>
      </c>
      <c r="Q32" s="18" t="s">
        <v>108</v>
      </c>
      <c r="R32" s="18" t="s">
        <v>346</v>
      </c>
      <c r="S32" s="18" t="s">
        <v>347</v>
      </c>
      <c r="T32" s="18" t="s">
        <v>108</v>
      </c>
    </row>
    <row r="33" spans="1:20" x14ac:dyDescent="0.2">
      <c r="A33" s="17">
        <v>32</v>
      </c>
      <c r="B33" s="18" t="s">
        <v>348</v>
      </c>
      <c r="C33" s="19">
        <v>31</v>
      </c>
      <c r="D33" s="19">
        <v>17</v>
      </c>
      <c r="E33" s="19">
        <v>48</v>
      </c>
      <c r="F33" s="19">
        <v>9411987</v>
      </c>
      <c r="G33" s="19">
        <v>196083</v>
      </c>
      <c r="H33" s="18" t="s">
        <v>100</v>
      </c>
      <c r="I33" s="20">
        <v>7.6236560000000004</v>
      </c>
      <c r="J33" s="18" t="s">
        <v>349</v>
      </c>
      <c r="K33" s="18" t="s">
        <v>350</v>
      </c>
      <c r="L33" s="18" t="s">
        <v>351</v>
      </c>
      <c r="M33" s="18" t="s">
        <v>108</v>
      </c>
      <c r="N33" s="18" t="s">
        <v>352</v>
      </c>
      <c r="O33" s="18" t="s">
        <v>351</v>
      </c>
      <c r="P33" s="18" t="s">
        <v>353</v>
      </c>
      <c r="Q33" s="18" t="s">
        <v>108</v>
      </c>
      <c r="R33" s="18" t="s">
        <v>354</v>
      </c>
      <c r="S33" s="18" t="s">
        <v>355</v>
      </c>
      <c r="T33" s="18" t="s">
        <v>108</v>
      </c>
    </row>
    <row r="34" spans="1:20" x14ac:dyDescent="0.2">
      <c r="A34" s="17">
        <v>33</v>
      </c>
      <c r="B34" s="18" t="s">
        <v>356</v>
      </c>
      <c r="C34" s="19">
        <v>24</v>
      </c>
      <c r="D34" s="19">
        <v>24</v>
      </c>
      <c r="E34" s="19">
        <v>48</v>
      </c>
      <c r="F34" s="19">
        <v>9237028</v>
      </c>
      <c r="G34" s="19">
        <v>192438</v>
      </c>
      <c r="H34" s="18" t="s">
        <v>100</v>
      </c>
      <c r="I34" s="20">
        <v>10.71875</v>
      </c>
      <c r="J34" s="18" t="s">
        <v>357</v>
      </c>
      <c r="K34" s="18" t="s">
        <v>108</v>
      </c>
      <c r="L34" s="18" t="s">
        <v>358</v>
      </c>
      <c r="M34" s="18" t="s">
        <v>108</v>
      </c>
      <c r="N34" s="18" t="s">
        <v>359</v>
      </c>
      <c r="O34" s="18" t="s">
        <v>360</v>
      </c>
      <c r="P34" s="18" t="s">
        <v>361</v>
      </c>
      <c r="Q34" s="18" t="s">
        <v>362</v>
      </c>
      <c r="R34" s="18" t="s">
        <v>363</v>
      </c>
      <c r="S34" s="18" t="s">
        <v>364</v>
      </c>
      <c r="T34" s="18" t="s">
        <v>108</v>
      </c>
    </row>
    <row r="35" spans="1:20" x14ac:dyDescent="0.2">
      <c r="A35" s="17">
        <v>34</v>
      </c>
      <c r="B35" s="18" t="s">
        <v>365</v>
      </c>
      <c r="C35" s="19">
        <v>38</v>
      </c>
      <c r="D35" s="19">
        <v>9</v>
      </c>
      <c r="E35" s="19">
        <v>47</v>
      </c>
      <c r="F35" s="19">
        <v>3126214</v>
      </c>
      <c r="G35" s="19">
        <v>66515</v>
      </c>
      <c r="H35" s="18" t="s">
        <v>100</v>
      </c>
      <c r="I35" s="20">
        <v>8.3881569999999996</v>
      </c>
      <c r="J35" s="18" t="s">
        <v>366</v>
      </c>
      <c r="K35" s="18" t="s">
        <v>367</v>
      </c>
      <c r="L35" s="18" t="s">
        <v>368</v>
      </c>
      <c r="M35" s="18" t="s">
        <v>108</v>
      </c>
      <c r="N35" s="18" t="s">
        <v>108</v>
      </c>
      <c r="O35" s="18" t="s">
        <v>369</v>
      </c>
      <c r="P35" s="18" t="s">
        <v>370</v>
      </c>
      <c r="Q35" s="18" t="s">
        <v>371</v>
      </c>
      <c r="R35" s="18" t="s">
        <v>372</v>
      </c>
      <c r="S35" s="18" t="s">
        <v>373</v>
      </c>
      <c r="T35" s="18" t="s">
        <v>108</v>
      </c>
    </row>
    <row r="36" spans="1:20" x14ac:dyDescent="0.2">
      <c r="A36" s="17">
        <v>35</v>
      </c>
      <c r="B36" s="18" t="s">
        <v>374</v>
      </c>
      <c r="C36" s="19">
        <v>47</v>
      </c>
      <c r="D36" s="19" t="s">
        <v>108</v>
      </c>
      <c r="E36" s="19">
        <v>47</v>
      </c>
      <c r="F36" s="19">
        <v>5051104</v>
      </c>
      <c r="G36" s="19">
        <v>107470</v>
      </c>
      <c r="H36" s="18" t="s">
        <v>100</v>
      </c>
      <c r="I36" s="20">
        <v>11.732269000000001</v>
      </c>
      <c r="J36" s="18" t="s">
        <v>375</v>
      </c>
      <c r="K36" s="18" t="s">
        <v>108</v>
      </c>
      <c r="L36" s="18" t="s">
        <v>376</v>
      </c>
      <c r="M36" s="18" t="s">
        <v>108</v>
      </c>
      <c r="N36" s="18" t="s">
        <v>377</v>
      </c>
      <c r="O36" s="18" t="s">
        <v>314</v>
      </c>
      <c r="P36" s="18" t="s">
        <v>378</v>
      </c>
      <c r="Q36" s="18" t="s">
        <v>108</v>
      </c>
      <c r="R36" s="18" t="s">
        <v>108</v>
      </c>
      <c r="S36" s="18" t="s">
        <v>379</v>
      </c>
      <c r="T36" s="18" t="s">
        <v>108</v>
      </c>
    </row>
    <row r="37" spans="1:20" x14ac:dyDescent="0.2">
      <c r="A37" s="17">
        <v>36</v>
      </c>
      <c r="B37" s="18" t="s">
        <v>380</v>
      </c>
      <c r="C37" s="19">
        <v>35</v>
      </c>
      <c r="D37" s="19">
        <v>12</v>
      </c>
      <c r="E37" s="19">
        <v>47</v>
      </c>
      <c r="F37" s="19">
        <v>11955934</v>
      </c>
      <c r="G37" s="19">
        <v>254381</v>
      </c>
      <c r="H37" s="18" t="s">
        <v>100</v>
      </c>
      <c r="I37" s="20">
        <v>5.4261900000000001</v>
      </c>
      <c r="J37" s="18" t="s">
        <v>381</v>
      </c>
      <c r="K37" s="18" t="s">
        <v>108</v>
      </c>
      <c r="L37" s="18" t="s">
        <v>131</v>
      </c>
      <c r="M37" s="18" t="s">
        <v>108</v>
      </c>
      <c r="N37" s="18" t="s">
        <v>382</v>
      </c>
      <c r="O37" s="18" t="s">
        <v>105</v>
      </c>
      <c r="P37" s="18" t="s">
        <v>108</v>
      </c>
      <c r="Q37" s="18" t="s">
        <v>108</v>
      </c>
      <c r="R37" s="18" t="s">
        <v>108</v>
      </c>
      <c r="S37" s="18" t="s">
        <v>108</v>
      </c>
      <c r="T37" s="18" t="s">
        <v>108</v>
      </c>
    </row>
    <row r="38" spans="1:20" x14ac:dyDescent="0.2">
      <c r="A38" s="17">
        <v>37</v>
      </c>
      <c r="B38" s="18" t="s">
        <v>383</v>
      </c>
      <c r="C38" s="19">
        <v>44</v>
      </c>
      <c r="D38" s="19">
        <v>2</v>
      </c>
      <c r="E38" s="19">
        <v>46</v>
      </c>
      <c r="F38" s="19">
        <v>8550193</v>
      </c>
      <c r="G38" s="19">
        <v>185873</v>
      </c>
      <c r="H38" s="18" t="s">
        <v>100</v>
      </c>
      <c r="I38" s="20">
        <v>9.7973479999999995</v>
      </c>
      <c r="J38" s="18" t="s">
        <v>384</v>
      </c>
      <c r="K38" s="18" t="s">
        <v>108</v>
      </c>
      <c r="L38" s="18" t="s">
        <v>137</v>
      </c>
      <c r="M38" s="18" t="s">
        <v>108</v>
      </c>
      <c r="N38" s="18" t="s">
        <v>385</v>
      </c>
      <c r="O38" s="18" t="s">
        <v>139</v>
      </c>
      <c r="P38" s="18" t="s">
        <v>386</v>
      </c>
      <c r="Q38" s="18" t="s">
        <v>387</v>
      </c>
      <c r="R38" s="18" t="s">
        <v>388</v>
      </c>
      <c r="S38" s="18" t="s">
        <v>389</v>
      </c>
      <c r="T38" s="18" t="s">
        <v>108</v>
      </c>
    </row>
    <row r="39" spans="1:20" x14ac:dyDescent="0.2">
      <c r="A39" s="17">
        <v>38</v>
      </c>
      <c r="B39" s="18" t="s">
        <v>390</v>
      </c>
      <c r="C39" s="19">
        <v>46</v>
      </c>
      <c r="D39" s="19" t="s">
        <v>108</v>
      </c>
      <c r="E39" s="19">
        <v>46</v>
      </c>
      <c r="F39" s="19">
        <v>5859727</v>
      </c>
      <c r="G39" s="19">
        <v>127385</v>
      </c>
      <c r="H39" s="18" t="s">
        <v>100</v>
      </c>
      <c r="I39" s="20">
        <v>11.536232</v>
      </c>
      <c r="J39" s="18" t="s">
        <v>391</v>
      </c>
      <c r="K39" s="18" t="s">
        <v>108</v>
      </c>
      <c r="L39" s="18" t="s">
        <v>392</v>
      </c>
      <c r="M39" s="18" t="s">
        <v>108</v>
      </c>
      <c r="N39" s="18" t="s">
        <v>393</v>
      </c>
      <c r="O39" s="18" t="s">
        <v>139</v>
      </c>
      <c r="P39" s="18" t="s">
        <v>394</v>
      </c>
      <c r="Q39" s="18" t="s">
        <v>395</v>
      </c>
      <c r="R39" s="18" t="s">
        <v>396</v>
      </c>
      <c r="S39" s="18" t="s">
        <v>397</v>
      </c>
      <c r="T39" s="18" t="s">
        <v>108</v>
      </c>
    </row>
    <row r="40" spans="1:20" x14ac:dyDescent="0.2">
      <c r="A40" s="17">
        <v>39</v>
      </c>
      <c r="B40" s="18" t="s">
        <v>398</v>
      </c>
      <c r="C40" s="19">
        <v>41</v>
      </c>
      <c r="D40" s="19">
        <v>4</v>
      </c>
      <c r="E40" s="19">
        <v>45</v>
      </c>
      <c r="F40" s="19">
        <v>3220716</v>
      </c>
      <c r="G40" s="19">
        <v>71571</v>
      </c>
      <c r="H40" s="18" t="s">
        <v>100</v>
      </c>
      <c r="I40" s="20">
        <v>13.81504</v>
      </c>
      <c r="J40" s="18" t="s">
        <v>399</v>
      </c>
      <c r="K40" s="18" t="s">
        <v>108</v>
      </c>
      <c r="L40" s="18" t="s">
        <v>137</v>
      </c>
      <c r="M40" s="18" t="s">
        <v>108</v>
      </c>
      <c r="N40" s="18" t="s">
        <v>400</v>
      </c>
      <c r="O40" s="18" t="s">
        <v>139</v>
      </c>
      <c r="P40" s="18" t="s">
        <v>401</v>
      </c>
      <c r="Q40" s="18" t="s">
        <v>402</v>
      </c>
      <c r="R40" s="18" t="s">
        <v>403</v>
      </c>
      <c r="S40" s="18" t="s">
        <v>404</v>
      </c>
      <c r="T40" s="18" t="s">
        <v>108</v>
      </c>
    </row>
    <row r="41" spans="1:20" x14ac:dyDescent="0.2">
      <c r="A41" s="17">
        <v>40</v>
      </c>
      <c r="B41" s="18" t="s">
        <v>405</v>
      </c>
      <c r="C41" s="19">
        <v>45</v>
      </c>
      <c r="D41" s="19" t="s">
        <v>108</v>
      </c>
      <c r="E41" s="19">
        <v>45</v>
      </c>
      <c r="F41" s="19">
        <v>2555074</v>
      </c>
      <c r="G41" s="19">
        <v>56779</v>
      </c>
      <c r="H41" s="18" t="s">
        <v>100</v>
      </c>
      <c r="I41" s="20">
        <v>18.872222000000001</v>
      </c>
      <c r="J41" s="18" t="s">
        <v>406</v>
      </c>
      <c r="K41" s="18" t="s">
        <v>407</v>
      </c>
      <c r="L41" s="18" t="s">
        <v>408</v>
      </c>
      <c r="M41" s="18" t="s">
        <v>108</v>
      </c>
      <c r="N41" s="18" t="s">
        <v>409</v>
      </c>
      <c r="O41" s="18" t="s">
        <v>410</v>
      </c>
      <c r="P41" s="18" t="s">
        <v>411</v>
      </c>
      <c r="Q41" s="18" t="s">
        <v>412</v>
      </c>
      <c r="R41" s="18" t="s">
        <v>413</v>
      </c>
      <c r="S41" s="18" t="s">
        <v>414</v>
      </c>
      <c r="T41" s="18" t="s">
        <v>108</v>
      </c>
    </row>
    <row r="42" spans="1:20" x14ac:dyDescent="0.2">
      <c r="A42" s="17">
        <v>41</v>
      </c>
      <c r="B42" s="18" t="s">
        <v>415</v>
      </c>
      <c r="C42" s="19">
        <v>43</v>
      </c>
      <c r="D42" s="19">
        <v>2</v>
      </c>
      <c r="E42" s="19">
        <v>45</v>
      </c>
      <c r="F42" s="19">
        <v>8882632</v>
      </c>
      <c r="G42" s="19">
        <v>197391</v>
      </c>
      <c r="H42" s="18" t="s">
        <v>100</v>
      </c>
      <c r="I42" s="20">
        <v>16.215115999999998</v>
      </c>
      <c r="J42" s="18" t="s">
        <v>416</v>
      </c>
      <c r="K42" s="18" t="s">
        <v>417</v>
      </c>
      <c r="L42" s="18" t="s">
        <v>351</v>
      </c>
      <c r="M42" s="18" t="s">
        <v>108</v>
      </c>
      <c r="N42" s="18" t="s">
        <v>418</v>
      </c>
      <c r="O42" s="18" t="s">
        <v>351</v>
      </c>
      <c r="P42" s="18" t="s">
        <v>419</v>
      </c>
      <c r="Q42" s="18" t="s">
        <v>420</v>
      </c>
      <c r="R42" s="18" t="s">
        <v>421</v>
      </c>
      <c r="S42" s="18" t="s">
        <v>422</v>
      </c>
      <c r="T42" s="18" t="s">
        <v>108</v>
      </c>
    </row>
    <row r="43" spans="1:20" x14ac:dyDescent="0.2">
      <c r="A43" s="17">
        <v>42</v>
      </c>
      <c r="B43" s="18" t="s">
        <v>423</v>
      </c>
      <c r="C43" s="19">
        <v>43</v>
      </c>
      <c r="D43" s="19">
        <v>2</v>
      </c>
      <c r="E43" s="19">
        <v>45</v>
      </c>
      <c r="F43" s="19">
        <v>4737051</v>
      </c>
      <c r="G43" s="19">
        <v>105267</v>
      </c>
      <c r="H43" s="18" t="s">
        <v>100</v>
      </c>
      <c r="I43" s="20">
        <v>11.69186</v>
      </c>
      <c r="J43" s="18" t="s">
        <v>424</v>
      </c>
      <c r="K43" s="18" t="s">
        <v>425</v>
      </c>
      <c r="L43" s="18" t="s">
        <v>137</v>
      </c>
      <c r="M43" s="18" t="s">
        <v>108</v>
      </c>
      <c r="N43" s="18" t="s">
        <v>426</v>
      </c>
      <c r="O43" s="18" t="s">
        <v>139</v>
      </c>
      <c r="P43" s="18" t="s">
        <v>427</v>
      </c>
      <c r="Q43" s="18" t="s">
        <v>428</v>
      </c>
      <c r="R43" s="18" t="s">
        <v>429</v>
      </c>
      <c r="S43" s="18" t="s">
        <v>430</v>
      </c>
      <c r="T43" s="18" t="s">
        <v>108</v>
      </c>
    </row>
    <row r="44" spans="1:20" x14ac:dyDescent="0.2">
      <c r="A44" s="17">
        <v>43</v>
      </c>
      <c r="B44" s="18" t="s">
        <v>431</v>
      </c>
      <c r="C44" s="19">
        <v>38</v>
      </c>
      <c r="D44" s="19">
        <v>7</v>
      </c>
      <c r="E44" s="19">
        <v>45</v>
      </c>
      <c r="F44" s="19">
        <v>2953207</v>
      </c>
      <c r="G44" s="19">
        <v>65626</v>
      </c>
      <c r="H44" s="18" t="s">
        <v>100</v>
      </c>
      <c r="I44" s="20">
        <v>9.0219290000000001</v>
      </c>
      <c r="J44" s="18" t="s">
        <v>432</v>
      </c>
      <c r="K44" s="18" t="s">
        <v>433</v>
      </c>
      <c r="L44" s="18" t="s">
        <v>368</v>
      </c>
      <c r="M44" s="18" t="s">
        <v>108</v>
      </c>
      <c r="N44" s="18" t="s">
        <v>434</v>
      </c>
      <c r="O44" s="18" t="s">
        <v>369</v>
      </c>
      <c r="P44" s="18" t="s">
        <v>435</v>
      </c>
      <c r="Q44" s="18" t="s">
        <v>436</v>
      </c>
      <c r="R44" s="18" t="s">
        <v>437</v>
      </c>
      <c r="S44" s="18" t="s">
        <v>438</v>
      </c>
      <c r="T44" s="18" t="s">
        <v>108</v>
      </c>
    </row>
    <row r="45" spans="1:20" x14ac:dyDescent="0.2">
      <c r="A45" s="17">
        <v>44</v>
      </c>
      <c r="B45" s="18" t="s">
        <v>439</v>
      </c>
      <c r="C45" s="19">
        <v>42</v>
      </c>
      <c r="D45" s="19">
        <v>2</v>
      </c>
      <c r="E45" s="19">
        <v>44</v>
      </c>
      <c r="F45" s="19">
        <v>1729097</v>
      </c>
      <c r="G45" s="19">
        <v>39297</v>
      </c>
      <c r="H45" s="18" t="s">
        <v>100</v>
      </c>
      <c r="I45" s="20">
        <v>11.180555</v>
      </c>
      <c r="J45" s="18" t="s">
        <v>440</v>
      </c>
      <c r="K45" s="18" t="s">
        <v>441</v>
      </c>
      <c r="L45" s="18" t="s">
        <v>153</v>
      </c>
      <c r="M45" s="18" t="s">
        <v>108</v>
      </c>
      <c r="N45" s="18" t="s">
        <v>108</v>
      </c>
      <c r="O45" s="18" t="s">
        <v>153</v>
      </c>
      <c r="P45" s="18" t="s">
        <v>442</v>
      </c>
      <c r="Q45" s="18" t="s">
        <v>108</v>
      </c>
      <c r="R45" s="18" t="s">
        <v>443</v>
      </c>
      <c r="S45" s="18" t="s">
        <v>444</v>
      </c>
      <c r="T45" s="18" t="s">
        <v>108</v>
      </c>
    </row>
    <row r="46" spans="1:20" x14ac:dyDescent="0.2">
      <c r="A46" s="17">
        <v>45</v>
      </c>
      <c r="B46" s="18" t="s">
        <v>445</v>
      </c>
      <c r="C46" s="19">
        <v>44</v>
      </c>
      <c r="D46" s="19" t="s">
        <v>108</v>
      </c>
      <c r="E46" s="19">
        <v>44</v>
      </c>
      <c r="F46" s="19">
        <v>1835950</v>
      </c>
      <c r="G46" s="19">
        <v>41726</v>
      </c>
      <c r="H46" s="18" t="s">
        <v>100</v>
      </c>
      <c r="I46" s="20">
        <v>9.3655299999999997</v>
      </c>
      <c r="J46" s="18" t="s">
        <v>446</v>
      </c>
      <c r="K46" s="18" t="s">
        <v>447</v>
      </c>
      <c r="L46" s="18" t="s">
        <v>448</v>
      </c>
      <c r="M46" s="18" t="s">
        <v>108</v>
      </c>
      <c r="N46" s="18" t="s">
        <v>108</v>
      </c>
      <c r="O46" s="18" t="s">
        <v>449</v>
      </c>
      <c r="P46" s="18" t="s">
        <v>450</v>
      </c>
      <c r="Q46" s="18" t="s">
        <v>451</v>
      </c>
      <c r="R46" s="18" t="s">
        <v>452</v>
      </c>
      <c r="S46" s="18" t="s">
        <v>453</v>
      </c>
      <c r="T46" s="18" t="s">
        <v>108</v>
      </c>
    </row>
    <row r="47" spans="1:20" x14ac:dyDescent="0.2">
      <c r="A47" s="17">
        <v>46</v>
      </c>
      <c r="B47" s="18" t="s">
        <v>454</v>
      </c>
      <c r="C47" s="19">
        <v>43</v>
      </c>
      <c r="D47" s="19" t="s">
        <v>108</v>
      </c>
      <c r="E47" s="19">
        <v>43</v>
      </c>
      <c r="F47" s="19">
        <v>2913777</v>
      </c>
      <c r="G47" s="19">
        <v>67762</v>
      </c>
      <c r="H47" s="18" t="s">
        <v>100</v>
      </c>
      <c r="I47" s="20">
        <v>14.424419</v>
      </c>
      <c r="J47" s="18" t="s">
        <v>455</v>
      </c>
      <c r="K47" s="18" t="s">
        <v>108</v>
      </c>
      <c r="L47" s="18" t="s">
        <v>456</v>
      </c>
      <c r="M47" s="18" t="s">
        <v>108</v>
      </c>
      <c r="N47" s="18" t="s">
        <v>457</v>
      </c>
      <c r="O47" s="18" t="s">
        <v>176</v>
      </c>
      <c r="P47" s="18" t="s">
        <v>458</v>
      </c>
      <c r="Q47" s="18" t="s">
        <v>459</v>
      </c>
      <c r="R47" s="18" t="s">
        <v>460</v>
      </c>
      <c r="S47" s="18" t="s">
        <v>461</v>
      </c>
      <c r="T47" s="18" t="s">
        <v>108</v>
      </c>
    </row>
    <row r="48" spans="1:20" x14ac:dyDescent="0.2">
      <c r="A48" s="17">
        <v>47</v>
      </c>
      <c r="B48" s="18" t="s">
        <v>462</v>
      </c>
      <c r="C48" s="19">
        <v>43</v>
      </c>
      <c r="D48" s="19" t="s">
        <v>108</v>
      </c>
      <c r="E48" s="19">
        <v>43</v>
      </c>
      <c r="F48" s="19">
        <v>2640508</v>
      </c>
      <c r="G48" s="19">
        <v>61407</v>
      </c>
      <c r="H48" s="18" t="s">
        <v>100</v>
      </c>
      <c r="I48" s="20">
        <v>12.168604</v>
      </c>
      <c r="J48" s="18" t="s">
        <v>463</v>
      </c>
      <c r="K48" s="18" t="s">
        <v>108</v>
      </c>
      <c r="L48" s="18" t="s">
        <v>137</v>
      </c>
      <c r="M48" s="18" t="s">
        <v>108</v>
      </c>
      <c r="N48" s="18" t="s">
        <v>426</v>
      </c>
      <c r="O48" s="18" t="s">
        <v>139</v>
      </c>
      <c r="P48" s="18" t="s">
        <v>464</v>
      </c>
      <c r="Q48" s="18" t="s">
        <v>465</v>
      </c>
      <c r="R48" s="18" t="s">
        <v>466</v>
      </c>
      <c r="S48" s="18" t="s">
        <v>467</v>
      </c>
      <c r="T48" s="18" t="s">
        <v>108</v>
      </c>
    </row>
    <row r="49" spans="1:20" x14ac:dyDescent="0.2">
      <c r="A49" s="17">
        <v>48</v>
      </c>
      <c r="B49" s="18" t="s">
        <v>468</v>
      </c>
      <c r="C49" s="19">
        <v>38</v>
      </c>
      <c r="D49" s="19">
        <v>4</v>
      </c>
      <c r="E49" s="19">
        <v>42</v>
      </c>
      <c r="F49" s="19">
        <v>3466904</v>
      </c>
      <c r="G49" s="19">
        <v>82545</v>
      </c>
      <c r="H49" s="18" t="s">
        <v>100</v>
      </c>
      <c r="I49" s="20">
        <v>5.9934209999999997</v>
      </c>
      <c r="J49" s="18" t="s">
        <v>469</v>
      </c>
      <c r="K49" s="18" t="s">
        <v>470</v>
      </c>
      <c r="L49" s="18" t="s">
        <v>113</v>
      </c>
      <c r="M49" s="18" t="s">
        <v>108</v>
      </c>
      <c r="N49" s="18" t="s">
        <v>471</v>
      </c>
      <c r="O49" s="18" t="s">
        <v>115</v>
      </c>
      <c r="P49" s="18" t="s">
        <v>472</v>
      </c>
      <c r="Q49" s="18" t="s">
        <v>473</v>
      </c>
      <c r="R49" s="18" t="s">
        <v>108</v>
      </c>
      <c r="S49" s="18" t="s">
        <v>474</v>
      </c>
      <c r="T49" s="18" t="s">
        <v>108</v>
      </c>
    </row>
    <row r="50" spans="1:20" x14ac:dyDescent="0.2">
      <c r="A50" s="17">
        <v>49</v>
      </c>
      <c r="B50" s="18" t="s">
        <v>475</v>
      </c>
      <c r="C50" s="19">
        <v>33</v>
      </c>
      <c r="D50" s="19">
        <v>8</v>
      </c>
      <c r="E50" s="19">
        <v>41</v>
      </c>
      <c r="F50" s="19">
        <v>1455160</v>
      </c>
      <c r="G50" s="19">
        <v>35491</v>
      </c>
      <c r="H50" s="18" t="s">
        <v>100</v>
      </c>
      <c r="I50" s="20">
        <v>7.9015139999999997</v>
      </c>
      <c r="J50" s="18" t="s">
        <v>476</v>
      </c>
      <c r="K50" s="18" t="s">
        <v>108</v>
      </c>
      <c r="L50" s="18" t="s">
        <v>477</v>
      </c>
      <c r="M50" s="18" t="s">
        <v>108</v>
      </c>
      <c r="N50" s="18" t="s">
        <v>478</v>
      </c>
      <c r="O50" s="18" t="s">
        <v>479</v>
      </c>
      <c r="P50" s="18" t="s">
        <v>480</v>
      </c>
      <c r="Q50" s="18" t="s">
        <v>481</v>
      </c>
      <c r="R50" s="18" t="s">
        <v>482</v>
      </c>
      <c r="S50" s="18" t="s">
        <v>483</v>
      </c>
      <c r="T50" s="18" t="s">
        <v>108</v>
      </c>
    </row>
    <row r="51" spans="1:20" x14ac:dyDescent="0.2">
      <c r="A51" s="17">
        <v>50</v>
      </c>
      <c r="B51" s="18" t="s">
        <v>484</v>
      </c>
      <c r="C51" s="19">
        <v>40</v>
      </c>
      <c r="D51" s="19" t="s">
        <v>108</v>
      </c>
      <c r="E51" s="19">
        <v>40</v>
      </c>
      <c r="F51" s="19">
        <v>3324472</v>
      </c>
      <c r="G51" s="19">
        <v>83111</v>
      </c>
      <c r="H51" s="18" t="s">
        <v>100</v>
      </c>
      <c r="I51" s="20">
        <v>9.2083329999999997</v>
      </c>
      <c r="J51" s="18" t="s">
        <v>485</v>
      </c>
      <c r="K51" s="18" t="s">
        <v>486</v>
      </c>
      <c r="L51" s="18" t="s">
        <v>113</v>
      </c>
      <c r="M51" s="18" t="s">
        <v>108</v>
      </c>
      <c r="N51" s="18" t="s">
        <v>487</v>
      </c>
      <c r="O51" s="18" t="s">
        <v>115</v>
      </c>
      <c r="P51" s="18" t="s">
        <v>488</v>
      </c>
      <c r="Q51" s="18" t="s">
        <v>108</v>
      </c>
      <c r="R51" s="18" t="s">
        <v>108</v>
      </c>
      <c r="S51" s="18" t="s">
        <v>489</v>
      </c>
      <c r="T51" s="18" t="s">
        <v>108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2829-2421-BB41-9791-C83009384431}">
  <dimension ref="A1"/>
  <sheetViews>
    <sheetView workbookViewId="0"/>
  </sheetViews>
  <sheetFormatPr baseColWidth="10" defaultRowHeight="15"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F4A17-BD56-374B-B2DE-09FCF9E75997}">
  <dimension ref="A1"/>
  <sheetViews>
    <sheetView workbookViewId="0"/>
  </sheetViews>
  <sheetFormatPr baseColWidth="10" defaultRowHeight="15"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F3861-6F5E-4748-B324-5653A4B83C78}">
  <dimension ref="A1:E31"/>
  <sheetViews>
    <sheetView workbookViewId="0">
      <selection activeCell="G25" sqref="G25"/>
    </sheetView>
  </sheetViews>
  <sheetFormatPr baseColWidth="10" defaultColWidth="24" defaultRowHeight="15" x14ac:dyDescent="0.2"/>
  <cols>
    <col min="1" max="16384" width="24" style="29"/>
  </cols>
  <sheetData>
    <row r="1" spans="1:5" ht="29" customHeight="1" x14ac:dyDescent="0.2">
      <c r="B1" s="51" t="s">
        <v>541</v>
      </c>
      <c r="C1" s="51" t="s">
        <v>542</v>
      </c>
      <c r="D1" s="51" t="s">
        <v>541</v>
      </c>
      <c r="E1" s="51" t="s">
        <v>541</v>
      </c>
    </row>
    <row r="2" spans="1:5" x14ac:dyDescent="0.2">
      <c r="A2" s="52" t="s">
        <v>26</v>
      </c>
      <c r="B2" s="53" t="s">
        <v>100</v>
      </c>
      <c r="C2" s="53" t="s">
        <v>543</v>
      </c>
      <c r="D2" s="53" t="s">
        <v>76</v>
      </c>
      <c r="E2" s="53" t="s">
        <v>544</v>
      </c>
    </row>
    <row r="3" spans="1:5" x14ac:dyDescent="0.2">
      <c r="A3" s="30">
        <v>35065</v>
      </c>
      <c r="B3" s="54">
        <v>34976896</v>
      </c>
      <c r="C3" s="31">
        <v>14.363</v>
      </c>
      <c r="D3" s="54">
        <v>544</v>
      </c>
      <c r="E3" s="31">
        <v>9057737.8279800005</v>
      </c>
    </row>
    <row r="4" spans="1:5" x14ac:dyDescent="0.2">
      <c r="A4" s="32">
        <v>35431</v>
      </c>
      <c r="B4" s="54">
        <v>29793179</v>
      </c>
      <c r="C4" s="31">
        <v>11.743</v>
      </c>
      <c r="D4" s="54">
        <v>503</v>
      </c>
      <c r="E4" s="31">
        <v>8016204.4020300005</v>
      </c>
    </row>
    <row r="5" spans="1:5" x14ac:dyDescent="0.2">
      <c r="A5" s="32">
        <v>35796</v>
      </c>
      <c r="B5" s="54">
        <v>26292401</v>
      </c>
      <c r="C5" s="31">
        <v>9.9309999999999992</v>
      </c>
      <c r="D5" s="54">
        <v>430</v>
      </c>
      <c r="E5" s="31">
        <v>6997877.2166999998</v>
      </c>
    </row>
    <row r="6" spans="1:5" x14ac:dyDescent="0.2">
      <c r="A6" s="32">
        <v>36161</v>
      </c>
      <c r="B6" s="54">
        <v>24077043</v>
      </c>
      <c r="C6" s="31">
        <v>9.1120000000000001</v>
      </c>
      <c r="D6" s="54">
        <v>346</v>
      </c>
      <c r="E6" s="31">
        <v>6014329.0539999995</v>
      </c>
    </row>
    <row r="7" spans="1:5" x14ac:dyDescent="0.2">
      <c r="A7" s="32">
        <v>36526</v>
      </c>
      <c r="B7" s="54">
        <v>33664919</v>
      </c>
      <c r="C7" s="31">
        <v>12.597</v>
      </c>
      <c r="D7" s="54">
        <v>468</v>
      </c>
      <c r="E7" s="31">
        <v>8409901.5513099991</v>
      </c>
    </row>
    <row r="8" spans="1:5" x14ac:dyDescent="0.2">
      <c r="A8" s="32">
        <v>36892</v>
      </c>
      <c r="B8" s="54">
        <v>35750008</v>
      </c>
      <c r="C8" s="31">
        <v>13.01</v>
      </c>
      <c r="D8" s="54">
        <v>535</v>
      </c>
      <c r="E8" s="31">
        <v>9255967.2310600001</v>
      </c>
    </row>
    <row r="9" spans="1:5" x14ac:dyDescent="0.2">
      <c r="A9" s="32">
        <v>37257</v>
      </c>
      <c r="B9" s="54">
        <v>24033521</v>
      </c>
      <c r="C9" s="31">
        <v>8.3759999999999994</v>
      </c>
      <c r="D9" s="54">
        <v>362</v>
      </c>
      <c r="E9" s="31">
        <v>6199552.6883399999</v>
      </c>
    </row>
    <row r="10" spans="1:5" x14ac:dyDescent="0.2">
      <c r="A10" s="32">
        <v>37622</v>
      </c>
      <c r="B10" s="54">
        <v>32075914</v>
      </c>
      <c r="C10" s="31">
        <v>10.887</v>
      </c>
      <c r="D10" s="54">
        <v>438</v>
      </c>
      <c r="E10" s="31">
        <v>7833417.3746999996</v>
      </c>
    </row>
    <row r="11" spans="1:5" x14ac:dyDescent="0.2">
      <c r="A11" s="32">
        <v>37987</v>
      </c>
      <c r="B11" s="54">
        <v>56866638</v>
      </c>
      <c r="C11" s="31">
        <v>18.78</v>
      </c>
      <c r="D11" s="54">
        <v>767</v>
      </c>
      <c r="E11" s="31">
        <v>13802215.254079999</v>
      </c>
    </row>
    <row r="12" spans="1:5" x14ac:dyDescent="0.2">
      <c r="A12" s="32">
        <v>38353</v>
      </c>
      <c r="B12" s="54">
        <v>70560111</v>
      </c>
      <c r="C12" s="31">
        <v>21.898</v>
      </c>
      <c r="D12" s="54">
        <v>923</v>
      </c>
      <c r="E12" s="31">
        <v>16693331.38346</v>
      </c>
    </row>
    <row r="13" spans="1:5" x14ac:dyDescent="0.2">
      <c r="A13" s="32">
        <v>38718</v>
      </c>
      <c r="B13" s="54">
        <v>76470928</v>
      </c>
      <c r="C13" s="31">
        <v>22.161000000000001</v>
      </c>
      <c r="D13" s="54">
        <v>1021</v>
      </c>
      <c r="E13" s="31">
        <v>18198576.007849999</v>
      </c>
    </row>
    <row r="14" spans="1:5" x14ac:dyDescent="0.2">
      <c r="A14" s="32">
        <v>39083</v>
      </c>
      <c r="B14" s="54">
        <v>127054722</v>
      </c>
      <c r="C14" s="31">
        <v>34.499000000000002</v>
      </c>
      <c r="D14" s="54">
        <v>1693</v>
      </c>
      <c r="E14" s="31">
        <v>30321735.426290002</v>
      </c>
    </row>
    <row r="15" spans="1:5" x14ac:dyDescent="0.2">
      <c r="A15" s="32">
        <v>39448</v>
      </c>
      <c r="B15" s="54">
        <v>259249190</v>
      </c>
      <c r="C15" s="31">
        <v>65.951999999999998</v>
      </c>
      <c r="D15" s="54">
        <v>3359</v>
      </c>
      <c r="E15" s="31">
        <v>61348336.475919999</v>
      </c>
    </row>
    <row r="16" spans="1:5" x14ac:dyDescent="0.2">
      <c r="A16" s="32">
        <v>39814</v>
      </c>
      <c r="B16" s="54">
        <v>329139724</v>
      </c>
      <c r="C16" s="31">
        <v>78.201999999999998</v>
      </c>
      <c r="D16" s="54">
        <v>4160</v>
      </c>
      <c r="E16" s="31">
        <v>77181308.633530006</v>
      </c>
    </row>
    <row r="17" spans="1:5" x14ac:dyDescent="0.2">
      <c r="A17" s="32">
        <v>40179</v>
      </c>
      <c r="B17" s="54">
        <v>305277926</v>
      </c>
      <c r="C17" s="31">
        <v>65.56</v>
      </c>
      <c r="D17" s="54">
        <v>3730</v>
      </c>
      <c r="E17" s="31">
        <v>70836189.258880004</v>
      </c>
    </row>
    <row r="18" spans="1:5" x14ac:dyDescent="0.2">
      <c r="A18" s="32">
        <v>40544</v>
      </c>
      <c r="B18" s="54">
        <v>307775841</v>
      </c>
      <c r="C18" s="31">
        <v>56.448999999999998</v>
      </c>
      <c r="D18" s="54">
        <v>3875</v>
      </c>
      <c r="E18" s="31">
        <v>73003758.027140006</v>
      </c>
    </row>
    <row r="19" spans="1:5" x14ac:dyDescent="0.2">
      <c r="A19" s="32">
        <v>40909</v>
      </c>
      <c r="B19" s="54">
        <v>233774363</v>
      </c>
      <c r="C19" s="31">
        <v>37.338999999999999</v>
      </c>
      <c r="D19" s="54">
        <v>2948</v>
      </c>
      <c r="E19" s="31">
        <v>55692575.687940001</v>
      </c>
    </row>
    <row r="20" spans="1:5" x14ac:dyDescent="0.2">
      <c r="A20" s="32">
        <v>41275</v>
      </c>
      <c r="B20" s="54">
        <v>140551683</v>
      </c>
      <c r="C20" s="31">
        <v>20.295000000000002</v>
      </c>
      <c r="D20" s="54">
        <v>1854</v>
      </c>
      <c r="E20" s="31">
        <v>34387056.574270003</v>
      </c>
    </row>
    <row r="21" spans="1:5" x14ac:dyDescent="0.2">
      <c r="A21" s="32">
        <v>41640</v>
      </c>
      <c r="B21" s="54">
        <v>173317571</v>
      </c>
      <c r="C21" s="31">
        <v>23.672000000000001</v>
      </c>
      <c r="D21" s="54">
        <v>2169</v>
      </c>
      <c r="E21" s="31">
        <v>41390251.195670001</v>
      </c>
    </row>
    <row r="22" spans="1:5" x14ac:dyDescent="0.2">
      <c r="A22" s="32">
        <v>42005</v>
      </c>
      <c r="B22" s="54">
        <v>174804780</v>
      </c>
      <c r="C22" s="31">
        <v>22.882000000000001</v>
      </c>
      <c r="D22" s="54">
        <v>2128</v>
      </c>
      <c r="E22" s="31">
        <v>41172292.153789997</v>
      </c>
    </row>
    <row r="23" spans="1:5" x14ac:dyDescent="0.2">
      <c r="A23" s="32">
        <v>42370</v>
      </c>
      <c r="B23" s="54">
        <v>137455974</v>
      </c>
      <c r="C23" s="31">
        <v>17.581</v>
      </c>
      <c r="D23" s="54">
        <v>1702</v>
      </c>
      <c r="E23" s="31">
        <v>32592408.246929999</v>
      </c>
    </row>
    <row r="24" spans="1:5" x14ac:dyDescent="0.2">
      <c r="A24" s="32">
        <v>42736</v>
      </c>
      <c r="B24" s="54">
        <v>89350645</v>
      </c>
      <c r="C24" s="31">
        <v>11.185</v>
      </c>
      <c r="D24" s="54">
        <v>1037</v>
      </c>
      <c r="E24" s="31">
        <v>20288142.159779999</v>
      </c>
    </row>
    <row r="25" spans="1:5" x14ac:dyDescent="0.2">
      <c r="A25" s="32">
        <v>43101</v>
      </c>
      <c r="B25" s="54">
        <v>90411805</v>
      </c>
      <c r="C25" s="31">
        <v>10.997</v>
      </c>
      <c r="D25" s="54">
        <v>936</v>
      </c>
      <c r="E25" s="31">
        <v>19338686.977570001</v>
      </c>
    </row>
    <row r="26" spans="1:5" x14ac:dyDescent="0.2">
      <c r="A26" s="32">
        <v>43466</v>
      </c>
      <c r="B26" s="54">
        <v>103219405</v>
      </c>
      <c r="C26" s="31">
        <v>12.199</v>
      </c>
      <c r="D26" s="54">
        <v>1056</v>
      </c>
      <c r="E26" s="31">
        <v>22222093.86851</v>
      </c>
    </row>
    <row r="27" spans="1:5" x14ac:dyDescent="0.2">
      <c r="A27" s="32">
        <v>43831</v>
      </c>
      <c r="B27" s="54">
        <v>92324601</v>
      </c>
      <c r="C27" s="31">
        <v>10.494</v>
      </c>
      <c r="D27" s="54">
        <v>981</v>
      </c>
      <c r="E27" s="31">
        <v>20165269.572640002</v>
      </c>
    </row>
    <row r="28" spans="1:5" x14ac:dyDescent="0.2">
      <c r="A28" s="32">
        <v>44197</v>
      </c>
      <c r="B28" s="54">
        <v>67035824</v>
      </c>
      <c r="C28" s="31">
        <v>7.3410000000000002</v>
      </c>
      <c r="D28" s="54">
        <v>831</v>
      </c>
      <c r="E28" s="31">
        <v>15629038.960969999</v>
      </c>
    </row>
    <row r="29" spans="1:5" x14ac:dyDescent="0.2">
      <c r="A29" s="32">
        <v>44562</v>
      </c>
      <c r="B29" s="54">
        <v>79357247</v>
      </c>
      <c r="C29" s="31">
        <v>8.3870000000000005</v>
      </c>
      <c r="D29" s="54">
        <v>1057</v>
      </c>
      <c r="E29" s="31">
        <v>19275167.48875</v>
      </c>
    </row>
    <row r="30" spans="1:5" x14ac:dyDescent="0.2">
      <c r="A30" s="32">
        <v>44927</v>
      </c>
      <c r="B30" s="54">
        <v>83382517</v>
      </c>
      <c r="C30" s="31">
        <v>8.5679999999999996</v>
      </c>
      <c r="D30" s="54">
        <v>1141</v>
      </c>
      <c r="E30" s="31">
        <v>20705972.331349999</v>
      </c>
    </row>
    <row r="31" spans="1:5" x14ac:dyDescent="0.2">
      <c r="A31" s="55">
        <v>45292</v>
      </c>
      <c r="B31" s="56">
        <v>86818712</v>
      </c>
      <c r="C31" s="57">
        <v>8.6579999999999995</v>
      </c>
      <c r="D31" s="56">
        <v>1140</v>
      </c>
      <c r="E31" s="57">
        <v>21266761.441259999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96D1-ABCB-BE45-819D-54196CDE6C0B}">
  <dimension ref="A1:G18"/>
  <sheetViews>
    <sheetView zoomScale="125" workbookViewId="0">
      <selection activeCell="G32" sqref="G32"/>
    </sheetView>
  </sheetViews>
  <sheetFormatPr baseColWidth="10" defaultRowHeight="15" x14ac:dyDescent="0.2"/>
  <cols>
    <col min="1" max="1" width="5.1640625" bestFit="1" customWidth="1"/>
  </cols>
  <sheetData>
    <row r="1" spans="1:7" ht="64" x14ac:dyDescent="0.2">
      <c r="B1" s="4" t="s">
        <v>545</v>
      </c>
      <c r="C1" s="4" t="s">
        <v>546</v>
      </c>
      <c r="D1" s="4" t="s">
        <v>547</v>
      </c>
      <c r="E1" s="4" t="s">
        <v>545</v>
      </c>
      <c r="F1" s="4" t="s">
        <v>548</v>
      </c>
      <c r="G1" s="4" t="s">
        <v>549</v>
      </c>
    </row>
    <row r="2" spans="1:7" x14ac:dyDescent="0.2">
      <c r="A2" s="5" t="s">
        <v>26</v>
      </c>
      <c r="B2" s="3" t="s">
        <v>65</v>
      </c>
      <c r="C2" s="3" t="s">
        <v>503</v>
      </c>
      <c r="D2" s="3" t="s">
        <v>503</v>
      </c>
      <c r="E2" s="3" t="s">
        <v>503</v>
      </c>
      <c r="F2" s="3" t="s">
        <v>503</v>
      </c>
      <c r="G2" s="3" t="s">
        <v>503</v>
      </c>
    </row>
    <row r="3" spans="1:7" x14ac:dyDescent="0.2">
      <c r="A3" s="6">
        <v>39448</v>
      </c>
      <c r="B3" s="7">
        <v>100</v>
      </c>
      <c r="C3" s="7"/>
      <c r="D3" s="7"/>
      <c r="E3" s="7">
        <v>13.59</v>
      </c>
      <c r="F3" s="7"/>
      <c r="G3" s="7"/>
    </row>
    <row r="4" spans="1:7" x14ac:dyDescent="0.2">
      <c r="A4" s="10">
        <v>39814</v>
      </c>
      <c r="B4" s="7">
        <v>98.01</v>
      </c>
      <c r="C4" s="7"/>
      <c r="D4" s="7"/>
      <c r="E4" s="7">
        <v>13.32</v>
      </c>
      <c r="F4" s="7"/>
      <c r="G4" s="7"/>
    </row>
    <row r="5" spans="1:7" x14ac:dyDescent="0.2">
      <c r="A5" s="10">
        <v>40179</v>
      </c>
      <c r="B5" s="7">
        <v>96.1</v>
      </c>
      <c r="C5" s="7"/>
      <c r="D5" s="7"/>
      <c r="E5" s="7">
        <v>13.06</v>
      </c>
      <c r="F5" s="7"/>
      <c r="G5" s="7"/>
    </row>
    <row r="6" spans="1:7" x14ac:dyDescent="0.2">
      <c r="A6" s="10">
        <v>40544</v>
      </c>
      <c r="B6" s="7">
        <v>93.97</v>
      </c>
      <c r="C6" s="7"/>
      <c r="D6" s="7"/>
      <c r="E6" s="7">
        <v>12.77</v>
      </c>
      <c r="F6" s="7"/>
      <c r="G6" s="7"/>
    </row>
    <row r="7" spans="1:7" x14ac:dyDescent="0.2">
      <c r="A7" s="10">
        <v>40909</v>
      </c>
      <c r="B7" s="7">
        <v>87.86</v>
      </c>
      <c r="C7" s="7">
        <v>11.68</v>
      </c>
      <c r="D7" s="7">
        <v>12.04</v>
      </c>
      <c r="E7" s="7">
        <v>11.94</v>
      </c>
      <c r="F7" s="7">
        <v>12.01</v>
      </c>
      <c r="G7" s="7">
        <v>12.05</v>
      </c>
    </row>
    <row r="8" spans="1:7" x14ac:dyDescent="0.2">
      <c r="A8" s="10">
        <v>41275</v>
      </c>
      <c r="B8" s="7">
        <v>85.06</v>
      </c>
      <c r="C8" s="7">
        <v>11.4</v>
      </c>
      <c r="D8" s="7">
        <v>11.66</v>
      </c>
      <c r="E8" s="7">
        <v>11.56</v>
      </c>
      <c r="F8" s="7">
        <v>11.52</v>
      </c>
      <c r="G8" s="7">
        <v>11.67</v>
      </c>
    </row>
    <row r="9" spans="1:7" x14ac:dyDescent="0.2">
      <c r="A9" s="10">
        <v>41640</v>
      </c>
      <c r="B9" s="7">
        <v>84.11</v>
      </c>
      <c r="C9" s="7">
        <v>11.33</v>
      </c>
      <c r="D9" s="7">
        <v>11.53</v>
      </c>
      <c r="E9" s="7">
        <v>11.43</v>
      </c>
      <c r="F9" s="7">
        <v>11.3</v>
      </c>
      <c r="G9" s="7">
        <v>11.52</v>
      </c>
    </row>
    <row r="10" spans="1:7" x14ac:dyDescent="0.2">
      <c r="A10" s="10">
        <v>42005</v>
      </c>
      <c r="B10" s="7">
        <v>83.96</v>
      </c>
      <c r="C10" s="7">
        <v>11.36</v>
      </c>
      <c r="D10" s="7">
        <v>11.53</v>
      </c>
      <c r="E10" s="7">
        <v>11.41</v>
      </c>
      <c r="F10" s="7">
        <v>11.23</v>
      </c>
      <c r="G10" s="7">
        <v>11.48</v>
      </c>
    </row>
    <row r="11" spans="1:7" x14ac:dyDescent="0.2">
      <c r="A11" s="10">
        <v>42370</v>
      </c>
      <c r="B11" s="7">
        <v>84.33</v>
      </c>
      <c r="C11" s="7">
        <v>11.4</v>
      </c>
      <c r="D11" s="7">
        <v>11.57</v>
      </c>
      <c r="E11" s="7">
        <v>11.46</v>
      </c>
      <c r="F11" s="7">
        <v>11.31</v>
      </c>
      <c r="G11" s="7">
        <v>11.5</v>
      </c>
    </row>
    <row r="12" spans="1:7" x14ac:dyDescent="0.2">
      <c r="A12" s="10">
        <v>42736</v>
      </c>
      <c r="B12" s="7">
        <v>84.25</v>
      </c>
      <c r="C12" s="7">
        <v>11.37</v>
      </c>
      <c r="D12" s="7">
        <v>11.52</v>
      </c>
      <c r="E12" s="7">
        <v>11.45</v>
      </c>
      <c r="F12" s="7">
        <v>11.42</v>
      </c>
      <c r="G12" s="7">
        <v>11.47</v>
      </c>
    </row>
    <row r="13" spans="1:7" x14ac:dyDescent="0.2">
      <c r="A13" s="10">
        <v>43101</v>
      </c>
      <c r="B13" s="7">
        <v>83.66</v>
      </c>
      <c r="C13" s="7">
        <v>11.31</v>
      </c>
      <c r="D13" s="7">
        <v>11.45</v>
      </c>
      <c r="E13" s="7">
        <v>11.37</v>
      </c>
      <c r="F13" s="7">
        <v>11.33</v>
      </c>
      <c r="G13" s="7">
        <v>11.39</v>
      </c>
    </row>
    <row r="14" spans="1:7" x14ac:dyDescent="0.2">
      <c r="A14" s="10">
        <v>43466</v>
      </c>
      <c r="B14" s="7">
        <v>82.93</v>
      </c>
      <c r="C14" s="7">
        <v>11.22</v>
      </c>
      <c r="D14" s="7">
        <v>11.34</v>
      </c>
      <c r="E14" s="7">
        <v>11.27</v>
      </c>
      <c r="F14" s="7">
        <v>11.2</v>
      </c>
      <c r="G14" s="7">
        <v>11.31</v>
      </c>
    </row>
    <row r="15" spans="1:7" x14ac:dyDescent="0.2">
      <c r="A15" s="10">
        <v>43831</v>
      </c>
      <c r="B15" s="7">
        <v>82.41</v>
      </c>
      <c r="C15" s="7">
        <v>11.08</v>
      </c>
      <c r="D15" s="7">
        <v>11.23</v>
      </c>
      <c r="E15" s="7">
        <v>11.2</v>
      </c>
      <c r="F15" s="7">
        <v>11.17</v>
      </c>
      <c r="G15" s="7">
        <v>11.29</v>
      </c>
    </row>
    <row r="16" spans="1:7" x14ac:dyDescent="0.2">
      <c r="A16" s="10">
        <v>44197</v>
      </c>
      <c r="B16" s="7">
        <v>83.96</v>
      </c>
      <c r="C16" s="7">
        <v>11.26</v>
      </c>
      <c r="D16" s="7">
        <v>11.5</v>
      </c>
      <c r="E16" s="7">
        <v>11.41</v>
      </c>
      <c r="F16" s="7">
        <v>11.38</v>
      </c>
      <c r="G16" s="7">
        <v>11.5</v>
      </c>
    </row>
    <row r="17" spans="1:7" x14ac:dyDescent="0.2">
      <c r="A17" s="10">
        <v>44562</v>
      </c>
      <c r="B17" s="7">
        <v>82.27</v>
      </c>
      <c r="C17" s="7">
        <v>11.12</v>
      </c>
      <c r="D17" s="7">
        <v>11.32</v>
      </c>
      <c r="E17" s="7">
        <v>11.18</v>
      </c>
      <c r="F17" s="7">
        <v>10.94</v>
      </c>
      <c r="G17" s="7">
        <v>11.23</v>
      </c>
    </row>
    <row r="18" spans="1:7" x14ac:dyDescent="0.2">
      <c r="A18" s="11">
        <v>44927</v>
      </c>
      <c r="B18" s="12">
        <v>80.650000000000006</v>
      </c>
      <c r="C18" s="12">
        <v>10.86</v>
      </c>
      <c r="D18" s="12">
        <v>11.03</v>
      </c>
      <c r="E18" s="12">
        <v>10.96</v>
      </c>
      <c r="F18" s="12">
        <v>10.86</v>
      </c>
      <c r="G18" s="12">
        <v>11.05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6352F-8E3F-E148-A2A0-E9D6F54EE7E4}">
  <dimension ref="A1"/>
  <sheetViews>
    <sheetView workbookViewId="0">
      <selection activeCell="S54" sqref="S54"/>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Tool layout</vt:lpstr>
      <vt:lpstr>Fleet cost data</vt:lpstr>
      <vt:lpstr>Top 10 Panamax Trade routes</vt:lpstr>
      <vt:lpstr>Max Supply</vt:lpstr>
      <vt:lpstr>Fleet development</vt:lpstr>
      <vt:lpstr>Sheet21</vt:lpstr>
      <vt:lpstr>Sheet22</vt:lpstr>
      <vt:lpstr>World seaborne trade</vt:lpstr>
      <vt:lpstr>Speed data</vt:lpstr>
      <vt:lpstr>Panamax productive days</vt:lpstr>
      <vt:lpstr>Panamax percentage splitting</vt:lpstr>
      <vt:lpstr>HHI Index calculations</vt:lpstr>
      <vt:lpstr>Earnings, Freight rates</vt:lpstr>
      <vt:lpstr>Trade and Demand</vt:lpstr>
      <vt:lpstr>Fleet and Supply</vt:lpstr>
      <vt:lpstr>Sheet3</vt:lpstr>
      <vt:lpstr>TC</vt:lpstr>
      <vt:lpstr>Spot</vt:lpstr>
      <vt:lpstr>New builds</vt:lpstr>
      <vt:lpstr>Sheet23</vt:lpstr>
      <vt:lpstr>Second hand</vt:lpstr>
      <vt:lpstr>Existing Fleet</vt:lpstr>
      <vt:lpstr>Top 50 ship owners</vt:lpstr>
      <vt:lpstr>Second hand prices</vt:lpstr>
      <vt:lpstr>New building prices</vt:lpstr>
      <vt:lpstr>Orderbook</vt:lpstr>
      <vt:lpstr>General speed data</vt:lpstr>
      <vt:lpstr>Scrapped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Madan Dhananjayan</cp:lastModifiedBy>
  <dcterms:created xsi:type="dcterms:W3CDTF">2024-01-08T12:50:03Z</dcterms:created>
  <dcterms:modified xsi:type="dcterms:W3CDTF">2024-11-08T07:14:00Z</dcterms:modified>
</cp:coreProperties>
</file>