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https://ohiodas.sharepoint.com/sites/OODBVR2/Shared Documents/Provider Mgmt/Provider Forms/Prep for Oct 1- Forms/"/>
    </mc:Choice>
  </mc:AlternateContent>
  <xr:revisionPtr revIDLastSave="326" documentId="13_ncr:1_{7A1D5BBD-E0CF-405A-B27E-10AB1CF10907}" xr6:coauthVersionLast="47" xr6:coauthVersionMax="47" xr10:uidLastSave="{CF9B374B-A573-4E22-A3CC-8B1F77A3C082}"/>
  <bookViews>
    <workbookView xWindow="-28920" yWindow="-120" windowWidth="29040" windowHeight="15840" xr2:uid="{00000000-000D-0000-FFFF-FFFF00000000}"/>
  </bookViews>
  <sheets>
    <sheet name="Report Form" sheetId="19" r:id="rId1"/>
    <sheet name="Test1" sheetId="32" state="hidden" r:id="rId2"/>
    <sheet name="Instructions" sheetId="35" r:id="rId3"/>
    <sheet name="REPORT SAMPLE" sheetId="37" r:id="rId4"/>
    <sheet name="Calculator" sheetId="33" state="hidden" r:id="rId5"/>
  </sheets>
  <definedNames>
    <definedName name="_xlnm._FilterDatabase" localSheetId="0" hidden="1">'Report Form'!$I$1:$I$39</definedName>
    <definedName name="_xlnm._FilterDatabase" localSheetId="3" hidden="1">'REPORT SAMPLE'!$I$1:$I$39</definedName>
    <definedName name="_xlnm.Print_Area" localSheetId="0">'Report Form'!$A$1:$G$94</definedName>
    <definedName name="_xlnm.Print_Area" localSheetId="3">'REPORT SAMPLE'!$A$1:$G$94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0" i="37" l="1"/>
  <c r="M3" i="37" s="1"/>
  <c r="I77" i="37"/>
  <c r="K76" i="37"/>
  <c r="L76" i="37" s="1"/>
  <c r="M76" i="37" s="1"/>
  <c r="N76" i="37" s="1"/>
  <c r="I76" i="37"/>
  <c r="K75" i="37"/>
  <c r="L75" i="37" s="1"/>
  <c r="M75" i="37" s="1"/>
  <c r="N75" i="37" s="1"/>
  <c r="I75" i="37"/>
  <c r="K74" i="37"/>
  <c r="L74" i="37" s="1"/>
  <c r="M74" i="37" s="1"/>
  <c r="N74" i="37" s="1"/>
  <c r="I74" i="37"/>
  <c r="M73" i="37"/>
  <c r="N73" i="37" s="1"/>
  <c r="L73" i="37"/>
  <c r="K73" i="37"/>
  <c r="I73" i="37"/>
  <c r="E78" i="37" s="1"/>
  <c r="L72" i="37"/>
  <c r="M72" i="37" s="1"/>
  <c r="N72" i="37" s="1"/>
  <c r="K72" i="37"/>
  <c r="I72" i="37"/>
  <c r="E77" i="37" s="1"/>
  <c r="I67" i="37"/>
  <c r="I66" i="37"/>
  <c r="I64" i="37"/>
  <c r="K63" i="37"/>
  <c r="L63" i="37" s="1"/>
  <c r="M63" i="37" s="1"/>
  <c r="N63" i="37" s="1"/>
  <c r="I63" i="37"/>
  <c r="E68" i="37" s="1"/>
  <c r="K62" i="37"/>
  <c r="L62" i="37" s="1"/>
  <c r="M62" i="37" s="1"/>
  <c r="N62" i="37" s="1"/>
  <c r="I62" i="37"/>
  <c r="E67" i="37" s="1"/>
  <c r="K61" i="37"/>
  <c r="L61" i="37" s="1"/>
  <c r="M61" i="37" s="1"/>
  <c r="N61" i="37" s="1"/>
  <c r="I61" i="37"/>
  <c r="E66" i="37" s="1"/>
  <c r="L60" i="37"/>
  <c r="M60" i="37" s="1"/>
  <c r="N60" i="37" s="1"/>
  <c r="K60" i="37"/>
  <c r="I60" i="37"/>
  <c r="E65" i="37" s="1"/>
  <c r="K59" i="37"/>
  <c r="L59" i="37" s="1"/>
  <c r="M59" i="37" s="1"/>
  <c r="N59" i="37" s="1"/>
  <c r="I59" i="37"/>
  <c r="E64" i="37" s="1"/>
  <c r="I54" i="37"/>
  <c r="I53" i="37"/>
  <c r="I51" i="37"/>
  <c r="K50" i="37"/>
  <c r="L50" i="37" s="1"/>
  <c r="M50" i="37" s="1"/>
  <c r="N50" i="37" s="1"/>
  <c r="I50" i="37"/>
  <c r="E55" i="37" s="1"/>
  <c r="K49" i="37"/>
  <c r="L49" i="37" s="1"/>
  <c r="M49" i="37" s="1"/>
  <c r="N49" i="37" s="1"/>
  <c r="I49" i="37"/>
  <c r="E54" i="37" s="1"/>
  <c r="K48" i="37"/>
  <c r="L48" i="37" s="1"/>
  <c r="M48" i="37" s="1"/>
  <c r="N48" i="37" s="1"/>
  <c r="I48" i="37"/>
  <c r="E53" i="37" s="1"/>
  <c r="K47" i="37"/>
  <c r="L47" i="37" s="1"/>
  <c r="M47" i="37" s="1"/>
  <c r="N47" i="37" s="1"/>
  <c r="I47" i="37"/>
  <c r="E52" i="37" s="1"/>
  <c r="K46" i="37"/>
  <c r="L46" i="37" s="1"/>
  <c r="M46" i="37" s="1"/>
  <c r="N46" i="37" s="1"/>
  <c r="I46" i="37"/>
  <c r="E51" i="37" s="1"/>
  <c r="I41" i="37"/>
  <c r="I40" i="37"/>
  <c r="I38" i="37"/>
  <c r="K37" i="37"/>
  <c r="L37" i="37" s="1"/>
  <c r="M37" i="37" s="1"/>
  <c r="N37" i="37" s="1"/>
  <c r="I37" i="37"/>
  <c r="K36" i="37"/>
  <c r="L36" i="37" s="1"/>
  <c r="M36" i="37" s="1"/>
  <c r="N36" i="37" s="1"/>
  <c r="I36" i="37"/>
  <c r="K35" i="37"/>
  <c r="L35" i="37" s="1"/>
  <c r="M35" i="37" s="1"/>
  <c r="N35" i="37" s="1"/>
  <c r="I35" i="37"/>
  <c r="E40" i="37" s="1"/>
  <c r="K34" i="37"/>
  <c r="L34" i="37" s="1"/>
  <c r="M34" i="37" s="1"/>
  <c r="N34" i="37" s="1"/>
  <c r="I34" i="37"/>
  <c r="K33" i="37"/>
  <c r="L33" i="37" s="1"/>
  <c r="M33" i="37" s="1"/>
  <c r="N33" i="37" s="1"/>
  <c r="I33" i="37"/>
  <c r="I28" i="37"/>
  <c r="I27" i="37"/>
  <c r="I25" i="37"/>
  <c r="K24" i="37"/>
  <c r="L24" i="37" s="1"/>
  <c r="M24" i="37" s="1"/>
  <c r="N24" i="37" s="1"/>
  <c r="I24" i="37"/>
  <c r="K23" i="37"/>
  <c r="L23" i="37" s="1"/>
  <c r="M23" i="37" s="1"/>
  <c r="N23" i="37" s="1"/>
  <c r="I23" i="37"/>
  <c r="E28" i="37" s="1"/>
  <c r="K22" i="37"/>
  <c r="L22" i="37" s="1"/>
  <c r="M22" i="37" s="1"/>
  <c r="N22" i="37" s="1"/>
  <c r="I22" i="37"/>
  <c r="E27" i="37" s="1"/>
  <c r="K21" i="37"/>
  <c r="L21" i="37" s="1"/>
  <c r="M21" i="37" s="1"/>
  <c r="N21" i="37" s="1"/>
  <c r="I21" i="37"/>
  <c r="K20" i="37"/>
  <c r="L20" i="37" s="1"/>
  <c r="M20" i="37" s="1"/>
  <c r="N20" i="37" s="1"/>
  <c r="I20" i="37"/>
  <c r="G16" i="37"/>
  <c r="I15" i="37"/>
  <c r="I14" i="37"/>
  <c r="I67" i="19"/>
  <c r="I54" i="19"/>
  <c r="I41" i="19"/>
  <c r="I28" i="19"/>
  <c r="I15" i="19"/>
  <c r="D3" i="33"/>
  <c r="E3" i="33"/>
  <c r="F3" i="33"/>
  <c r="D4" i="33"/>
  <c r="E4" i="33"/>
  <c r="F4" i="33"/>
  <c r="D5" i="33"/>
  <c r="E5" i="33"/>
  <c r="F5" i="33"/>
  <c r="D6" i="33"/>
  <c r="E6" i="33"/>
  <c r="F6" i="33"/>
  <c r="D7" i="33"/>
  <c r="E7" i="33"/>
  <c r="F7" i="33"/>
  <c r="D8" i="33"/>
  <c r="E8" i="33"/>
  <c r="F8" i="33"/>
  <c r="D9" i="33"/>
  <c r="E9" i="33"/>
  <c r="F9" i="33"/>
  <c r="D10" i="33"/>
  <c r="E10" i="33"/>
  <c r="F10" i="33"/>
  <c r="F2" i="33"/>
  <c r="D2" i="33"/>
  <c r="E2" i="33"/>
  <c r="C3" i="33"/>
  <c r="C4" i="33"/>
  <c r="C5" i="33"/>
  <c r="C6" i="33"/>
  <c r="C7" i="33"/>
  <c r="C8" i="33"/>
  <c r="C9" i="33"/>
  <c r="C10" i="33"/>
  <c r="C2" i="33"/>
  <c r="B3" i="33"/>
  <c r="B4" i="33"/>
  <c r="B5" i="33"/>
  <c r="B6" i="33"/>
  <c r="B7" i="33"/>
  <c r="B8" i="33"/>
  <c r="B9" i="33"/>
  <c r="B10" i="33"/>
  <c r="B2" i="33"/>
  <c r="J81" i="32"/>
  <c r="L2" i="32" s="1"/>
  <c r="I78" i="32"/>
  <c r="K77" i="32"/>
  <c r="L77" i="32" s="1"/>
  <c r="M77" i="32" s="1"/>
  <c r="N77" i="32" s="1"/>
  <c r="I77" i="32"/>
  <c r="E77" i="32" s="1"/>
  <c r="K76" i="32"/>
  <c r="L76" i="32" s="1"/>
  <c r="M76" i="32" s="1"/>
  <c r="N76" i="32" s="1"/>
  <c r="I76" i="32"/>
  <c r="E76" i="32" s="1"/>
  <c r="L75" i="32"/>
  <c r="M75" i="32" s="1"/>
  <c r="N75" i="32" s="1"/>
  <c r="K75" i="32"/>
  <c r="I75" i="32"/>
  <c r="E75" i="32" s="1"/>
  <c r="K74" i="32"/>
  <c r="L74" i="32" s="1"/>
  <c r="M74" i="32" s="1"/>
  <c r="N74" i="32" s="1"/>
  <c r="I74" i="32"/>
  <c r="E74" i="32" s="1"/>
  <c r="K73" i="32"/>
  <c r="L73" i="32" s="1"/>
  <c r="M73" i="32" s="1"/>
  <c r="N73" i="32" s="1"/>
  <c r="I73" i="32"/>
  <c r="E73" i="32" s="1"/>
  <c r="I68" i="32"/>
  <c r="I67" i="32"/>
  <c r="I65" i="32"/>
  <c r="L64" i="32"/>
  <c r="M64" i="32" s="1"/>
  <c r="N64" i="32" s="1"/>
  <c r="K64" i="32"/>
  <c r="I64" i="32"/>
  <c r="K63" i="32"/>
  <c r="L63" i="32" s="1"/>
  <c r="M63" i="32" s="1"/>
  <c r="N63" i="32" s="1"/>
  <c r="I63" i="32"/>
  <c r="K62" i="32"/>
  <c r="L62" i="32" s="1"/>
  <c r="M62" i="32" s="1"/>
  <c r="N62" i="32" s="1"/>
  <c r="I62" i="32"/>
  <c r="K61" i="32"/>
  <c r="L61" i="32" s="1"/>
  <c r="M61" i="32" s="1"/>
  <c r="N61" i="32" s="1"/>
  <c r="I61" i="32"/>
  <c r="K60" i="32"/>
  <c r="L60" i="32" s="1"/>
  <c r="M60" i="32" s="1"/>
  <c r="N60" i="32" s="1"/>
  <c r="I60" i="32"/>
  <c r="I55" i="32"/>
  <c r="I54" i="32"/>
  <c r="I52" i="32"/>
  <c r="K51" i="32"/>
  <c r="L51" i="32" s="1"/>
  <c r="M51" i="32" s="1"/>
  <c r="N51" i="32" s="1"/>
  <c r="I51" i="32"/>
  <c r="E51" i="32" s="1"/>
  <c r="K50" i="32"/>
  <c r="L50" i="32" s="1"/>
  <c r="M50" i="32" s="1"/>
  <c r="N50" i="32" s="1"/>
  <c r="I50" i="32"/>
  <c r="E50" i="32" s="1"/>
  <c r="L49" i="32"/>
  <c r="M49" i="32" s="1"/>
  <c r="N49" i="32" s="1"/>
  <c r="K49" i="32"/>
  <c r="I49" i="32"/>
  <c r="E49" i="32" s="1"/>
  <c r="K48" i="32"/>
  <c r="L48" i="32" s="1"/>
  <c r="M48" i="32" s="1"/>
  <c r="N48" i="32" s="1"/>
  <c r="I48" i="32"/>
  <c r="E48" i="32" s="1"/>
  <c r="K47" i="32"/>
  <c r="L47" i="32" s="1"/>
  <c r="M47" i="32" s="1"/>
  <c r="N47" i="32" s="1"/>
  <c r="I47" i="32"/>
  <c r="E47" i="32" s="1"/>
  <c r="I42" i="32"/>
  <c r="I43" i="32" s="1"/>
  <c r="I41" i="32"/>
  <c r="I39" i="32"/>
  <c r="L38" i="32"/>
  <c r="M38" i="32" s="1"/>
  <c r="N38" i="32" s="1"/>
  <c r="K38" i="32"/>
  <c r="I38" i="32"/>
  <c r="E38" i="32" s="1"/>
  <c r="K37" i="32"/>
  <c r="L37" i="32" s="1"/>
  <c r="M37" i="32" s="1"/>
  <c r="N37" i="32" s="1"/>
  <c r="I37" i="32"/>
  <c r="E37" i="32" s="1"/>
  <c r="K36" i="32"/>
  <c r="L36" i="32" s="1"/>
  <c r="M36" i="32" s="1"/>
  <c r="N36" i="32" s="1"/>
  <c r="I36" i="32"/>
  <c r="E36" i="32" s="1"/>
  <c r="K35" i="32"/>
  <c r="L35" i="32" s="1"/>
  <c r="M35" i="32" s="1"/>
  <c r="N35" i="32" s="1"/>
  <c r="I35" i="32"/>
  <c r="E35" i="32" s="1"/>
  <c r="L34" i="32"/>
  <c r="M34" i="32" s="1"/>
  <c r="N34" i="32" s="1"/>
  <c r="K34" i="32"/>
  <c r="I34" i="32"/>
  <c r="E34" i="32" s="1"/>
  <c r="I29" i="32"/>
  <c r="I28" i="32"/>
  <c r="I26" i="32"/>
  <c r="L25" i="32"/>
  <c r="M25" i="32" s="1"/>
  <c r="N25" i="32" s="1"/>
  <c r="K25" i="32"/>
  <c r="I25" i="32"/>
  <c r="E25" i="32" s="1"/>
  <c r="K24" i="32"/>
  <c r="L24" i="32" s="1"/>
  <c r="M24" i="32" s="1"/>
  <c r="N24" i="32" s="1"/>
  <c r="I24" i="32"/>
  <c r="E24" i="32" s="1"/>
  <c r="K23" i="32"/>
  <c r="L23" i="32" s="1"/>
  <c r="M23" i="32" s="1"/>
  <c r="N23" i="32" s="1"/>
  <c r="I23" i="32"/>
  <c r="E23" i="32" s="1"/>
  <c r="K22" i="32"/>
  <c r="L22" i="32" s="1"/>
  <c r="M22" i="32" s="1"/>
  <c r="N22" i="32" s="1"/>
  <c r="I22" i="32"/>
  <c r="L21" i="32"/>
  <c r="M21" i="32" s="1"/>
  <c r="N21" i="32" s="1"/>
  <c r="K21" i="32"/>
  <c r="I21" i="32"/>
  <c r="E21" i="32" s="1"/>
  <c r="I16" i="32"/>
  <c r="I15" i="32"/>
  <c r="M3" i="32"/>
  <c r="L3" i="32"/>
  <c r="G16" i="19"/>
  <c r="J80" i="19"/>
  <c r="M2" i="19" s="1"/>
  <c r="L3" i="37" l="1"/>
  <c r="L4" i="37" s="1"/>
  <c r="L2" i="37"/>
  <c r="E81" i="37"/>
  <c r="E80" i="37"/>
  <c r="E79" i="37"/>
  <c r="I55" i="37"/>
  <c r="I68" i="37"/>
  <c r="E26" i="37"/>
  <c r="E41" i="37"/>
  <c r="E39" i="37"/>
  <c r="E25" i="37"/>
  <c r="E29" i="37"/>
  <c r="E38" i="37"/>
  <c r="E42" i="37"/>
  <c r="E56" i="37"/>
  <c r="E47" i="37" s="1"/>
  <c r="I42" i="37"/>
  <c r="I29" i="37"/>
  <c r="I16" i="37"/>
  <c r="E69" i="37"/>
  <c r="E60" i="37" s="1"/>
  <c r="M2" i="37" s="1"/>
  <c r="M4" i="37" s="1"/>
  <c r="G12" i="37" s="1"/>
  <c r="G15" i="37" s="1"/>
  <c r="G17" i="37" s="1"/>
  <c r="E62" i="32"/>
  <c r="E64" i="32"/>
  <c r="E61" i="32"/>
  <c r="E63" i="32"/>
  <c r="E60" i="32"/>
  <c r="E22" i="32"/>
  <c r="L4" i="32"/>
  <c r="I69" i="32"/>
  <c r="I56" i="32"/>
  <c r="I30" i="32"/>
  <c r="I17" i="32"/>
  <c r="E39" i="32"/>
  <c r="E30" i="32" s="1"/>
  <c r="E26" i="32"/>
  <c r="E52" i="32"/>
  <c r="E43" i="32" s="1"/>
  <c r="E78" i="32"/>
  <c r="L3" i="19"/>
  <c r="I77" i="19"/>
  <c r="L76" i="19"/>
  <c r="M76" i="19" s="1"/>
  <c r="N76" i="19" s="1"/>
  <c r="K76" i="19"/>
  <c r="I76" i="19"/>
  <c r="E81" i="19" s="1"/>
  <c r="L75" i="19"/>
  <c r="M75" i="19" s="1"/>
  <c r="N75" i="19" s="1"/>
  <c r="K75" i="19"/>
  <c r="I75" i="19"/>
  <c r="E80" i="19" s="1"/>
  <c r="L74" i="19"/>
  <c r="M74" i="19" s="1"/>
  <c r="N74" i="19" s="1"/>
  <c r="K74" i="19"/>
  <c r="I74" i="19"/>
  <c r="E79" i="19" s="1"/>
  <c r="L73" i="19"/>
  <c r="M73" i="19" s="1"/>
  <c r="N73" i="19" s="1"/>
  <c r="K73" i="19"/>
  <c r="I73" i="19"/>
  <c r="E78" i="19" s="1"/>
  <c r="K72" i="19"/>
  <c r="L72" i="19" s="1"/>
  <c r="M72" i="19" s="1"/>
  <c r="N72" i="19" s="1"/>
  <c r="I72" i="19"/>
  <c r="E77" i="19" s="1"/>
  <c r="I66" i="19"/>
  <c r="I64" i="19"/>
  <c r="L63" i="19"/>
  <c r="M63" i="19" s="1"/>
  <c r="N63" i="19" s="1"/>
  <c r="K63" i="19"/>
  <c r="I63" i="19"/>
  <c r="E68" i="19" s="1"/>
  <c r="L62" i="19"/>
  <c r="M62" i="19" s="1"/>
  <c r="N62" i="19" s="1"/>
  <c r="K62" i="19"/>
  <c r="I62" i="19"/>
  <c r="E67" i="19" s="1"/>
  <c r="L61" i="19"/>
  <c r="M61" i="19" s="1"/>
  <c r="N61" i="19" s="1"/>
  <c r="K61" i="19"/>
  <c r="I61" i="19"/>
  <c r="E66" i="19" s="1"/>
  <c r="L60" i="19"/>
  <c r="M60" i="19" s="1"/>
  <c r="N60" i="19" s="1"/>
  <c r="K60" i="19"/>
  <c r="I60" i="19"/>
  <c r="E65" i="19" s="1"/>
  <c r="K59" i="19"/>
  <c r="L59" i="19" s="1"/>
  <c r="M59" i="19" s="1"/>
  <c r="N59" i="19" s="1"/>
  <c r="I59" i="19"/>
  <c r="E64" i="19" s="1"/>
  <c r="I53" i="19"/>
  <c r="I51" i="19"/>
  <c r="L50" i="19"/>
  <c r="M50" i="19" s="1"/>
  <c r="N50" i="19" s="1"/>
  <c r="K50" i="19"/>
  <c r="I50" i="19"/>
  <c r="E55" i="19" s="1"/>
  <c r="L49" i="19"/>
  <c r="M49" i="19" s="1"/>
  <c r="N49" i="19" s="1"/>
  <c r="K49" i="19"/>
  <c r="I49" i="19"/>
  <c r="E54" i="19" s="1"/>
  <c r="L48" i="19"/>
  <c r="M48" i="19" s="1"/>
  <c r="N48" i="19" s="1"/>
  <c r="K48" i="19"/>
  <c r="I48" i="19"/>
  <c r="E53" i="19" s="1"/>
  <c r="L47" i="19"/>
  <c r="M47" i="19" s="1"/>
  <c r="N47" i="19" s="1"/>
  <c r="K47" i="19"/>
  <c r="I47" i="19"/>
  <c r="E52" i="19" s="1"/>
  <c r="K46" i="19"/>
  <c r="L46" i="19" s="1"/>
  <c r="M46" i="19" s="1"/>
  <c r="N46" i="19" s="1"/>
  <c r="I46" i="19"/>
  <c r="E51" i="19" s="1"/>
  <c r="I40" i="19"/>
  <c r="I38" i="19"/>
  <c r="L37" i="19"/>
  <c r="M37" i="19" s="1"/>
  <c r="N37" i="19" s="1"/>
  <c r="K37" i="19"/>
  <c r="I37" i="19"/>
  <c r="E42" i="19" s="1"/>
  <c r="L36" i="19"/>
  <c r="M36" i="19" s="1"/>
  <c r="N36" i="19" s="1"/>
  <c r="K36" i="19"/>
  <c r="I36" i="19"/>
  <c r="E41" i="19" s="1"/>
  <c r="L35" i="19"/>
  <c r="M35" i="19" s="1"/>
  <c r="N35" i="19" s="1"/>
  <c r="K35" i="19"/>
  <c r="I35" i="19"/>
  <c r="E40" i="19" s="1"/>
  <c r="L34" i="19"/>
  <c r="M34" i="19" s="1"/>
  <c r="N34" i="19" s="1"/>
  <c r="K34" i="19"/>
  <c r="I34" i="19"/>
  <c r="E39" i="19" s="1"/>
  <c r="K33" i="19"/>
  <c r="L33" i="19" s="1"/>
  <c r="M33" i="19" s="1"/>
  <c r="N33" i="19" s="1"/>
  <c r="I33" i="19"/>
  <c r="E38" i="19" s="1"/>
  <c r="I27" i="19"/>
  <c r="I25" i="19"/>
  <c r="E82" i="37" l="1"/>
  <c r="E73" i="37" s="1"/>
  <c r="E30" i="37"/>
  <c r="E43" i="37"/>
  <c r="E34" i="37" s="1"/>
  <c r="E21" i="37"/>
  <c r="E56" i="19"/>
  <c r="E47" i="19" s="1"/>
  <c r="E69" i="19"/>
  <c r="E43" i="19"/>
  <c r="E34" i="19" s="1"/>
  <c r="E82" i="19"/>
  <c r="E69" i="32"/>
  <c r="E17" i="32"/>
  <c r="E65" i="32"/>
  <c r="E56" i="32" s="1"/>
  <c r="M2" i="32"/>
  <c r="M4" i="32" s="1"/>
  <c r="G8" i="32" s="1"/>
  <c r="G12" i="32" s="1"/>
  <c r="I55" i="19"/>
  <c r="I42" i="19"/>
  <c r="I29" i="19"/>
  <c r="I68" i="19"/>
  <c r="E73" i="19"/>
  <c r="M3" i="19"/>
  <c r="E60" i="19"/>
  <c r="K21" i="19"/>
  <c r="L21" i="19"/>
  <c r="M21" i="19" s="1"/>
  <c r="N21" i="19" s="1"/>
  <c r="K22" i="19"/>
  <c r="L22" i="19"/>
  <c r="M22" i="19" s="1"/>
  <c r="N22" i="19" s="1"/>
  <c r="K23" i="19"/>
  <c r="L23" i="19"/>
  <c r="M23" i="19" s="1"/>
  <c r="N23" i="19" s="1"/>
  <c r="K24" i="19"/>
  <c r="L24" i="19"/>
  <c r="M24" i="19" s="1"/>
  <c r="N24" i="19" s="1"/>
  <c r="I14" i="19"/>
  <c r="I16" i="19" s="1"/>
  <c r="I21" i="19"/>
  <c r="E26" i="19" s="1"/>
  <c r="I22" i="19"/>
  <c r="E27" i="19" s="1"/>
  <c r="I23" i="19"/>
  <c r="E28" i="19" s="1"/>
  <c r="I24" i="19"/>
  <c r="E29" i="19" s="1"/>
  <c r="I20" i="19"/>
  <c r="G11" i="32" l="1"/>
  <c r="G13" i="32" s="1"/>
  <c r="K20" i="19"/>
  <c r="L20" i="19" s="1"/>
  <c r="M20" i="19" s="1"/>
  <c r="N20" i="19" s="1"/>
  <c r="E25" i="19" s="1"/>
  <c r="E30" i="19" s="1"/>
  <c r="L2" i="19" l="1"/>
  <c r="L4" i="19" s="1"/>
  <c r="M4" i="19" l="1"/>
  <c r="G12" i="19" s="1"/>
  <c r="G15" i="19" s="1"/>
  <c r="G17" i="19" s="1"/>
  <c r="E21" i="19"/>
</calcChain>
</file>

<file path=xl/sharedStrings.xml><?xml version="1.0" encoding="utf-8"?>
<sst xmlns="http://schemas.openxmlformats.org/spreadsheetml/2006/main" count="813" uniqueCount="137">
  <si>
    <t>End Line</t>
  </si>
  <si>
    <t>Time</t>
  </si>
  <si>
    <t xml:space="preserve">Authorization # </t>
  </si>
  <si>
    <t>Yes</t>
  </si>
  <si>
    <t>No</t>
  </si>
  <si>
    <t>Individual's Name</t>
  </si>
  <si>
    <t>Final</t>
  </si>
  <si>
    <t>Name of Person Completing Report</t>
  </si>
  <si>
    <t>Partial</t>
  </si>
  <si>
    <t>Invoice Status</t>
  </si>
  <si>
    <t>Summer Youth Work Experience</t>
  </si>
  <si>
    <t>Bilingual Supplement</t>
  </si>
  <si>
    <t>Invoice Total</t>
  </si>
  <si>
    <t>Blank Line</t>
  </si>
  <si>
    <t>Less Time
(Minutes)</t>
  </si>
  <si>
    <t>Staff Initials</t>
  </si>
  <si>
    <t>Individual Experiences, Performance, &amp; Interventions</t>
  </si>
  <si>
    <t>Individual's Self-Assessment</t>
  </si>
  <si>
    <t>Job Tasks</t>
  </si>
  <si>
    <t>Week 1: Business Name &amp; Address</t>
  </si>
  <si>
    <t>Weekly
Rate</t>
  </si>
  <si>
    <t>Week 2: Business Name &amp; Address</t>
  </si>
  <si>
    <t>Provider's Summary &amp; Recommendations</t>
  </si>
  <si>
    <t>Week 3: Business Name &amp; Address</t>
  </si>
  <si>
    <t>Week 4: Business Name &amp; Address</t>
  </si>
  <si>
    <t>Week 5: Business Name &amp; Address</t>
  </si>
  <si>
    <t>End Form</t>
  </si>
  <si>
    <t># People
In Group
(Max = 4)</t>
  </si>
  <si>
    <t>Individual
Start
Time
(VTS)</t>
  </si>
  <si>
    <t>Individual
End
Time
(VTS)</t>
  </si>
  <si>
    <t>Week 1: Total Vocational Training Stipend (UOS)</t>
  </si>
  <si>
    <t>Week 2: Total Vocational Training Stipend (UOS)</t>
  </si>
  <si>
    <t>Week 3: Total Vocational Training Stipend (UOS)</t>
  </si>
  <si>
    <t>Week 4: Total Vocational Training Stipend (UOS)</t>
  </si>
  <si>
    <t>Week 5: Total Vocational Training Stipend (UOS)</t>
  </si>
  <si>
    <t>We Are Hungry Café
1 Main Street
Defiance, OH</t>
  </si>
  <si>
    <t>1) Wash vegatables and cut them up for salad bar
2) Check salad bar and re-stock food/plates/bowls as needed
3) Make sure salad bar is cleam e.g. wipe up spills, remove food that falls from plates, etc.
4) Take dirty dishes and utensils to dishroom to be washed
5) Put away clean dishes and utensils</t>
  </si>
  <si>
    <t>Noah Blake</t>
  </si>
  <si>
    <t>Students were scheduled for their Orientation,  Reviewed work site rules and safety procedures, including call-off procedures, safe food handling practices, and knife safety.  Discussed soft skills such as smiling at customers, how to ask customers if they need help, and appropriate responses.  Coach also covered worksite dress code (students wear tan pans/shorts and polo).</t>
  </si>
  <si>
    <t>Noah was 12 minutes late due to transportation being late.  Time adjusted.  Noah started off in the kitchen washing vegetables.  Coach showed students how to make sure vegetables were clean and how to fill container for salad bar.  Students were shown how to store extra vegetables in the cooler.  Noah did a good job but had to be told to be gentler with vegetables to make them presentable.</t>
  </si>
  <si>
    <t>Noah was on time for work.  His clothes were wrinkled though.  Coach talked to him about appearance.  He stated he forgot to fold his cloths but would do better tomorrow.  He worked in the kitchen again today cutting vegetables.  He demonstrated good knife safety.  He needed some prompts to remember how to store the vegetables in the cooler.  He also did better be gentler with food as to keep it nice looking.  No other issues.</t>
  </si>
  <si>
    <t>Noah was on time for work.  His clothes were better today, no wrinkles.  He worked in the dining room today.  This was his first time.  He needed some prompts to determine when to replace food items.  He also seemed uncomfortable around customers and would look down when they asked questions.  Coach worked with him on his responses to customers.  He also needed a few prompts to wipe down the salad bar.  No other concerns.</t>
  </si>
  <si>
    <t>Noah worked in the dining room again stocking the salad bar.  He was more confident.  He was able to look at and smile when talking to customers.  He still needed prompts to re-fill food and wipe down salad bar.  Coach suggested setting an alarm on his phone for 15 minutes and leave it on vibrate as a reminder.  This seemed to work.  He dd better about checking and re-stocking.  No concerns with hygiene and/or dress.</t>
  </si>
  <si>
    <t>8:00 - 12:00</t>
  </si>
  <si>
    <t>Noah was on time and dressed appropriately.  He started washing the vegetables without prompt.  When finished he asked for a new assignment.  He was assigned to re-stock the salad bar.  He was able to do this without prompts.</t>
  </si>
  <si>
    <t>Noah was assigned to help in the dish room today because they were behind.  He scrapped plates, sprayed off dishes, and then stacked and stocked clean dishes.  He did not seem to lie the dish room because it was hot and wet, but he did it without complaining.</t>
  </si>
  <si>
    <t>Noah was moved back into the kitchen to prep vegetables.  He did a good job and is getting quicker.  He was able to demonstrate good knife safety.  Manager came in and offered him some tips on how to make sure vegetables were evenly sliced.</t>
  </si>
  <si>
    <t>Noah came in this morning a little disheveled and his clothes were wrinkled again.  He stated that he did not sleep well last night.  Coach reminded him about hanging up his clothes and coming to work looking professional.  He said he would remember.  He did well on salad bar, but he did move slower than usual.</t>
  </si>
  <si>
    <t>Noah looked better today, well rested.  He was eager to start the day.  He gathered vegetables to set up the salad bar.  He used good knife safety and stored used vegetables in the cooler.  He even remembered to put a date on the cut vegetables without a prompt.  His clothes were ]in better shape today as well, no wrinkles.</t>
  </si>
  <si>
    <t>Noah had a good day he was able to perform all job tasks without prompts.  He is also becoming more confident and is able to interact more with co-workers.  No concerns and no interventions needed.</t>
  </si>
  <si>
    <t>Noah worked on prepping vegetables again today.  He does well and demonstrated good knife safety.  He has done a better job with washing the vegetables so they don’t look broken when put on the salad bar.  Manager told him he was doing a good job.</t>
  </si>
  <si>
    <t>Noah worked in the dining room and re-stocked the salad bar.  He did a good job with his alarm to remember to check and re-stock.  He also made sure that the salad bar area was cleaned.  He did have to get a broom and pick up some food that fell off a customer’s plate.  He had to be prompted to do this because this is not a normal job task.  He as able to clean up the mess without any further prompts.</t>
  </si>
  <si>
    <t>Noah worked both in the kitchen and dining room today, cutting vegetables and re-stocking the salad bar.  His productivity and quality are not at the business expectations without prompts.  He also demonstrates appropriate soft skills.  The Manager mentioned the possibility of a job after Summer Youth Work Experience if he is interested.</t>
  </si>
  <si>
    <t>10:00 - 2:30</t>
  </si>
  <si>
    <t>Noah worked in the dining room today.  He did not need any interventions and demonstrated appropriate soft skills (hygiene, dress, etc.)</t>
  </si>
  <si>
    <t>Noah worked in the kitchen cutting vegetables today.  Coach did have to tell him that he could not have his cell phone out while he was supposed to be working.  Coach discussed workplace etiquette for cell phones and they should only be used during breaks and/or for emergencies.</t>
  </si>
  <si>
    <t>Manager asked Noah to work in the dish room again.  Noah agreed without complaint, even though he told Coach he des not like to work in there because its hot and wat.  He did a good job and remembered the tasks from the last time he worked in there.  He was able to hep them get caught up and then came out to work on cutting vegetables.  Coach complimented him on his willingness to help out when needed and emphasized how that can be important on a job.</t>
  </si>
  <si>
    <t>This was the last day of the Work Experience.  Coach spent some time with each student to talk about what they learned, what they liked/disliked, and overall, how they felt about the job.  Noah was offered a job to stay on after the Work Experience.  Coach helped him fill out his application during the shift.</t>
  </si>
  <si>
    <t xml:space="preserve">Noah did well in the work experience.  He picked up tasks quickly and did not have any significant oft skills issues.  He did have to be talked to a couple times about how his clothes looked (they had wrinkles) and about cell phone use in the workplace.  However, they were not significant incidents.  The business was very happy with his work performance and he was offered the opportunity to stay on after the Work Experience.  It is recommended that Non-Permanent On-The-Job-Supports be authorized to maintain contact with him and the business.  Noah still has one year of high school left but it appears hat he would be ready for Job Development closer to when he graduates.
</t>
  </si>
  <si>
    <t>Service Hours Offered</t>
  </si>
  <si>
    <t>Dates</t>
  </si>
  <si>
    <t>Total
Units
(VTS)</t>
  </si>
  <si>
    <t>Individual Timesheet</t>
  </si>
  <si>
    <t>Provider Name</t>
  </si>
  <si>
    <t>Service Description 2</t>
  </si>
  <si>
    <t>Name(s) &amp; Initials of Provider Direct Service Staff</t>
  </si>
  <si>
    <t>Service Area Modifier (SAM)</t>
  </si>
  <si>
    <t>Service Description 1</t>
  </si>
  <si>
    <t>OOD Staff or OOD Contractor Name</t>
  </si>
  <si>
    <t>Scheduled
Work
Times
(Start/End)</t>
  </si>
  <si>
    <t>Vocational Training Stipend Rate</t>
  </si>
  <si>
    <t>Provider's Summary &amp; Recommendations (Continued - If Needed)</t>
  </si>
  <si>
    <t>Providers:
Please be sure to review the following:
1. Providers may not make any changes to the formulas and/or the layout of the form.
2. If the invoice does not calculate correctly make sure that all the green shaded fields are filled in.
3. Make sure to check that the daily UOS calculates correctly, potential issues may be switching AM/PM, missing a field, that all narrative is visible, etc.
4. Make that the narrative provides clear documentation of what occurred during the contact and the outcome.</t>
  </si>
  <si>
    <t>Accountant/Examiner 2
Please be sure to review the following:
1. Make sure that all fields highlighted green are complete.
2. Ensure that all narratives and fields that Providers must complete are fully visible
3. Ensure that the totals in the invoice calculate, if not there is data missing from a field in the report.</t>
  </si>
  <si>
    <t>By releasing the payment for the authorization, the OOD Staff or OOD Contractor affirm that they have read the report and attest it meets the requirements of the VR Fee Schedule.</t>
  </si>
  <si>
    <t>OOD Staff or OOD Contractor
Please be sure to review the following: 
1. Did the Provider include a list of businesses contacted and outcomes?
2. Does the report provide sufficient information to progress, e.g. what has the Individual accomplished and what does the Individual still need to learn as part of the service?
3. Is the report consistent, e.g. does the report indicate there are issues but to continue on with the service?</t>
  </si>
  <si>
    <t>Provider shall submit this completed document and any accompanying forms after the end date of the line item through the AWARE Vendor Portal, https://ohid.ohio.gov/wps/portal/gov/ohid/login.</t>
  </si>
  <si>
    <t>Have you reviewed the Vocational Training Stipend (VTS) with the Individual?
Does the VTS only reflect the time the Individual participated?
Does the Individual agree to the amount of the VTS?</t>
  </si>
  <si>
    <t>FINAL SUMMARY (Required for the final report and invoice.)</t>
  </si>
  <si>
    <t>FEC</t>
  </si>
  <si>
    <t>#1 Provider</t>
  </si>
  <si>
    <t>Faith Cole (FEC)</t>
  </si>
  <si>
    <t>Faith Cole</t>
  </si>
  <si>
    <t>Ethan James</t>
  </si>
  <si>
    <t xml:space="preserve">Noah felt he did a good job during the Wok Experience.  He stated he liked working and earning money so he could buy things he wanted.  He stated he liked most of the job tasks at the restaurant except the dish room.  He stated that he did understand that sometimes you have to help out where you normally don’t work.  He stated that the job is fine for now but he would still like to work in a retail store and eventually become a a manager.  He said he is taking accounting classes in high school and really likes those which is why he wants t\o work in retail.  He stated that he plans to stay at the restaurant until he graduates nd is ready to look for a permanent job.  He said when he is ready to look for a permanent job he does feel that Job Development would be helpful.  He thinks he could learn job tasks on his own.
</t>
  </si>
  <si>
    <t>Hours</t>
  </si>
  <si>
    <t>Prorate %</t>
  </si>
  <si>
    <t>Instructions</t>
  </si>
  <si>
    <t>Specific Form Instructions</t>
  </si>
  <si>
    <t xml:space="preserve"> Common Issues </t>
  </si>
  <si>
    <t>End Instructions</t>
  </si>
  <si>
    <t>Questions?  Please email pcmu@ood.ohio.gov for assistance.  Thank you.</t>
  </si>
  <si>
    <t>1) Wash vegetables and cut them up for salad bar
2) Check salad bar and re-stock food/plates/bowls as needed
3) Make sure salad bar is clean e.g. wipe up spills, remove food that falls from plates, etc.
4) Take dirty dishes and utensils to dish room to be washed
5) Put away clean dishes and utensils</t>
  </si>
  <si>
    <t>Unbillable Time
(Minutes)</t>
  </si>
  <si>
    <t>FINAL SUMMARY (Required for the final report and invoice)</t>
  </si>
  <si>
    <t>Have you reviewed the Vocational Training Stipend (VTS) with the individual?
Does the VTS only reflect the time the individual participated?
Does the individual agree to the amount of the VTS?</t>
  </si>
  <si>
    <t>Providers
Please be sure to review the following:
1. Providers may not make any changes to the formulas and/or the layout of the form.
2. If the service invoice does not calculate correctly, make sure that all of the green shaded fields are filled in.
3. Make sure to check that the daily UOS calculates correctly. Potential issues include switching AM/PM, missing a field, narratives may not be visible, etc.
4. Make sure that the narrative provides clear documentation of what occurred during the contact and the outcome.</t>
  </si>
  <si>
    <t>Accountant/Examiner 2
Please be sure to review the following:
1. Make sure that all fields highlighted green are complete.
2. Ensure that all Provider narratives and required fields are fully visible.
3. Ensure that the invoice totals calculate. If they do not, then there is data missing from a field in the report.</t>
  </si>
  <si>
    <t>OOD Staff or OOD Contractor 
Please be sure to review the following:
1. Did the Provider include a list of businesses contacted and the outcomes of the contact?
2. Does the report provide sufficient information to progress, e.g., what has the individual accomplished and what does the individual still need to learn as part of the service?
3. Is the report consistent, e.g., does the report indicate there are issues but recommend to continue on with the service?</t>
  </si>
  <si>
    <t>Please note that the invoice is standardized for all report templates.  Not all fields in the invoice are applicable or required depending on the service.  If a field is not required, it will either be blocked out (highlight black) and/or the field will not be editable.  These fields are reserved for potential future updates.</t>
  </si>
  <si>
    <t>Editable fields are highlighted green and has help text that starts with "Green."</t>
  </si>
  <si>
    <r>
      <rPr>
        <b/>
        <sz val="14"/>
        <color rgb="FFFF0000"/>
        <rFont val="Arial"/>
        <family val="2"/>
      </rPr>
      <t>Red</t>
    </r>
    <r>
      <rPr>
        <sz val="14"/>
        <color rgb="FFFF0000"/>
        <rFont val="Arial"/>
        <family val="2"/>
      </rPr>
      <t xml:space="preserve"> </t>
    </r>
    <r>
      <rPr>
        <sz val="14"/>
        <rFont val="Arial"/>
        <family val="2"/>
      </rPr>
      <t>text indicates a calculation.  Help text indicates if a field is non-editable and contains a calculation.</t>
    </r>
  </si>
  <si>
    <t>To start a new line within a cell, press "Alt" + "Enter" at the same time where you want the line break in the cell.</t>
  </si>
  <si>
    <t>Providers may type text in another program, (e.g., Word) and "paste" it into a non-merged field in the report.  You must "paste" using the "Match Destination Formatting (M)," icon which looks like a clipboard with four blue lines or the field will not automatically expand with text wrap.  You may not "paste" into a merged field.</t>
  </si>
  <si>
    <t>Providers can "Hide" unused rows by selecting the rows and then right-click and select the "Hide" option.  You can "unhide" rows by highlighting the area and then right-click and select the "Unhide" option.</t>
  </si>
  <si>
    <t>Providers may now change cell formatting (e.g., font color, size, bold/italics/underline, cell color, etc.) to highlight important information.</t>
  </si>
  <si>
    <t>Remember: Individuals working over the entire time periods of 11:00 AM to 1:30 PM or 4:30 PM to 6:30 PM must be given a thirty (30) minute unpaid meal period.  The unpaid meal period does not count towards the total service hours.  Individuals get one fifteen (15) minute break for every four (4) hours worked.  Meal periods and extra unpaid breaks should be recorded in Column D, "Unbillable Time (Minutes)."</t>
  </si>
  <si>
    <r>
      <t xml:space="preserve">The Service Area Modifier (SAM) is not available for SYWE so the field is blocked out (shaded black) and an amount will not populate into the invoice (field will be "0"). </t>
    </r>
    <r>
      <rPr>
        <b/>
        <sz val="14"/>
        <color rgb="FFFF0000"/>
        <rFont val="Arial"/>
        <family val="2"/>
      </rPr>
      <t>(Hint: The SAM may be added to Transportation to get the individual to the worksite.)</t>
    </r>
  </si>
  <si>
    <t>Form will not calculate due to not all fields in the row are completed. (Example Row 24 in the sample report, F24 is blank.) Narrative sections (Cells K46 &amp; K47) must be competed for the invoice to calculate.</t>
  </si>
  <si>
    <t>Rows will not auto adjust to show all text.  Place the cursor between the rows on the left hand side until the cursor turns into a bar with one arrow pointing up and one pointing down, then left-click the mouse and drag down until all the text appears, and then release the mouse button.  (You can also right-click the row number and then select the "Row Height" option and enter a number until the cell shows all of the text.)</t>
  </si>
  <si>
    <t>1) Wash vegetables and cut them up for salad bar
2) Check salad bar and re-stock food/plates/bowls as needed
3) Make sure salad bar is clean e.g., wipe up spills, remove food that falls from plates, etc.
4) Take dirty dishes and utensils to dish room to be washed
5) Put away clean dishes and utensils</t>
  </si>
  <si>
    <t>Orientation Day.  Reviewed work site rules and safety procedures, including call-off procedures, safe food handling practices, and knife safety.  Discussed soft skills such as smiling at customers, how to ask customers if they need help, and appropriate responses.  Coach also covered worksite dress code (students wear tan pans/shorts and polo).</t>
  </si>
  <si>
    <t>Noah was on time for work.  His clothes were wrinkled though.  Coach talked to him about appearance.  He stated he forgot to fold his cloths but would do better tomorrow.  He worked in the kitchen again today cutting vegetables.  He demonstrated good knife safety.  He needed some prompts to remember how to store the vegetables in the cooler.  He also did better with being gentler with food as to keep it nice looking.  No other issues.</t>
  </si>
  <si>
    <t>Noah worked in the dining room again stocking the salad bar.  He was more confident.  He was able to look at and smile when talking to customers.  He still needed prompts to re-fill food and wipe down salad bar.  Coach suggested setting an alarm on his phone for 15 minutes and leave it on vibrate as a reminder.  This seemed to work.  He was better about checking and re-stocking.  No concerns with hygiene and/or dress.</t>
  </si>
  <si>
    <t>Noah was on time and dressed appropriately.  He started washing the vegetables without prompts.  When finished he asked for a new assignment.  He was assigned to re-stock the salad bar.  He was able to do this without prompts.</t>
  </si>
  <si>
    <t>Noah was assigned to help in the dish room today because they were behind.  He scrapped plates, sprayed off dishes, and then stacked and stocked clean dishes.  He did not seem to like the dish room because it was hot and wet, but he did it without complaining.</t>
  </si>
  <si>
    <t>Noah looked better today, well rested.  He was eager to start the day.  He gathered vegetables to set up the salad bar.  He used good knife safety and stored used vegetables in the cooler.  He even remembered to put a date on the cut vegetables without a prompt.  His clothes were in better shape today as well, no wrinkles.</t>
  </si>
  <si>
    <t>Noah worked in the dining room and re-stocked the salad bar.  He did a good job with his alarm to remember to check and re-stock.  He also made sure that the salad bar area was cleaned.  He did have to get a broom and pick up some food that fell off a customer’s plate.  He had to be prompted to do this because this is not a normal job task.  He was able to clean up the mess without any further prompts.</t>
  </si>
  <si>
    <t>Noah worked both in the kitchen and dining room today, cutting vegetables and re-stocking the salad bar.  His productivity and quality are not at the business expectations without prompts.  He demonstrates appropriate soft skills.  The manager mentioned the possibility of a job after Summer Youth Work Experience if he is interested.</t>
  </si>
  <si>
    <t>Noah worked in the dining room and re-stocked the salad bar.  His alarm prompts worked well again.  He had some intereaction with a customer and was appropriate. He is getting along well with co-workers and even shared some tips for cleaning. He learned how to fill table condiments today and did well but worked at a slow pace.</t>
  </si>
  <si>
    <t>Provider Invoice #</t>
  </si>
  <si>
    <t>Invoice Date</t>
  </si>
  <si>
    <t>Service Start Date</t>
  </si>
  <si>
    <t>Service End Date</t>
  </si>
  <si>
    <t>Summer Youth Work Experience- Level 1</t>
  </si>
  <si>
    <t>Summer Youth Work Experience- Level 2</t>
  </si>
  <si>
    <t>Provider shall submit this completed document and any accompanying forms after the last day of service provided to participant. “Service Start Date” and “Service End Date” documented on Invoice, report, and Vendor Portal should match and reflect the actual dates of service provided to participant. https://ohid.ohio.gov/wps/portal/gov/ohid/login.</t>
  </si>
  <si>
    <t>ABC Provider</t>
  </si>
  <si>
    <t>Worksite Not Scheduled-- Federal Holiday</t>
  </si>
  <si>
    <t>1 Main Street</t>
  </si>
  <si>
    <t>Defiance, OH</t>
  </si>
  <si>
    <t>Worksite Closed for July 4th Holiday</t>
  </si>
  <si>
    <t>8:00 - 5:00</t>
  </si>
  <si>
    <t>Noah felt he did a good job during the Wok Experience.  He stated he liked working and earning money so he could buy things he wanted.  He stated he liked most of the job tasks at the restaurant except the dish room.  He stated that he did understand that sometimes you have to help out where you normally don’t work.  He stated that the job is fine for now but he would still like to work in a retail store and eventually become a  manager.  He said he is taking accounting classes in high school and really likes those which is why he wants to work in retail.  He stated that he plans to stay at the restaurant until he graduates and is ready to look for a permanent job.  He said when he is ready to look for a permanent job he does feel that Job Development would be helpful.  He thinks he could learn job tasks on his own.</t>
  </si>
  <si>
    <t>Noah did well in the work experience.  He picked up tasks quickly and did not have any significant soft skills issues.  He did have to be talked to a couple times about how his clothes looked (they had wrinkles) and about cell phone use in the workplace.  However, they were not significant incidents.  The business was very happy with his work performance and he was offered the opportunity to stay on after the Work Experience.  It is recommended that On-The-Job-Supports be authorized to maintain contact with him and the business.  Noah still has one year of high school left but it appears that he would be ready for Job Development closer to when he graduates.</t>
  </si>
  <si>
    <t xml:space="preserve">Faith Cole </t>
  </si>
  <si>
    <t>Select the service in cell A12:  Summer Youth Work Experience Level 1 for work experiences 2-5 weeks long and 10-12 hours per week.  Select Summer youth Work Experience Level 2 for work experiences that are 20 hours per week for 5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</si>
</sst>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
    <numFmt numFmtId="165" formatCode="&quot;$&quot;#,##0.00"/>
    <numFmt numFmtId="166" formatCode="&quot;$&quot;#,##0.00;[Red]&quot;$&quot;#,##0.00"/>
    <numFmt numFmtId="167" formatCode="0.0"/>
    <numFmt numFmtId="168" formatCode="h:mm:ss;@"/>
    <numFmt numFmtId="169" formatCode="[h]:mm:ss;@"/>
  </numFmts>
  <fonts count="26" x14ac:knownFonts="1">
    <font>
      <sz val="11"/>
      <color theme="1"/>
      <name val="Calibri"/>
      <family val="2"/>
      <scheme val="minor"/>
    </font>
    <font>
      <b/>
      <sz val="11"/>
      <color rgb="FFFF0000"/>
      <name val="Arial"/>
      <family val="2"/>
    </font>
    <font>
      <sz val="11"/>
      <color rgb="FFFF0000"/>
      <name val="Arial"/>
      <family val="2"/>
    </font>
    <font>
      <sz val="11"/>
      <color theme="0"/>
      <name val="Arial"/>
      <family val="2"/>
    </font>
    <font>
      <sz val="11"/>
      <name val="Arial"/>
      <family val="2"/>
    </font>
    <font>
      <b/>
      <sz val="11"/>
      <color theme="1"/>
      <name val="Arial"/>
      <family val="2"/>
    </font>
    <font>
      <b/>
      <sz val="10"/>
      <name val="Arial"/>
      <family val="2"/>
    </font>
    <font>
      <sz val="10"/>
      <name val="Arial"/>
      <family val="2"/>
    </font>
    <font>
      <b/>
      <sz val="10"/>
      <color rgb="FFFF0000"/>
      <name val="Arial"/>
      <family val="2"/>
    </font>
    <font>
      <b/>
      <sz val="10"/>
      <color theme="1"/>
      <name val="Arial"/>
      <family val="2"/>
    </font>
    <font>
      <sz val="11"/>
      <color theme="0"/>
      <name val="Calibri"/>
      <family val="2"/>
      <scheme val="minor"/>
    </font>
    <font>
      <b/>
      <sz val="11"/>
      <name val="Calibri"/>
      <family val="2"/>
      <scheme val="minor"/>
    </font>
    <font>
      <sz val="11"/>
      <color rgb="FFFF0000"/>
      <name val="Calibri"/>
      <family val="2"/>
      <scheme val="minor"/>
    </font>
    <font>
      <b/>
      <sz val="11"/>
      <name val="Arial"/>
      <family val="2"/>
    </font>
    <font>
      <sz val="11"/>
      <name val="Calibri"/>
      <family val="2"/>
      <scheme val="minor"/>
    </font>
    <font>
      <b/>
      <sz val="10"/>
      <color theme="0"/>
      <name val="Arial"/>
      <family val="2"/>
    </font>
    <font>
      <b/>
      <sz val="18"/>
      <color theme="1"/>
      <name val="Arial"/>
      <family val="2"/>
    </font>
    <font>
      <b/>
      <sz val="11"/>
      <color theme="0"/>
      <name val="Arial"/>
      <family val="2"/>
    </font>
    <font>
      <b/>
      <sz val="24"/>
      <color rgb="FFFFFFFF"/>
      <name val="Arial"/>
      <family val="2"/>
    </font>
    <font>
      <sz val="14"/>
      <color rgb="FF000000"/>
      <name val="Arial"/>
      <family val="2"/>
    </font>
    <font>
      <sz val="14"/>
      <color rgb="FFFF0000"/>
      <name val="Arial"/>
      <family val="2"/>
    </font>
    <font>
      <sz val="14"/>
      <color theme="1"/>
      <name val="Arial"/>
      <family val="2"/>
    </font>
    <font>
      <b/>
      <sz val="14"/>
      <color rgb="FFFF0000"/>
      <name val="Arial"/>
      <family val="2"/>
    </font>
    <font>
      <sz val="14"/>
      <color rgb="FFFFFFFF"/>
      <name val="Arial"/>
      <family val="2"/>
    </font>
    <font>
      <b/>
      <sz val="20"/>
      <color theme="1"/>
      <name val="Arial"/>
      <family val="2"/>
    </font>
    <font>
      <sz val="14"/>
      <name val="Arial"/>
      <family val="2"/>
    </font>
  </fonts>
  <fills count="9">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9" tint="0.79998168889431442"/>
        <bgColor indexed="64"/>
      </patternFill>
    </fill>
    <fill>
      <patternFill patternType="solid">
        <fgColor rgb="FF0000FF"/>
        <bgColor indexed="64"/>
      </patternFill>
    </fill>
    <fill>
      <patternFill patternType="solid">
        <fgColor rgb="FFFFFFCC"/>
        <bgColor indexed="64"/>
      </patternFill>
    </fill>
    <fill>
      <patternFill patternType="solid">
        <fgColor rgb="FF000000"/>
        <bgColor indexed="64"/>
      </patternFill>
    </fill>
    <fill>
      <patternFill patternType="solid">
        <fgColor rgb="FFFFFF00"/>
        <bgColor indexed="64"/>
      </patternFill>
    </fill>
  </fills>
  <borders count="19">
    <border>
      <left/>
      <right/>
      <top/>
      <bottom/>
      <diagonal/>
    </border>
    <border>
      <left style="thin">
        <color theme="0"/>
      </left>
      <right style="thin">
        <color theme="0"/>
      </right>
      <top style="thin">
        <color theme="0"/>
      </top>
      <bottom style="thin">
        <color theme="0"/>
      </bottom>
      <diagonal/>
    </border>
    <border>
      <left/>
      <right style="thin">
        <color theme="0"/>
      </right>
      <top/>
      <bottom style="thin">
        <color theme="0"/>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bottom/>
      <diagonal/>
    </border>
    <border>
      <left style="thin">
        <color theme="0"/>
      </left>
      <right style="thin">
        <color theme="0"/>
      </right>
      <top style="thin">
        <color theme="0"/>
      </top>
      <bottom/>
      <diagonal/>
    </border>
    <border>
      <left/>
      <right/>
      <top style="thin">
        <color theme="0"/>
      </top>
      <bottom/>
      <diagonal/>
    </border>
    <border>
      <left/>
      <right style="thin">
        <color theme="0"/>
      </right>
      <top style="thin">
        <color theme="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medium">
        <color theme="1"/>
      </left>
      <right/>
      <top style="medium">
        <color theme="1"/>
      </top>
      <bottom style="medium">
        <color theme="1"/>
      </bottom>
      <diagonal/>
    </border>
    <border>
      <left/>
      <right/>
      <top style="medium">
        <color theme="1"/>
      </top>
      <bottom style="medium">
        <color theme="1"/>
      </bottom>
      <diagonal/>
    </border>
  </borders>
  <cellStyleXfs count="1">
    <xf numFmtId="0" fontId="0" fillId="0" borderId="0"/>
  </cellStyleXfs>
  <cellXfs count="139">
    <xf numFmtId="0" fontId="0" fillId="0" borderId="0" xfId="0"/>
    <xf numFmtId="0" fontId="2" fillId="0" borderId="1" xfId="0" applyFont="1" applyBorder="1" applyAlignment="1">
      <alignment wrapText="1"/>
    </xf>
    <xf numFmtId="0" fontId="3"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left" vertical="top" wrapText="1"/>
    </xf>
    <xf numFmtId="0" fontId="7" fillId="4" borderId="3" xfId="0" applyFont="1" applyFill="1" applyBorder="1" applyAlignment="1">
      <alignment horizontal="left" vertical="top" wrapText="1"/>
    </xf>
    <xf numFmtId="0" fontId="7" fillId="4" borderId="4" xfId="0" applyFont="1" applyFill="1" applyBorder="1" applyAlignment="1">
      <alignment horizontal="left" vertical="top" wrapText="1"/>
    </xf>
    <xf numFmtId="0" fontId="2" fillId="0" borderId="1" xfId="0" applyFont="1" applyBorder="1" applyAlignment="1">
      <alignment horizontal="left" vertical="top" wrapText="1"/>
    </xf>
    <xf numFmtId="0" fontId="11" fillId="0" borderId="7" xfId="0" applyFont="1" applyBorder="1" applyAlignment="1">
      <alignment wrapText="1"/>
    </xf>
    <xf numFmtId="0" fontId="3"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5" xfId="0" applyFont="1" applyBorder="1" applyAlignment="1">
      <alignment horizontal="left" vertical="top" wrapText="1"/>
    </xf>
    <xf numFmtId="0" fontId="3" fillId="0" borderId="1" xfId="0" applyFont="1" applyBorder="1" applyAlignment="1">
      <alignment horizontal="center" vertical="center" wrapText="1"/>
    </xf>
    <xf numFmtId="0" fontId="3" fillId="0" borderId="1" xfId="0" applyFont="1" applyBorder="1" applyAlignment="1">
      <alignment horizontal="left" wrapText="1"/>
    </xf>
    <xf numFmtId="165" fontId="3" fillId="0" borderId="1" xfId="0" applyNumberFormat="1" applyFont="1" applyBorder="1" applyAlignment="1">
      <alignment horizontal="center" vertical="center" wrapText="1"/>
    </xf>
    <xf numFmtId="21"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3" fontId="3" fillId="0" borderId="1" xfId="0" applyNumberFormat="1" applyFont="1" applyBorder="1" applyAlignment="1">
      <alignment horizontal="right" vertical="top" wrapText="1"/>
    </xf>
    <xf numFmtId="165" fontId="3" fillId="0" borderId="1" xfId="0" applyNumberFormat="1" applyFont="1" applyBorder="1" applyAlignment="1">
      <alignment horizontal="right" vertical="top" wrapText="1"/>
    </xf>
    <xf numFmtId="0" fontId="3" fillId="0" borderId="1" xfId="0" applyFont="1" applyBorder="1" applyAlignment="1">
      <alignment vertical="top" wrapText="1"/>
    </xf>
    <xf numFmtId="0" fontId="3" fillId="0" borderId="1" xfId="0" applyFont="1" applyBorder="1" applyAlignment="1">
      <alignment horizontal="right" vertical="top" wrapText="1"/>
    </xf>
    <xf numFmtId="9" fontId="3" fillId="0" borderId="1" xfId="0" applyNumberFormat="1" applyFont="1" applyBorder="1" applyAlignment="1">
      <alignment horizontal="right" vertical="center" wrapText="1"/>
    </xf>
    <xf numFmtId="0" fontId="3" fillId="0" borderId="1" xfId="0" applyFont="1" applyBorder="1" applyAlignment="1">
      <alignment horizontal="right" vertical="center" wrapText="1"/>
    </xf>
    <xf numFmtId="165" fontId="3" fillId="0" borderId="1" xfId="0" applyNumberFormat="1" applyFont="1" applyBorder="1" applyAlignment="1">
      <alignment horizontal="right" vertical="center" wrapText="1"/>
    </xf>
    <xf numFmtId="168" fontId="3" fillId="2" borderId="1" xfId="0" applyNumberFormat="1" applyFont="1" applyFill="1" applyBorder="1" applyAlignment="1">
      <alignment horizontal="left" vertical="top" wrapText="1"/>
    </xf>
    <xf numFmtId="1" fontId="3" fillId="2" borderId="1" xfId="0" applyNumberFormat="1" applyFont="1" applyFill="1" applyBorder="1" applyAlignment="1">
      <alignment horizontal="left" vertical="top" wrapText="1"/>
    </xf>
    <xf numFmtId="0" fontId="13" fillId="0" borderId="7" xfId="0" applyFont="1" applyBorder="1" applyAlignment="1">
      <alignment wrapText="1"/>
    </xf>
    <xf numFmtId="0" fontId="1" fillId="0" borderId="7" xfId="0" applyFont="1" applyBorder="1" applyAlignment="1">
      <alignment horizontal="center" vertical="center" wrapText="1"/>
    </xf>
    <xf numFmtId="0" fontId="15" fillId="5" borderId="3" xfId="0" applyFont="1" applyFill="1" applyBorder="1" applyAlignment="1">
      <alignment horizontal="left" vertical="top" wrapText="1"/>
    </xf>
    <xf numFmtId="0" fontId="3" fillId="2" borderId="1" xfId="0" applyFont="1" applyFill="1" applyBorder="1" applyAlignment="1">
      <alignment horizontal="center" vertical="center" wrapText="1"/>
    </xf>
    <xf numFmtId="0" fontId="3" fillId="2" borderId="1" xfId="0" applyFont="1" applyFill="1" applyBorder="1" applyAlignment="1">
      <alignment wrapText="1"/>
    </xf>
    <xf numFmtId="0" fontId="2" fillId="2" borderId="1" xfId="0" applyFont="1" applyFill="1" applyBorder="1" applyAlignment="1">
      <alignment wrapText="1"/>
    </xf>
    <xf numFmtId="0" fontId="4" fillId="2" borderId="1" xfId="0" applyFont="1" applyFill="1" applyBorder="1" applyAlignment="1">
      <alignment wrapText="1"/>
    </xf>
    <xf numFmtId="0" fontId="9" fillId="4" borderId="3" xfId="0" applyFont="1" applyFill="1" applyBorder="1" applyAlignment="1">
      <alignment horizontal="left" vertical="top" wrapText="1"/>
    </xf>
    <xf numFmtId="0" fontId="16" fillId="4" borderId="3" xfId="0" applyFont="1" applyFill="1" applyBorder="1" applyAlignment="1">
      <alignment horizontal="right" vertical="center" wrapText="1"/>
    </xf>
    <xf numFmtId="0" fontId="10" fillId="0" borderId="1" xfId="0" applyFont="1" applyBorder="1" applyAlignment="1">
      <alignment vertical="center"/>
    </xf>
    <xf numFmtId="169" fontId="10" fillId="0" borderId="1" xfId="0" applyNumberFormat="1" applyFont="1" applyBorder="1" applyAlignment="1">
      <alignment vertical="center"/>
    </xf>
    <xf numFmtId="0" fontId="15" fillId="0" borderId="1" xfId="0" applyFont="1" applyBorder="1" applyAlignment="1">
      <alignment horizontal="left" vertical="top" wrapText="1"/>
    </xf>
    <xf numFmtId="168" fontId="15" fillId="2" borderId="1" xfId="0" applyNumberFormat="1" applyFont="1" applyFill="1" applyBorder="1" applyAlignment="1">
      <alignment horizontal="left" vertical="top" wrapText="1"/>
    </xf>
    <xf numFmtId="0" fontId="15" fillId="2" borderId="1" xfId="0" applyFont="1" applyFill="1" applyBorder="1" applyAlignment="1">
      <alignment horizontal="left" vertical="top" wrapText="1"/>
    </xf>
    <xf numFmtId="1" fontId="15" fillId="2" borderId="1" xfId="0" applyNumberFormat="1" applyFont="1" applyFill="1" applyBorder="1" applyAlignment="1">
      <alignment horizontal="left" vertical="top" wrapText="1"/>
    </xf>
    <xf numFmtId="0" fontId="15" fillId="2" borderId="1" xfId="0" applyFont="1" applyFill="1" applyBorder="1" applyAlignment="1">
      <alignment wrapText="1"/>
    </xf>
    <xf numFmtId="0" fontId="15"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8" fillId="0" borderId="1" xfId="0" applyFont="1" applyBorder="1" applyAlignment="1">
      <alignment wrapText="1"/>
    </xf>
    <xf numFmtId="0" fontId="3" fillId="0" borderId="10" xfId="0" applyFont="1" applyBorder="1" applyAlignment="1">
      <alignment wrapText="1"/>
    </xf>
    <xf numFmtId="0" fontId="0" fillId="0" borderId="10" xfId="0" applyBorder="1" applyAlignment="1">
      <alignment wrapText="1"/>
    </xf>
    <xf numFmtId="0" fontId="3" fillId="0" borderId="8" xfId="0" applyFont="1" applyBorder="1" applyAlignment="1">
      <alignment wrapText="1"/>
    </xf>
    <xf numFmtId="0" fontId="4" fillId="0" borderId="8" xfId="0" applyFont="1" applyBorder="1" applyAlignment="1">
      <alignment wrapText="1"/>
    </xf>
    <xf numFmtId="0" fontId="1" fillId="0" borderId="3" xfId="0" applyFont="1" applyBorder="1" applyAlignment="1">
      <alignment horizontal="center" vertical="center" wrapText="1"/>
    </xf>
    <xf numFmtId="166" fontId="13" fillId="4" borderId="3" xfId="0" applyNumberFormat="1" applyFont="1" applyFill="1" applyBorder="1" applyAlignment="1">
      <alignment horizontal="left" vertical="top" wrapText="1"/>
    </xf>
    <xf numFmtId="0" fontId="13" fillId="0" borderId="3" xfId="0" applyFont="1" applyBorder="1" applyAlignment="1">
      <alignment horizontal="center" vertical="center" wrapText="1"/>
    </xf>
    <xf numFmtId="0" fontId="4" fillId="3" borderId="3" xfId="0" applyFont="1" applyFill="1" applyBorder="1" applyAlignment="1">
      <alignment horizontal="left" vertical="center" wrapText="1"/>
    </xf>
    <xf numFmtId="0" fontId="5" fillId="0" borderId="3" xfId="0" applyFont="1" applyBorder="1" applyAlignment="1">
      <alignment horizontal="center" vertical="center" wrapText="1"/>
    </xf>
    <xf numFmtId="0" fontId="4" fillId="3" borderId="3" xfId="0" applyFont="1" applyFill="1" applyBorder="1" applyAlignment="1">
      <alignment horizontal="left" wrapText="1"/>
    </xf>
    <xf numFmtId="166" fontId="13" fillId="4" borderId="3" xfId="0" applyNumberFormat="1" applyFont="1" applyFill="1" applyBorder="1" applyAlignment="1">
      <alignment wrapText="1"/>
    </xf>
    <xf numFmtId="0" fontId="5" fillId="3" borderId="3" xfId="0" applyFont="1" applyFill="1" applyBorder="1" applyAlignment="1">
      <alignment horizontal="left" vertical="center" wrapText="1"/>
    </xf>
    <xf numFmtId="166" fontId="4" fillId="3" borderId="3" xfId="0" applyNumberFormat="1" applyFont="1" applyFill="1" applyBorder="1" applyAlignment="1">
      <alignment wrapText="1"/>
    </xf>
    <xf numFmtId="164" fontId="13" fillId="0" borderId="3" xfId="0" applyNumberFormat="1" applyFont="1" applyBorder="1" applyAlignment="1">
      <alignment horizontal="center" vertical="center" wrapText="1"/>
    </xf>
    <xf numFmtId="0" fontId="13" fillId="0" borderId="3" xfId="0" applyFont="1" applyBorder="1" applyAlignment="1">
      <alignment horizontal="center" textRotation="90" wrapText="1"/>
    </xf>
    <xf numFmtId="164" fontId="13" fillId="0" borderId="3" xfId="0" applyNumberFormat="1" applyFont="1" applyBorder="1" applyAlignment="1">
      <alignment horizontal="center" textRotation="90" wrapText="1"/>
    </xf>
    <xf numFmtId="164" fontId="13" fillId="4" borderId="3" xfId="0" applyNumberFormat="1" applyFont="1" applyFill="1" applyBorder="1" applyAlignment="1">
      <alignment horizontal="left" vertical="top" wrapText="1"/>
    </xf>
    <xf numFmtId="18" fontId="13" fillId="4" borderId="3" xfId="0" applyNumberFormat="1" applyFont="1" applyFill="1" applyBorder="1" applyAlignment="1">
      <alignment horizontal="left" vertical="top" wrapText="1"/>
    </xf>
    <xf numFmtId="0" fontId="13" fillId="4" borderId="3" xfId="0" applyFont="1" applyFill="1" applyBorder="1" applyAlignment="1">
      <alignment horizontal="center" vertical="top" wrapText="1"/>
    </xf>
    <xf numFmtId="0" fontId="13" fillId="4" borderId="3" xfId="0" applyFont="1" applyFill="1" applyBorder="1" applyAlignment="1">
      <alignment horizontal="left" vertical="top" wrapText="1"/>
    </xf>
    <xf numFmtId="0" fontId="13" fillId="4" borderId="3" xfId="0" applyFont="1" applyFill="1" applyBorder="1" applyAlignment="1">
      <alignment horizontal="right" vertical="top" wrapText="1"/>
    </xf>
    <xf numFmtId="165" fontId="1" fillId="0" borderId="3" xfId="0" applyNumberFormat="1" applyFont="1" applyBorder="1" applyAlignment="1">
      <alignment vertical="center" wrapText="1"/>
    </xf>
    <xf numFmtId="165" fontId="13" fillId="3" borderId="3" xfId="0" applyNumberFormat="1" applyFont="1" applyFill="1" applyBorder="1" applyAlignment="1">
      <alignment vertical="center" wrapText="1"/>
    </xf>
    <xf numFmtId="165" fontId="13" fillId="4" borderId="3" xfId="0" applyNumberFormat="1" applyFont="1" applyFill="1" applyBorder="1" applyAlignment="1">
      <alignment horizontal="left" vertical="center" wrapText="1"/>
    </xf>
    <xf numFmtId="166" fontId="1" fillId="0" borderId="3" xfId="0" applyNumberFormat="1" applyFont="1" applyBorder="1" applyAlignment="1">
      <alignment horizontal="right" vertical="top" wrapText="1"/>
    </xf>
    <xf numFmtId="0" fontId="13" fillId="4" borderId="3" xfId="0" applyFont="1" applyFill="1" applyBorder="1" applyAlignment="1">
      <alignment horizontal="left" wrapText="1"/>
    </xf>
    <xf numFmtId="0" fontId="15" fillId="0" borderId="5" xfId="0" applyFont="1" applyBorder="1" applyAlignment="1">
      <alignment horizontal="left" vertical="top" wrapText="1"/>
    </xf>
    <xf numFmtId="0" fontId="6" fillId="6" borderId="3" xfId="0" applyFont="1" applyFill="1" applyBorder="1" applyAlignment="1">
      <alignment horizontal="left" vertical="top" wrapText="1"/>
    </xf>
    <xf numFmtId="0" fontId="6" fillId="4" borderId="4" xfId="0" applyFont="1" applyFill="1" applyBorder="1" applyAlignment="1">
      <alignment horizontal="left" vertical="top" wrapText="1"/>
    </xf>
    <xf numFmtId="0" fontId="6" fillId="4" borderId="3" xfId="0" applyFont="1" applyFill="1" applyBorder="1" applyAlignment="1">
      <alignment horizontal="left" vertical="top" wrapText="1"/>
    </xf>
    <xf numFmtId="0" fontId="0" fillId="0" borderId="1" xfId="0" applyBorder="1"/>
    <xf numFmtId="165" fontId="0" fillId="0" borderId="1" xfId="0" applyNumberFormat="1" applyBorder="1"/>
    <xf numFmtId="0" fontId="0" fillId="0" borderId="5" xfId="0" applyBorder="1"/>
    <xf numFmtId="0" fontId="0" fillId="0" borderId="8" xfId="0" applyBorder="1"/>
    <xf numFmtId="165" fontId="0" fillId="0" borderId="8" xfId="0" applyNumberFormat="1" applyBorder="1"/>
    <xf numFmtId="0" fontId="0" fillId="0" borderId="3" xfId="0" applyBorder="1"/>
    <xf numFmtId="165" fontId="0" fillId="0" borderId="3" xfId="0" applyNumberFormat="1" applyBorder="1"/>
    <xf numFmtId="9" fontId="0" fillId="0" borderId="3" xfId="0" applyNumberFormat="1" applyBorder="1"/>
    <xf numFmtId="0" fontId="18" fillId="7" borderId="13" xfId="0" applyFont="1" applyFill="1" applyBorder="1" applyAlignment="1">
      <alignment vertical="center" wrapText="1"/>
    </xf>
    <xf numFmtId="0" fontId="19" fillId="0" borderId="14" xfId="0" applyFont="1" applyBorder="1" applyAlignment="1">
      <alignment vertical="center" wrapText="1"/>
    </xf>
    <xf numFmtId="0" fontId="23" fillId="0" borderId="15" xfId="0" applyFont="1" applyBorder="1" applyAlignment="1">
      <alignment vertical="center" wrapText="1"/>
    </xf>
    <xf numFmtId="0" fontId="23" fillId="0" borderId="16" xfId="0" applyFont="1" applyBorder="1" applyAlignment="1">
      <alignment vertical="center" wrapText="1"/>
    </xf>
    <xf numFmtId="0" fontId="24" fillId="0" borderId="16" xfId="0" applyFont="1" applyBorder="1" applyAlignment="1">
      <alignment horizontal="center" vertical="center" wrapText="1"/>
    </xf>
    <xf numFmtId="0" fontId="0" fillId="0" borderId="0" xfId="0" applyAlignment="1">
      <alignment vertical="center"/>
    </xf>
    <xf numFmtId="0" fontId="21" fillId="0" borderId="3" xfId="0" applyFont="1" applyBorder="1" applyAlignment="1">
      <alignment horizontal="left" vertical="top" wrapText="1"/>
    </xf>
    <xf numFmtId="0" fontId="20" fillId="0" borderId="3" xfId="0" applyFont="1" applyBorder="1" applyAlignment="1">
      <alignment horizontal="left" vertical="top" wrapText="1"/>
    </xf>
    <xf numFmtId="0" fontId="25" fillId="0" borderId="3" xfId="0" applyFont="1" applyBorder="1" applyAlignment="1">
      <alignment horizontal="left" vertical="top" wrapText="1"/>
    </xf>
    <xf numFmtId="0" fontId="1" fillId="8" borderId="3" xfId="0" applyFont="1" applyFill="1" applyBorder="1" applyAlignment="1">
      <alignment horizontal="center" vertical="center" wrapText="1"/>
    </xf>
    <xf numFmtId="0" fontId="13" fillId="8" borderId="3" xfId="0" applyFont="1" applyFill="1" applyBorder="1" applyAlignment="1">
      <alignment horizontal="left" vertical="top" wrapText="1"/>
    </xf>
    <xf numFmtId="0" fontId="8" fillId="2" borderId="1" xfId="0" applyFont="1" applyFill="1" applyBorder="1" applyAlignment="1">
      <alignment wrapText="1"/>
    </xf>
    <xf numFmtId="14" fontId="13" fillId="4" borderId="3" xfId="0" applyNumberFormat="1" applyFont="1" applyFill="1" applyBorder="1" applyAlignment="1">
      <alignment horizontal="left" vertical="top" wrapText="1"/>
    </xf>
    <xf numFmtId="0" fontId="4" fillId="0" borderId="1" xfId="0" applyFont="1" applyBorder="1" applyAlignment="1">
      <alignment horizontal="center" vertical="center" wrapText="1"/>
    </xf>
    <xf numFmtId="165" fontId="4" fillId="0" borderId="1" xfId="0" applyNumberFormat="1" applyFont="1" applyBorder="1" applyAlignment="1">
      <alignment horizontal="center" vertical="center" wrapText="1"/>
    </xf>
    <xf numFmtId="0" fontId="4" fillId="2" borderId="1" xfId="0" applyFont="1" applyFill="1" applyBorder="1" applyAlignment="1">
      <alignment horizontal="center" vertical="center" wrapText="1"/>
    </xf>
    <xf numFmtId="1" fontId="6" fillId="2" borderId="1" xfId="0" applyNumberFormat="1" applyFont="1" applyFill="1" applyBorder="1" applyAlignment="1">
      <alignment horizontal="left" vertical="top" wrapText="1"/>
    </xf>
    <xf numFmtId="0" fontId="15" fillId="5" borderId="3" xfId="0" applyFont="1" applyFill="1" applyBorder="1" applyAlignment="1">
      <alignment horizontal="left" vertical="top" wrapText="1"/>
    </xf>
    <xf numFmtId="0" fontId="0" fillId="0" borderId="3" xfId="0" applyBorder="1" applyAlignment="1">
      <alignment horizontal="left" vertical="top" wrapText="1"/>
    </xf>
    <xf numFmtId="0" fontId="9" fillId="6" borderId="3" xfId="0" applyFont="1" applyFill="1" applyBorder="1" applyAlignment="1">
      <alignment horizontal="left" vertical="top" wrapText="1"/>
    </xf>
    <xf numFmtId="0" fontId="1"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7" fillId="2" borderId="9" xfId="0" applyFont="1" applyFill="1" applyBorder="1" applyAlignment="1">
      <alignment wrapText="1"/>
    </xf>
    <xf numFmtId="0" fontId="10" fillId="2" borderId="0" xfId="0" applyFont="1" applyFill="1" applyAlignment="1">
      <alignment wrapText="1"/>
    </xf>
    <xf numFmtId="0" fontId="10" fillId="2" borderId="11" xfId="0" applyFont="1" applyFill="1" applyBorder="1" applyAlignment="1">
      <alignment wrapText="1"/>
    </xf>
    <xf numFmtId="0" fontId="10" fillId="2" borderId="12" xfId="0" applyFont="1" applyFill="1" applyBorder="1" applyAlignment="1">
      <alignment wrapText="1"/>
    </xf>
    <xf numFmtId="0" fontId="17" fillId="0" borderId="9" xfId="0" applyFont="1" applyBorder="1" applyAlignment="1">
      <alignment wrapText="1"/>
    </xf>
    <xf numFmtId="0" fontId="10" fillId="0" borderId="0" xfId="0" applyFont="1" applyAlignment="1">
      <alignment wrapText="1"/>
    </xf>
    <xf numFmtId="0" fontId="10" fillId="0" borderId="11" xfId="0" applyFont="1" applyBorder="1" applyAlignment="1">
      <alignment wrapText="1"/>
    </xf>
    <xf numFmtId="0" fontId="10" fillId="0" borderId="12" xfId="0" applyFont="1" applyBorder="1" applyAlignment="1">
      <alignment wrapText="1"/>
    </xf>
    <xf numFmtId="0" fontId="17" fillId="2" borderId="9" xfId="0" applyFont="1" applyFill="1" applyBorder="1" applyAlignment="1">
      <alignment vertical="top" wrapText="1"/>
    </xf>
    <xf numFmtId="0" fontId="10" fillId="0" borderId="6" xfId="0" applyFont="1" applyBorder="1" applyAlignment="1">
      <alignment wrapText="1"/>
    </xf>
    <xf numFmtId="0" fontId="5" fillId="0" borderId="3" xfId="0" applyFont="1" applyBorder="1" applyAlignment="1">
      <alignment wrapText="1"/>
    </xf>
    <xf numFmtId="0" fontId="13" fillId="0" borderId="3" xfId="0" applyFont="1" applyBorder="1" applyAlignment="1">
      <alignment horizontal="left" vertical="center" wrapText="1"/>
    </xf>
    <xf numFmtId="0" fontId="13" fillId="4" borderId="3" xfId="0" applyFont="1" applyFill="1" applyBorder="1" applyAlignment="1">
      <alignment horizontal="center" vertical="center" wrapText="1"/>
    </xf>
    <xf numFmtId="1" fontId="13" fillId="4" borderId="3" xfId="0" applyNumberFormat="1" applyFont="1" applyFill="1" applyBorder="1" applyAlignment="1">
      <alignment horizontal="center" vertical="center" wrapText="1"/>
    </xf>
    <xf numFmtId="0" fontId="5" fillId="0" borderId="3" xfId="0" applyFont="1" applyBorder="1" applyAlignment="1">
      <alignment horizontal="left" vertical="center" wrapText="1"/>
    </xf>
    <xf numFmtId="0" fontId="3" fillId="0" borderId="7" xfId="0" applyFont="1" applyBorder="1" applyAlignment="1">
      <alignment wrapText="1"/>
    </xf>
    <xf numFmtId="0" fontId="13" fillId="0" borderId="3" xfId="0" applyFont="1" applyBorder="1" applyAlignment="1">
      <alignment horizontal="left" vertical="top" wrapText="1"/>
    </xf>
    <xf numFmtId="0" fontId="13" fillId="0" borderId="17" xfId="0" applyFont="1" applyBorder="1" applyAlignment="1">
      <alignment horizontal="left" vertical="top" wrapText="1"/>
    </xf>
    <xf numFmtId="0" fontId="13" fillId="0" borderId="18" xfId="0" applyFont="1" applyBorder="1" applyAlignment="1">
      <alignment horizontal="left" vertical="top" wrapText="1"/>
    </xf>
    <xf numFmtId="0" fontId="13" fillId="0" borderId="4" xfId="0" applyFont="1" applyBorder="1" applyAlignment="1">
      <alignment horizontal="left" vertical="top" wrapText="1"/>
    </xf>
    <xf numFmtId="0" fontId="13" fillId="2" borderId="3" xfId="0" applyFont="1" applyFill="1" applyBorder="1" applyAlignment="1">
      <alignment horizontal="left" vertical="top" wrapText="1"/>
    </xf>
    <xf numFmtId="0" fontId="14" fillId="2" borderId="3" xfId="0" applyFont="1" applyFill="1" applyBorder="1" applyAlignment="1">
      <alignment horizontal="left" vertical="top" wrapText="1"/>
    </xf>
    <xf numFmtId="0" fontId="0" fillId="0" borderId="3" xfId="0" applyBorder="1" applyAlignment="1">
      <alignment wrapText="1"/>
    </xf>
    <xf numFmtId="0" fontId="13" fillId="0" borderId="3" xfId="0" applyFont="1" applyBorder="1" applyAlignment="1">
      <alignment wrapText="1"/>
    </xf>
    <xf numFmtId="0" fontId="11" fillId="0" borderId="3" xfId="0" applyFont="1" applyBorder="1" applyAlignment="1">
      <alignment wrapText="1"/>
    </xf>
    <xf numFmtId="0" fontId="3" fillId="0" borderId="2" xfId="0" applyFont="1" applyBorder="1" applyAlignment="1">
      <alignment wrapText="1"/>
    </xf>
    <xf numFmtId="0" fontId="0" fillId="0" borderId="8" xfId="0" applyBorder="1" applyAlignment="1">
      <alignment wrapText="1"/>
    </xf>
    <xf numFmtId="167" fontId="13" fillId="4" borderId="3" xfId="0" applyNumberFormat="1" applyFont="1" applyFill="1" applyBorder="1" applyAlignment="1">
      <alignment horizontal="center" vertical="center" wrapText="1"/>
    </xf>
    <xf numFmtId="165" fontId="1" fillId="0" borderId="3" xfId="0" applyNumberFormat="1" applyFont="1" applyBorder="1" applyAlignment="1">
      <alignment horizontal="center" vertical="center" wrapText="1"/>
    </xf>
    <xf numFmtId="0" fontId="6" fillId="0" borderId="3" xfId="0" applyFont="1" applyBorder="1" applyAlignment="1">
      <alignment horizontal="left" vertical="top" wrapText="1"/>
    </xf>
    <xf numFmtId="0" fontId="0" fillId="2" borderId="3" xfId="0" applyFill="1" applyBorder="1" applyAlignment="1">
      <alignment horizontal="left" vertical="top" wrapText="1"/>
    </xf>
    <xf numFmtId="0" fontId="0" fillId="0" borderId="7" xfId="0" applyBorder="1" applyAlignment="1">
      <alignment wrapText="1"/>
    </xf>
    <xf numFmtId="0" fontId="13" fillId="4"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FF0A6-CD9C-4C9A-90AF-5020482FD4E0}">
  <sheetPr>
    <pageSetUpPr fitToPage="1"/>
  </sheetPr>
  <dimension ref="A1:BF95"/>
  <sheetViews>
    <sheetView tabSelected="1" zoomScaleNormal="100" workbookViewId="0">
      <selection activeCell="B73" sqref="B73:C73"/>
    </sheetView>
  </sheetViews>
  <sheetFormatPr defaultColWidth="29.7109375" defaultRowHeight="14.25" x14ac:dyDescent="0.2"/>
  <cols>
    <col min="1" max="1" width="15.7109375" style="3" bestFit="1" customWidth="1"/>
    <col min="2" max="3" width="10.7109375" style="3" bestFit="1" customWidth="1"/>
    <col min="4" max="4" width="10.28515625" style="3" bestFit="1" customWidth="1"/>
    <col min="5" max="5" width="9.7109375" style="3" bestFit="1" customWidth="1"/>
    <col min="6" max="6" width="7.7109375" style="3" customWidth="1"/>
    <col min="7" max="7" width="93.28515625" style="3" customWidth="1"/>
    <col min="8" max="8" width="9.28515625" style="10" bestFit="1" customWidth="1"/>
    <col min="9" max="9" width="10.28515625" style="10" bestFit="1" customWidth="1"/>
    <col min="10" max="10" width="9" style="12" bestFit="1" customWidth="1"/>
    <col min="11" max="11" width="6.7109375" style="12" bestFit="1" customWidth="1"/>
    <col min="12" max="12" width="3" style="12" bestFit="1" customWidth="1"/>
    <col min="13" max="13" width="7.28515625" style="12" bestFit="1" customWidth="1"/>
    <col min="14" max="14" width="2" style="12" bestFit="1" customWidth="1"/>
    <col min="15" max="15" width="39.42578125" style="12" customWidth="1"/>
    <col min="16" max="16" width="21.28515625" style="2" bestFit="1" customWidth="1"/>
    <col min="17" max="17" width="40.28515625" style="1" customWidth="1"/>
    <col min="18" max="27" width="29.7109375" style="1"/>
    <col min="28" max="30" width="29.7109375" style="2"/>
    <col min="31" max="32" width="29.7109375" style="1"/>
    <col min="33" max="16384" width="29.7109375" style="3"/>
  </cols>
  <sheetData>
    <row r="1" spans="1:16" ht="15.75" thickBot="1" x14ac:dyDescent="0.25">
      <c r="A1" s="122" t="s">
        <v>63</v>
      </c>
      <c r="B1" s="122"/>
      <c r="C1" s="122"/>
      <c r="D1" s="122"/>
      <c r="E1" s="122"/>
      <c r="F1" s="122"/>
      <c r="G1" s="65"/>
      <c r="H1" s="11" t="s">
        <v>0</v>
      </c>
      <c r="I1" s="9"/>
      <c r="J1" s="12" t="s">
        <v>1</v>
      </c>
      <c r="K1" s="10" t="s">
        <v>4</v>
      </c>
      <c r="L1" s="13"/>
      <c r="O1" s="14" t="s">
        <v>67</v>
      </c>
      <c r="P1" s="2" t="s">
        <v>64</v>
      </c>
    </row>
    <row r="2" spans="1:16" ht="15" customHeight="1" thickBot="1" x14ac:dyDescent="0.25">
      <c r="A2" s="122" t="s">
        <v>2</v>
      </c>
      <c r="B2" s="122"/>
      <c r="C2" s="122"/>
      <c r="D2" s="122"/>
      <c r="E2" s="122"/>
      <c r="F2" s="122"/>
      <c r="G2" s="65"/>
      <c r="H2" s="11" t="s">
        <v>0</v>
      </c>
      <c r="J2" s="15">
        <v>0</v>
      </c>
      <c r="K2" s="10" t="s">
        <v>3</v>
      </c>
      <c r="L2" s="17">
        <f>IF(AND(G11="Final",J80=3),SUM(E30,E43,E56,E69,E82),0)</f>
        <v>0</v>
      </c>
      <c r="M2" s="18">
        <f>IF(AND(G11="Final",J80=2),SUM(E21,E34,E47,E60,E73),0)</f>
        <v>0</v>
      </c>
      <c r="O2" s="14" t="s">
        <v>124</v>
      </c>
    </row>
    <row r="3" spans="1:16" ht="15" customHeight="1" thickBot="1" x14ac:dyDescent="0.25">
      <c r="A3" s="123" t="s">
        <v>120</v>
      </c>
      <c r="B3" s="124"/>
      <c r="C3" s="124"/>
      <c r="D3" s="124"/>
      <c r="E3" s="124"/>
      <c r="F3" s="125"/>
      <c r="G3" s="65"/>
      <c r="H3" s="11" t="s">
        <v>0</v>
      </c>
      <c r="J3" s="15">
        <v>0.99998842592592585</v>
      </c>
      <c r="K3" s="19"/>
      <c r="L3" s="17">
        <f>IF(AND(G11=K6,J80&gt;=1),SUM(E30,E43,E56,E69,E82),0)</f>
        <v>0</v>
      </c>
      <c r="M3" s="18">
        <f>IF(AND(G11=K6,J80&gt;=1),SUM(E21,E34,E47,E60,E73),0)</f>
        <v>0</v>
      </c>
      <c r="O3" s="14" t="s">
        <v>125</v>
      </c>
    </row>
    <row r="4" spans="1:16" ht="15.75" thickBot="1" x14ac:dyDescent="0.25">
      <c r="A4" s="122" t="s">
        <v>5</v>
      </c>
      <c r="B4" s="122"/>
      <c r="C4" s="122"/>
      <c r="D4" s="122"/>
      <c r="E4" s="122"/>
      <c r="F4" s="122"/>
      <c r="G4" s="65"/>
      <c r="H4" s="11" t="s">
        <v>0</v>
      </c>
      <c r="K4" s="19"/>
      <c r="L4" s="17">
        <f>SUM(L2:L3)</f>
        <v>0</v>
      </c>
      <c r="M4" s="18">
        <f>SUM(M2:M3)</f>
        <v>0</v>
      </c>
      <c r="O4" s="14"/>
    </row>
    <row r="5" spans="1:16" ht="15.75" thickBot="1" x14ac:dyDescent="0.25">
      <c r="A5" s="122" t="s">
        <v>65</v>
      </c>
      <c r="B5" s="122"/>
      <c r="C5" s="122"/>
      <c r="D5" s="122"/>
      <c r="E5" s="122"/>
      <c r="F5" s="122"/>
      <c r="G5" s="65"/>
      <c r="H5" s="11" t="s">
        <v>0</v>
      </c>
      <c r="K5" s="19" t="s">
        <v>6</v>
      </c>
      <c r="L5" s="20"/>
      <c r="O5" s="14"/>
    </row>
    <row r="6" spans="1:16" ht="29.25" thickBot="1" x14ac:dyDescent="0.25">
      <c r="A6" s="122" t="s">
        <v>7</v>
      </c>
      <c r="B6" s="122"/>
      <c r="C6" s="122"/>
      <c r="D6" s="122"/>
      <c r="E6" s="122"/>
      <c r="F6" s="122"/>
      <c r="G6" s="65"/>
      <c r="H6" s="11" t="s">
        <v>0</v>
      </c>
      <c r="K6" s="19" t="s">
        <v>8</v>
      </c>
      <c r="L6" s="20"/>
      <c r="O6" s="14"/>
    </row>
    <row r="7" spans="1:16" ht="15.75" thickBot="1" x14ac:dyDescent="0.25">
      <c r="A7" s="122" t="s">
        <v>68</v>
      </c>
      <c r="B7" s="102"/>
      <c r="C7" s="102"/>
      <c r="D7" s="102"/>
      <c r="E7" s="102"/>
      <c r="F7" s="102"/>
      <c r="G7" s="65"/>
      <c r="H7" s="11" t="s">
        <v>0</v>
      </c>
      <c r="J7" s="12">
        <v>1</v>
      </c>
      <c r="K7" s="19"/>
      <c r="L7" s="13"/>
    </row>
    <row r="8" spans="1:16" ht="15" customHeight="1" thickBot="1" x14ac:dyDescent="0.25">
      <c r="A8" s="123" t="s">
        <v>121</v>
      </c>
      <c r="B8" s="124"/>
      <c r="C8" s="124"/>
      <c r="D8" s="124"/>
      <c r="E8" s="124"/>
      <c r="F8" s="125"/>
      <c r="G8" s="65"/>
      <c r="H8" s="11" t="s">
        <v>0</v>
      </c>
      <c r="J8" s="12">
        <v>2</v>
      </c>
      <c r="K8" s="19"/>
      <c r="L8" s="13"/>
    </row>
    <row r="9" spans="1:16" ht="15" customHeight="1" thickBot="1" x14ac:dyDescent="0.25">
      <c r="A9" s="123" t="s">
        <v>122</v>
      </c>
      <c r="B9" s="124"/>
      <c r="C9" s="124"/>
      <c r="D9" s="124"/>
      <c r="E9" s="124"/>
      <c r="F9" s="125"/>
      <c r="G9" s="65"/>
      <c r="H9" s="11" t="s">
        <v>0</v>
      </c>
      <c r="J9" s="12">
        <v>3</v>
      </c>
      <c r="K9" s="19"/>
      <c r="L9" s="13"/>
    </row>
    <row r="10" spans="1:16" ht="15" customHeight="1" thickBot="1" x14ac:dyDescent="0.25">
      <c r="A10" s="123" t="s">
        <v>123</v>
      </c>
      <c r="B10" s="124"/>
      <c r="C10" s="124"/>
      <c r="D10" s="124"/>
      <c r="E10" s="124"/>
      <c r="F10" s="125"/>
      <c r="G10" s="65"/>
      <c r="H10" s="11" t="s">
        <v>0</v>
      </c>
      <c r="J10" s="12">
        <v>4</v>
      </c>
      <c r="K10" s="19"/>
    </row>
    <row r="11" spans="1:16" ht="15.75" thickBot="1" x14ac:dyDescent="0.25">
      <c r="A11" s="122" t="s">
        <v>9</v>
      </c>
      <c r="B11" s="122"/>
      <c r="C11" s="122"/>
      <c r="D11" s="122"/>
      <c r="E11" s="122"/>
      <c r="F11" s="122"/>
      <c r="G11" s="66" t="s">
        <v>6</v>
      </c>
      <c r="H11" s="11" t="s">
        <v>0</v>
      </c>
      <c r="K11" s="19"/>
    </row>
    <row r="12" spans="1:16" ht="15.75" thickBot="1" x14ac:dyDescent="0.25">
      <c r="A12" s="138" t="s">
        <v>67</v>
      </c>
      <c r="B12" s="138"/>
      <c r="C12" s="138"/>
      <c r="D12" s="138"/>
      <c r="E12" s="138"/>
      <c r="F12" s="138"/>
      <c r="G12" s="67">
        <f>M4</f>
        <v>0</v>
      </c>
      <c r="H12" s="11" t="s">
        <v>0</v>
      </c>
      <c r="K12" s="16"/>
    </row>
    <row r="13" spans="1:16" ht="15.75" thickBot="1" x14ac:dyDescent="0.25">
      <c r="A13" s="126" t="s">
        <v>64</v>
      </c>
      <c r="B13" s="136"/>
      <c r="C13" s="136"/>
      <c r="D13" s="136"/>
      <c r="E13" s="136"/>
      <c r="F13" s="136"/>
      <c r="G13" s="68">
        <v>0</v>
      </c>
    </row>
    <row r="14" spans="1:16" ht="15.75" thickBot="1" x14ac:dyDescent="0.25">
      <c r="A14" s="126" t="s">
        <v>66</v>
      </c>
      <c r="B14" s="136"/>
      <c r="C14" s="136"/>
      <c r="D14" s="136"/>
      <c r="E14" s="136"/>
      <c r="F14" s="136"/>
      <c r="G14" s="68">
        <v>0</v>
      </c>
      <c r="H14" s="11" t="s">
        <v>0</v>
      </c>
      <c r="I14" s="21">
        <f>B21/20</f>
        <v>0</v>
      </c>
      <c r="J14" s="10"/>
      <c r="K14" s="10"/>
      <c r="M14" s="2"/>
      <c r="N14" s="2"/>
      <c r="O14" s="2"/>
    </row>
    <row r="15" spans="1:16" ht="15.75" thickBot="1" x14ac:dyDescent="0.3">
      <c r="A15" s="126" t="s">
        <v>70</v>
      </c>
      <c r="B15" s="127"/>
      <c r="C15" s="127"/>
      <c r="D15" s="128"/>
      <c r="E15" s="128"/>
      <c r="F15" s="69">
        <v>0</v>
      </c>
      <c r="G15" s="70">
        <f>IF(AND(G89=K2,G12&gt;0),SUM(E30,E43,E56,E69,E82)*F15,0)</f>
        <v>0</v>
      </c>
      <c r="H15" s="11" t="s">
        <v>0</v>
      </c>
      <c r="I15" s="22" t="str">
        <f>IF(E20=1,"$1,240.80",IF(E20=2,"$670.03",IF(E20=3,"$508.73",IF(E20=4,"$409.46","$0.00"))))</f>
        <v>$1,240.80</v>
      </c>
      <c r="M15" s="2"/>
      <c r="N15" s="2"/>
      <c r="O15" s="2"/>
    </row>
    <row r="16" spans="1:16" ht="15.75" thickBot="1" x14ac:dyDescent="0.3">
      <c r="A16" s="122" t="s">
        <v>11</v>
      </c>
      <c r="B16" s="122"/>
      <c r="C16" s="122"/>
      <c r="D16" s="122"/>
      <c r="E16" s="122"/>
      <c r="F16" s="71" t="s">
        <v>4</v>
      </c>
      <c r="G16" s="70">
        <f>IF(F16=K2,(G12+G13)*0.1,0)</f>
        <v>0</v>
      </c>
      <c r="H16" s="11" t="s">
        <v>0</v>
      </c>
      <c r="I16" s="23">
        <f>I15*I14</f>
        <v>0</v>
      </c>
      <c r="M16" s="2"/>
      <c r="N16" s="2"/>
      <c r="O16" s="2"/>
    </row>
    <row r="17" spans="1:32" ht="15.75" thickBot="1" x14ac:dyDescent="0.25">
      <c r="A17" s="122" t="s">
        <v>12</v>
      </c>
      <c r="B17" s="122"/>
      <c r="C17" s="122"/>
      <c r="D17" s="122"/>
      <c r="E17" s="122"/>
      <c r="F17" s="122"/>
      <c r="G17" s="70">
        <f>SUM(G12:G16)</f>
        <v>0</v>
      </c>
      <c r="H17" s="11" t="s">
        <v>0</v>
      </c>
      <c r="L17" s="10"/>
      <c r="M17" s="10"/>
      <c r="N17" s="2"/>
      <c r="O17" s="2"/>
    </row>
    <row r="18" spans="1:32" s="2" customFormat="1" ht="15.75" thickBot="1" x14ac:dyDescent="0.3">
      <c r="A18" s="121" t="s">
        <v>13</v>
      </c>
      <c r="B18" s="121"/>
      <c r="C18" s="121"/>
      <c r="D18" s="121"/>
      <c r="E18" s="121"/>
      <c r="F18" s="121"/>
      <c r="G18" s="137"/>
      <c r="H18" s="11" t="s">
        <v>0</v>
      </c>
      <c r="I18" s="10"/>
      <c r="J18" s="12"/>
      <c r="K18" s="14"/>
      <c r="L18" s="12"/>
      <c r="M18" s="12"/>
      <c r="N18" s="12"/>
      <c r="O18" s="12"/>
      <c r="P18" s="12"/>
      <c r="Q18" s="1"/>
      <c r="R18" s="1"/>
      <c r="S18" s="1"/>
      <c r="T18" s="1"/>
      <c r="U18" s="1"/>
      <c r="V18" s="1"/>
      <c r="W18" s="1"/>
      <c r="X18" s="1"/>
      <c r="Y18" s="1"/>
      <c r="Z18" s="1"/>
      <c r="AA18" s="1"/>
      <c r="AE18" s="1"/>
      <c r="AF18" s="1"/>
    </row>
    <row r="19" spans="1:32" s="4" customFormat="1" ht="19.899999999999999" customHeight="1" thickBot="1" x14ac:dyDescent="0.25">
      <c r="A19" s="117" t="s">
        <v>19</v>
      </c>
      <c r="B19" s="117"/>
      <c r="C19" s="117"/>
      <c r="D19" s="117"/>
      <c r="E19" s="117"/>
      <c r="F19" s="117"/>
      <c r="G19" s="51"/>
      <c r="H19" s="11" t="s">
        <v>0</v>
      </c>
      <c r="I19" s="10"/>
      <c r="J19" s="12"/>
      <c r="K19" s="14"/>
      <c r="L19" s="12"/>
      <c r="M19" s="12"/>
      <c r="N19" s="12"/>
      <c r="O19" s="12"/>
      <c r="P19" s="12"/>
      <c r="Q19" s="1"/>
      <c r="R19" s="1"/>
      <c r="S19" s="1"/>
      <c r="T19" s="1"/>
      <c r="U19" s="7"/>
      <c r="V19" s="7"/>
      <c r="W19" s="7"/>
      <c r="X19" s="7"/>
      <c r="Y19" s="7"/>
      <c r="Z19" s="7"/>
      <c r="AA19" s="7"/>
      <c r="AB19" s="10"/>
      <c r="AC19" s="10"/>
      <c r="AD19" s="10"/>
      <c r="AE19" s="7"/>
      <c r="AF19" s="7"/>
    </row>
    <row r="20" spans="1:32" ht="60.75" thickBot="1" x14ac:dyDescent="0.25">
      <c r="A20" s="52" t="s">
        <v>69</v>
      </c>
      <c r="B20" s="118"/>
      <c r="C20" s="118"/>
      <c r="D20" s="52" t="s">
        <v>27</v>
      </c>
      <c r="E20" s="119">
        <v>1</v>
      </c>
      <c r="F20" s="119"/>
      <c r="G20" s="53" t="s">
        <v>0</v>
      </c>
      <c r="H20" s="11" t="s">
        <v>0</v>
      </c>
      <c r="I20" s="10">
        <f>COUNTA(B25:D25,F25:G25)</f>
        <v>1</v>
      </c>
      <c r="J20" s="24"/>
      <c r="K20" s="25">
        <f>IF(OR(B25="",C25=""),0,IF(C25&gt;B25,C25-B25,IF(B25&gt;C25,24-(B25-C25))))</f>
        <v>0</v>
      </c>
      <c r="L20" s="35">
        <f>IF(OR(B25="",C25=""),0,(HOUR(K20)*60)+MINUTE(K20)-D25)</f>
        <v>0</v>
      </c>
      <c r="M20" s="36">
        <f>TIME(0,L20,0)</f>
        <v>0</v>
      </c>
      <c r="N20" s="35">
        <f>(HOUR(M20)*10)+IF(AND(MINUTE(M20)&gt;0,MINUTE(M20)&lt;=6),1,IF(AND(MINUTE(M20)&gt;6,MINUTE(M20)&lt;=12),2,IF(AND(MINUTE(M20)&gt;12,MINUTE(M20)&lt;=18),3,IF(AND(MINUTE(M20)&gt;18,MINUTE(M20)&lt;=24),4,IF(AND(MINUTE(M20)&gt;24,MINUTE(M20)&lt;=30),5,IF(AND(MINUTE(M20)&gt;30,MINUTE(M20)&lt;=36),6,IF(AND(MINUTE(M20)&gt;36,MINUTE(M20)&lt;=42),7,IF(AND(MINUTE(M20)&gt;42,MINUTE(M20)&lt;=48),8,IF(AND(MINUTE(M20)&gt;48,MINUTE(M20)&lt;=54),9,IF(AND(MINUTE(M20)&gt;54,MINUTE(M20)&lt;=60),10,0))))))))))</f>
        <v>0</v>
      </c>
      <c r="P20" s="12"/>
    </row>
    <row r="21" spans="1:32" ht="30.75" thickBot="1" x14ac:dyDescent="0.25">
      <c r="A21" s="52" t="s">
        <v>59</v>
      </c>
      <c r="B21" s="133"/>
      <c r="C21" s="133"/>
      <c r="D21" s="54" t="s">
        <v>20</v>
      </c>
      <c r="E21" s="134">
        <f>IF(AND(I25=5,E30&gt;0),I16,0)</f>
        <v>0</v>
      </c>
      <c r="F21" s="134"/>
      <c r="G21" s="55" t="s">
        <v>0</v>
      </c>
      <c r="H21" s="11" t="s">
        <v>0</v>
      </c>
      <c r="I21" s="10">
        <f>COUNTA(B26:D26,F26:G26)</f>
        <v>1</v>
      </c>
      <c r="J21" s="24"/>
      <c r="K21" s="25">
        <f>IF(OR(B26="",C26=""),0,IF(C26&gt;B26,C26-B26,IF(B26&gt;C26,24-(B26-C26))))</f>
        <v>0</v>
      </c>
      <c r="L21" s="35">
        <f>IF(OR(B26="",C26=""),0,(HOUR(K21)*60)+MINUTE(K21)-D26)</f>
        <v>0</v>
      </c>
      <c r="M21" s="36">
        <f t="shared" ref="M21:M24" si="0">TIME(0,L21,0)</f>
        <v>0</v>
      </c>
      <c r="N21" s="35">
        <f t="shared" ref="N21:N24" si="1">(HOUR(M21)*10)+IF(AND(MINUTE(M21)&gt;0,MINUTE(M21)&lt;=6),1,IF(AND(MINUTE(M21)&gt;6,MINUTE(M21)&lt;=12),2,IF(AND(MINUTE(M21)&gt;12,MINUTE(M21)&lt;=18),3,IF(AND(MINUTE(M21)&gt;18,MINUTE(M21)&lt;=24),4,IF(AND(MINUTE(M21)&gt;24,MINUTE(M21)&lt;=30),5,IF(AND(MINUTE(M21)&gt;30,MINUTE(M21)&lt;=36),6,IF(AND(MINUTE(M21)&gt;36,MINUTE(M21)&lt;=42),7,IF(AND(MINUTE(M21)&gt;42,MINUTE(M21)&lt;=48),8,IF(AND(MINUTE(M21)&gt;48,MINUTE(M21)&lt;=54),9,IF(AND(MINUTE(M21)&gt;54,MINUTE(M21)&lt;=60),10,0))))))))))</f>
        <v>0</v>
      </c>
      <c r="P21" s="12"/>
    </row>
    <row r="22" spans="1:32" ht="19.899999999999999" customHeight="1" thickBot="1" x14ac:dyDescent="0.3">
      <c r="A22" s="120" t="s">
        <v>18</v>
      </c>
      <c r="B22" s="120"/>
      <c r="C22" s="120"/>
      <c r="D22" s="120"/>
      <c r="E22" s="120"/>
      <c r="F22" s="120"/>
      <c r="G22" s="56"/>
      <c r="H22" s="11" t="s">
        <v>0</v>
      </c>
      <c r="I22" s="10">
        <f>COUNTA(B27:D27,F27:G27)</f>
        <v>1</v>
      </c>
      <c r="J22" s="24"/>
      <c r="K22" s="25">
        <f>IF(OR(B27="",C27=""),0,IF(C27&gt;B27,C27-B27,IF(B27&gt;C27,24-(B27-C27))))</f>
        <v>0</v>
      </c>
      <c r="L22" s="35">
        <f>IF(OR(B27="",C27=""),0,(HOUR(K22)*60)+MINUTE(K22)-D27)</f>
        <v>0</v>
      </c>
      <c r="M22" s="36">
        <f t="shared" si="0"/>
        <v>0</v>
      </c>
      <c r="N22" s="35">
        <f t="shared" si="1"/>
        <v>0</v>
      </c>
      <c r="P22" s="12"/>
    </row>
    <row r="23" spans="1:32" ht="15.75" thickBot="1" x14ac:dyDescent="0.25">
      <c r="A23" s="104" t="s">
        <v>62</v>
      </c>
      <c r="B23" s="105"/>
      <c r="C23" s="105"/>
      <c r="D23" s="105"/>
      <c r="E23" s="105"/>
      <c r="F23" s="57"/>
      <c r="G23" s="58" t="s">
        <v>0</v>
      </c>
      <c r="H23" s="11" t="s">
        <v>0</v>
      </c>
      <c r="I23" s="10">
        <f>COUNTA(B28:D28,F28:G28)</f>
        <v>1</v>
      </c>
      <c r="J23" s="24"/>
      <c r="K23" s="25">
        <f>IF(OR(B28="",C28=""),0,IF(C28&gt;B28,C28-B28,IF(B28&gt;C28,24-(B28-C28))))</f>
        <v>0</v>
      </c>
      <c r="L23" s="35">
        <f>IF(OR(B28="",C28=""),0,(HOUR(K23)*60)+MINUTE(K23)-D28)</f>
        <v>0</v>
      </c>
      <c r="M23" s="36">
        <f t="shared" si="0"/>
        <v>0</v>
      </c>
      <c r="N23" s="35">
        <f t="shared" si="1"/>
        <v>0</v>
      </c>
      <c r="P23" s="12"/>
    </row>
    <row r="24" spans="1:32" ht="75.75" thickBot="1" x14ac:dyDescent="0.25">
      <c r="A24" s="59" t="s">
        <v>60</v>
      </c>
      <c r="B24" s="59" t="s">
        <v>28</v>
      </c>
      <c r="C24" s="59" t="s">
        <v>29</v>
      </c>
      <c r="D24" s="60" t="s">
        <v>93</v>
      </c>
      <c r="E24" s="61" t="s">
        <v>61</v>
      </c>
      <c r="F24" s="60" t="s">
        <v>15</v>
      </c>
      <c r="G24" s="52" t="s">
        <v>16</v>
      </c>
      <c r="H24" s="11" t="s">
        <v>0</v>
      </c>
      <c r="I24" s="10">
        <f>COUNTA(B29:D29,F29:G29)</f>
        <v>1</v>
      </c>
      <c r="J24" s="24"/>
      <c r="K24" s="25">
        <f>IF(OR(B29="",C29=""),0,IF(C29&gt;B29,C29-B29,IF(B29&gt;C29,24-(B29-C29))))</f>
        <v>0</v>
      </c>
      <c r="L24" s="35">
        <f>IF(OR(B29="",C29=""),0,(HOUR(K24)*60)+MINUTE(K24)-D29)</f>
        <v>0</v>
      </c>
      <c r="M24" s="36">
        <f t="shared" si="0"/>
        <v>0</v>
      </c>
      <c r="N24" s="35">
        <f t="shared" si="1"/>
        <v>0</v>
      </c>
    </row>
    <row r="25" spans="1:32" ht="15.75" thickBot="1" x14ac:dyDescent="0.25">
      <c r="A25" s="62"/>
      <c r="B25" s="63"/>
      <c r="C25" s="63"/>
      <c r="D25" s="64">
        <v>0</v>
      </c>
      <c r="E25" s="50">
        <f>IF(I20=5,N20,0)</f>
        <v>0</v>
      </c>
      <c r="F25" s="65"/>
      <c r="G25" s="65"/>
      <c r="I25" s="10">
        <f>COUNTA(G19,B20,E20,B21,G22)</f>
        <v>1</v>
      </c>
      <c r="O25" s="2"/>
    </row>
    <row r="26" spans="1:32" ht="15.75" thickBot="1" x14ac:dyDescent="0.25">
      <c r="A26" s="62"/>
      <c r="B26" s="63"/>
      <c r="C26" s="63"/>
      <c r="D26" s="64">
        <v>0</v>
      </c>
      <c r="E26" s="50">
        <f t="shared" ref="E26:E29" si="2">IF(I21=5,N21,0)</f>
        <v>0</v>
      </c>
      <c r="F26" s="65"/>
      <c r="G26" s="65"/>
    </row>
    <row r="27" spans="1:32" ht="15.75" thickBot="1" x14ac:dyDescent="0.25">
      <c r="A27" s="62"/>
      <c r="B27" s="63"/>
      <c r="C27" s="63"/>
      <c r="D27" s="64">
        <v>0</v>
      </c>
      <c r="E27" s="50">
        <f t="shared" si="2"/>
        <v>0</v>
      </c>
      <c r="F27" s="65"/>
      <c r="G27" s="65"/>
      <c r="H27" s="11" t="s">
        <v>0</v>
      </c>
      <c r="I27" s="21">
        <f>B34/20</f>
        <v>0</v>
      </c>
      <c r="J27" s="10"/>
      <c r="K27" s="10"/>
      <c r="M27" s="2"/>
      <c r="N27" s="2"/>
      <c r="O27" s="2"/>
    </row>
    <row r="28" spans="1:32" ht="15.75" thickBot="1" x14ac:dyDescent="0.25">
      <c r="A28" s="62"/>
      <c r="B28" s="63"/>
      <c r="C28" s="63"/>
      <c r="D28" s="64">
        <v>0</v>
      </c>
      <c r="E28" s="50">
        <f t="shared" si="2"/>
        <v>0</v>
      </c>
      <c r="F28" s="65"/>
      <c r="G28" s="65"/>
      <c r="H28" s="11" t="s">
        <v>0</v>
      </c>
      <c r="I28" s="22" t="str">
        <f>IF(E33=1,"$1,240.80",IF(E33=2,"$670.03",IF(E33=3,"$508.73",IF(E33=4,"$409.46","$0.00"))))</f>
        <v>$1,240.80</v>
      </c>
      <c r="M28" s="2"/>
      <c r="N28" s="2"/>
      <c r="O28" s="2"/>
    </row>
    <row r="29" spans="1:32" ht="15.75" thickBot="1" x14ac:dyDescent="0.25">
      <c r="A29" s="62"/>
      <c r="B29" s="63"/>
      <c r="C29" s="63"/>
      <c r="D29" s="64">
        <v>0</v>
      </c>
      <c r="E29" s="50">
        <f t="shared" si="2"/>
        <v>0</v>
      </c>
      <c r="F29" s="65"/>
      <c r="G29" s="65"/>
      <c r="H29" s="11" t="s">
        <v>0</v>
      </c>
      <c r="I29" s="23">
        <f>I28*I27</f>
        <v>0</v>
      </c>
      <c r="M29" s="2"/>
      <c r="N29" s="2"/>
      <c r="O29" s="2"/>
    </row>
    <row r="30" spans="1:32" ht="16.5" thickBot="1" x14ac:dyDescent="0.3">
      <c r="A30" s="129" t="s">
        <v>30</v>
      </c>
      <c r="B30" s="130"/>
      <c r="C30" s="130"/>
      <c r="D30" s="130"/>
      <c r="E30" s="50">
        <f>SUM(E25:E29)</f>
        <v>0</v>
      </c>
      <c r="F30" s="131" t="s">
        <v>0</v>
      </c>
      <c r="G30" s="132"/>
      <c r="H30" s="11" t="s">
        <v>0</v>
      </c>
      <c r="L30" s="10"/>
      <c r="M30" s="10"/>
      <c r="N30" s="2"/>
      <c r="O30" s="2"/>
    </row>
    <row r="31" spans="1:32" ht="15.75" thickBot="1" x14ac:dyDescent="0.3">
      <c r="A31" s="106" t="s">
        <v>13</v>
      </c>
      <c r="B31" s="107"/>
      <c r="C31" s="107"/>
      <c r="D31" s="107"/>
      <c r="E31" s="107"/>
      <c r="F31" s="108"/>
      <c r="G31" s="109"/>
      <c r="H31" s="11" t="s">
        <v>0</v>
      </c>
      <c r="K31" s="14"/>
      <c r="P31" s="12"/>
    </row>
    <row r="32" spans="1:32" s="4" customFormat="1" ht="19.899999999999999" customHeight="1" thickBot="1" x14ac:dyDescent="0.25">
      <c r="A32" s="117" t="s">
        <v>21</v>
      </c>
      <c r="B32" s="117"/>
      <c r="C32" s="117"/>
      <c r="D32" s="117"/>
      <c r="E32" s="117"/>
      <c r="F32" s="117"/>
      <c r="G32" s="51"/>
      <c r="H32" s="11" t="s">
        <v>0</v>
      </c>
      <c r="I32" s="10"/>
      <c r="J32" s="12"/>
      <c r="K32" s="14"/>
      <c r="L32" s="12"/>
      <c r="M32" s="12"/>
      <c r="N32" s="12"/>
      <c r="O32" s="12"/>
      <c r="P32" s="12"/>
      <c r="Q32" s="1"/>
      <c r="R32" s="1"/>
      <c r="S32" s="1"/>
      <c r="T32" s="1"/>
      <c r="U32" s="7"/>
      <c r="V32" s="7"/>
      <c r="W32" s="7"/>
      <c r="X32" s="7"/>
      <c r="Y32" s="7"/>
      <c r="Z32" s="7"/>
      <c r="AA32" s="7"/>
      <c r="AB32" s="10"/>
      <c r="AC32" s="10"/>
      <c r="AD32" s="10"/>
      <c r="AE32" s="7"/>
      <c r="AF32" s="7"/>
    </row>
    <row r="33" spans="1:32" ht="60.75" thickBot="1" x14ac:dyDescent="0.25">
      <c r="A33" s="52" t="s">
        <v>69</v>
      </c>
      <c r="B33" s="118"/>
      <c r="C33" s="118"/>
      <c r="D33" s="52" t="s">
        <v>27</v>
      </c>
      <c r="E33" s="119">
        <v>1</v>
      </c>
      <c r="F33" s="119"/>
      <c r="G33" s="53" t="s">
        <v>0</v>
      </c>
      <c r="H33" s="11" t="s">
        <v>0</v>
      </c>
      <c r="I33" s="10">
        <f>COUNTA(B38:D38,F38:G38)</f>
        <v>1</v>
      </c>
      <c r="J33" s="24"/>
      <c r="K33" s="25">
        <f>IF(OR(B38="",C38=""),0,IF(C38&gt;B38,C38-B38,IF(B38&gt;C38,24-(B38-C38))))</f>
        <v>0</v>
      </c>
      <c r="L33" s="35">
        <f>IF(OR(B38="",C38=""),0,(HOUR(K33)*60)+MINUTE(K33)-D38)</f>
        <v>0</v>
      </c>
      <c r="M33" s="36">
        <f>TIME(0,L33,0)</f>
        <v>0</v>
      </c>
      <c r="N33" s="35">
        <f>(HOUR(M33)*10)+IF(AND(MINUTE(M33)&gt;0,MINUTE(M33)&lt;=6),1,IF(AND(MINUTE(M33)&gt;6,MINUTE(M33)&lt;=12),2,IF(AND(MINUTE(M33)&gt;12,MINUTE(M33)&lt;=18),3,IF(AND(MINUTE(M33)&gt;18,MINUTE(M33)&lt;=24),4,IF(AND(MINUTE(M33)&gt;24,MINUTE(M33)&lt;=30),5,IF(AND(MINUTE(M33)&gt;30,MINUTE(M33)&lt;=36),6,IF(AND(MINUTE(M33)&gt;36,MINUTE(M33)&lt;=42),7,IF(AND(MINUTE(M33)&gt;42,MINUTE(M33)&lt;=48),8,IF(AND(MINUTE(M33)&gt;48,MINUTE(M33)&lt;=54),9,IF(AND(MINUTE(M33)&gt;54,MINUTE(M33)&lt;=60),10,0))))))))))</f>
        <v>0</v>
      </c>
      <c r="P33" s="12"/>
    </row>
    <row r="34" spans="1:32" ht="30.75" thickBot="1" x14ac:dyDescent="0.25">
      <c r="A34" s="52" t="s">
        <v>59</v>
      </c>
      <c r="B34" s="133"/>
      <c r="C34" s="133"/>
      <c r="D34" s="54" t="s">
        <v>20</v>
      </c>
      <c r="E34" s="134">
        <f>IF(AND(I38=5,E43&gt;0),I29,0)</f>
        <v>0</v>
      </c>
      <c r="F34" s="134"/>
      <c r="G34" s="55" t="s">
        <v>0</v>
      </c>
      <c r="H34" s="11" t="s">
        <v>0</v>
      </c>
      <c r="I34" s="10">
        <f>COUNTA(B39:D39,F39:G39)</f>
        <v>1</v>
      </c>
      <c r="J34" s="24"/>
      <c r="K34" s="25">
        <f>IF(OR(B39="",C39=""),0,IF(C39&gt;B39,C39-B39,IF(B39&gt;C39,24-(B39-C39))))</f>
        <v>0</v>
      </c>
      <c r="L34" s="35">
        <f>IF(OR(B39="",C39=""),0,(HOUR(K34)*60)+MINUTE(K34)-D39)</f>
        <v>0</v>
      </c>
      <c r="M34" s="36">
        <f t="shared" ref="M34:M37" si="3">TIME(0,L34,0)</f>
        <v>0</v>
      </c>
      <c r="N34" s="35">
        <f t="shared" ref="N34:N37" si="4">(HOUR(M34)*10)+IF(AND(MINUTE(M34)&gt;0,MINUTE(M34)&lt;=6),1,IF(AND(MINUTE(M34)&gt;6,MINUTE(M34)&lt;=12),2,IF(AND(MINUTE(M34)&gt;12,MINUTE(M34)&lt;=18),3,IF(AND(MINUTE(M34)&gt;18,MINUTE(M34)&lt;=24),4,IF(AND(MINUTE(M34)&gt;24,MINUTE(M34)&lt;=30),5,IF(AND(MINUTE(M34)&gt;30,MINUTE(M34)&lt;=36),6,IF(AND(MINUTE(M34)&gt;36,MINUTE(M34)&lt;=42),7,IF(AND(MINUTE(M34)&gt;42,MINUTE(M34)&lt;=48),8,IF(AND(MINUTE(M34)&gt;48,MINUTE(M34)&lt;=54),9,IF(AND(MINUTE(M34)&gt;54,MINUTE(M34)&lt;=60),10,0))))))))))</f>
        <v>0</v>
      </c>
      <c r="P34" s="12"/>
    </row>
    <row r="35" spans="1:32" ht="19.899999999999999" customHeight="1" thickBot="1" x14ac:dyDescent="0.3">
      <c r="A35" s="120" t="s">
        <v>18</v>
      </c>
      <c r="B35" s="120"/>
      <c r="C35" s="120"/>
      <c r="D35" s="120"/>
      <c r="E35" s="120"/>
      <c r="F35" s="120"/>
      <c r="G35" s="56"/>
      <c r="H35" s="11" t="s">
        <v>0</v>
      </c>
      <c r="I35" s="10">
        <f>COUNTA(B40:D40,F40:G40)</f>
        <v>1</v>
      </c>
      <c r="J35" s="24"/>
      <c r="K35" s="25">
        <f>IF(OR(B40="",C40=""),0,IF(C40&gt;B40,C40-B40,IF(B40&gt;C40,24-(B40-C40))))</f>
        <v>0</v>
      </c>
      <c r="L35" s="35">
        <f>IF(OR(B40="",C40=""),0,(HOUR(K35)*60)+MINUTE(K35)-D40)</f>
        <v>0</v>
      </c>
      <c r="M35" s="36">
        <f t="shared" si="3"/>
        <v>0</v>
      </c>
      <c r="N35" s="35">
        <f t="shared" si="4"/>
        <v>0</v>
      </c>
      <c r="P35" s="12"/>
    </row>
    <row r="36" spans="1:32" ht="15.75" thickBot="1" x14ac:dyDescent="0.25">
      <c r="A36" s="104" t="s">
        <v>62</v>
      </c>
      <c r="B36" s="105"/>
      <c r="C36" s="105"/>
      <c r="D36" s="105"/>
      <c r="E36" s="105"/>
      <c r="F36" s="57"/>
      <c r="G36" s="58" t="s">
        <v>0</v>
      </c>
      <c r="H36" s="11" t="s">
        <v>0</v>
      </c>
      <c r="I36" s="10">
        <f>COUNTA(B41:D41,F41:G41)</f>
        <v>1</v>
      </c>
      <c r="J36" s="24"/>
      <c r="K36" s="25">
        <f>IF(OR(B41="",C41=""),0,IF(C41&gt;B41,C41-B41,IF(B41&gt;C41,24-(B41-C41))))</f>
        <v>0</v>
      </c>
      <c r="L36" s="35">
        <f>IF(OR(B41="",C41=""),0,(HOUR(K36)*60)+MINUTE(K36)-D41)</f>
        <v>0</v>
      </c>
      <c r="M36" s="36">
        <f t="shared" si="3"/>
        <v>0</v>
      </c>
      <c r="N36" s="35">
        <f t="shared" si="4"/>
        <v>0</v>
      </c>
      <c r="P36" s="12"/>
    </row>
    <row r="37" spans="1:32" ht="75.75" thickBot="1" x14ac:dyDescent="0.25">
      <c r="A37" s="59" t="s">
        <v>60</v>
      </c>
      <c r="B37" s="59" t="s">
        <v>28</v>
      </c>
      <c r="C37" s="59" t="s">
        <v>29</v>
      </c>
      <c r="D37" s="60" t="s">
        <v>93</v>
      </c>
      <c r="E37" s="61" t="s">
        <v>61</v>
      </c>
      <c r="F37" s="60" t="s">
        <v>15</v>
      </c>
      <c r="G37" s="52" t="s">
        <v>16</v>
      </c>
      <c r="H37" s="11" t="s">
        <v>0</v>
      </c>
      <c r="I37" s="10">
        <f>COUNTA(B42:D42,F42:G42)</f>
        <v>1</v>
      </c>
      <c r="J37" s="24"/>
      <c r="K37" s="25">
        <f>IF(OR(B42="",C42=""),0,IF(C42&gt;B42,C42-B42,IF(B42&gt;C42,24-(B42-C42))))</f>
        <v>0</v>
      </c>
      <c r="L37" s="35">
        <f>IF(OR(B42="",C42=""),0,(HOUR(K37)*60)+MINUTE(K37)-D42)</f>
        <v>0</v>
      </c>
      <c r="M37" s="36">
        <f t="shared" si="3"/>
        <v>0</v>
      </c>
      <c r="N37" s="35">
        <f t="shared" si="4"/>
        <v>0</v>
      </c>
    </row>
    <row r="38" spans="1:32" ht="15.75" thickBot="1" x14ac:dyDescent="0.25">
      <c r="A38" s="62"/>
      <c r="B38" s="63"/>
      <c r="C38" s="63"/>
      <c r="D38" s="64">
        <v>0</v>
      </c>
      <c r="E38" s="50">
        <f>IF(I33=5,N33,0)</f>
        <v>0</v>
      </c>
      <c r="F38" s="65"/>
      <c r="G38" s="65"/>
      <c r="I38" s="10">
        <f>COUNTA(G32,B33,E33,B34,G35)</f>
        <v>1</v>
      </c>
      <c r="O38" s="2"/>
    </row>
    <row r="39" spans="1:32" ht="15.75" thickBot="1" x14ac:dyDescent="0.25">
      <c r="A39" s="62"/>
      <c r="B39" s="63"/>
      <c r="C39" s="63"/>
      <c r="D39" s="64">
        <v>0</v>
      </c>
      <c r="E39" s="50">
        <f t="shared" ref="E39:E42" si="5">IF(I34=5,N34,0)</f>
        <v>0</v>
      </c>
      <c r="F39" s="65"/>
      <c r="G39" s="65"/>
    </row>
    <row r="40" spans="1:32" ht="15.75" thickBot="1" x14ac:dyDescent="0.25">
      <c r="A40" s="62"/>
      <c r="B40" s="63"/>
      <c r="C40" s="63"/>
      <c r="D40" s="64">
        <v>0</v>
      </c>
      <c r="E40" s="50">
        <f t="shared" si="5"/>
        <v>0</v>
      </c>
      <c r="F40" s="65"/>
      <c r="G40" s="65"/>
      <c r="H40" s="11" t="s">
        <v>0</v>
      </c>
      <c r="I40" s="21">
        <f>B47/20</f>
        <v>0</v>
      </c>
      <c r="J40" s="10"/>
      <c r="K40" s="10"/>
      <c r="M40" s="2"/>
      <c r="N40" s="2"/>
      <c r="O40" s="2"/>
    </row>
    <row r="41" spans="1:32" ht="15.75" thickBot="1" x14ac:dyDescent="0.25">
      <c r="A41" s="62"/>
      <c r="B41" s="63"/>
      <c r="C41" s="63"/>
      <c r="D41" s="64">
        <v>0</v>
      </c>
      <c r="E41" s="50">
        <f t="shared" si="5"/>
        <v>0</v>
      </c>
      <c r="F41" s="65"/>
      <c r="G41" s="65"/>
      <c r="H41" s="11" t="s">
        <v>0</v>
      </c>
      <c r="I41" s="22" t="str">
        <f>IF(E46=1,"$1,240.80",IF(E46=2,"$670.03",IF(E46=3,"$508.73",IF(E46=4,"$409.46","$0.00"))))</f>
        <v>$1,240.80</v>
      </c>
      <c r="M41" s="2"/>
      <c r="N41" s="2"/>
      <c r="O41" s="2"/>
    </row>
    <row r="42" spans="1:32" ht="15.75" thickBot="1" x14ac:dyDescent="0.25">
      <c r="A42" s="62"/>
      <c r="B42" s="63"/>
      <c r="C42" s="63"/>
      <c r="D42" s="64">
        <v>0</v>
      </c>
      <c r="E42" s="50">
        <f t="shared" si="5"/>
        <v>0</v>
      </c>
      <c r="F42" s="65"/>
      <c r="G42" s="65"/>
      <c r="H42" s="11" t="s">
        <v>0</v>
      </c>
      <c r="I42" s="23">
        <f>I41*I40</f>
        <v>0</v>
      </c>
      <c r="M42" s="2"/>
      <c r="N42" s="2"/>
      <c r="O42" s="2"/>
    </row>
    <row r="43" spans="1:32" ht="16.5" thickBot="1" x14ac:dyDescent="0.3">
      <c r="A43" s="129" t="s">
        <v>31</v>
      </c>
      <c r="B43" s="130"/>
      <c r="C43" s="130"/>
      <c r="D43" s="130"/>
      <c r="E43" s="50">
        <f>SUM(E38:E42)</f>
        <v>0</v>
      </c>
      <c r="F43" s="131" t="s">
        <v>0</v>
      </c>
      <c r="G43" s="132"/>
      <c r="H43" s="11" t="s">
        <v>0</v>
      </c>
      <c r="L43" s="10"/>
      <c r="M43" s="10"/>
      <c r="N43" s="2"/>
      <c r="O43" s="2"/>
    </row>
    <row r="44" spans="1:32" ht="15.75" thickBot="1" x14ac:dyDescent="0.3">
      <c r="A44" s="110" t="s">
        <v>13</v>
      </c>
      <c r="B44" s="111"/>
      <c r="C44" s="111"/>
      <c r="D44" s="111"/>
      <c r="E44" s="111"/>
      <c r="F44" s="112"/>
      <c r="G44" s="113"/>
      <c r="H44" s="11" t="s">
        <v>0</v>
      </c>
      <c r="K44" s="14"/>
      <c r="P44" s="12"/>
    </row>
    <row r="45" spans="1:32" s="4" customFormat="1" ht="19.899999999999999" customHeight="1" thickBot="1" x14ac:dyDescent="0.25">
      <c r="A45" s="117" t="s">
        <v>23</v>
      </c>
      <c r="B45" s="117"/>
      <c r="C45" s="117"/>
      <c r="D45" s="117"/>
      <c r="E45" s="117"/>
      <c r="F45" s="117"/>
      <c r="G45" s="51"/>
      <c r="H45" s="11" t="s">
        <v>0</v>
      </c>
      <c r="I45" s="10"/>
      <c r="J45" s="12"/>
      <c r="K45" s="14"/>
      <c r="L45" s="12"/>
      <c r="M45" s="12"/>
      <c r="N45" s="12"/>
      <c r="O45" s="12"/>
      <c r="P45" s="12"/>
      <c r="Q45" s="1"/>
      <c r="R45" s="1"/>
      <c r="S45" s="1"/>
      <c r="T45" s="1"/>
      <c r="U45" s="7"/>
      <c r="V45" s="7"/>
      <c r="W45" s="7"/>
      <c r="X45" s="7"/>
      <c r="Y45" s="7"/>
      <c r="Z45" s="7"/>
      <c r="AA45" s="7"/>
      <c r="AB45" s="10"/>
      <c r="AC45" s="10"/>
      <c r="AD45" s="10"/>
      <c r="AE45" s="7"/>
      <c r="AF45" s="7"/>
    </row>
    <row r="46" spans="1:32" ht="60.75" thickBot="1" x14ac:dyDescent="0.25">
      <c r="A46" s="52" t="s">
        <v>69</v>
      </c>
      <c r="B46" s="118"/>
      <c r="C46" s="118"/>
      <c r="D46" s="52" t="s">
        <v>27</v>
      </c>
      <c r="E46" s="119">
        <v>1</v>
      </c>
      <c r="F46" s="119"/>
      <c r="G46" s="53" t="s">
        <v>0</v>
      </c>
      <c r="H46" s="11" t="s">
        <v>0</v>
      </c>
      <c r="I46" s="10">
        <f>COUNTA(B51:D51,F51:G51)</f>
        <v>1</v>
      </c>
      <c r="J46" s="24"/>
      <c r="K46" s="25">
        <f>IF(OR(B51="",C51=""),0,IF(C51&gt;B51,C51-B51,IF(B51&gt;C51,24-(B51-C51))))</f>
        <v>0</v>
      </c>
      <c r="L46" s="35">
        <f>IF(OR(B51="",C51=""),0,(HOUR(K46)*60)+MINUTE(K46)-D51)</f>
        <v>0</v>
      </c>
      <c r="M46" s="36">
        <f>TIME(0,L46,0)</f>
        <v>0</v>
      </c>
      <c r="N46" s="35">
        <f>(HOUR(M46)*10)+IF(AND(MINUTE(M46)&gt;0,MINUTE(M46)&lt;=6),1,IF(AND(MINUTE(M46)&gt;6,MINUTE(M46)&lt;=12),2,IF(AND(MINUTE(M46)&gt;12,MINUTE(M46)&lt;=18),3,IF(AND(MINUTE(M46)&gt;18,MINUTE(M46)&lt;=24),4,IF(AND(MINUTE(M46)&gt;24,MINUTE(M46)&lt;=30),5,IF(AND(MINUTE(M46)&gt;30,MINUTE(M46)&lt;=36),6,IF(AND(MINUTE(M46)&gt;36,MINUTE(M46)&lt;=42),7,IF(AND(MINUTE(M46)&gt;42,MINUTE(M46)&lt;=48),8,IF(AND(MINUTE(M46)&gt;48,MINUTE(M46)&lt;=54),9,IF(AND(MINUTE(M46)&gt;54,MINUTE(M46)&lt;=60),10,0))))))))))</f>
        <v>0</v>
      </c>
      <c r="P46" s="12"/>
    </row>
    <row r="47" spans="1:32" ht="30.75" thickBot="1" x14ac:dyDescent="0.25">
      <c r="A47" s="52" t="s">
        <v>59</v>
      </c>
      <c r="B47" s="133"/>
      <c r="C47" s="133"/>
      <c r="D47" s="54" t="s">
        <v>20</v>
      </c>
      <c r="E47" s="134">
        <f>IF(AND(I51=5,E56&gt;0),I42,0)</f>
        <v>0</v>
      </c>
      <c r="F47" s="134"/>
      <c r="G47" s="55" t="s">
        <v>0</v>
      </c>
      <c r="H47" s="11" t="s">
        <v>0</v>
      </c>
      <c r="I47" s="10">
        <f>COUNTA(B52:D52,F52:G52)</f>
        <v>1</v>
      </c>
      <c r="J47" s="24"/>
      <c r="K47" s="25">
        <f>IF(OR(B52="",C52=""),0,IF(C52&gt;B52,C52-B52,IF(B52&gt;C52,24-(B52-C52))))</f>
        <v>0</v>
      </c>
      <c r="L47" s="35">
        <f>IF(OR(B52="",C52=""),0,(HOUR(K47)*60)+MINUTE(K47)-D52)</f>
        <v>0</v>
      </c>
      <c r="M47" s="36">
        <f t="shared" ref="M47:M50" si="6">TIME(0,L47,0)</f>
        <v>0</v>
      </c>
      <c r="N47" s="35">
        <f t="shared" ref="N47:N50" si="7">(HOUR(M47)*10)+IF(AND(MINUTE(M47)&gt;0,MINUTE(M47)&lt;=6),1,IF(AND(MINUTE(M47)&gt;6,MINUTE(M47)&lt;=12),2,IF(AND(MINUTE(M47)&gt;12,MINUTE(M47)&lt;=18),3,IF(AND(MINUTE(M47)&gt;18,MINUTE(M47)&lt;=24),4,IF(AND(MINUTE(M47)&gt;24,MINUTE(M47)&lt;=30),5,IF(AND(MINUTE(M47)&gt;30,MINUTE(M47)&lt;=36),6,IF(AND(MINUTE(M47)&gt;36,MINUTE(M47)&lt;=42),7,IF(AND(MINUTE(M47)&gt;42,MINUTE(M47)&lt;=48),8,IF(AND(MINUTE(M47)&gt;48,MINUTE(M47)&lt;=54),9,IF(AND(MINUTE(M47)&gt;54,MINUTE(M47)&lt;=60),10,0))))))))))</f>
        <v>0</v>
      </c>
      <c r="P47" s="12"/>
    </row>
    <row r="48" spans="1:32" ht="19.899999999999999" customHeight="1" thickBot="1" x14ac:dyDescent="0.3">
      <c r="A48" s="120" t="s">
        <v>18</v>
      </c>
      <c r="B48" s="120"/>
      <c r="C48" s="120"/>
      <c r="D48" s="120"/>
      <c r="E48" s="120"/>
      <c r="F48" s="120"/>
      <c r="G48" s="56"/>
      <c r="H48" s="11" t="s">
        <v>0</v>
      </c>
      <c r="I48" s="10">
        <f>COUNTA(B53:D53,F53:G53)</f>
        <v>1</v>
      </c>
      <c r="J48" s="24"/>
      <c r="K48" s="25">
        <f>IF(OR(B53="",C53=""),0,IF(C53&gt;B53,C53-B53,IF(B53&gt;C53,24-(B53-C53))))</f>
        <v>0</v>
      </c>
      <c r="L48" s="35">
        <f>IF(OR(B53="",C53=""),0,(HOUR(K48)*60)+MINUTE(K48)-D53)</f>
        <v>0</v>
      </c>
      <c r="M48" s="36">
        <f t="shared" si="6"/>
        <v>0</v>
      </c>
      <c r="N48" s="35">
        <f t="shared" si="7"/>
        <v>0</v>
      </c>
      <c r="P48" s="12"/>
    </row>
    <row r="49" spans="1:32" ht="15.75" thickBot="1" x14ac:dyDescent="0.25">
      <c r="A49" s="104" t="s">
        <v>62</v>
      </c>
      <c r="B49" s="105"/>
      <c r="C49" s="105"/>
      <c r="D49" s="105"/>
      <c r="E49" s="105"/>
      <c r="F49" s="57"/>
      <c r="G49" s="58" t="s">
        <v>0</v>
      </c>
      <c r="H49" s="11" t="s">
        <v>0</v>
      </c>
      <c r="I49" s="10">
        <f>COUNTA(B54:D54,F54:G54)</f>
        <v>1</v>
      </c>
      <c r="J49" s="24"/>
      <c r="K49" s="25">
        <f>IF(OR(B54="",C54=""),0,IF(C54&gt;B54,C54-B54,IF(B54&gt;C54,24-(B54-C54))))</f>
        <v>0</v>
      </c>
      <c r="L49" s="35">
        <f>IF(OR(B54="",C54=""),0,(HOUR(K49)*60)+MINUTE(K49)-D54)</f>
        <v>0</v>
      </c>
      <c r="M49" s="36">
        <f t="shared" si="6"/>
        <v>0</v>
      </c>
      <c r="N49" s="35">
        <f t="shared" si="7"/>
        <v>0</v>
      </c>
      <c r="P49" s="12"/>
    </row>
    <row r="50" spans="1:32" ht="75.75" thickBot="1" x14ac:dyDescent="0.25">
      <c r="A50" s="59" t="s">
        <v>60</v>
      </c>
      <c r="B50" s="59" t="s">
        <v>28</v>
      </c>
      <c r="C50" s="59" t="s">
        <v>29</v>
      </c>
      <c r="D50" s="60" t="s">
        <v>93</v>
      </c>
      <c r="E50" s="61" t="s">
        <v>61</v>
      </c>
      <c r="F50" s="60" t="s">
        <v>15</v>
      </c>
      <c r="G50" s="52" t="s">
        <v>16</v>
      </c>
      <c r="H50" s="11" t="s">
        <v>0</v>
      </c>
      <c r="I50" s="10">
        <f>COUNTA(B55:D55,F55:G55)</f>
        <v>1</v>
      </c>
      <c r="J50" s="24"/>
      <c r="K50" s="25">
        <f>IF(OR(B55="",C55=""),0,IF(C55&gt;B55,C55-B55,IF(B55&gt;C55,24-(B55-C55))))</f>
        <v>0</v>
      </c>
      <c r="L50" s="35">
        <f>IF(OR(B55="",C55=""),0,(HOUR(K50)*60)+MINUTE(K50)-D55)</f>
        <v>0</v>
      </c>
      <c r="M50" s="36">
        <f t="shared" si="6"/>
        <v>0</v>
      </c>
      <c r="N50" s="35">
        <f t="shared" si="7"/>
        <v>0</v>
      </c>
    </row>
    <row r="51" spans="1:32" ht="15.75" thickBot="1" x14ac:dyDescent="0.25">
      <c r="A51" s="62"/>
      <c r="B51" s="63"/>
      <c r="C51" s="63"/>
      <c r="D51" s="64">
        <v>0</v>
      </c>
      <c r="E51" s="50">
        <f>IF(I46=5,N46,0)</f>
        <v>0</v>
      </c>
      <c r="F51" s="65"/>
      <c r="G51" s="65"/>
      <c r="I51" s="10">
        <f>COUNTA(G45,B46,E46,B47,G48)</f>
        <v>1</v>
      </c>
      <c r="O51" s="2"/>
    </row>
    <row r="52" spans="1:32" ht="15.75" thickBot="1" x14ac:dyDescent="0.25">
      <c r="A52" s="62"/>
      <c r="B52" s="63"/>
      <c r="C52" s="63"/>
      <c r="D52" s="64">
        <v>0</v>
      </c>
      <c r="E52" s="50">
        <f t="shared" ref="E52:E55" si="8">IF(I47=5,N47,0)</f>
        <v>0</v>
      </c>
      <c r="F52" s="65"/>
      <c r="G52" s="65"/>
    </row>
    <row r="53" spans="1:32" ht="15.75" thickBot="1" x14ac:dyDescent="0.25">
      <c r="A53" s="62"/>
      <c r="B53" s="63"/>
      <c r="C53" s="63"/>
      <c r="D53" s="64">
        <v>0</v>
      </c>
      <c r="E53" s="50">
        <f t="shared" si="8"/>
        <v>0</v>
      </c>
      <c r="F53" s="65"/>
      <c r="G53" s="65"/>
      <c r="H53" s="11" t="s">
        <v>0</v>
      </c>
      <c r="I53" s="21">
        <f>B60/20</f>
        <v>0</v>
      </c>
      <c r="J53" s="10"/>
      <c r="K53" s="10"/>
      <c r="M53" s="2"/>
      <c r="N53" s="2"/>
      <c r="O53" s="2"/>
    </row>
    <row r="54" spans="1:32" ht="15.75" thickBot="1" x14ac:dyDescent="0.25">
      <c r="A54" s="62"/>
      <c r="B54" s="63"/>
      <c r="C54" s="63"/>
      <c r="D54" s="64">
        <v>0</v>
      </c>
      <c r="E54" s="50">
        <f t="shared" si="8"/>
        <v>0</v>
      </c>
      <c r="F54" s="65"/>
      <c r="G54" s="65"/>
      <c r="H54" s="11" t="s">
        <v>0</v>
      </c>
      <c r="I54" s="22" t="str">
        <f>IF(E59=1,"$1,240.80",IF(E59=2,"$670.03",IF(E59=3,"$508.73",IF(E59=4,"$409.46","$0.00"))))</f>
        <v>$1,240.80</v>
      </c>
      <c r="M54" s="2"/>
      <c r="N54" s="2"/>
      <c r="O54" s="2"/>
    </row>
    <row r="55" spans="1:32" ht="15.75" thickBot="1" x14ac:dyDescent="0.25">
      <c r="A55" s="62"/>
      <c r="B55" s="63"/>
      <c r="C55" s="63"/>
      <c r="D55" s="64">
        <v>0</v>
      </c>
      <c r="E55" s="50">
        <f t="shared" si="8"/>
        <v>0</v>
      </c>
      <c r="F55" s="65"/>
      <c r="G55" s="65"/>
      <c r="H55" s="11" t="s">
        <v>0</v>
      </c>
      <c r="I55" s="23">
        <f>I54*I53</f>
        <v>0</v>
      </c>
      <c r="M55" s="2"/>
      <c r="N55" s="2"/>
      <c r="O55" s="2"/>
    </row>
    <row r="56" spans="1:32" ht="16.5" thickBot="1" x14ac:dyDescent="0.3">
      <c r="A56" s="129" t="s">
        <v>32</v>
      </c>
      <c r="B56" s="130"/>
      <c r="C56" s="130"/>
      <c r="D56" s="130"/>
      <c r="E56" s="50">
        <f>SUM(E51:E55)</f>
        <v>0</v>
      </c>
      <c r="F56" s="131" t="s">
        <v>0</v>
      </c>
      <c r="G56" s="132"/>
      <c r="H56" s="11" t="s">
        <v>0</v>
      </c>
      <c r="L56" s="10"/>
      <c r="M56" s="10"/>
      <c r="N56" s="2"/>
      <c r="O56" s="2"/>
    </row>
    <row r="57" spans="1:32" ht="15.75" thickBot="1" x14ac:dyDescent="0.3">
      <c r="A57" s="110" t="s">
        <v>13</v>
      </c>
      <c r="B57" s="111"/>
      <c r="C57" s="111"/>
      <c r="D57" s="111"/>
      <c r="E57" s="111"/>
      <c r="F57" s="112"/>
      <c r="G57" s="113"/>
      <c r="H57" s="11" t="s">
        <v>0</v>
      </c>
      <c r="K57" s="14"/>
      <c r="P57" s="12"/>
    </row>
    <row r="58" spans="1:32" s="4" customFormat="1" ht="19.899999999999999" customHeight="1" thickBot="1" x14ac:dyDescent="0.25">
      <c r="A58" s="117" t="s">
        <v>24</v>
      </c>
      <c r="B58" s="117"/>
      <c r="C58" s="117"/>
      <c r="D58" s="117"/>
      <c r="E58" s="117"/>
      <c r="F58" s="117"/>
      <c r="G58" s="51"/>
      <c r="H58" s="11" t="s">
        <v>0</v>
      </c>
      <c r="I58" s="10"/>
      <c r="J58" s="12"/>
      <c r="K58" s="14"/>
      <c r="L58" s="12"/>
      <c r="M58" s="12"/>
      <c r="N58" s="12"/>
      <c r="O58" s="12"/>
      <c r="P58" s="12"/>
      <c r="Q58" s="1"/>
      <c r="R58" s="1"/>
      <c r="S58" s="1"/>
      <c r="T58" s="1"/>
      <c r="U58" s="7"/>
      <c r="V58" s="7"/>
      <c r="W58" s="7"/>
      <c r="X58" s="7"/>
      <c r="Y58" s="7"/>
      <c r="Z58" s="7"/>
      <c r="AA58" s="7"/>
      <c r="AB58" s="10"/>
      <c r="AC58" s="10"/>
      <c r="AD58" s="10"/>
      <c r="AE58" s="7"/>
      <c r="AF58" s="7"/>
    </row>
    <row r="59" spans="1:32" ht="60.75" thickBot="1" x14ac:dyDescent="0.25">
      <c r="A59" s="52" t="s">
        <v>69</v>
      </c>
      <c r="B59" s="118"/>
      <c r="C59" s="118"/>
      <c r="D59" s="52" t="s">
        <v>27</v>
      </c>
      <c r="E59" s="119">
        <v>1</v>
      </c>
      <c r="F59" s="119"/>
      <c r="G59" s="53" t="s">
        <v>0</v>
      </c>
      <c r="H59" s="11" t="s">
        <v>0</v>
      </c>
      <c r="I59" s="10">
        <f>COUNTA(B64:D64,F64:G64)</f>
        <v>1</v>
      </c>
      <c r="J59" s="24"/>
      <c r="K59" s="25">
        <f>IF(OR(B64="",C64=""),0,IF(C64&gt;B64,C64-B64,IF(B64&gt;C64,24-(B64-C64))))</f>
        <v>0</v>
      </c>
      <c r="L59" s="35">
        <f>IF(OR(B64="",C64=""),0,(HOUR(K59)*60)+MINUTE(K59)-D64)</f>
        <v>0</v>
      </c>
      <c r="M59" s="36">
        <f>TIME(0,L59,0)</f>
        <v>0</v>
      </c>
      <c r="N59" s="35">
        <f>(HOUR(M59)*10)+IF(AND(MINUTE(M59)&gt;0,MINUTE(M59)&lt;=6),1,IF(AND(MINUTE(M59)&gt;6,MINUTE(M59)&lt;=12),2,IF(AND(MINUTE(M59)&gt;12,MINUTE(M59)&lt;=18),3,IF(AND(MINUTE(M59)&gt;18,MINUTE(M59)&lt;=24),4,IF(AND(MINUTE(M59)&gt;24,MINUTE(M59)&lt;=30),5,IF(AND(MINUTE(M59)&gt;30,MINUTE(M59)&lt;=36),6,IF(AND(MINUTE(M59)&gt;36,MINUTE(M59)&lt;=42),7,IF(AND(MINUTE(M59)&gt;42,MINUTE(M59)&lt;=48),8,IF(AND(MINUTE(M59)&gt;48,MINUTE(M59)&lt;=54),9,IF(AND(MINUTE(M59)&gt;54,MINUTE(M59)&lt;=60),10,0))))))))))</f>
        <v>0</v>
      </c>
      <c r="P59" s="12"/>
    </row>
    <row r="60" spans="1:32" ht="30.75" thickBot="1" x14ac:dyDescent="0.25">
      <c r="A60" s="52" t="s">
        <v>59</v>
      </c>
      <c r="B60" s="133"/>
      <c r="C60" s="133"/>
      <c r="D60" s="54" t="s">
        <v>20</v>
      </c>
      <c r="E60" s="134">
        <f>IF(AND(I64=5,E69&gt;0),I55,0)</f>
        <v>0</v>
      </c>
      <c r="F60" s="134"/>
      <c r="G60" s="55" t="s">
        <v>0</v>
      </c>
      <c r="H60" s="11" t="s">
        <v>0</v>
      </c>
      <c r="I60" s="10">
        <f>COUNTA(B65:D65,F65:G65)</f>
        <v>1</v>
      </c>
      <c r="J60" s="24"/>
      <c r="K60" s="25">
        <f>IF(OR(B65="",C65=""),0,IF(C65&gt;B65,C65-B65,IF(B65&gt;C65,24-(B65-C65))))</f>
        <v>0</v>
      </c>
      <c r="L60" s="35">
        <f>IF(OR(B65="",C65=""),0,(HOUR(K60)*60)+MINUTE(K60)-D65)</f>
        <v>0</v>
      </c>
      <c r="M60" s="36">
        <f t="shared" ref="M60:M63" si="9">TIME(0,L60,0)</f>
        <v>0</v>
      </c>
      <c r="N60" s="35">
        <f t="shared" ref="N60:N63" si="10">(HOUR(M60)*10)+IF(AND(MINUTE(M60)&gt;0,MINUTE(M60)&lt;=6),1,IF(AND(MINUTE(M60)&gt;6,MINUTE(M60)&lt;=12),2,IF(AND(MINUTE(M60)&gt;12,MINUTE(M60)&lt;=18),3,IF(AND(MINUTE(M60)&gt;18,MINUTE(M60)&lt;=24),4,IF(AND(MINUTE(M60)&gt;24,MINUTE(M60)&lt;=30),5,IF(AND(MINUTE(M60)&gt;30,MINUTE(M60)&lt;=36),6,IF(AND(MINUTE(M60)&gt;36,MINUTE(M60)&lt;=42),7,IF(AND(MINUTE(M60)&gt;42,MINUTE(M60)&lt;=48),8,IF(AND(MINUTE(M60)&gt;48,MINUTE(M60)&lt;=54),9,IF(AND(MINUTE(M60)&gt;54,MINUTE(M60)&lt;=60),10,0))))))))))</f>
        <v>0</v>
      </c>
      <c r="P60" s="12"/>
    </row>
    <row r="61" spans="1:32" ht="19.899999999999999" customHeight="1" thickBot="1" x14ac:dyDescent="0.3">
      <c r="A61" s="120" t="s">
        <v>18</v>
      </c>
      <c r="B61" s="120"/>
      <c r="C61" s="120"/>
      <c r="D61" s="120"/>
      <c r="E61" s="120"/>
      <c r="F61" s="120"/>
      <c r="G61" s="56"/>
      <c r="H61" s="11" t="s">
        <v>0</v>
      </c>
      <c r="I61" s="10">
        <f>COUNTA(B66:D66,F66:G66)</f>
        <v>1</v>
      </c>
      <c r="J61" s="24"/>
      <c r="K61" s="25">
        <f>IF(OR(B66="",C66=""),0,IF(C66&gt;B66,C66-B66,IF(B66&gt;C66,24-(B66-C66))))</f>
        <v>0</v>
      </c>
      <c r="L61" s="35">
        <f>IF(OR(B66="",C66=""),0,(HOUR(K61)*60)+MINUTE(K61)-D66)</f>
        <v>0</v>
      </c>
      <c r="M61" s="36">
        <f t="shared" si="9"/>
        <v>0</v>
      </c>
      <c r="N61" s="35">
        <f t="shared" si="10"/>
        <v>0</v>
      </c>
      <c r="P61" s="12"/>
    </row>
    <row r="62" spans="1:32" ht="15.75" thickBot="1" x14ac:dyDescent="0.25">
      <c r="A62" s="104" t="s">
        <v>62</v>
      </c>
      <c r="B62" s="105"/>
      <c r="C62" s="105"/>
      <c r="D62" s="105"/>
      <c r="E62" s="105"/>
      <c r="F62" s="57"/>
      <c r="G62" s="58" t="s">
        <v>0</v>
      </c>
      <c r="H62" s="11" t="s">
        <v>0</v>
      </c>
      <c r="I62" s="10">
        <f>COUNTA(B67:D67,F67:G67)</f>
        <v>1</v>
      </c>
      <c r="J62" s="24"/>
      <c r="K62" s="25">
        <f>IF(OR(B67="",C67=""),0,IF(C67&gt;B67,C67-B67,IF(B67&gt;C67,24-(B67-C67))))</f>
        <v>0</v>
      </c>
      <c r="L62" s="35">
        <f>IF(OR(B67="",C67=""),0,(HOUR(K62)*60)+MINUTE(K62)-D67)</f>
        <v>0</v>
      </c>
      <c r="M62" s="36">
        <f t="shared" si="9"/>
        <v>0</v>
      </c>
      <c r="N62" s="35">
        <f t="shared" si="10"/>
        <v>0</v>
      </c>
      <c r="P62" s="12"/>
    </row>
    <row r="63" spans="1:32" ht="75.75" thickBot="1" x14ac:dyDescent="0.25">
      <c r="A63" s="59" t="s">
        <v>60</v>
      </c>
      <c r="B63" s="59" t="s">
        <v>28</v>
      </c>
      <c r="C63" s="59" t="s">
        <v>29</v>
      </c>
      <c r="D63" s="60" t="s">
        <v>93</v>
      </c>
      <c r="E63" s="61" t="s">
        <v>61</v>
      </c>
      <c r="F63" s="60" t="s">
        <v>15</v>
      </c>
      <c r="G63" s="52" t="s">
        <v>16</v>
      </c>
      <c r="H63" s="11" t="s">
        <v>0</v>
      </c>
      <c r="I63" s="10">
        <f>COUNTA(B68:D68,F68:G68)</f>
        <v>1</v>
      </c>
      <c r="J63" s="24"/>
      <c r="K63" s="25">
        <f>IF(OR(B68="",C68=""),0,IF(C68&gt;B68,C68-B68,IF(B68&gt;C68,24-(B68-C68))))</f>
        <v>0</v>
      </c>
      <c r="L63" s="35">
        <f>IF(OR(B68="",C68=""),0,(HOUR(K63)*60)+MINUTE(K63)-D68)</f>
        <v>0</v>
      </c>
      <c r="M63" s="36">
        <f t="shared" si="9"/>
        <v>0</v>
      </c>
      <c r="N63" s="35">
        <f t="shared" si="10"/>
        <v>0</v>
      </c>
    </row>
    <row r="64" spans="1:32" ht="15.75" thickBot="1" x14ac:dyDescent="0.25">
      <c r="A64" s="62"/>
      <c r="B64" s="63"/>
      <c r="C64" s="63"/>
      <c r="D64" s="64">
        <v>0</v>
      </c>
      <c r="E64" s="50">
        <f>IF(I59=5,N59,0)</f>
        <v>0</v>
      </c>
      <c r="F64" s="65"/>
      <c r="G64" s="65"/>
      <c r="I64" s="10">
        <f>COUNTA(G58,B59,E59,B60,G61)</f>
        <v>1</v>
      </c>
      <c r="O64" s="2"/>
    </row>
    <row r="65" spans="1:32" ht="15.75" thickBot="1" x14ac:dyDescent="0.25">
      <c r="A65" s="62"/>
      <c r="B65" s="63"/>
      <c r="C65" s="63"/>
      <c r="D65" s="64">
        <v>0</v>
      </c>
      <c r="E65" s="50">
        <f t="shared" ref="E65:E68" si="11">IF(I60=5,N60,0)</f>
        <v>0</v>
      </c>
      <c r="F65" s="65"/>
      <c r="G65" s="65"/>
    </row>
    <row r="66" spans="1:32" ht="15.75" thickBot="1" x14ac:dyDescent="0.25">
      <c r="A66" s="62"/>
      <c r="B66" s="63"/>
      <c r="C66" s="63"/>
      <c r="D66" s="64">
        <v>0</v>
      </c>
      <c r="E66" s="50">
        <f t="shared" si="11"/>
        <v>0</v>
      </c>
      <c r="F66" s="65"/>
      <c r="G66" s="65"/>
      <c r="H66" s="11" t="s">
        <v>0</v>
      </c>
      <c r="I66" s="21">
        <f>B73/20</f>
        <v>0</v>
      </c>
      <c r="J66" s="10"/>
      <c r="K66" s="10"/>
      <c r="M66" s="2"/>
      <c r="N66" s="2"/>
      <c r="O66" s="2"/>
    </row>
    <row r="67" spans="1:32" ht="15.75" thickBot="1" x14ac:dyDescent="0.25">
      <c r="A67" s="62"/>
      <c r="B67" s="63"/>
      <c r="C67" s="63"/>
      <c r="D67" s="64">
        <v>0</v>
      </c>
      <c r="E67" s="50">
        <f t="shared" si="11"/>
        <v>0</v>
      </c>
      <c r="F67" s="65"/>
      <c r="G67" s="65"/>
      <c r="H67" s="11" t="s">
        <v>0</v>
      </c>
      <c r="I67" s="22" t="str">
        <f>IF(E72=1,"$1,240.80",IF(E72=2,"$670.03",IF(E72=3,"$508.73",IF(E72=4,"$409.46","$0.00"))))</f>
        <v>$1,240.80</v>
      </c>
      <c r="M67" s="2"/>
      <c r="N67" s="2"/>
      <c r="O67" s="2"/>
    </row>
    <row r="68" spans="1:32" ht="15.75" thickBot="1" x14ac:dyDescent="0.25">
      <c r="A68" s="62"/>
      <c r="B68" s="63"/>
      <c r="C68" s="63"/>
      <c r="D68" s="64">
        <v>0</v>
      </c>
      <c r="E68" s="50">
        <f t="shared" si="11"/>
        <v>0</v>
      </c>
      <c r="F68" s="65"/>
      <c r="G68" s="65"/>
      <c r="H68" s="11" t="s">
        <v>0</v>
      </c>
      <c r="I68" s="23">
        <f>I67*I66</f>
        <v>0</v>
      </c>
      <c r="M68" s="2"/>
      <c r="N68" s="2"/>
      <c r="O68" s="2"/>
    </row>
    <row r="69" spans="1:32" ht="16.5" thickBot="1" x14ac:dyDescent="0.3">
      <c r="A69" s="129" t="s">
        <v>33</v>
      </c>
      <c r="B69" s="130"/>
      <c r="C69" s="130"/>
      <c r="D69" s="130"/>
      <c r="E69" s="50">
        <f>SUM(E64:E68)</f>
        <v>0</v>
      </c>
      <c r="F69" s="131" t="s">
        <v>0</v>
      </c>
      <c r="G69" s="132"/>
      <c r="H69" s="11" t="s">
        <v>0</v>
      </c>
      <c r="L69" s="10"/>
      <c r="M69" s="10"/>
      <c r="N69" s="2"/>
      <c r="O69" s="2"/>
    </row>
    <row r="70" spans="1:32" ht="15.75" thickBot="1" x14ac:dyDescent="0.3">
      <c r="A70" s="26"/>
      <c r="B70" s="8"/>
      <c r="C70" s="8"/>
      <c r="D70" s="8"/>
      <c r="E70" s="27"/>
      <c r="F70" s="46"/>
      <c r="G70" s="47"/>
      <c r="H70" s="11" t="s">
        <v>0</v>
      </c>
      <c r="K70" s="14"/>
      <c r="P70" s="12"/>
    </row>
    <row r="71" spans="1:32" s="4" customFormat="1" ht="19.899999999999999" customHeight="1" thickBot="1" x14ac:dyDescent="0.25">
      <c r="A71" s="117" t="s">
        <v>25</v>
      </c>
      <c r="B71" s="117"/>
      <c r="C71" s="117"/>
      <c r="D71" s="117"/>
      <c r="E71" s="117"/>
      <c r="F71" s="117"/>
      <c r="G71" s="51"/>
      <c r="H71" s="11" t="s">
        <v>0</v>
      </c>
      <c r="I71" s="10"/>
      <c r="J71" s="12"/>
      <c r="K71" s="14"/>
      <c r="L71" s="12"/>
      <c r="M71" s="12"/>
      <c r="N71" s="12"/>
      <c r="O71" s="12"/>
      <c r="P71" s="12"/>
      <c r="Q71" s="1"/>
      <c r="R71" s="1"/>
      <c r="S71" s="1"/>
      <c r="T71" s="1"/>
      <c r="U71" s="7"/>
      <c r="V71" s="7"/>
      <c r="W71" s="7"/>
      <c r="X71" s="7"/>
      <c r="Y71" s="7"/>
      <c r="Z71" s="7"/>
      <c r="AA71" s="7"/>
      <c r="AB71" s="10"/>
      <c r="AC71" s="10"/>
      <c r="AD71" s="10"/>
      <c r="AE71" s="7"/>
      <c r="AF71" s="7"/>
    </row>
    <row r="72" spans="1:32" ht="60.75" thickBot="1" x14ac:dyDescent="0.25">
      <c r="A72" s="52" t="s">
        <v>69</v>
      </c>
      <c r="B72" s="118"/>
      <c r="C72" s="118"/>
      <c r="D72" s="52" t="s">
        <v>27</v>
      </c>
      <c r="E72" s="119">
        <v>1</v>
      </c>
      <c r="F72" s="119"/>
      <c r="G72" s="53" t="s">
        <v>0</v>
      </c>
      <c r="H72" s="11" t="s">
        <v>0</v>
      </c>
      <c r="I72" s="10">
        <f>COUNTA(B77:D77,F77:G77)</f>
        <v>1</v>
      </c>
      <c r="J72" s="24"/>
      <c r="K72" s="25">
        <f>IF(OR(B77="",C77=""),0,IF(C77&gt;B77,C77-B77,IF(B77&gt;C77,24-(B77-C77))))</f>
        <v>0</v>
      </c>
      <c r="L72" s="35">
        <f>IF(OR(B77="",C77=""),0,(HOUR(K72)*60)+MINUTE(K72)-D77)</f>
        <v>0</v>
      </c>
      <c r="M72" s="36">
        <f>TIME(0,L72,0)</f>
        <v>0</v>
      </c>
      <c r="N72" s="35">
        <f>(HOUR(M72)*10)+IF(AND(MINUTE(M72)&gt;0,MINUTE(M72)&lt;=6),1,IF(AND(MINUTE(M72)&gt;6,MINUTE(M72)&lt;=12),2,IF(AND(MINUTE(M72)&gt;12,MINUTE(M72)&lt;=18),3,IF(AND(MINUTE(M72)&gt;18,MINUTE(M72)&lt;=24),4,IF(AND(MINUTE(M72)&gt;24,MINUTE(M72)&lt;=30),5,IF(AND(MINUTE(M72)&gt;30,MINUTE(M72)&lt;=36),6,IF(AND(MINUTE(M72)&gt;36,MINUTE(M72)&lt;=42),7,IF(AND(MINUTE(M72)&gt;42,MINUTE(M72)&lt;=48),8,IF(AND(MINUTE(M72)&gt;48,MINUTE(M72)&lt;=54),9,IF(AND(MINUTE(M72)&gt;54,MINUTE(M72)&lt;=60),10,0))))))))))</f>
        <v>0</v>
      </c>
      <c r="P72" s="12"/>
    </row>
    <row r="73" spans="1:32" ht="30.75" thickBot="1" x14ac:dyDescent="0.25">
      <c r="A73" s="52" t="s">
        <v>59</v>
      </c>
      <c r="B73" s="133"/>
      <c r="C73" s="133"/>
      <c r="D73" s="54" t="s">
        <v>20</v>
      </c>
      <c r="E73" s="134">
        <f>IF(AND(I77=5,E82&gt;0),I68,0)</f>
        <v>0</v>
      </c>
      <c r="F73" s="134"/>
      <c r="G73" s="55" t="s">
        <v>0</v>
      </c>
      <c r="H73" s="11" t="s">
        <v>0</v>
      </c>
      <c r="I73" s="10">
        <f>COUNTA(B78:D78,F78:G78)</f>
        <v>1</v>
      </c>
      <c r="J73" s="24"/>
      <c r="K73" s="25">
        <f>IF(OR(B78="",C78=""),0,IF(C78&gt;B78,C78-B78,IF(B78&gt;C78,24-(B78-C78))))</f>
        <v>0</v>
      </c>
      <c r="L73" s="35">
        <f>IF(OR(B78="",C78=""),0,(HOUR(K73)*60)+MINUTE(K73)-D78)</f>
        <v>0</v>
      </c>
      <c r="M73" s="36">
        <f t="shared" ref="M73:M76" si="12">TIME(0,L73,0)</f>
        <v>0</v>
      </c>
      <c r="N73" s="35">
        <f t="shared" ref="N73:N76" si="13">(HOUR(M73)*10)+IF(AND(MINUTE(M73)&gt;0,MINUTE(M73)&lt;=6),1,IF(AND(MINUTE(M73)&gt;6,MINUTE(M73)&lt;=12),2,IF(AND(MINUTE(M73)&gt;12,MINUTE(M73)&lt;=18),3,IF(AND(MINUTE(M73)&gt;18,MINUTE(M73)&lt;=24),4,IF(AND(MINUTE(M73)&gt;24,MINUTE(M73)&lt;=30),5,IF(AND(MINUTE(M73)&gt;30,MINUTE(M73)&lt;=36),6,IF(AND(MINUTE(M73)&gt;36,MINUTE(M73)&lt;=42),7,IF(AND(MINUTE(M73)&gt;42,MINUTE(M73)&lt;=48),8,IF(AND(MINUTE(M73)&gt;48,MINUTE(M73)&lt;=54),9,IF(AND(MINUTE(M73)&gt;54,MINUTE(M73)&lt;=60),10,0))))))))))</f>
        <v>0</v>
      </c>
      <c r="P73" s="12"/>
    </row>
    <row r="74" spans="1:32" ht="19.899999999999999" customHeight="1" thickBot="1" x14ac:dyDescent="0.3">
      <c r="A74" s="120" t="s">
        <v>18</v>
      </c>
      <c r="B74" s="120"/>
      <c r="C74" s="120"/>
      <c r="D74" s="120"/>
      <c r="E74" s="120"/>
      <c r="F74" s="120"/>
      <c r="G74" s="56"/>
      <c r="H74" s="11" t="s">
        <v>0</v>
      </c>
      <c r="I74" s="10">
        <f>COUNTA(B79:D79,F79:G79)</f>
        <v>1</v>
      </c>
      <c r="J74" s="24"/>
      <c r="K74" s="25">
        <f>IF(OR(B79="",C79=""),0,IF(C79&gt;B79,C79-B79,IF(B79&gt;C79,24-(B79-C79))))</f>
        <v>0</v>
      </c>
      <c r="L74" s="35">
        <f>IF(OR(B79="",C79=""),0,(HOUR(K74)*60)+MINUTE(K74)-D79)</f>
        <v>0</v>
      </c>
      <c r="M74" s="36">
        <f t="shared" si="12"/>
        <v>0</v>
      </c>
      <c r="N74" s="35">
        <f t="shared" si="13"/>
        <v>0</v>
      </c>
      <c r="P74" s="12"/>
    </row>
    <row r="75" spans="1:32" ht="15.75" thickBot="1" x14ac:dyDescent="0.25">
      <c r="A75" s="104" t="s">
        <v>62</v>
      </c>
      <c r="B75" s="105"/>
      <c r="C75" s="105"/>
      <c r="D75" s="105"/>
      <c r="E75" s="105"/>
      <c r="F75" s="57"/>
      <c r="G75" s="58" t="s">
        <v>0</v>
      </c>
      <c r="H75" s="11" t="s">
        <v>0</v>
      </c>
      <c r="I75" s="10">
        <f>COUNTA(B80:D80,F80:G80)</f>
        <v>1</v>
      </c>
      <c r="J75" s="24"/>
      <c r="K75" s="25">
        <f>IF(OR(B80="",C80=""),0,IF(C80&gt;B80,C80-B80,IF(B80&gt;C80,24-(B80-C80))))</f>
        <v>0</v>
      </c>
      <c r="L75" s="35">
        <f>IF(OR(B80="",C80=""),0,(HOUR(K75)*60)+MINUTE(K75)-D80)</f>
        <v>0</v>
      </c>
      <c r="M75" s="36">
        <f t="shared" si="12"/>
        <v>0</v>
      </c>
      <c r="N75" s="35">
        <f t="shared" si="13"/>
        <v>0</v>
      </c>
      <c r="P75" s="12"/>
    </row>
    <row r="76" spans="1:32" ht="75.75" thickBot="1" x14ac:dyDescent="0.25">
      <c r="A76" s="59" t="s">
        <v>60</v>
      </c>
      <c r="B76" s="59" t="s">
        <v>28</v>
      </c>
      <c r="C76" s="59" t="s">
        <v>29</v>
      </c>
      <c r="D76" s="60" t="s">
        <v>93</v>
      </c>
      <c r="E76" s="61" t="s">
        <v>61</v>
      </c>
      <c r="F76" s="60" t="s">
        <v>15</v>
      </c>
      <c r="G76" s="52" t="s">
        <v>16</v>
      </c>
      <c r="H76" s="11" t="s">
        <v>0</v>
      </c>
      <c r="I76" s="10">
        <f>COUNTA(B81:D81,F81:G81)</f>
        <v>1</v>
      </c>
      <c r="J76" s="24"/>
      <c r="K76" s="25">
        <f>IF(OR(B81="",C81=""),0,IF(C81&gt;B81,C81-B81,IF(B81&gt;C81,24-(B81-C81))))</f>
        <v>0</v>
      </c>
      <c r="L76" s="35">
        <f>IF(OR(B81="",C81=""),0,(HOUR(K76)*60)+MINUTE(K76)-D81)</f>
        <v>0</v>
      </c>
      <c r="M76" s="36">
        <f t="shared" si="12"/>
        <v>0</v>
      </c>
      <c r="N76" s="35">
        <f t="shared" si="13"/>
        <v>0</v>
      </c>
    </row>
    <row r="77" spans="1:32" ht="15.75" thickBot="1" x14ac:dyDescent="0.25">
      <c r="A77" s="62"/>
      <c r="B77" s="63"/>
      <c r="C77" s="63"/>
      <c r="D77" s="64">
        <v>0</v>
      </c>
      <c r="E77" s="50">
        <f>IF(I72=5,N72,0)</f>
        <v>0</v>
      </c>
      <c r="F77" s="65"/>
      <c r="G77" s="65"/>
      <c r="I77" s="10">
        <f>COUNTA(G71,B72,E72,B73,G74)</f>
        <v>1</v>
      </c>
      <c r="O77" s="2"/>
    </row>
    <row r="78" spans="1:32" ht="15.75" thickBot="1" x14ac:dyDescent="0.25">
      <c r="A78" s="62"/>
      <c r="B78" s="63"/>
      <c r="C78" s="63"/>
      <c r="D78" s="64">
        <v>0</v>
      </c>
      <c r="E78" s="50">
        <f t="shared" ref="E78:E81" si="14">IF(I73=5,N73,0)</f>
        <v>0</v>
      </c>
      <c r="F78" s="65"/>
      <c r="G78" s="65"/>
    </row>
    <row r="79" spans="1:32" ht="15.75" thickBot="1" x14ac:dyDescent="0.25">
      <c r="A79" s="62"/>
      <c r="B79" s="63"/>
      <c r="C79" s="63"/>
      <c r="D79" s="64">
        <v>0</v>
      </c>
      <c r="E79" s="50">
        <f t="shared" si="14"/>
        <v>0</v>
      </c>
      <c r="F79" s="65"/>
      <c r="G79" s="65"/>
      <c r="H79" s="72" t="s">
        <v>0</v>
      </c>
    </row>
    <row r="80" spans="1:32" ht="15.75" thickBot="1" x14ac:dyDescent="0.25">
      <c r="A80" s="62"/>
      <c r="B80" s="63"/>
      <c r="C80" s="63"/>
      <c r="D80" s="64">
        <v>0</v>
      </c>
      <c r="E80" s="50">
        <f t="shared" si="14"/>
        <v>0</v>
      </c>
      <c r="F80" s="65"/>
      <c r="G80" s="65"/>
      <c r="H80" s="72" t="s">
        <v>0</v>
      </c>
      <c r="J80" s="12">
        <f>COUNTA(G85:G86)</f>
        <v>0</v>
      </c>
    </row>
    <row r="81" spans="1:58" ht="15.75" thickBot="1" x14ac:dyDescent="0.25">
      <c r="A81" s="62"/>
      <c r="B81" s="63"/>
      <c r="C81" s="63"/>
      <c r="D81" s="64">
        <v>0</v>
      </c>
      <c r="E81" s="50">
        <f t="shared" si="14"/>
        <v>0</v>
      </c>
      <c r="F81" s="65"/>
      <c r="G81" s="65"/>
      <c r="H81" s="72" t="s">
        <v>0</v>
      </c>
    </row>
    <row r="82" spans="1:58" ht="16.5" thickBot="1" x14ac:dyDescent="0.3">
      <c r="A82" s="129" t="s">
        <v>34</v>
      </c>
      <c r="B82" s="130"/>
      <c r="C82" s="130"/>
      <c r="D82" s="130"/>
      <c r="E82" s="50">
        <f>SUM(E77:E81)</f>
        <v>0</v>
      </c>
      <c r="F82" s="131" t="s">
        <v>0</v>
      </c>
      <c r="G82" s="132"/>
      <c r="H82" s="72" t="s">
        <v>0</v>
      </c>
    </row>
    <row r="83" spans="1:58" ht="15.75" thickBot="1" x14ac:dyDescent="0.3">
      <c r="A83" s="110" t="s">
        <v>13</v>
      </c>
      <c r="B83" s="111"/>
      <c r="C83" s="111"/>
      <c r="D83" s="111"/>
      <c r="E83" s="111"/>
      <c r="F83" s="112"/>
      <c r="G83" s="113"/>
    </row>
    <row r="84" spans="1:58" ht="15.75" thickBot="1" x14ac:dyDescent="0.3">
      <c r="A84" s="116" t="s">
        <v>94</v>
      </c>
      <c r="B84" s="116"/>
      <c r="C84" s="116"/>
      <c r="D84" s="116"/>
      <c r="E84" s="116"/>
      <c r="F84" s="116"/>
      <c r="G84" s="116"/>
      <c r="H84" s="72" t="s">
        <v>0</v>
      </c>
    </row>
    <row r="85" spans="1:58" ht="19.899999999999999" customHeight="1" thickBot="1" x14ac:dyDescent="0.25">
      <c r="A85" s="122" t="s">
        <v>17</v>
      </c>
      <c r="B85" s="122"/>
      <c r="C85" s="122"/>
      <c r="D85" s="122"/>
      <c r="E85" s="122"/>
      <c r="F85" s="122"/>
      <c r="G85" s="33"/>
      <c r="H85" s="9"/>
      <c r="I85" s="9"/>
      <c r="J85" s="29"/>
      <c r="K85" s="29"/>
      <c r="L85" s="29"/>
      <c r="M85" s="29"/>
      <c r="N85" s="29"/>
      <c r="O85" s="29"/>
      <c r="P85" s="30"/>
      <c r="Q85" s="31"/>
      <c r="R85" s="31"/>
    </row>
    <row r="86" spans="1:58" ht="19.899999999999999" customHeight="1" thickBot="1" x14ac:dyDescent="0.25">
      <c r="A86" s="122" t="s">
        <v>22</v>
      </c>
      <c r="B86" s="122"/>
      <c r="C86" s="122"/>
      <c r="D86" s="122"/>
      <c r="E86" s="122"/>
      <c r="F86" s="122"/>
      <c r="G86" s="33"/>
      <c r="H86" s="72" t="s">
        <v>0</v>
      </c>
    </row>
    <row r="87" spans="1:58" ht="19.899999999999999" customHeight="1" thickBot="1" x14ac:dyDescent="0.25">
      <c r="A87" s="122" t="s">
        <v>71</v>
      </c>
      <c r="B87" s="122"/>
      <c r="C87" s="122"/>
      <c r="D87" s="122"/>
      <c r="E87" s="122"/>
      <c r="F87" s="122"/>
      <c r="G87" s="33"/>
    </row>
    <row r="88" spans="1:58" ht="15" thickBot="1" x14ac:dyDescent="0.25">
      <c r="A88" s="121" t="s">
        <v>13</v>
      </c>
      <c r="B88" s="121"/>
      <c r="C88" s="121"/>
      <c r="D88" s="121"/>
      <c r="E88" s="121"/>
      <c r="F88" s="121"/>
      <c r="G88" s="121"/>
      <c r="H88" s="72" t="s">
        <v>0</v>
      </c>
      <c r="I88" s="37"/>
      <c r="J88" s="37"/>
      <c r="K88" s="37"/>
      <c r="L88" s="38"/>
      <c r="M88" s="39"/>
      <c r="N88" s="38"/>
      <c r="O88" s="40"/>
      <c r="P88" s="41"/>
      <c r="Q88" s="95"/>
      <c r="R88" s="95"/>
    </row>
    <row r="89" spans="1:58" ht="58.5" customHeight="1" thickBot="1" x14ac:dyDescent="0.25">
      <c r="A89" s="135" t="s">
        <v>95</v>
      </c>
      <c r="B89" s="102"/>
      <c r="C89" s="102"/>
      <c r="D89" s="102"/>
      <c r="E89" s="102"/>
      <c r="F89" s="102"/>
      <c r="G89" s="34" t="s">
        <v>4</v>
      </c>
      <c r="H89" s="72" t="s">
        <v>0</v>
      </c>
      <c r="I89" s="37"/>
      <c r="J89" s="37"/>
      <c r="K89" s="37"/>
      <c r="L89" s="38"/>
      <c r="M89" s="39"/>
      <c r="N89" s="38"/>
      <c r="O89" s="40"/>
      <c r="P89" s="41"/>
      <c r="Q89" s="95"/>
      <c r="R89" s="95"/>
      <c r="S89" s="31"/>
    </row>
    <row r="90" spans="1:58" s="32" customFormat="1" ht="15.75" thickBot="1" x14ac:dyDescent="0.3">
      <c r="A90" s="114" t="s">
        <v>13</v>
      </c>
      <c r="B90" s="111"/>
      <c r="C90" s="111"/>
      <c r="D90" s="111"/>
      <c r="E90" s="111"/>
      <c r="F90" s="111"/>
      <c r="G90" s="115"/>
      <c r="H90" s="10"/>
      <c r="I90" s="10"/>
      <c r="J90" s="12"/>
      <c r="K90" s="12"/>
      <c r="L90" s="12"/>
      <c r="M90" s="12"/>
      <c r="N90" s="12"/>
      <c r="O90" s="12"/>
      <c r="P90" s="2"/>
      <c r="Q90" s="1"/>
      <c r="R90" s="1"/>
      <c r="S90" s="1"/>
      <c r="T90" s="31"/>
      <c r="U90" s="31"/>
      <c r="V90" s="31"/>
      <c r="W90" s="31"/>
      <c r="X90" s="31"/>
      <c r="Y90" s="31"/>
      <c r="Z90" s="31"/>
      <c r="AA90" s="31"/>
      <c r="AB90" s="30"/>
      <c r="AC90" s="30"/>
      <c r="AD90" s="30"/>
      <c r="AE90" s="31"/>
      <c r="AF90" s="31"/>
    </row>
    <row r="91" spans="1:58" ht="52.15" customHeight="1" thickBot="1" x14ac:dyDescent="0.25">
      <c r="A91" s="104" t="s">
        <v>126</v>
      </c>
      <c r="B91" s="105"/>
      <c r="C91" s="105"/>
      <c r="D91" s="105"/>
      <c r="E91" s="105"/>
      <c r="F91" s="105"/>
      <c r="G91" s="105"/>
    </row>
    <row r="92" spans="1:58" ht="15" thickBot="1" x14ac:dyDescent="0.25">
      <c r="A92" s="121" t="s">
        <v>13</v>
      </c>
      <c r="B92" s="121"/>
      <c r="C92" s="121"/>
      <c r="D92" s="121"/>
      <c r="E92" s="121"/>
      <c r="F92" s="121"/>
      <c r="G92" s="121"/>
      <c r="S92" s="95"/>
    </row>
    <row r="93" spans="1:58" s="43" customFormat="1" ht="147.75" customHeight="1" thickBot="1" x14ac:dyDescent="0.25">
      <c r="A93" s="101" t="s">
        <v>96</v>
      </c>
      <c r="B93" s="102"/>
      <c r="C93" s="102"/>
      <c r="D93" s="102"/>
      <c r="E93" s="102"/>
      <c r="F93" s="102"/>
      <c r="G93" s="73" t="s">
        <v>97</v>
      </c>
      <c r="H93" s="10"/>
      <c r="I93" s="10"/>
      <c r="J93" s="12"/>
      <c r="K93" s="12"/>
      <c r="L93" s="12"/>
      <c r="M93" s="12"/>
      <c r="N93" s="12"/>
      <c r="O93" s="12"/>
      <c r="P93" s="2"/>
      <c r="Q93" s="1"/>
      <c r="R93" s="1"/>
      <c r="S93" s="95"/>
      <c r="T93" s="95"/>
      <c r="U93" s="95"/>
      <c r="V93" s="95"/>
      <c r="W93" s="95"/>
      <c r="X93" s="95"/>
      <c r="Y93" s="95"/>
      <c r="Z93" s="95"/>
      <c r="AA93" s="45"/>
      <c r="AB93" s="42"/>
      <c r="AC93" s="42"/>
      <c r="AD93" s="42"/>
      <c r="AE93" s="45"/>
      <c r="AF93" s="45"/>
      <c r="AP93" s="44"/>
      <c r="AQ93" s="44"/>
      <c r="AR93" s="44"/>
      <c r="AS93" s="44"/>
      <c r="AT93" s="44"/>
      <c r="AU93" s="44"/>
    </row>
    <row r="94" spans="1:58" s="43" customFormat="1" ht="90" thickBot="1" x14ac:dyDescent="0.25">
      <c r="A94" s="103" t="s">
        <v>74</v>
      </c>
      <c r="B94" s="102"/>
      <c r="C94" s="102"/>
      <c r="D94" s="102"/>
      <c r="E94" s="102"/>
      <c r="F94" s="102"/>
      <c r="G94" s="28" t="s">
        <v>98</v>
      </c>
      <c r="H94" s="10"/>
      <c r="I94" s="10"/>
      <c r="J94" s="12"/>
      <c r="K94" s="12"/>
      <c r="L94" s="12"/>
      <c r="M94" s="12"/>
      <c r="N94" s="12"/>
      <c r="O94" s="12"/>
      <c r="P94" s="2"/>
      <c r="Q94" s="1"/>
      <c r="R94" s="1"/>
      <c r="S94" s="1"/>
      <c r="T94" s="95"/>
      <c r="U94" s="95"/>
      <c r="V94" s="95"/>
      <c r="W94" s="95"/>
      <c r="X94" s="95"/>
      <c r="Y94" s="95"/>
      <c r="Z94" s="95"/>
      <c r="AA94" s="45"/>
      <c r="AB94" s="42"/>
      <c r="AC94" s="42"/>
      <c r="AD94" s="42"/>
      <c r="AE94" s="45"/>
      <c r="AF94" s="45"/>
      <c r="AP94" s="44"/>
      <c r="AQ94" s="44"/>
      <c r="AR94" s="44"/>
      <c r="AS94" s="44"/>
      <c r="AT94" s="44"/>
      <c r="AU94" s="44"/>
      <c r="AV94" s="44"/>
      <c r="AW94" s="44"/>
      <c r="AX94" s="44"/>
      <c r="AY94" s="44"/>
      <c r="AZ94" s="44"/>
      <c r="BA94" s="44"/>
      <c r="BB94" s="44"/>
      <c r="BC94" s="44"/>
      <c r="BD94" s="44"/>
      <c r="BE94" s="44"/>
      <c r="BF94" s="44"/>
    </row>
    <row r="95" spans="1:58" x14ac:dyDescent="0.2">
      <c r="A95" s="48" t="s">
        <v>26</v>
      </c>
      <c r="B95" s="49"/>
      <c r="C95" s="49"/>
      <c r="D95" s="49"/>
      <c r="E95" s="49"/>
      <c r="F95" s="49"/>
      <c r="G95" s="49"/>
    </row>
  </sheetData>
  <sheetProtection algorithmName="SHA-512" hashValue="VNNp26iaW9yFXfALH2rZGkzs4X1pi8NX7/na8ZaEYyUIbcyxl+6vN7584NOLDfDsoO1mmX1KFup4mPIzWlPmgg==" saltValue="8F+L1z+6QnsTfBgsmALa+A==" spinCount="100000" sheet="1" formatCells="0" formatColumns="0" formatRows="0"/>
  <protectedRanges>
    <protectedRange sqref="G89" name="VTS"/>
    <protectedRange sqref="G85:G87" name="Summary"/>
    <protectedRange sqref="G71 E72 B72:B73 G74 A77:D81 F77:G81" name="Service5"/>
    <protectedRange sqref="G58 E59 B59:B60 G61 A64:D68 F64:G68" name="Service4"/>
    <protectedRange sqref="G45 E46 B46:B47 G48 A51:D55 F51:G55" name="Service3"/>
    <protectedRange sqref="G32 E33 B33:B34 G35 A38:D42 F38:G42" name="Service2"/>
    <protectedRange sqref="G19 E20 B20:B21 G22 A25:D29 F25:G29" name="Service1"/>
    <protectedRange sqref="G1:G11 A12 F15:F16" name="Invoice1"/>
  </protectedRanges>
  <mergeCells count="78">
    <mergeCell ref="A8:F8"/>
    <mergeCell ref="A9:F9"/>
    <mergeCell ref="A10:F10"/>
    <mergeCell ref="A82:D82"/>
    <mergeCell ref="F82:G82"/>
    <mergeCell ref="E72:F72"/>
    <mergeCell ref="B73:C73"/>
    <mergeCell ref="E73:F73"/>
    <mergeCell ref="A74:F74"/>
    <mergeCell ref="A75:E75"/>
    <mergeCell ref="A56:D56"/>
    <mergeCell ref="F56:G56"/>
    <mergeCell ref="A48:F48"/>
    <mergeCell ref="B60:C60"/>
    <mergeCell ref="E60:F60"/>
    <mergeCell ref="A58:F58"/>
    <mergeCell ref="B59:C59"/>
    <mergeCell ref="E59:F59"/>
    <mergeCell ref="A43:D43"/>
    <mergeCell ref="F43:G43"/>
    <mergeCell ref="B34:C34"/>
    <mergeCell ref="E34:F34"/>
    <mergeCell ref="A35:F35"/>
    <mergeCell ref="A36:E36"/>
    <mergeCell ref="A88:G88"/>
    <mergeCell ref="A89:F89"/>
    <mergeCell ref="A87:F87"/>
    <mergeCell ref="A13:F13"/>
    <mergeCell ref="A7:F7"/>
    <mergeCell ref="A14:F14"/>
    <mergeCell ref="A32:F32"/>
    <mergeCell ref="B33:C33"/>
    <mergeCell ref="E33:F33"/>
    <mergeCell ref="E20:F20"/>
    <mergeCell ref="A18:G18"/>
    <mergeCell ref="B21:C21"/>
    <mergeCell ref="E21:F21"/>
    <mergeCell ref="A11:F11"/>
    <mergeCell ref="A12:F12"/>
    <mergeCell ref="A16:E16"/>
    <mergeCell ref="A15:E15"/>
    <mergeCell ref="A30:D30"/>
    <mergeCell ref="F30:G30"/>
    <mergeCell ref="A71:F71"/>
    <mergeCell ref="B72:C72"/>
    <mergeCell ref="A62:E62"/>
    <mergeCell ref="A69:D69"/>
    <mergeCell ref="F69:G69"/>
    <mergeCell ref="A17:F17"/>
    <mergeCell ref="A22:F22"/>
    <mergeCell ref="A23:E23"/>
    <mergeCell ref="A19:F19"/>
    <mergeCell ref="B20:C20"/>
    <mergeCell ref="B47:C47"/>
    <mergeCell ref="E47:F47"/>
    <mergeCell ref="A49:E49"/>
    <mergeCell ref="A1:F1"/>
    <mergeCell ref="A2:F2"/>
    <mergeCell ref="A4:F4"/>
    <mergeCell ref="A5:F5"/>
    <mergeCell ref="A6:F6"/>
    <mergeCell ref="A3:F3"/>
    <mergeCell ref="A93:F93"/>
    <mergeCell ref="A94:F94"/>
    <mergeCell ref="A91:G91"/>
    <mergeCell ref="A31:G31"/>
    <mergeCell ref="A44:G44"/>
    <mergeCell ref="A57:G57"/>
    <mergeCell ref="A83:G83"/>
    <mergeCell ref="A90:G90"/>
    <mergeCell ref="A84:G84"/>
    <mergeCell ref="A45:F45"/>
    <mergeCell ref="B46:C46"/>
    <mergeCell ref="E46:F46"/>
    <mergeCell ref="A61:F61"/>
    <mergeCell ref="A92:G92"/>
    <mergeCell ref="A85:F85"/>
    <mergeCell ref="A86:F86"/>
  </mergeCells>
  <dataValidations xWindow="1084" yWindow="784" count="223">
    <dataValidation allowBlank="1" showInputMessage="1" showErrorMessage="1" promptTitle="Week 1/Day 1: Narrative" prompt="Green: Enter a summary of the Individuals experiences (e.g. concerns with soft skills), performance (e.g. did they meet the employer’s quality/quantity expectations), if not what was the issue), and any interventions the Provider used for the day." sqref="G51 G25" xr:uid="{44A4C0E9-5414-499C-B6C6-E6B14150AD5A}"/>
    <dataValidation allowBlank="1" showInputMessage="1" showErrorMessage="1" promptTitle="Week 1" prompt="List the job tasks that participants will complete during the service, e.g. 1) Clear &amp; wash tables, 2) empty trash, 3) sweep floor, 4) clean restrooms, etc._x000a_" sqref="G23 G49 G62 G36 G75" xr:uid="{68E410C3-E023-4F7B-8C4C-4C866428118B}"/>
    <dataValidation allowBlank="1" showInputMessage="1" showErrorMessage="1" promptTitle="Week 1: Work Schedule" prompt="Green: Enter the scheduled start and end time for the service, e.g. 9:00 - 12:00." sqref="B20:C20" xr:uid="{91C49EE9-26F4-45D2-AF56-048EB4449955}"/>
    <dataValidation allowBlank="1" showInputMessage="1" showErrorMessage="1" promptTitle="Week 1: Job Site" prompt="Green: Business name &amp; address." sqref="G19" xr:uid="{4869712D-6D39-414F-AE83-24991BAFCB12}"/>
    <dataValidation type="date" allowBlank="1" showInputMessage="1" showErrorMessage="1" errorTitle="Date 1" error="Must be be a date format MM/DD/YY." promptTitle="Week 1/Day 1: Date" prompt="Green: Date of Service, MM/DD/YY." sqref="A25" xr:uid="{6579CC92-D92F-43C2-B1EB-E7B1BAE58205}">
      <formula1>44331</formula1>
      <formula2>45930</formula2>
    </dataValidation>
    <dataValidation allowBlank="1" showInputMessage="1" showErrorMessage="1" error="This field is not editable." promptTitle="Week 1/Day 1: Daily VTS" prompt="Non-Editable: Calculation" sqref="E25 E29" xr:uid="{E65C87B2-28E6-4095-9C0D-D99AC1F957A8}"/>
    <dataValidation allowBlank="1" showInputMessage="1" showErrorMessage="1" promptTitle="Week 1/Day 1:Staff Initials" prompt="Green: Enter the names of all Provider Staff members that performed the service during the week." sqref="F51 F25" xr:uid="{5F2FA9FC-6819-4BDE-989E-FE3FFEBB4A51}"/>
    <dataValidation allowBlank="1" showInputMessage="1" showErrorMessage="1" prompt="Green: Enter the name of the Individual receiving the service in this field." sqref="G4" xr:uid="{BC7C91A5-B901-47C4-B7E1-C1E64EF16112}"/>
    <dataValidation allowBlank="1" showInputMessage="1" showErrorMessage="1" prompt="Green: Enter the name(s) and initials of Provider’s Direct Staff, e.g. Noah Blake (NB)) in this field." sqref="G5" xr:uid="{C316AEE0-9416-4064-840F-9F06CB9D1F84}"/>
    <dataValidation allowBlank="1" showInputMessage="1" showErrorMessage="1" prompt="Green: Enter the name(s) of the Provider’s Staff who completed the report, if not the same as the Staff providing the direct service." sqref="G6" xr:uid="{216C0A8D-4F09-4BD9-B22F-3D4972B09497}"/>
    <dataValidation allowBlank="1" showInputMessage="1" showErrorMessage="1" promptTitle="VTS Total $" prompt="Non-Editable: Calculation" sqref="G15" xr:uid="{280F5533-E942-4E95-B732-132536C01BD3}"/>
    <dataValidation allowBlank="1" showInputMessage="1" showErrorMessage="1" promptTitle="Bilingual Supplement Total $" prompt="Non-Editable: Calculation" sqref="G16" xr:uid="{8F959931-B807-453F-8DE4-83456CCF920B}"/>
    <dataValidation allowBlank="1" showInputMessage="1" showErrorMessage="1" promptTitle="Invoice Total $" prompt="Non-Editable: Calculation" sqref="G17" xr:uid="{7391E8C1-D538-4C6F-AC8D-7ED01279F478}"/>
    <dataValidation type="decimal" allowBlank="1" showInputMessage="1" showErrorMessage="1" error="Valure exceeds current rate." promptTitle="VTS Rate" prompt="Enter the current calendar year rate for the Vocational Training Stipend in this field." sqref="F15" xr:uid="{46C54072-A002-4890-B998-7C768E76B522}">
      <formula1>0</formula1>
      <formula2>5</formula2>
    </dataValidation>
    <dataValidation allowBlank="1" showInputMessage="1" showErrorMessage="1" prompt="Enter the Provider's name in this field." sqref="I1" xr:uid="{352CE10A-551E-4325-8B59-54A7A27ABB9E}"/>
    <dataValidation allowBlank="1" showInputMessage="1" showErrorMessage="1" prompt="Green: Enter the authorization number from the OOD-0020 VR Original Authorization &amp; Billing Form in this field." sqref="G2" xr:uid="{CA590457-E7E7-4BA9-8493-7D2873FD360F}"/>
    <dataValidation allowBlank="1" showInputMessage="1" showErrorMessage="1" prompt="Green: Enter the Provider's name in this field." sqref="G1" xr:uid="{0963C41E-4C6B-404F-933C-128947D2F1AE}"/>
    <dataValidation allowBlank="1" showInputMessage="1" showErrorMessage="1" promptTitle="SAM Total $" prompt="Non-Editable: Calculation" sqref="G14" xr:uid="{DE92321C-B652-4194-84E2-0FDCE5D21EED}"/>
    <dataValidation allowBlank="1" showInputMessage="1" showErrorMessage="1" promptTitle="Service 1 Total $" prompt="Non-Editable: Calculation" sqref="G12" xr:uid="{A20D1E19-55D5-4804-ABE7-C21C50D30AC2}"/>
    <dataValidation allowBlank="1" showInputMessage="1" showErrorMessage="1" promptTitle="Service 2 Total $" prompt="Non-Editable: Calculation" sqref="G13" xr:uid="{95C5341B-A65D-41CB-AE5A-24EEEF5DD50B}"/>
    <dataValidation allowBlank="1" showInputMessage="1" showErrorMessage="1" promptTitle="Week 1: Total VTS UOS" prompt="Non-Editable: Calculation" sqref="E30" xr:uid="{ECAF9110-D395-46C9-9B0A-15281D85539B}"/>
    <dataValidation allowBlank="1" showInputMessage="1" showErrorMessage="1" promptTitle="Week 1: Service UOS" prompt="Non-Editable: Calculation" sqref="E47:F47 E21:F21" xr:uid="{56707202-0D95-4048-A671-6B3FC0180CDE}"/>
    <dataValidation allowBlank="1" showInputMessage="1" showErrorMessage="1" prompt="Green: Enter the name(s) of the OOD Staff or OOD Contractor assigned to manage the case in this field." sqref="G7" xr:uid="{6BE560DA-58C7-467D-AABC-934D4A3B27D0}"/>
    <dataValidation type="list" allowBlank="1" showInputMessage="1" showErrorMessage="1" error="Must be between 0 - 4." promptTitle="Week 1: # In Group" prompt="Green: Enter or select the number of people in the group (Max= 4)." sqref="E20:F20" xr:uid="{0D900880-8E72-44D0-8428-D16FF304795D}">
      <formula1>$J$7:$J$10</formula1>
    </dataValidation>
    <dataValidation allowBlank="1" showInputMessage="1" showErrorMessage="1" promptTitle="Week 1: Job Tasks" prompt="Green: List the job tasks that participants will complete during the service, e.g. 1) Clear &amp; wash tables, 2) empty trash, 3) sweep floor, 4) clean restrooms, etc._x000a_" sqref="G22" xr:uid="{E22702AD-4DA3-4F8D-B0F6-69BC8DD6B590}"/>
    <dataValidation type="whole" allowBlank="1" showInputMessage="1" showErrorMessage="1" error="Must be between 0 and 240 minutes." promptTitle="Week 1/Day 1: Less Time" prompt="Green: Less Time (In Minutes) for unpaid meal periods and extra unpaid breaks.  Youth are permitted one paid fifteen (15) minute break for every four (4) hours of actual work." sqref="D25" xr:uid="{F8D81469-C20F-4F10-ACDB-82B3DA8D23EE}">
      <formula1>0</formula1>
      <formula2>240</formula2>
    </dataValidation>
    <dataValidation allowBlank="1" showInputMessage="1" showErrorMessage="1" promptTitle="Provider's Assessment Continued" prompt="Green: Enter a summary of the Provider's assessment of the Individual and recommendation for next steps , including any concerns or potential barriers to employment." sqref="G87" xr:uid="{FEF95577-8029-4C06-A7C3-EA1D8F308D4B}"/>
    <dataValidation allowBlank="1" showInputMessage="1" showErrorMessage="1" promptTitle="Provider's Assessment" prompt="Green: Enter a summary of the Provider's assessment of the Individual and recommendation for next steps , including any concerns or potential barriers to employment." sqref="G86" xr:uid="{8200D4FA-6C04-4432-B3CC-C81680068F94}"/>
    <dataValidation allowBlank="1" showInputMessage="1" showErrorMessage="1" promptTitle="Individual's Self-Assessment" prompt="Green: Enter a summary of how the Individual feel they performed during the service, including any concerns or potential barriers to employment." sqref="G85" xr:uid="{B568736A-1F75-4024-B392-EC659DE63646}"/>
    <dataValidation type="list" allowBlank="1" showInputMessage="1" showErrorMessage="1" promptTitle="VTS Certification" prompt="Green: Select or type Yes or No, to attest to the fact that the Individual worked and was paid equivalent to the Ohio minimum wage for work activities." sqref="G89" xr:uid="{39219895-C054-4576-A56B-4ADE6B6CDFED}">
      <formula1>$K$1:$K$2</formula1>
    </dataValidation>
    <dataValidation type="date" allowBlank="1" showInputMessage="1" showErrorMessage="1" errorTitle="Date 1" error="Must be be a date format MM/DD/YY." promptTitle="Week 1/Day 2: Date" prompt="Green: Date of Service, MM/DD/YY." sqref="A26 A52" xr:uid="{498B7647-E95D-4041-B385-A077FF4C438F}">
      <formula1>44331</formula1>
      <formula2>45930</formula2>
    </dataValidation>
    <dataValidation type="time" allowBlank="1" showInputMessage="1" showErrorMessage="1" error="Enter a time between 12:00 AM and 11:59 PM." promptTitle="Week 1/Day 2: Individual Start" prompt="Green: Enter the time the individual clocked in for work for purposes of the Vocational Training Stipend (VTS)." sqref="B52" xr:uid="{30AFCDB6-A487-4AAD-BEF4-064DFDCF66B9}">
      <formula1>J28</formula1>
      <formula2>J29</formula2>
    </dataValidation>
    <dataValidation type="time" allowBlank="1" showInputMessage="1" showErrorMessage="1" error="Enter a time between 12:00 AM and 11:59 PM." promptTitle="Week 1/Day 2: Individual End" prompt="Enter the time the individual clocked out for work for purposes of the Vocational Training Stipend (VTS)." sqref="C52" xr:uid="{ECF571AA-FC16-4993-9AAC-12493EC5BA7B}">
      <formula1>J28</formula1>
      <formula2>J29</formula2>
    </dataValidation>
    <dataValidation type="whole" allowBlank="1" showInputMessage="1" showErrorMessage="1" error="Must be between 0 and 240 minutes." promptTitle="Week 1/Day 2: Less Time" prompt="Green: Less Time (In Minutes) for unpaid meal periods and extra unpaid breaks.  Youth are permitted one paid fifteen (15) minute break for every four (4) hours of actual work." sqref="D26 D52" xr:uid="{E831A4EE-556A-46E3-AA8D-B470104AD8F3}">
      <formula1>0</formula1>
      <formula2>240</formula2>
    </dataValidation>
    <dataValidation allowBlank="1" showInputMessage="1" showErrorMessage="1" error="This field is not editable." promptTitle="Week 1/Day 2: Daily VTS" prompt="Non-Editable: Calculation" sqref="E26 E39 E52" xr:uid="{20DFFFC2-CBEB-481E-8B5A-163C6A853E8E}"/>
    <dataValidation allowBlank="1" showInputMessage="1" showErrorMessage="1" promptTitle="Week 1/Day 2: Staff Initials" prompt="Green: Enter the names of all Provider Staff members that performed the service during the week." sqref="F26" xr:uid="{687E4D08-0CFC-4AD6-84A2-F276932B92CE}"/>
    <dataValidation allowBlank="1" showInputMessage="1" showErrorMessage="1" promptTitle="Week 1/Day 2: Narrative" prompt="Green: Enter a summary of the Individuals experiences (e.g. concerns with soft skills), performance (e.g. did they meet the employer’s quality/quantity expectations), if not what was the issue), and any interventions the Provider used for the day." sqref="G26" xr:uid="{8D919954-E315-4EA6-8327-61235BB2877D}"/>
    <dataValidation allowBlank="1" showInputMessage="1" showErrorMessage="1" promptTitle="Week 1/Day 3: Narrative" prompt="Green: Enter a summary of the Individuals experiences (e.g. concerns with soft skills), performance (e.g. did they meet the employer’s quality/quantity expectations), if not what was the issue), and any interventions the Provider used for the day." sqref="G27 G53" xr:uid="{A44B4779-B208-48AC-928D-7901668518A0}"/>
    <dataValidation allowBlank="1" showInputMessage="1" showErrorMessage="1" promptTitle="Week 1/Day 3: Staff Initials" prompt="Green: Enter the names of all Provider Staff members that performed the service during the week." sqref="F27 F53" xr:uid="{F76FD865-617A-481F-86F9-88AC8D352B3E}"/>
    <dataValidation allowBlank="1" showInputMessage="1" showErrorMessage="1" error="This field is not editable." promptTitle="Week 1/Day 3: Daily VTS" prompt="Non-Editable: Calculation" sqref="E27 E53" xr:uid="{98A76DD6-C1B4-4B5E-A803-AB06BA4021A3}"/>
    <dataValidation type="whole" allowBlank="1" showInputMessage="1" showErrorMessage="1" error="Must be between 0 and 240 minutes." promptTitle="Week 1/Day 3: Less Time" prompt="Green: Less Time (In Minutes) for unpaid meal periods and extra unpaid breaks.  Youth are permitted one paid fifteen (15) minute break for every four (4) hours of actual work." sqref="D27 D40 D53" xr:uid="{2C6F5F05-0F5F-4C52-B157-4002984D5EB3}">
      <formula1>0</formula1>
      <formula2>240</formula2>
    </dataValidation>
    <dataValidation type="time" allowBlank="1" showInputMessage="1" showErrorMessage="1" error="Enter a time between 12:00 AM and 11:59 PM." promptTitle="Week 1/Day 3: Individual End" prompt="Enter the time the individual clocked out for work for purposes of the Vocational Training Stipend (VTS)." sqref="C53" xr:uid="{2FDE7EF0-7C59-4BE7-BFC6-EF438CAA4482}">
      <formula1>J29</formula1>
      <formula2>J30</formula2>
    </dataValidation>
    <dataValidation type="time" allowBlank="1" showInputMessage="1" showErrorMessage="1" error="Enter a time between 12:00 AM and 11:59 PM." promptTitle="Week 1/Day 3: Individual Start" prompt="Green: Enter the time the individual clocked in for work for purposes of the Vocational Training Stipend (VTS)." sqref="B53" xr:uid="{5AD0D0D8-7956-471F-87DE-5DFB40EB2848}">
      <formula1>J29</formula1>
      <formula2>J30</formula2>
    </dataValidation>
    <dataValidation type="date" allowBlank="1" showInputMessage="1" showErrorMessage="1" errorTitle="Date 1" error="Must be be a date format MM/DD/YY." promptTitle="Week 1/Day 3: Date" prompt="Green: Date of Service, MM/DD/YY." sqref="A27 A53" xr:uid="{EC23CD1E-AAE6-4395-8E2D-31E325FCA8DC}">
      <formula1>44331</formula1>
      <formula2>45930</formula2>
    </dataValidation>
    <dataValidation type="date" allowBlank="1" showInputMessage="1" showErrorMessage="1" errorTitle="Date 1" error="Must be be a date format MM/DD/YY." promptTitle="Week 1/Day 4: Date" prompt="Green: Date of Service, MM/DD/YY." sqref="A28" xr:uid="{8DABC683-CCEF-4017-ADBD-7C7A3C7AB579}">
      <formula1>44331</formula1>
      <formula2>45930</formula2>
    </dataValidation>
    <dataValidation type="time" allowBlank="1" showInputMessage="1" showErrorMessage="1" error="Enter a time between 12:00 AM and 11:59 PM." promptTitle="Week 1/Day 4: Individual Start" prompt="Green: Enter the time the individual clocked in for work for purposes of the Vocational Training Stipend (VTS)." sqref="B28" xr:uid="{85DF4D71-1BBD-4298-A3EA-DA7CEBBE4154}">
      <formula1>J5</formula1>
      <formula2>J6</formula2>
    </dataValidation>
    <dataValidation type="time" allowBlank="1" showInputMessage="1" showErrorMessage="1" error="Enter a time between 12:00 AM and 11:59 PM." promptTitle="Week 1/Day 4: Individual End" prompt="Enter the time the individual clocked out for work for purposes of the Vocational Training Stipend (VTS)." sqref="C28" xr:uid="{361A33F4-D269-44D0-80AD-4DBA0026412F}">
      <formula1>J5</formula1>
      <formula2>J6</formula2>
    </dataValidation>
    <dataValidation type="whole" allowBlank="1" showInputMessage="1" showErrorMessage="1" error="Must be between 0 and 240 minutes." promptTitle="Week 1/Day 4: Less Time" prompt="Green: Less Time (In Minutes) for unpaid meal periods and extra unpaid breaks.  Youth are permitted one paid fifteen (15) minute break for every four (4) hours of actual work." sqref="D28" xr:uid="{8BF07029-1958-47D7-BCB5-C965DB27B03D}">
      <formula1>0</formula1>
      <formula2>240</formula2>
    </dataValidation>
    <dataValidation allowBlank="1" showInputMessage="1" showErrorMessage="1" error="This field is not editable." promptTitle="Week 1/Day 4: Daily VTS" prompt="Non-Editable: Calculation" sqref="E28" xr:uid="{7AFDCDB0-BA24-4ED6-8518-430A4B1D538B}"/>
    <dataValidation allowBlank="1" showInputMessage="1" showErrorMessage="1" promptTitle="Week 1/Day 4: Staff Initials" prompt="Green: Enter the names of all Provider Staff members that performed the service during the week." sqref="F28" xr:uid="{A596F05A-A679-4143-BA5F-5AF313D8D08D}"/>
    <dataValidation allowBlank="1" showInputMessage="1" showErrorMessage="1" promptTitle="Week 1/Day 4: Narrative" prompt="Green: Enter a summary of the Individuals experiences (e.g. concerns with soft skills), performance (e.g. did they meet the employer’s quality/quantity expectations), if not what was the issue), and any interventions the Provider used for the day." sqref="G28" xr:uid="{9627A1B1-56E5-4E28-B36B-72F63F384A15}"/>
    <dataValidation allowBlank="1" showInputMessage="1" showErrorMessage="1" promptTitle="Week 1/Day 5: Narrative" prompt="Green: Enter a summary of the Individuals experiences (e.g. concerns with soft skills), performance (e.g. did they meet the employer’s quality/quantity expectations), if not what was the issue), and any interventions the Provider used for the day." sqref="G29" xr:uid="{5A0AF90A-824D-4C94-BDC6-B817672967CA}"/>
    <dataValidation allowBlank="1" showInputMessage="1" showErrorMessage="1" promptTitle="Week 1/Day 5: Staff Initials" prompt="Green: Enter the names of all Provider Staff members that performed the service during the week." sqref="F29" xr:uid="{5342C651-3BB5-4C6A-8373-2D6875946FC8}"/>
    <dataValidation type="whole" allowBlank="1" showInputMessage="1" showErrorMessage="1" error="Must be between 0 and 240 minutes." promptTitle="Week 1/Day 5: Less Time" prompt="Green: Less Time (In Minutes) for unpaid meal periods and extra unpaid breaks.  Youth are permitted one paid fifteen (15) minute break for every four (4) hours of actual work." sqref="D29" xr:uid="{07D9353C-536B-4DDC-81F7-CDE5F359197C}">
      <formula1>0</formula1>
      <formula2>240</formula2>
    </dataValidation>
    <dataValidation type="date" allowBlank="1" showInputMessage="1" showErrorMessage="1" errorTitle="Date 1" error="Must be be a date format MM/DD/YY." promptTitle="Week 1/Day 5: Date" prompt="Green: Date of Service, MM/DD/YY." sqref="A29" xr:uid="{303C6A4B-25AD-49E6-924A-0A166C3AB9A2}">
      <formula1>44331</formula1>
      <formula2>45930</formula2>
    </dataValidation>
    <dataValidation allowBlank="1" showInputMessage="1" showErrorMessage="1" promptTitle="Week 2: Work Schedule" prompt="Green: Enter the scheduled start and end time for the service, e.g. 9:00 - 12:00." sqref="B33:C33" xr:uid="{973A2B30-A145-430C-9076-EC1E2AA63395}"/>
    <dataValidation type="list" allowBlank="1" showInputMessage="1" showErrorMessage="1" error="Must be between 0 - 4." promptTitle="Week 2: # In Group" prompt="Green: Enter or select the number of people in the group (Max= 4)." sqref="E33:F33" xr:uid="{A13CC92B-8B1C-4113-AD6A-6F6C53A4C659}">
      <formula1>$J$7:$J$10</formula1>
    </dataValidation>
    <dataValidation allowBlank="1" showInputMessage="1" showErrorMessage="1" promptTitle="Week 2: Service UOS" prompt="Non-Editable: Calculation" sqref="E34:F34" xr:uid="{D0BE31E1-701E-4056-85F6-5DD96C6A09E7}"/>
    <dataValidation allowBlank="1" showInputMessage="1" showErrorMessage="1" promptTitle="Week 2: Total VTS UOS" prompt="Non-Editable: Calculation" sqref="E43" xr:uid="{A73A9015-6634-479E-A07A-867FE7F55F80}"/>
    <dataValidation allowBlank="1" showInputMessage="1" showErrorMessage="1" promptTitle="Week 3: Total VTS UOS" prompt="Non-Editable: Calculation" sqref="E56" xr:uid="{9DCB75AF-CF5E-4F3C-B21F-A0DFCC6342C8}"/>
    <dataValidation allowBlank="1" showInputMessage="1" showErrorMessage="1" promptTitle="Week 5: Total VTS UOS" prompt="Non-Editable: Calculation" sqref="E82" xr:uid="{F03910A5-607E-47AD-AC0D-BA2E4B913A0E}"/>
    <dataValidation allowBlank="1" showInputMessage="1" showErrorMessage="1" promptTitle="Week 4: Total VTS UOS" prompt="Non-Editable: Calculation" sqref="E69" xr:uid="{12911FC7-78DE-420D-B63C-19B40BC6FC2E}"/>
    <dataValidation allowBlank="1" showInputMessage="1" showErrorMessage="1" promptTitle="Week 2: Job Site" prompt="Green: Business name &amp; address." sqref="G32" xr:uid="{1BC713E1-8771-4390-859C-B2C6E82C0FB0}"/>
    <dataValidation allowBlank="1" showInputMessage="1" showErrorMessage="1" promptTitle="Week 2: Job Tasks" prompt="Green: List the job tasks that participants will complete during the service, e.g. 1) Clear &amp; wash tables, 2) empty trash, 3) sweep floor, 4) clean restrooms, etc._x000a_" sqref="G35" xr:uid="{AE19795D-CC9C-442D-B483-5F50A644104D}"/>
    <dataValidation type="date" allowBlank="1" showInputMessage="1" showErrorMessage="1" errorTitle="Date 1" error="Must be be a date format MM/DD/YY." promptTitle="Week 2/Day 1: Date" prompt="Green: Date of Service, MM/DD/YY." sqref="A38" xr:uid="{CF5ACAB4-CA1D-48C9-B3A8-CBAA224E6CC6}">
      <formula1>44331</formula1>
      <formula2>45930</formula2>
    </dataValidation>
    <dataValidation type="time" allowBlank="1" showInputMessage="1" showErrorMessage="1" error="Enter a time between 12:00 AM and 11:59 PM." promptTitle="Week 2/Day 1: Individual Start" prompt="Green: Enter the time the individual clocked in for work for purposes of the Vocational Training Stipend (VTS)." sqref="B38" xr:uid="{932D3F99-1F43-40A0-BF69-B06B220FC93F}">
      <formula1>J14</formula1>
      <formula2>J15</formula2>
    </dataValidation>
    <dataValidation type="time" allowBlank="1" showInputMessage="1" showErrorMessage="1" error="Enter a time between 12:00 AM and 11:59 PM." promptTitle="Week 2/Day 1: Individual End" prompt="Enter the time the individual clocked out for work for purposes of the Vocational Training Stipend (VTS)." sqref="C38" xr:uid="{D223A5BD-E924-4A6C-9600-15DB25F7AD14}">
      <formula1>J14</formula1>
      <formula2>J15</formula2>
    </dataValidation>
    <dataValidation allowBlank="1" showInputMessage="1" showErrorMessage="1" error="This field is not editable." promptTitle="Week 2/Day 1: Daily VTS" prompt="Non-Editable: Calculation" sqref="E38" xr:uid="{ABFAAD65-C26D-44D5-8ACE-A4F2C41AB397}"/>
    <dataValidation allowBlank="1" showInputMessage="1" showErrorMessage="1" promptTitle="Week 2/Day 1: Narrative" prompt="Green: Enter a summary of the Individuals experiences (e.g. concerns with soft skills), performance (e.g. did they meet the employer’s quality/quantity expectations), if not what was the issue), and any interventions the Provider used for the day." sqref="G38" xr:uid="{B49FE6BF-3C4F-4D28-A723-0414C731C233}"/>
    <dataValidation allowBlank="1" showInputMessage="1" showErrorMessage="1" promptTitle="Week 2/Day 1: Staff Initials" prompt="Green: Enter the names of all Provider Staff members that performed the service during the week." sqref="F38" xr:uid="{C4698BCD-83BD-4E83-A27A-6CA546476BA0}"/>
    <dataValidation type="whole" allowBlank="1" showInputMessage="1" showErrorMessage="1" error="Must be between 0 and 240 minutes." promptTitle="Week 2/Day 1: Less Time" prompt="Green: Less Time (In Minutes) for unpaid meal periods and extra unpaid breaks.  Youth are permitted one paid fifteen (15) minute break for every four (4) hours of actual work." sqref="D38" xr:uid="{2A1EAF56-4090-45E6-98FB-54F6FA8E0350}">
      <formula1>0</formula1>
      <formula2>240</formula2>
    </dataValidation>
    <dataValidation type="date" allowBlank="1" showInputMessage="1" showErrorMessage="1" errorTitle="Date 1" error="Must be be a date format MM/DD/YY." promptTitle="Week 2/Day 2: Date" prompt="Green: Date of Service, MM/DD/YY." sqref="A39" xr:uid="{960BE1CF-9D3A-4DCF-A8BA-760A262E9C44}">
      <formula1>44331</formula1>
      <formula2>45930</formula2>
    </dataValidation>
    <dataValidation type="time" allowBlank="1" showInputMessage="1" showErrorMessage="1" error="Enter a time between 12:00 AM and 11:59 PM." promptTitle="Week 2/Day 2: Individual Start" prompt="Green: Enter the time the individual clocked in for work for purposes of the Vocational Training Stipend (VTS)." sqref="B39" xr:uid="{99D8EF72-333C-4C59-A065-407A04ADCCFC}">
      <formula1>J15</formula1>
      <formula2>J16</formula2>
    </dataValidation>
    <dataValidation type="time" allowBlank="1" showInputMessage="1" showErrorMessage="1" error="Enter a time between 12:00 AM and 11:59 PM." promptTitle="Week 2/Day 2: Individual End" prompt="Enter the time the individual clocked out for work for purposes of the Vocational Training Stipend (VTS)." sqref="C39" xr:uid="{9281DE1D-AAF7-4BBB-B42B-0935C73862B1}">
      <formula1>J15</formula1>
      <formula2>J16</formula2>
    </dataValidation>
    <dataValidation type="whole" allowBlank="1" showInputMessage="1" showErrorMessage="1" error="Must be between 0 and 240 minutes." promptTitle="Week 2/Day 2: Less Time" prompt="Green: Less Time (In Minutes) for unpaid meal periods and extra unpaid breaks.  Youth are permitted one paid fifteen (15) minute break for every four (4) hours of actual work." sqref="D39" xr:uid="{D32CC7A7-8597-4003-9BAE-38BFD3F7E072}">
      <formula1>0</formula1>
      <formula2>240</formula2>
    </dataValidation>
    <dataValidation allowBlank="1" showInputMessage="1" showErrorMessage="1" promptTitle="Week 2/Day 2: Staff Initials" prompt="Green: Enter the names of all Provider Staff members that performed the service during the week." sqref="F39" xr:uid="{1325F861-1858-41DB-B73C-311711FDF79A}"/>
    <dataValidation allowBlank="1" showInputMessage="1" showErrorMessage="1" promptTitle="Week 2/Day 2: Narrative" prompt="Green: Enter a summary of the Individuals experiences (e.g. concerns with soft skills), performance (e.g. did they meet the employer’s quality/quantity expectations), if not what was the issue), and any interventions the Provider used for the day." sqref="G39" xr:uid="{64E93CF1-22F5-49EC-91C1-0C759B7AFCF8}"/>
    <dataValidation allowBlank="1" showInputMessage="1" showErrorMessage="1" promptTitle="Week 2/Day 3: Narrative" prompt="Green: Enter a summary of the Individuals experiences (e.g. concerns with soft skills), performance (e.g. did they meet the employer’s quality/quantity expectations), if not what was the issue), and any interventions the Provider used for the day." sqref="G40" xr:uid="{F722ABAC-B94C-4018-AE24-CDC9507449E1}"/>
    <dataValidation allowBlank="1" showInputMessage="1" showErrorMessage="1" promptTitle="Week 2/Day 3: Staff Initials" prompt="Green: Enter the names of all Provider Staff members that performed the service during the week." sqref="F40" xr:uid="{2260F048-8222-49AD-B86C-AE9ED216A727}"/>
    <dataValidation allowBlank="1" showInputMessage="1" showErrorMessage="1" error="This field is not editable." promptTitle="Week 2/Day 3: Daily VTS" prompt="Non-Editable: Calculation" sqref="E40" xr:uid="{20E0D8AE-4361-4FA9-9BF3-83F2D2F19E79}"/>
    <dataValidation type="time" allowBlank="1" showInputMessage="1" showErrorMessage="1" error="Enter a time between 12:00 AM and 11:59 PM." promptTitle="Week 2/Day 3: Individual End" prompt="Enter the time the individual clocked out for work for purposes of the Vocational Training Stipend (VTS)." sqref="C40" xr:uid="{9D41AD35-2900-4CD2-8AB0-1FAABE705BA7}">
      <formula1>J16</formula1>
      <formula2>J17</formula2>
    </dataValidation>
    <dataValidation type="time" allowBlank="1" showInputMessage="1" showErrorMessage="1" error="Enter a time between 12:00 AM and 11:59 PM." promptTitle="Week 2/Day 3: Individual Start" prompt="Green: Enter the time the individual clocked in for work for purposes of the Vocational Training Stipend (VTS)." sqref="B40" xr:uid="{7DA3CA73-D15B-44B1-9210-989A4AC70197}">
      <formula1>J16</formula1>
      <formula2>J17</formula2>
    </dataValidation>
    <dataValidation type="date" allowBlank="1" showInputMessage="1" showErrorMessage="1" errorTitle="Date 1" error="Must be be a date format MM/DD/YY." promptTitle="Week 2/Day 3: Date" prompt="Green: Date of Service, MM/DD/YY." sqref="A40" xr:uid="{57495E28-7CCD-4FEB-92CA-4A5A110C0576}">
      <formula1>44331</formula1>
      <formula2>45930</formula2>
    </dataValidation>
    <dataValidation type="date" allowBlank="1" showInputMessage="1" showErrorMessage="1" errorTitle="Date 1" error="Must be be a date format MM/DD/YY." promptTitle="Week 2/Day 4: Date" prompt="Green: Date of Service, MM/DD/YY." sqref="A41" xr:uid="{8FFF6B92-7914-4F20-8F30-1E045404B48A}">
      <formula1>44331</formula1>
      <formula2>45930</formula2>
    </dataValidation>
    <dataValidation type="time" allowBlank="1" showInputMessage="1" showErrorMessage="1" error="Enter a time between 12:00 AM and 11:59 PM." promptTitle="Week 2/Day 4: Individual Start" prompt="Green: Enter the time the individual clocked in for work for purposes of the Vocational Training Stipend (VTS)." sqref="B41" xr:uid="{CD740F10-8069-4972-8E42-7B86B7C71266}">
      <formula1>J17</formula1>
      <formula2>J18</formula2>
    </dataValidation>
    <dataValidation type="time" allowBlank="1" showInputMessage="1" showErrorMessage="1" error="Enter a time between 12:00 AM and 11:59 PM." promptTitle="Week 2/Day 4: Individual End" prompt="Enter the time the individual clocked out for work for purposes of the Vocational Training Stipend (VTS)." sqref="C41" xr:uid="{DBAF3CE0-8C0F-40E7-9D7A-9EFE45D13C98}">
      <formula1>J17</formula1>
      <formula2>J18</formula2>
    </dataValidation>
    <dataValidation type="whole" allowBlank="1" showInputMessage="1" showErrorMessage="1" error="Must be between 0 and 240 minutes." promptTitle="Week 2/Day 4: Less Time" prompt="Green: Less Time (In Minutes) for unpaid meal periods and extra unpaid breaks.  Youth are permitted one paid fifteen (15) minute break for every four (4) hours of actual work." sqref="D41" xr:uid="{67B66C9A-C3B8-469A-BCA0-C8188D6F14CB}">
      <formula1>0</formula1>
      <formula2>240</formula2>
    </dataValidation>
    <dataValidation allowBlank="1" showInputMessage="1" showErrorMessage="1" error="This field is not editable." promptTitle="Week 2/Day 4: Daily VTS" prompt="Non-Editable: Calculation" sqref="E41" xr:uid="{0F0C3809-7962-4320-953E-879BD1E4B490}"/>
    <dataValidation allowBlank="1" showInputMessage="1" showErrorMessage="1" promptTitle="Week 2/Day 4: Staff Initials" prompt="Green: Enter the names of all Provider Staff members that performed the service during the week." sqref="F41" xr:uid="{74F7FDEB-E693-404B-8C1B-C08E866F4844}"/>
    <dataValidation allowBlank="1" showInputMessage="1" showErrorMessage="1" promptTitle="Week 2/Day 4: Narrative" prompt="Green: Enter a summary of the Individuals experiences (e.g. concerns with soft skills), performance (e.g. did they meet the employer’s quality/quantity expectations), if not what was the issue), and any interventions the Provider used for the day." sqref="G41" xr:uid="{65BC6658-B558-4C42-9EDA-00116AD11C98}"/>
    <dataValidation allowBlank="1" showInputMessage="1" showErrorMessage="1" promptTitle="Week 2/Day 5: Narrative" prompt="Green: Enter a summary of the Individuals experiences (e.g. concerns with soft skills), performance (e.g. did they meet the employer’s quality/quantity expectations), if not what was the issue), and any interventions the Provider used for the day." sqref="G42" xr:uid="{5A3FF042-940E-44C5-A8FB-F3AAF730F40B}"/>
    <dataValidation allowBlank="1" showInputMessage="1" showErrorMessage="1" promptTitle="Week 2/Day 5: Staff Initials" prompt="Green: Enter the names of all Provider Staff members that performed the service during the week." sqref="F42" xr:uid="{74BC2E57-6A21-44E0-B3F3-749575AC205E}"/>
    <dataValidation allowBlank="1" showInputMessage="1" showErrorMessage="1" error="This field is not editable." promptTitle="Week 2/Day 5: Daily VTS" prompt="Non-Editable: Calculation" sqref="E42" xr:uid="{3A1433EE-5097-4905-9AF9-7F3A971A5E28}"/>
    <dataValidation type="whole" allowBlank="1" showInputMessage="1" showErrorMessage="1" error="Must be between 0 and 240 minutes." promptTitle="Week 2/Day 5: Less Time" prompt="Green: Less Time (In Minutes) for unpaid meal periods and extra unpaid breaks.  Youth are permitted one paid fifteen (15) minute break for every four (4) hours of actual work." sqref="D42" xr:uid="{FBC54CFC-DC11-44BD-B396-3B18FD68EF87}">
      <formula1>0</formula1>
      <formula2>240</formula2>
    </dataValidation>
    <dataValidation type="time" allowBlank="1" showInputMessage="1" showErrorMessage="1" error="Enter a time between 12:00 AM and 11:59 PM." promptTitle="Week 2/Day 5: Individual End" prompt="Enter the time the individual clocked out for work for purposes of the Vocational Training Stipend (VTS)." sqref="C42" xr:uid="{E182AC74-D11B-46DA-B7E9-5E7FEDCD6AFF}">
      <formula1>J18</formula1>
      <formula2>J19</formula2>
    </dataValidation>
    <dataValidation type="time" allowBlank="1" showInputMessage="1" showErrorMessage="1" error="Enter a time between 12:00 AM and 11:59 PM." promptTitle="Week 2/Day 5: Individual Start" prompt="Green: Enter the time the individual clocked in for work for purposes of the Vocational Training Stipend (VTS)." sqref="B42" xr:uid="{5C731DF5-864E-4C65-8E93-2571B690C9E8}">
      <formula1>J18</formula1>
      <formula2>J19</formula2>
    </dataValidation>
    <dataValidation type="date" allowBlank="1" showInputMessage="1" showErrorMessage="1" errorTitle="Date 1" error="Must be be a date format MM/DD/YY." promptTitle="Week 2/Day 5: Date" prompt="Green: Date of Service, MM/DD/YY." sqref="A42" xr:uid="{34A11A7C-7EF5-415F-804E-5A502C77EFCF}">
      <formula1>44331</formula1>
      <formula2>45930</formula2>
    </dataValidation>
    <dataValidation allowBlank="1" showInputMessage="1" showErrorMessage="1" promptTitle="Week 3: Job Site" prompt="Green: Business name &amp; address." sqref="G45" xr:uid="{9979A071-9048-46AF-82C7-29B75E99697A}"/>
    <dataValidation allowBlank="1" showInputMessage="1" showErrorMessage="1" promptTitle="Week 3: Work Schedule" prompt="Green: Enter the scheduled start and end time for the service, e.g. 9:00 - 12:00." sqref="B46:C46" xr:uid="{B870E9C8-643F-4F03-8E8B-B053934B28DA}"/>
    <dataValidation type="list" allowBlank="1" showInputMessage="1" showErrorMessage="1" error="Must be between 0 - 4." promptTitle="Week 3: # In Group" prompt="Green: Enter or select the number of people in the group (Max= 4)." sqref="E46:F46" xr:uid="{3013FF3D-AE3F-4D7D-817D-CA1E1B11A180}">
      <formula1>$J$7:$J$10</formula1>
    </dataValidation>
    <dataValidation allowBlank="1" showInputMessage="1" showErrorMessage="1" promptTitle="Week 3: Job Tasks" prompt="Green: List the job tasks that participants will complete during the service, e.g. 1) Clear &amp; wash tables, 2) empty trash, 3) sweep floor, 4) clean restrooms, etc._x000a_" sqref="G48" xr:uid="{1056B726-CC7D-4711-9A21-0DD8EEA8C030}"/>
    <dataValidation type="date" allowBlank="1" showInputMessage="1" showErrorMessage="1" errorTitle="Date 1" error="Must be be a date format MM/DD/YY." promptTitle="Week 3/Day 1: Date" prompt="Green: Date of Service, MM/DD/YY." sqref="A51" xr:uid="{08194254-40A5-480F-B553-F157D57CD4FE}">
      <formula1>44331</formula1>
      <formula2>45930</formula2>
    </dataValidation>
    <dataValidation type="time" allowBlank="1" showInputMessage="1" showErrorMessage="1" error="Enter a time between 12:00 AM and 11:59 PM." promptTitle="Week 3/Day 1: Individual Start" prompt="Green: Enter the time the individual clocked in for work for purposes of the Vocational Training Stipend (VTS)." sqref="B51" xr:uid="{1EF6F7DB-5CF3-471E-84B6-7E91924417C4}">
      <formula1>J27</formula1>
      <formula2>J28</formula2>
    </dataValidation>
    <dataValidation type="time" allowBlank="1" showInputMessage="1" showErrorMessage="1" error="Enter a time between 12:00 AM and 11:59 PM." promptTitle="Week 3/Day 1: Individual End" prompt="Enter the time the individual clocked out for work for purposes of the Vocational Training Stipend (VTS)." sqref="C51" xr:uid="{245DF9FA-030D-446D-89BB-F147F3BED558}">
      <formula1>J27</formula1>
      <formula2>J28</formula2>
    </dataValidation>
    <dataValidation type="whole" allowBlank="1" showInputMessage="1" showErrorMessage="1" error="Must be between 0 and 240 minutes." promptTitle="Week 3/Day 1: Less Time" prompt="Green: Less Time (In Minutes) for unpaid meal periods and extra unpaid breaks.  Youth are permitted one paid fifteen (15) minute break for every four (4) hours of actual work." sqref="D51" xr:uid="{B9D18951-4AB5-424B-8F65-17EA08898D54}">
      <formula1>0</formula1>
      <formula2>240</formula2>
    </dataValidation>
    <dataValidation allowBlank="1" showInputMessage="1" showErrorMessage="1" error="This field is not editable." promptTitle="Week 3/Day 1: Daily VTS" prompt="Non-Editable: Calculation" sqref="E51" xr:uid="{8C6BD3CE-C63A-4C6C-B17E-FA40EF8B30BF}"/>
    <dataValidation allowBlank="1" showInputMessage="1" showErrorMessage="1" promptTitle="Week 3/Day 1: Staff Initials" prompt="Green: Enter the names of all Provider Staff members that performed the service during the week." sqref="F52" xr:uid="{3F3A188D-A2C4-4B54-9B91-D5E3AAD8F383}"/>
    <dataValidation allowBlank="1" showInputMessage="1" showErrorMessage="1" promptTitle="Week 3/Day 1: Narrative" prompt="Green: Enter a summary of the Individuals experiences (e.g. concerns with soft skills), performance (e.g. did they meet the employer’s quality/quantity expectations), if not what was the issue), and any interventions the Provider used for the day." sqref="G52" xr:uid="{270A3280-8091-45E8-888A-F8927EBCC21C}"/>
    <dataValidation allowBlank="1" showInputMessage="1" showErrorMessage="1" promptTitle="Week 3/Day 4: Narrative" prompt="Green: Enter a summary of the Individuals experiences (e.g. concerns with soft skills), performance (e.g. did they meet the employer’s quality/quantity expectations), if not what was the issue), and any interventions the Provider used for the day." sqref="G54" xr:uid="{250A4F72-AC62-4CCD-BF4A-CA6D5372C343}"/>
    <dataValidation allowBlank="1" showInputMessage="1" showErrorMessage="1" promptTitle="Week 3/Day 4: Staff Initials" prompt="Green: Enter the names of all Provider Staff members that performed the service during the week." sqref="F54" xr:uid="{F7106F7B-DDD0-48B9-B317-47A5D58E3F47}"/>
    <dataValidation allowBlank="1" showInputMessage="1" showErrorMessage="1" error="This field is not editable." promptTitle="Week 3/Day 4: Daily VTS" prompt="Non-Editable: Calculation" sqref="E54" xr:uid="{C2592D48-0909-4F8F-BD06-7BF62CD583E4}"/>
    <dataValidation type="whole" allowBlank="1" showInputMessage="1" showErrorMessage="1" error="Must be between 0 and 240 minutes." promptTitle="Week 3/Day 4: Less Time" prompt="Green: Less Time (In Minutes) for unpaid meal periods and extra unpaid breaks.  Youth are permitted one paid fifteen (15) minute break for every four (4) hours of actual work." sqref="D54" xr:uid="{A432E21F-57C3-48FE-8C72-14492D68981D}">
      <formula1>0</formula1>
      <formula2>240</formula2>
    </dataValidation>
    <dataValidation type="time" allowBlank="1" showInputMessage="1" showErrorMessage="1" error="Enter a time between 12:00 AM and 11:59 PM." promptTitle="Week 3/Day 4: Individual End" prompt="Enter the time the individual clocked out for work for purposes of the Vocational Training Stipend (VTS)." sqref="C54" xr:uid="{A4B1B0C8-BCF0-46CF-9AD1-5240BBA6DE81}">
      <formula1>J30</formula1>
      <formula2>J31</formula2>
    </dataValidation>
    <dataValidation type="time" allowBlank="1" showInputMessage="1" showErrorMessage="1" error="Enter a time between 12:00 AM and 11:59 PM." promptTitle="Week 3/Day 4: Individual Start" prompt="Green: Enter the time the individual clocked in for work for purposes of the Vocational Training Stipend (VTS)." sqref="B54" xr:uid="{FD3CEF86-6CDE-4A77-AD79-63C082B56D8D}">
      <formula1>J30</formula1>
      <formula2>J31</formula2>
    </dataValidation>
    <dataValidation type="date" allowBlank="1" showInputMessage="1" showErrorMessage="1" errorTitle="Date 1" error="Must be be a date format MM/DD/YY." promptTitle="Week 3/Day 4: Date" prompt="Green: Date of Service, MM/DD/YY." sqref="A54" xr:uid="{14E17BF8-9229-472A-B359-A5F75ECA1304}">
      <formula1>44331</formula1>
      <formula2>45930</formula2>
    </dataValidation>
    <dataValidation type="date" allowBlank="1" showInputMessage="1" showErrorMessage="1" errorTitle="Date 1" error="Must be be a date format MM/DD/YY." promptTitle="Week 3/Day 5: Date" prompt="Green: Date of Service, MM/DD/YY." sqref="A55" xr:uid="{C3E69C7D-2969-4465-9C4E-D73252EF90CB}">
      <formula1>44331</formula1>
      <formula2>45930</formula2>
    </dataValidation>
    <dataValidation type="time" allowBlank="1" showInputMessage="1" showErrorMessage="1" error="Enter a time between 12:00 AM and 11:59 PM." promptTitle="Week 3/Day 5: Individual Start" prompt="Green: Enter the time the individual clocked in for work for purposes of the Vocational Training Stipend (VTS)." sqref="B55" xr:uid="{FEE1EBB3-886A-4F76-BA58-D28A10016752}">
      <formula1>J31</formula1>
      <formula2>J32</formula2>
    </dataValidation>
    <dataValidation type="time" allowBlank="1" showInputMessage="1" showErrorMessage="1" error="Enter a time between 12:00 AM and 11:59 PM." promptTitle="Week 3/Day 5: Individual End" prompt="Enter the time the individual clocked out for work for purposes of the Vocational Training Stipend (VTS)." sqref="C55" xr:uid="{37488E69-3CDE-4B4B-B664-D3A24C71862F}">
      <formula1>J31</formula1>
      <formula2>J32</formula2>
    </dataValidation>
    <dataValidation type="whole" allowBlank="1" showInputMessage="1" showErrorMessage="1" error="Must be between 0 and 240 minutes." promptTitle="Week 3/Day 5: Less Time" prompt="Green: Less Time (In Minutes) for unpaid meal periods and extra unpaid breaks.  Youth are permitted one paid fifteen (15) minute break for every four (4) hours of actual work." sqref="D55" xr:uid="{8E6AC079-E33E-4FB9-8428-91245E81D21C}">
      <formula1>0</formula1>
      <formula2>240</formula2>
    </dataValidation>
    <dataValidation allowBlank="1" showInputMessage="1" showErrorMessage="1" error="This field is not editable." promptTitle="Week 3/Day 5: Daily VTS" prompt="Non-Editable: Calculation" sqref="E55" xr:uid="{FFD36741-A140-4E95-9B71-564E41C748AD}"/>
    <dataValidation allowBlank="1" showInputMessage="1" showErrorMessage="1" promptTitle="Week 3/Day 5: Staff Initials" prompt="Green: Enter the names of all Provider Staff members that performed the service during the week." sqref="F55" xr:uid="{BFF2D991-943E-4D03-BC41-AC61DC75F5FB}"/>
    <dataValidation allowBlank="1" showInputMessage="1" showErrorMessage="1" promptTitle="Week 3/Day 5: Narrative" prompt="Green: Enter a summary of the Individuals experiences (e.g. concerns with soft skills), performance (e.g. did they meet the employer’s quality/quantity expectations), if not what was the issue), and any interventions the Provider used for the day." sqref="G55" xr:uid="{2514B228-B962-455E-9713-6458F2C9D97E}"/>
    <dataValidation allowBlank="1" showInputMessage="1" showErrorMessage="1" promptTitle="Week 4: Job Site" prompt="Green: Business name &amp; address." sqref="G58" xr:uid="{F23E3C03-9EBF-415D-BC6B-F99CC3FE86AB}"/>
    <dataValidation allowBlank="1" showInputMessage="1" showErrorMessage="1" promptTitle="Week 4: Work Schedule" prompt="Green: Enter the scheduled start and end time for the service, e.g. 9:00 - 12:00." sqref="B59:C59" xr:uid="{29C6F3EA-BA3E-496C-BD69-DF1F16CDB1AF}"/>
    <dataValidation type="list" allowBlank="1" showInputMessage="1" showErrorMessage="1" error="Must be between 0 - 4." promptTitle="Week 4: # In Group" prompt="Green: Enter or select the number of people in the group (Max= 4)." sqref="E59:F59" xr:uid="{14B1B074-351F-4F72-BC39-125C138011B2}">
      <formula1>$J$7:$J$10</formula1>
    </dataValidation>
    <dataValidation allowBlank="1" showInputMessage="1" showErrorMessage="1" promptTitle="Week 4: Service UOS" prompt="Non-Editable: Calculation" sqref="E60:F60" xr:uid="{A417E954-E55B-4E0C-8976-BB5B34D03BEA}"/>
    <dataValidation allowBlank="1" showInputMessage="1" showErrorMessage="1" promptTitle="Week 4: Job Tasks" prompt="Green: List the job tasks that participants will complete during the service, e.g. 1) Clear &amp; wash tables, 2) empty trash, 3) sweep floor, 4) clean restrooms, etc._x000a_" sqref="G61" xr:uid="{F303C21D-9794-4CC9-81B6-4038933DC744}"/>
    <dataValidation type="date" allowBlank="1" showInputMessage="1" showErrorMessage="1" errorTitle="Date 1" error="Must be be a date format MM/DD/YY." promptTitle="Week 4/Day 1: Date" prompt="Green: Date of Service, MM/DD/YY." sqref="A64" xr:uid="{D329363F-9ED2-495F-8CA2-CDF7714D250E}">
      <formula1>44331</formula1>
      <formula2>45930</formula2>
    </dataValidation>
    <dataValidation type="time" allowBlank="1" showInputMessage="1" showErrorMessage="1" error="Enter a time between 12:00 AM and 11:59 PM." promptTitle="Week 4/Day 1: Individual Start" prompt="Green: Enter the time the individual clocked in for work for purposes of the Vocational Training Stipend (VTS)." sqref="B64" xr:uid="{344C4D18-A814-41D1-9C10-1C822734F6C6}">
      <formula1>J40</formula1>
      <formula2>J41</formula2>
    </dataValidation>
    <dataValidation type="time" allowBlank="1" showInputMessage="1" showErrorMessage="1" error="Enter a time between 12:00 AM and 11:59 PM." promptTitle="Week 4/Day 1: Individual End" prompt="Enter the time the individual clocked out for work for purposes of the Vocational Training Stipend (VTS)." sqref="C64" xr:uid="{9127B498-C950-4D25-8AA8-88507EA7B5B3}">
      <formula1>J40</formula1>
      <formula2>J41</formula2>
    </dataValidation>
    <dataValidation type="whole" allowBlank="1" showInputMessage="1" showErrorMessage="1" error="Must be between 0 and 240 minutes." promptTitle="Week 4/Day 1: Less Time" prompt="Green: Less Time (In Minutes) for unpaid meal periods and extra unpaid breaks.  Youth are permitted one paid fifteen (15) minute break for every four (4) hours of actual work." sqref="D64" xr:uid="{33FB2BB7-DEFE-4A9B-AF4A-28DEFA3572C8}">
      <formula1>0</formula1>
      <formula2>240</formula2>
    </dataValidation>
    <dataValidation allowBlank="1" showInputMessage="1" showErrorMessage="1" error="This field is not editable." promptTitle="Week 4/Day 1:  Daily VTS" prompt="Non-Editable: Calculation" sqref="E64" xr:uid="{C11E86E1-7B30-4F86-A34D-2C6863758ACA}"/>
    <dataValidation allowBlank="1" showInputMessage="1" showErrorMessage="1" promptTitle="Week 4/Day 1: Staff Initials" prompt="Green: Enter the names of all Provider Staff members that performed the service during the week." sqref="F64" xr:uid="{9ADEBA28-B82E-4CCE-85BD-4189733D1FA5}"/>
    <dataValidation allowBlank="1" showInputMessage="1" showErrorMessage="1" promptTitle="Week 4/Day 1: Narrative" prompt="Green: Enter a summary of the Individuals experiences (e.g. concerns with soft skills), performance (e.g. did they meet the employer’s quality/quantity expectations), if not what was the issue), and any interventions the Provider used for the day." sqref="G64" xr:uid="{714B2E37-5BBB-4F28-ADC0-37BA0990C3FF}"/>
    <dataValidation allowBlank="1" showInputMessage="1" showErrorMessage="1" promptTitle="Week 4/Day 2: Narrative" prompt="Green: Enter a summary of the Individuals experiences (e.g. concerns with soft skills), performance (e.g. did they meet the employer’s quality/quantity expectations), if not what was the issue), and any interventions the Provider used for the day." sqref="G65" xr:uid="{9F413C6C-4B1F-4F50-B5C2-B2A82A9AFB22}"/>
    <dataValidation allowBlank="1" showInputMessage="1" showErrorMessage="1" promptTitle="Week 4/Day 2: Staff Initials" prompt="Green: Enter the names of all Provider Staff members that performed the service during the week." sqref="F65" xr:uid="{EBA039D5-0B8D-4B99-8BE9-FA0D12574416}"/>
    <dataValidation allowBlank="1" showInputMessage="1" showErrorMessage="1" error="This field is not editable." promptTitle="Week 4/Day 2: Daily VTS" prompt="Non-Editable: Calculation" sqref="E65" xr:uid="{23498761-7353-4ACA-8703-89E7677423CA}"/>
    <dataValidation type="whole" allowBlank="1" showInputMessage="1" showErrorMessage="1" error="Must be between 0 and 240 minutes." promptTitle="Week 4/Day 2: Less Time" prompt="Green: Less Time (In Minutes) for unpaid meal periods and extra unpaid breaks.  Youth are permitted one paid fifteen (15) minute break for every four (4) hours of actual work." sqref="D65" xr:uid="{29480CBE-B4B5-43E6-A137-015E8D519E9D}">
      <formula1>0</formula1>
      <formula2>240</formula2>
    </dataValidation>
    <dataValidation type="time" allowBlank="1" showInputMessage="1" showErrorMessage="1" error="Enter a time between 12:00 AM and 11:59 PM." promptTitle="Week 4/Day 2: Individual End" prompt="Enter the time the individual clocked out for work for purposes of the Vocational Training Stipend (VTS)." sqref="C65" xr:uid="{6D3B4D6A-BC58-47F8-B2FA-B2D935EAECA1}">
      <formula1>J41</formula1>
      <formula2>J42</formula2>
    </dataValidation>
    <dataValidation type="time" allowBlank="1" showInputMessage="1" showErrorMessage="1" error="Enter a time between 12:00 AM and 11:59 PM." promptTitle="Week 4/Day 2: Individual Start" prompt="Green: Enter the time the individual clocked in for work for purposes of the Vocational Training Stipend (VTS)." sqref="B65" xr:uid="{589C4A01-8E67-437E-A42A-C97508400BF7}">
      <formula1>J41</formula1>
      <formula2>J42</formula2>
    </dataValidation>
    <dataValidation type="date" allowBlank="1" showInputMessage="1" showErrorMessage="1" errorTitle="Date 1" error="Must be be a date format MM/DD/YY." promptTitle="Week 4/Day 2: Date" prompt="Green: Date of Service, MM/DD/YY." sqref="A65" xr:uid="{FE534D42-8D7A-4496-BF0E-25B8623DB871}">
      <formula1>44331</formula1>
      <formula2>45930</formula2>
    </dataValidation>
    <dataValidation type="date" allowBlank="1" showInputMessage="1" showErrorMessage="1" errorTitle="Date 1" error="Must be be a date format MM/DD/YY." promptTitle="Week 4/Day 3: Date" prompt="Green: Date of Service, MM/DD/YY." sqref="A66" xr:uid="{87FF9153-5B17-4443-87BA-022F27608B12}">
      <formula1>44331</formula1>
      <formula2>45930</formula2>
    </dataValidation>
    <dataValidation type="time" allowBlank="1" showInputMessage="1" showErrorMessage="1" error="Enter a time between 12:00 AM and 11:59 PM." promptTitle="Week 4/Day 3: Individual Start" prompt="Green: Enter the time the individual clocked in for work for purposes of the Vocational Training Stipend (VTS)." sqref="B66" xr:uid="{7DF0E0F1-6B98-4AA7-8056-561C2B57A510}">
      <formula1>J42</formula1>
      <formula2>J43</formula2>
    </dataValidation>
    <dataValidation type="time" allowBlank="1" showInputMessage="1" showErrorMessage="1" error="Enter a time between 12:00 AM and 11:59 PM." promptTitle="Week 4/Day 3: Individual End" prompt="Enter the time the individual clocked out for work for purposes of the Vocational Training Stipend (VTS)." sqref="C66" xr:uid="{4C8044D6-8EA8-4830-80F4-16C12B64B3E1}">
      <formula1>J42</formula1>
      <formula2>J43</formula2>
    </dataValidation>
    <dataValidation type="whole" allowBlank="1" showInputMessage="1" showErrorMessage="1" error="Must be between 0 and 240 minutes." promptTitle="Week 4/Day 3: Less Time" prompt="Green: Less Time (In Minutes) for unpaid meal periods and extra unpaid breaks.  Youth are permitted one paid fifteen (15) minute break for every four (4) hours of actual work." sqref="D66" xr:uid="{FED7260C-4F57-4289-88CB-6DD169F4EF93}">
      <formula1>0</formula1>
      <formula2>240</formula2>
    </dataValidation>
    <dataValidation allowBlank="1" showInputMessage="1" showErrorMessage="1" error="This field is not editable." promptTitle="Week 4/Day 3: Daily VTS" prompt="Non-Editable: Calculation" sqref="E66" xr:uid="{D4F61204-5CDF-4FF2-BE36-EF70774E5342}"/>
    <dataValidation allowBlank="1" showInputMessage="1" showErrorMessage="1" promptTitle="Week 4/Day 3: Staff Initials" prompt="Green: Enter the names of all Provider Staff members that performed the service during the week." sqref="F66" xr:uid="{67FEA224-7903-4911-91DB-A9A6BA229731}"/>
    <dataValidation allowBlank="1" showInputMessage="1" showErrorMessage="1" promptTitle="Week 4/Day 3: Narrative" prompt="Green: Enter a summary of the Individuals experiences (e.g. concerns with soft skills), performance (e.g. did they meet the employer’s quality/quantity expectations), if not what was the issue), and any interventions the Provider used for the day." sqref="G66" xr:uid="{2FB1C35F-F6BD-488A-888E-013D1ECBCD43}"/>
    <dataValidation allowBlank="1" showInputMessage="1" showErrorMessage="1" promptTitle="Week 4/Day 4: Narrative" prompt="Green: Enter a summary of the Individuals experiences (e.g. concerns with soft skills), performance (e.g. did they meet the employer’s quality/quantity expectations), if not what was the issue), and any interventions the Provider used for the day." sqref="G67" xr:uid="{58CED72F-39E1-441F-95BF-D461B81A16E1}"/>
    <dataValidation allowBlank="1" showInputMessage="1" showErrorMessage="1" promptTitle="Week 4/Day 4: Staff Initials" prompt="Green: Enter the names of all Provider Staff members that performed the service during the week." sqref="F67" xr:uid="{9BB0A541-E6B7-4736-A9CE-523652B13198}"/>
    <dataValidation allowBlank="1" showInputMessage="1" showErrorMessage="1" error="This field is not editable." promptTitle="Week 4/Day 4: Daily VTS" prompt="Non-Editable: Calculation" sqref="E67" xr:uid="{C0CB5C5C-A601-4D8B-8C05-C48FE4C197B5}"/>
    <dataValidation type="whole" allowBlank="1" showInputMessage="1" showErrorMessage="1" error="Must be between 0 and 240 minutes." promptTitle="Week 4/Day 4: Less Time" prompt="Green: Less Time (In Minutes) for unpaid meal periods and extra unpaid breaks.  Youth are permitted one paid fifteen (15) minute break for every four (4) hours of actual work." sqref="D67" xr:uid="{B2DBA8A3-0A0E-409E-9162-028A5FC9BE75}">
      <formula1>0</formula1>
      <formula2>240</formula2>
    </dataValidation>
    <dataValidation type="time" allowBlank="1" showInputMessage="1" showErrorMessage="1" error="Enter a time between 12:00 AM and 11:59 PM." promptTitle="Week 4/Day 4: Individual End" prompt="Enter the time the individual clocked out for work for purposes of the Vocational Training Stipend (VTS)." sqref="C67" xr:uid="{162C73AC-EACD-40EB-94C8-78DC1EB9E0FA}">
      <formula1>J43</formula1>
      <formula2>J44</formula2>
    </dataValidation>
    <dataValidation type="time" allowBlank="1" showInputMessage="1" showErrorMessage="1" error="Enter a time between 12:00 AM and 11:59 PM." promptTitle="Week 4/Day 4: Individual Start" prompt="Green: Enter the time the individual clocked in for work for purposes of the Vocational Training Stipend (VTS)." sqref="B67" xr:uid="{7B0ED4C4-21DD-4CD5-92CC-BAB910A7CE11}">
      <formula1>J43</formula1>
      <formula2>J44</formula2>
    </dataValidation>
    <dataValidation type="date" allowBlank="1" showInputMessage="1" showErrorMessage="1" errorTitle="Date 1" error="Must be be a date format MM/DD/YY." promptTitle="Week 4/Day 4: Date" prompt="Green: Date of Service, MM/DD/YY." sqref="A67" xr:uid="{CE0F7BAC-3CC8-4DFF-B3CB-DF5F5A233919}">
      <formula1>44331</formula1>
      <formula2>45930</formula2>
    </dataValidation>
    <dataValidation type="date" allowBlank="1" showInputMessage="1" showErrorMessage="1" errorTitle="Date 1" error="Must be be a date format MM/DD/YY." promptTitle="Week 4/Day 5: Date" prompt="Green: Date of Service, MM/DD/YY." sqref="A68" xr:uid="{9CF2A872-1CF5-43AC-9FAA-20A7F20B6A03}">
      <formula1>44331</formula1>
      <formula2>45930</formula2>
    </dataValidation>
    <dataValidation type="time" allowBlank="1" showInputMessage="1" showErrorMessage="1" error="Enter a time between 12:00 AM and 11:59 PM." promptTitle="Week 4/Day 5: Individual Start" prompt="Green: Enter the time the individual clocked in for work for purposes of the Vocational Training Stipend (VTS)." sqref="B68" xr:uid="{310DE174-2191-49D9-90CC-4A737C032AC5}">
      <formula1>J44</formula1>
      <formula2>J45</formula2>
    </dataValidation>
    <dataValidation type="time" allowBlank="1" showInputMessage="1" showErrorMessage="1" error="Enter a time between 12:00 AM and 11:59 PM." promptTitle="Week 4/Day 5: Individual End" prompt="Enter the time the individual clocked out for work for purposes of the Vocational Training Stipend (VTS)." sqref="C68" xr:uid="{9BBF534D-3BA4-41B9-9A69-3C019DF1A397}">
      <formula1>J44</formula1>
      <formula2>J45</formula2>
    </dataValidation>
    <dataValidation type="whole" allowBlank="1" showInputMessage="1" showErrorMessage="1" error="Must be between 0 and 240 minutes." promptTitle="Week 4/Day 5: Less Time" prompt="Green: Less Time (In Minutes) for unpaid meal periods and extra unpaid breaks.  Youth are permitted one paid fifteen (15) minute break for every four (4) hours of actual work." sqref="D68" xr:uid="{E1551CA0-6150-41C6-BA14-91B09191FB6D}">
      <formula1>0</formula1>
      <formula2>240</formula2>
    </dataValidation>
    <dataValidation allowBlank="1" showInputMessage="1" showErrorMessage="1" error="This field is not editable." promptTitle="Week 4/Day 5: Daily VTS" prompt="Non-Editable: Calculation" sqref="E68" xr:uid="{E6861CE5-41AF-4544-BFBE-EE62C5274824}"/>
    <dataValidation allowBlank="1" showInputMessage="1" showErrorMessage="1" promptTitle="Week 4/Day 5: Staff Initials" prompt="Green: Enter the names of all Provider Staff members that performed the service during the week." sqref="F68" xr:uid="{422D83C5-66DF-47E5-A3FC-F84C62FB2DEF}"/>
    <dataValidation allowBlank="1" showInputMessage="1" showErrorMessage="1" promptTitle="Week 4/Day 5: Narrative" prompt="Green: Enter a summary of the Individuals experiences (e.g. concerns with soft skills), performance (e.g. did they meet the employer’s quality/quantity expectations), if not what was the issue), and any interventions the Provider used for the day." sqref="G68" xr:uid="{553886B4-619F-4711-BB51-0AB2097B9259}"/>
    <dataValidation allowBlank="1" showInputMessage="1" showErrorMessage="1" promptTitle="Week 5: Job Site" prompt="Green: Business name &amp; address." sqref="G71" xr:uid="{AE47FC44-5B7E-4BD9-B857-D6F1E51EE994}"/>
    <dataValidation allowBlank="1" showInputMessage="1" showErrorMessage="1" promptTitle="Week 5: Work Schedule" prompt="Green: Enter the scheduled start and end time for the service, e.g. 9:00 - 12:00." sqref="B72:C72" xr:uid="{015ED7EE-3C28-4061-BEAE-77F94AD8C009}"/>
    <dataValidation type="list" allowBlank="1" showInputMessage="1" showErrorMessage="1" error="Must be between 0 - 4." promptTitle="Week 5: # In Group" prompt="Green: Enter or select the number of people in the group (Max= 4)." sqref="E72:F72" xr:uid="{971920E5-7C1C-49D4-AC89-307826EBEFBF}">
      <formula1>$J$7:$J$10</formula1>
    </dataValidation>
    <dataValidation allowBlank="1" showInputMessage="1" showErrorMessage="1" promptTitle="Week 5: Service UOS" prompt="Non-Editable: Calculation" sqref="E73:F73" xr:uid="{C290E4F1-091F-48EC-92EE-FA7AE6693DF5}"/>
    <dataValidation allowBlank="1" showInputMessage="1" showErrorMessage="1" promptTitle="Week 5: Job Tasks" prompt="Green: List the job tasks that participants will complete during the service, e.g. 1) Clear &amp; wash tables, 2) empty trash, 3) sweep floor, 4) clean restrooms, etc._x000a_" sqref="G74" xr:uid="{7054BAE5-BD8E-42C0-B284-FE01597D0A35}"/>
    <dataValidation type="date" allowBlank="1" showInputMessage="1" showErrorMessage="1" errorTitle="Date 1" error="Must be be a date format MM/DD/YY." promptTitle="Week 5/Day 1: Date" prompt="Green: Date of Service, MM/DD/YY." sqref="A77" xr:uid="{71AD9CEA-3BB1-417C-BC50-535348A26930}">
      <formula1>44331</formula1>
      <formula2>45930</formula2>
    </dataValidation>
    <dataValidation type="time" allowBlank="1" showInputMessage="1" showErrorMessage="1" error="Enter a time between 12:00 AM and 11:59 PM." promptTitle="Week 5/Day 1: Individual Start" prompt="Green: Enter the time the individual clocked in for work for purposes of the Vocational Training Stipend (VTS)." sqref="B77" xr:uid="{F95ACD9B-F7F1-4019-9789-0F1EB1F147D1}">
      <formula1>J53</formula1>
      <formula2>J54</formula2>
    </dataValidation>
    <dataValidation type="time" allowBlank="1" showInputMessage="1" showErrorMessage="1" error="Enter a time between 12:00 AM and 11:59 PM." promptTitle="Week 5/Day 1: Individual End" prompt="Enter the time the individual clocked out for work for purposes of the Vocational Training Stipend (VTS)." sqref="C77" xr:uid="{FE3406C3-AEF4-4C26-9F35-337D4958F2EB}">
      <formula1>J53</formula1>
      <formula2>J54</formula2>
    </dataValidation>
    <dataValidation type="whole" allowBlank="1" showInputMessage="1" showErrorMessage="1" error="Must be between 0 and 240 minutes." promptTitle="Week 5/Day 1: Less Time" prompt="Green: Less Time (In Minutes) for unpaid meal periods and extra unpaid breaks.  Youth are permitted one paid fifteen (15) minute break for every four (4) hours of actual work." sqref="D77" xr:uid="{E4566855-C4F0-493F-A4FE-838E9FC03605}">
      <formula1>0</formula1>
      <formula2>240</formula2>
    </dataValidation>
    <dataValidation allowBlank="1" showInputMessage="1" showErrorMessage="1" error="This field is not editable." promptTitle="Week 5/Day 1: Daily VTS" prompt="Non-Editable: Calculation" sqref="E77" xr:uid="{B20FB0C2-EEB0-4BDE-ABAE-83BFB41AB585}"/>
    <dataValidation allowBlank="1" showInputMessage="1" showErrorMessage="1" promptTitle="Week 5/Day 1: Staff Initials" prompt="Green: Enter the names of all Provider Staff members that performed the service during the week." sqref="F77" xr:uid="{3A5FBB47-EF2F-4E01-BECB-B6306E538960}"/>
    <dataValidation allowBlank="1" showInputMessage="1" showErrorMessage="1" promptTitle="Week 5/Day 1: Narrative" prompt="Green: Enter a summary of the Individuals experiences (e.g. concerns with soft skills), performance (e.g. did they meet the employer’s quality/quantity expectations), if not what was the issue), and any interventions the Provider used for the day." sqref="G77" xr:uid="{F3F0FE47-D44E-4C86-A09B-F1DEB43EBA62}"/>
    <dataValidation type="date" allowBlank="1" showInputMessage="1" showErrorMessage="1" errorTitle="Date 1" error="Must be be a date format MM/DD/YY." promptTitle="Week 5/Day 2: Date" prompt="Green: Date of Service, MM/DD/YY." sqref="A78" xr:uid="{0B5F295C-C00C-40AC-8A6F-54F266C28549}">
      <formula1>44331</formula1>
      <formula2>45930</formula2>
    </dataValidation>
    <dataValidation type="time" allowBlank="1" showInputMessage="1" showErrorMessage="1" error="Enter a time between 12:00 AM and 11:59 PM." promptTitle="Week 5/Day 2: Individual Start" prompt="Green: Enter the time the individual clocked in for work for purposes of the Vocational Training Stipend (VTS)." sqref="B78" xr:uid="{F3ED9BB0-5677-462E-B8AC-BF8712EA32E0}">
      <formula1>J54</formula1>
      <formula2>J55</formula2>
    </dataValidation>
    <dataValidation type="time" allowBlank="1" showInputMessage="1" showErrorMessage="1" error="Enter a time between 12:00 AM and 11:59 PM." promptTitle="Week 5/Day 2: Individual End" prompt="Enter the time the individual clocked out for work for purposes of the Vocational Training Stipend (VTS)." sqref="C78" xr:uid="{6B51C599-B530-4EFA-8DBC-D5A16AC9013E}">
      <formula1>J54</formula1>
      <formula2>J55</formula2>
    </dataValidation>
    <dataValidation type="whole" allowBlank="1" showInputMessage="1" showErrorMessage="1" error="Must be between 0 and 240 minutes." promptTitle="Week 5/Day 2: Less Time" prompt="Green: Less Time (In Minutes) for unpaid meal periods and extra unpaid breaks.  Youth are permitted one paid fifteen (15) minute break for every four (4) hours of actual work." sqref="D78" xr:uid="{3DF9EF60-88C1-45C1-AD63-DFFEAE9EB492}">
      <formula1>0</formula1>
      <formula2>240</formula2>
    </dataValidation>
    <dataValidation allowBlank="1" showInputMessage="1" showErrorMessage="1" error="This field is not editable." promptTitle="Week 5/Day 2: Daily VTS" prompt="Non-Editable: Calculation" sqref="E78" xr:uid="{B426B910-AABE-4309-99D4-08129564A3C1}"/>
    <dataValidation allowBlank="1" showInputMessage="1" showErrorMessage="1" promptTitle="Week 5/Day 2: Staff Initials" prompt="Green: Enter the names of all Provider Staff members that performed the service during the week." sqref="F78" xr:uid="{A3713985-2FF6-4407-9F32-04BBE4168533}"/>
    <dataValidation allowBlank="1" showInputMessage="1" showErrorMessage="1" promptTitle="Week 5/Day 2: Narrative" prompt="Green: Enter a summary of the Individuals experiences (e.g. concerns with soft skills), performance (e.g. did they meet the employer’s quality/quantity expectations), if not what was the issue), and any interventions the Provider used for the day." sqref="G78" xr:uid="{BE713896-05E4-42FC-9EFD-97BEF9671B80}"/>
    <dataValidation type="date" allowBlank="1" showInputMessage="1" showErrorMessage="1" errorTitle="Date 1" error="Must be be a date format MM/DD/YY." promptTitle="Week 5/Day 3: Date" prompt="Green: Date of Service, MM/DD/YY." sqref="A79" xr:uid="{DF2C9571-C5DA-4A21-BE56-CBCF742A9DBE}">
      <formula1>44331</formula1>
      <formula2>45930</formula2>
    </dataValidation>
    <dataValidation type="time" allowBlank="1" showInputMessage="1" showErrorMessage="1" error="Enter a time between 12:00 AM and 11:59 PM." promptTitle="Week 5/Day 3: Individual Start" prompt="Green: Enter the time the individual clocked in for work for purposes of the Vocational Training Stipend (VTS)." sqref="B79" xr:uid="{8093FA46-1E1D-4E2F-AB82-FEC346F94A01}">
      <formula1>J55</formula1>
      <formula2>J56</formula2>
    </dataValidation>
    <dataValidation type="time" allowBlank="1" showInputMessage="1" showErrorMessage="1" error="Enter a time between 12:00 AM and 11:59 PM." promptTitle="Week 5/Day 3: Individual End" prompt="Enter the time the individual clocked out for work for purposes of the Vocational Training Stipend (VTS)." sqref="C79" xr:uid="{57028981-30E6-4D69-A65A-1F0043EAD217}">
      <formula1>J55</formula1>
      <formula2>J56</formula2>
    </dataValidation>
    <dataValidation type="whole" allowBlank="1" showInputMessage="1" showErrorMessage="1" error="Must be between 0 and 240 minutes." promptTitle="Week 5/Day 3: Less Time" prompt="Green: Less Time (In Minutes) for unpaid meal periods and extra unpaid breaks.  Youth are permitted one paid fifteen (15) minute break for every four (4) hours of actual work." sqref="D79" xr:uid="{CE021DFF-495C-4C60-AB30-720DB2DAC144}">
      <formula1>0</formula1>
      <formula2>240</formula2>
    </dataValidation>
    <dataValidation allowBlank="1" showInputMessage="1" showErrorMessage="1" error="This field is not editable." promptTitle="Week 5/Day 3: Daily VTS" prompt="Non-Editable: Calculation" sqref="E79" xr:uid="{0C983786-BA61-4057-B446-5648F0A167CC}"/>
    <dataValidation allowBlank="1" showInputMessage="1" showErrorMessage="1" promptTitle="Week 5/Day 3: Staff Initials" prompt="Green: Enter the names of all Provider Staff members that performed the service during the week." sqref="F79" xr:uid="{BB573960-F1DB-416A-97C1-382A7D9E7A05}"/>
    <dataValidation allowBlank="1" showInputMessage="1" showErrorMessage="1" promptTitle="Week 5/Day 3: Narrative" prompt="Green: Enter a summary of the Individuals experiences (e.g. concerns with soft skills), performance (e.g. did they meet the employer’s quality/quantity expectations), if not what was the issue), and any interventions the Provider used for the day." sqref="G79" xr:uid="{F6F67E21-85BC-4415-B417-418CE5B7D42B}"/>
    <dataValidation allowBlank="1" showInputMessage="1" showErrorMessage="1" promptTitle="Week 5/Day 4: Narrative" prompt="Green: Enter a summary of the Individuals experiences (e.g. concerns with soft skills), performance (e.g. did they meet the employer’s quality/quantity expectations), if not what was the issue), and any interventions the Provider used for the day." sqref="G80" xr:uid="{96640312-E88A-4ED8-BD5F-ABA7973429BC}"/>
    <dataValidation allowBlank="1" showInputMessage="1" showErrorMessage="1" promptTitle="Week 5/Day 4: Staff Initials" prompt="Green: Enter the names of all Provider Staff members that performed the service during the week." sqref="F80" xr:uid="{F285B94D-0E24-48AE-ABE6-612DA396A656}"/>
    <dataValidation allowBlank="1" showInputMessage="1" showErrorMessage="1" error="This field is not editable." promptTitle="Week 5/Day 4: Daily VTS" prompt="Non-Editable: Calculation" sqref="E80" xr:uid="{02B7C149-C87B-4921-B759-3DDD337103B5}"/>
    <dataValidation type="whole" allowBlank="1" showInputMessage="1" showErrorMessage="1" error="Must be between 0 and 240 minutes." promptTitle="Week 5/Day 4: Less Time" prompt="Green: Less Time (In Minutes) for unpaid meal periods and extra unpaid breaks.  Youth are permitted one paid fifteen (15) minute break for every four (4) hours of actual work." sqref="D80" xr:uid="{74F1C7FA-A78B-4032-9BD5-86ED3E0658CB}">
      <formula1>0</formula1>
      <formula2>240</formula2>
    </dataValidation>
    <dataValidation type="time" allowBlank="1" showInputMessage="1" showErrorMessage="1" error="Enter a time between 12:00 AM and 11:59 PM." promptTitle="Week 5/Day 4: Individual End" prompt="Enter the time the individual clocked out for work for purposes of the Vocational Training Stipend (VTS)." sqref="C80" xr:uid="{067A8A99-B901-4791-8078-39F7FC26D430}">
      <formula1>J56</formula1>
      <formula2>J57</formula2>
    </dataValidation>
    <dataValidation type="time" allowBlank="1" showInputMessage="1" showErrorMessage="1" error="Enter a time between 12:00 AM and 11:59 PM." promptTitle="Week 5/Day 4: Individual Start" prompt="Green: Enter the time the individual clocked in for work for purposes of the Vocational Training Stipend (VTS)." sqref="B80" xr:uid="{24549DAD-D558-47D2-94DA-AD998FAD447D}">
      <formula1>J56</formula1>
      <formula2>J57</formula2>
    </dataValidation>
    <dataValidation type="date" allowBlank="1" showInputMessage="1" showErrorMessage="1" errorTitle="Date 1" error="Must be be a date format MM/DD/YY." promptTitle="Week 5/Day 4: Date" prompt="Green: Date of Service, MM/DD/YY." sqref="A80" xr:uid="{8913538E-18C8-427F-8EDD-110AC5A71693}">
      <formula1>44331</formula1>
      <formula2>45930</formula2>
    </dataValidation>
    <dataValidation type="date" allowBlank="1" showInputMessage="1" showErrorMessage="1" errorTitle="Date 1" error="Must be be a date format MM/DD/YY." promptTitle="Week 5/Day 5: Date" prompt="Green: Date of Service, MM/DD/YY." sqref="A81" xr:uid="{E83BF7CF-8FC1-4DAE-9316-E034E487EEB0}">
      <formula1>44331</formula1>
      <formula2>45930</formula2>
    </dataValidation>
    <dataValidation type="time" allowBlank="1" showInputMessage="1" showErrorMessage="1" error="Enter a time between 12:00 AM and 11:59 PM." promptTitle="Week 5/Day 5: Individual Start" prompt="Green: Enter the time the individual clocked in for work for purposes of the Vocational Training Stipend (VTS)." sqref="B81" xr:uid="{275D2992-FFBF-4A82-9A1A-FCDEAF3B44E7}">
      <formula1>J57</formula1>
      <formula2>J58</formula2>
    </dataValidation>
    <dataValidation type="time" allowBlank="1" showInputMessage="1" showErrorMessage="1" error="Enter a time between 12:00 AM and 11:59 PM." promptTitle="Week 5/Day 5: Individual End" prompt="Enter the time the individual clocked out for work for purposes of the Vocational Training Stipend (VTS)." sqref="C81" xr:uid="{CDA5BFC6-3A59-438A-A157-682DFE8D0BF9}">
      <formula1>J57</formula1>
      <formula2>J58</formula2>
    </dataValidation>
    <dataValidation type="whole" allowBlank="1" showInputMessage="1" showErrorMessage="1" error="Must be between 0 and 240 minutes." promptTitle="Week 5/Day 5: Less Time" prompt="Green: Less Time (In Minutes) for unpaid meal periods and extra unpaid breaks.  Youth are permitted one paid fifteen (15) minute break for every four (4) hours of actual work." sqref="D81" xr:uid="{EC173CFC-9F93-4A75-8798-4F6198ECA404}">
      <formula1>0</formula1>
      <formula2>240</formula2>
    </dataValidation>
    <dataValidation allowBlank="1" showInputMessage="1" showErrorMessage="1" error="This field is not editable." promptTitle="Week 5/Day 5: Daily VTS" prompt="Non-Editable: Calculation" sqref="E81" xr:uid="{A358BD50-0FC5-4CFD-8945-F93F872F5338}"/>
    <dataValidation allowBlank="1" showInputMessage="1" showErrorMessage="1" promptTitle="Week 5/Day 5: Staff Initials" prompt="Green: Enter the names of all Provider Staff members that performed the service during the week." sqref="F81" xr:uid="{DB6C2AFC-BF23-4691-8CEC-339A80A3AEF2}"/>
    <dataValidation allowBlank="1" showInputMessage="1" showErrorMessage="1" promptTitle="Week 5/Day 5: Narrative" prompt="Green: Enter a summary of the Individuals experiences (e.g. concerns with soft skills), performance (e.g. did they meet the employer’s quality/quantity expectations), if not what was the issue), and any interventions the Provider used for the day." sqref="G81" xr:uid="{6C38496A-DFD6-4B1E-AAAD-3C94359A4163}"/>
    <dataValidation type="time" allowBlank="1" showInputMessage="1" showErrorMessage="1" error="Enter a time between 12:00 AM and 11:59 PM." promptTitle="Week 1/Day 2: Individual Start" prompt="Green: Enter the time the individual clocked in for work for purposes of the Vocational Training Stipend (VTS)." sqref="B26" xr:uid="{C67C629D-3BC5-4ECF-BB27-FFBEC47E8BDA}">
      <formula1>J3</formula1>
      <formula2>J4</formula2>
    </dataValidation>
    <dataValidation type="time" allowBlank="1" showInputMessage="1" showErrorMessage="1" error="Enter a time between 12:00 AM and 11:59 PM." promptTitle="Week 1/Day 2: Individual End" prompt="Enter the time the individual clocked out for work for purposes of the Vocational Training Stipend (VTS)." sqref="C26" xr:uid="{324A6B44-970A-4FD1-9A09-E900F37DEA30}">
      <formula1>J3</formula1>
      <formula2>J4</formula2>
    </dataValidation>
    <dataValidation type="time" allowBlank="1" showInputMessage="1" showErrorMessage="1" error="Enter a time between 12:00 AM and 11:59 PM." promptTitle="Week 1/Day 3: Individual End" prompt="Enter the time the individual clocked out for work for purposes of the Vocational Training Stipend (VTS)." sqref="C27" xr:uid="{D6C555AF-234B-4BAF-9F45-322399294B4D}">
      <formula1>J4</formula1>
      <formula2>J5</formula2>
    </dataValidation>
    <dataValidation type="time" allowBlank="1" showInputMessage="1" showErrorMessage="1" error="Enter a time between 12:00 AM and 11:59 PM." promptTitle="Week 1/Day 3: Individual Start" prompt="Green: Enter the time the individual clocked in for work for purposes of the Vocational Training Stipend (VTS)." sqref="B27" xr:uid="{D0969E45-5240-4F8B-8F04-2C7467C29CFD}">
      <formula1>J4</formula1>
      <formula2>J5</formula2>
    </dataValidation>
    <dataValidation allowBlank="1" showInputMessage="1" showErrorMessage="1" prompt="Green: Enter provider invoice number." sqref="G3" xr:uid="{301A61E7-F127-47B5-B4A7-546A66E7BD4D}"/>
    <dataValidation allowBlank="1" showInputMessage="1" showErrorMessage="1" prompt="Green: Enter the invoice date." sqref="G8" xr:uid="{CFD2F8F1-F7C6-442B-810B-8290773CC1D9}"/>
    <dataValidation allowBlank="1" showInputMessage="1" showErrorMessage="1" prompt="Green: Enter the service start date." sqref="G9" xr:uid="{D4E57D56-D770-4B05-8B14-48C1070C9227}"/>
    <dataValidation allowBlank="1" showInputMessage="1" showErrorMessage="1" prompt="Green: Enter the service end date." sqref="G10" xr:uid="{4CF4E5EA-65C2-4737-AD24-B54738B4B194}"/>
    <dataValidation type="list" allowBlank="1" showInputMessage="1" showErrorMessage="1" error="Must either be Mid-Point or Final." prompt="Green: Enter the status of the invoice.  Default setting is Final." sqref="G11" xr:uid="{F290E80F-B862-48F8-8DFA-1D120262561F}">
      <formula1>$K$5:$K$6</formula1>
    </dataValidation>
    <dataValidation type="time" allowBlank="1" showInputMessage="1" showErrorMessage="1" error="Enter a time between 12:00 AM and 11:59 PM." promptTitle="Week 1/Day 1: Individual End" prompt="Enter the time the individual clocked out for work for purposes of the Vocational Training Stipend (VTS)." sqref="C29" xr:uid="{4DD9733A-9C07-41F1-AB94-90A3B353208E}">
      <formula1>J6</formula1>
      <formula2>#REF!</formula2>
    </dataValidation>
    <dataValidation type="time" allowBlank="1" showInputMessage="1" showErrorMessage="1" error="Enter a time between 12:00 AM and 11:59 PM." promptTitle="Week 1/Day 5: Individual Start" prompt="Green: Enter the time the individual clocked in for work for purposes of the Vocational Training Stipend (VTS)." sqref="B29" xr:uid="{BBAD0A89-288A-4AD0-8D0B-1C4398AFB215}">
      <formula1>J6</formula1>
      <formula2>#REF!</formula2>
    </dataValidation>
    <dataValidation type="list" allowBlank="1" showInputMessage="1" showErrorMessage="1" error="Enter Yes or No, or you may leave the field blank." prompt="Green: Select or type Yes or No, if the case qualifies for the Bilingual Supplement." sqref="F16" xr:uid="{BDC798FA-4D07-43ED-BF1E-D6C086568E54}">
      <formula1>$K$1:$K$3</formula1>
    </dataValidation>
    <dataValidation type="time" allowBlank="1" showInputMessage="1" showErrorMessage="1" error="Enter a time between 12:00 AM and 11:59 PM." promptTitle="Week 1/Day 1: Individual Start" prompt="Green: Enter the time the individual clocked in for work for purposes of the Vocational Training Stipend (VTS)." sqref="B25" xr:uid="{41835256-FC09-44E8-BBFB-935485F61350}">
      <formula1>J2</formula1>
      <formula2>J3</formula2>
    </dataValidation>
    <dataValidation type="list" allowBlank="1" showInputMessage="1" showErrorMessage="1" promptTitle="Service Description 1" prompt="Green: Select the service from the drop-down list." sqref="A12:F12" xr:uid="{45E43AAA-51F3-46D3-8C23-343BC2863159}">
      <formula1>$O$1:$O$3</formula1>
    </dataValidation>
    <dataValidation type="list" allowBlank="1" showInputMessage="1" showErrorMessage="1" promptTitle="Service Description 2" prompt="Select the service from the drop-down list." sqref="A13:F13" xr:uid="{E6099591-1473-468A-BB80-3BA05EB18EDA}">
      <formula1>$P$1:$P$3</formula1>
    </dataValidation>
    <dataValidation type="time" allowBlank="1" showInputMessage="1" showErrorMessage="1" error="Enter a time between 12:00 AM and 11:59 PM." promptTitle="Week 1/Day 1: Individual End" prompt="Enter the time the individual clocked out for work for purposes of the Vocational Training Stipend (VTS)." sqref="C25" xr:uid="{E1CA8B51-BD03-4E8A-9989-57EF69710774}">
      <formula1>J2</formula1>
      <formula2>J3</formula2>
    </dataValidation>
    <dataValidation allowBlank="1" showInputMessage="1" showErrorMessage="1" promptTitle="Service Hours Offered: Week 1" prompt="Enter the number of hours scheduled for the week. This is used to calculate the weekly rate." sqref="B21:C21" xr:uid="{AA5D6AF8-4B9E-44D5-AE9F-08E531C6BC0E}"/>
    <dataValidation allowBlank="1" showInputMessage="1" showErrorMessage="1" promptTitle="Service Hours Offered: Week 2" prompt="Enter the number of hours scheduled for the week. This is used to calculate the weekly rate." sqref="B34:C34" xr:uid="{8F6A842C-CED5-4747-990E-6C144F4A8EE9}"/>
    <dataValidation allowBlank="1" showInputMessage="1" showErrorMessage="1" promptTitle="Service Hours Offered: Week 3" prompt="Enter the number of hours scheduled for the week. This is used to calculate the weekly rate." sqref="B47:C47" xr:uid="{11CF1924-19CF-4B16-8578-97B8EEC3B077}"/>
    <dataValidation allowBlank="1" showInputMessage="1" showErrorMessage="1" promptTitle="Service Hours Offered: Week 4" prompt="Enter the number of hours scheduled for the week. This is used to calculate the weekly rate." sqref="B60:C60" xr:uid="{316F2CAB-7D07-4428-B029-68D59092E87D}"/>
    <dataValidation allowBlank="1" showInputMessage="1" showErrorMessage="1" promptTitle="Service Hours Offered: Week 5" prompt="Enter the number of hours scheduled for the week. This is used to calculate the weekly rate." sqref="B73:C73" xr:uid="{E601EC49-B288-45FB-9CD1-3853E018C1EB}"/>
  </dataValidations>
  <pageMargins left="0.25" right="0.25" top="1" bottom="0.75" header="0.3" footer="0.3"/>
  <pageSetup scale="84" fitToHeight="0" orientation="landscape" horizontalDpi="360" verticalDpi="360" r:id="rId1"/>
  <headerFooter>
    <oddHeader xml:space="preserve">&amp;L&amp;G&amp;C&amp;"Arial,Regular"&amp;16Summer Youth Work Experience
Invoice and Report&amp;R&amp;8&amp;G
</oddHeader>
    <oddFooter>&amp;L&amp;"Arial,Regular"Updated 01-3-23&amp;C&amp;"Arial,Regular"Form 16</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4A5A2-98C6-4907-BD3A-4242A0B4DD46}">
  <sheetPr>
    <tabColor rgb="FFFF0000"/>
  </sheetPr>
  <dimension ref="A1:BF91"/>
  <sheetViews>
    <sheetView topLeftCell="A3" workbookViewId="0">
      <selection activeCell="A3" sqref="A1:XFD1048576"/>
    </sheetView>
  </sheetViews>
  <sheetFormatPr defaultColWidth="29.7109375" defaultRowHeight="14.25" x14ac:dyDescent="0.2"/>
  <cols>
    <col min="1" max="1" width="15.7109375" style="3" bestFit="1" customWidth="1"/>
    <col min="2" max="3" width="10.7109375" style="3" bestFit="1" customWidth="1"/>
    <col min="4" max="4" width="10.28515625" style="3" bestFit="1" customWidth="1"/>
    <col min="5" max="5" width="9.7109375" style="3" bestFit="1" customWidth="1"/>
    <col min="6" max="6" width="7.7109375" style="3" customWidth="1"/>
    <col min="7" max="7" width="93.28515625" style="3" customWidth="1"/>
    <col min="8" max="8" width="9.28515625" style="10" bestFit="1" customWidth="1"/>
    <col min="9" max="9" width="10.28515625" style="10" bestFit="1" customWidth="1"/>
    <col min="10" max="10" width="9" style="12" bestFit="1" customWidth="1"/>
    <col min="11" max="11" width="6.7109375" style="12" bestFit="1" customWidth="1"/>
    <col min="12" max="12" width="3" style="12" bestFit="1" customWidth="1"/>
    <col min="13" max="13" width="7.28515625" style="12" bestFit="1" customWidth="1"/>
    <col min="14" max="14" width="2" style="12" bestFit="1" customWidth="1"/>
    <col min="15" max="15" width="32.28515625" style="12" bestFit="1" customWidth="1"/>
    <col min="16" max="16" width="21.28515625" style="2" bestFit="1" customWidth="1"/>
    <col min="17" max="17" width="40.28515625" style="2" customWidth="1"/>
    <col min="18" max="30" width="29.7109375" style="2"/>
    <col min="31" max="32" width="29.7109375" style="1"/>
    <col min="33" max="16384" width="29.7109375" style="3"/>
  </cols>
  <sheetData>
    <row r="1" spans="1:32" ht="15.75" thickBot="1" x14ac:dyDescent="0.25">
      <c r="A1" s="122" t="s">
        <v>63</v>
      </c>
      <c r="B1" s="122"/>
      <c r="C1" s="122"/>
      <c r="D1" s="122"/>
      <c r="E1" s="122"/>
      <c r="F1" s="122"/>
      <c r="G1" s="65" t="s">
        <v>80</v>
      </c>
      <c r="H1" s="11" t="s">
        <v>0</v>
      </c>
      <c r="I1" s="9"/>
      <c r="J1" s="12" t="s">
        <v>1</v>
      </c>
      <c r="K1" s="10" t="s">
        <v>4</v>
      </c>
      <c r="L1" s="13"/>
      <c r="O1" s="14" t="s">
        <v>67</v>
      </c>
      <c r="P1" s="2" t="s">
        <v>64</v>
      </c>
    </row>
    <row r="2" spans="1:32" ht="15.75" thickBot="1" x14ac:dyDescent="0.25">
      <c r="A2" s="122" t="s">
        <v>2</v>
      </c>
      <c r="B2" s="122"/>
      <c r="C2" s="122"/>
      <c r="D2" s="122"/>
      <c r="E2" s="122"/>
      <c r="F2" s="122"/>
      <c r="G2" s="65">
        <v>1234567</v>
      </c>
      <c r="H2" s="11" t="s">
        <v>0</v>
      </c>
      <c r="J2" s="15">
        <v>0</v>
      </c>
      <c r="K2" s="10" t="s">
        <v>3</v>
      </c>
      <c r="L2" s="17">
        <f>IF(AND(G7="Final",J81=3),SUM(E26,E39,E52,E65,E78),0)</f>
        <v>0</v>
      </c>
      <c r="M2" s="18">
        <f>IF(AND(G7="Final",J81=2),SUM(E17,E30,E43,E56,E69),0)</f>
        <v>2891.2260000000001</v>
      </c>
      <c r="O2" s="14" t="s">
        <v>10</v>
      </c>
    </row>
    <row r="3" spans="1:32" ht="15.75" thickBot="1" x14ac:dyDescent="0.25">
      <c r="A3" s="122" t="s">
        <v>5</v>
      </c>
      <c r="B3" s="122"/>
      <c r="C3" s="122"/>
      <c r="D3" s="122"/>
      <c r="E3" s="122"/>
      <c r="F3" s="122"/>
      <c r="G3" s="65" t="s">
        <v>37</v>
      </c>
      <c r="H3" s="11" t="s">
        <v>0</v>
      </c>
      <c r="J3" s="15">
        <v>0.99998842592592585</v>
      </c>
      <c r="K3" s="19"/>
      <c r="L3" s="17">
        <f>IF(AND(G7=K6,J81&gt;=1),SUM(E26,E39,E52,E65,E78),0)</f>
        <v>0</v>
      </c>
      <c r="M3" s="18">
        <f>IF(AND(G7=K6,J81&gt;=1),SUM(E17,E30,E43,E56,E69),0)</f>
        <v>0</v>
      </c>
      <c r="O3" s="14"/>
    </row>
    <row r="4" spans="1:32" ht="15.75" thickBot="1" x14ac:dyDescent="0.25">
      <c r="A4" s="122" t="s">
        <v>65</v>
      </c>
      <c r="B4" s="122"/>
      <c r="C4" s="122"/>
      <c r="D4" s="122"/>
      <c r="E4" s="122"/>
      <c r="F4" s="122"/>
      <c r="G4" s="65" t="s">
        <v>81</v>
      </c>
      <c r="H4" s="11" t="s">
        <v>0</v>
      </c>
      <c r="K4" s="19"/>
      <c r="L4" s="17">
        <f>SUM(L2:L3)</f>
        <v>0</v>
      </c>
      <c r="M4" s="18">
        <f>SUM(M2:M3)</f>
        <v>2891.2260000000001</v>
      </c>
      <c r="O4" s="14"/>
    </row>
    <row r="5" spans="1:32" ht="15.75" thickBot="1" x14ac:dyDescent="0.25">
      <c r="A5" s="122" t="s">
        <v>7</v>
      </c>
      <c r="B5" s="122"/>
      <c r="C5" s="122"/>
      <c r="D5" s="122"/>
      <c r="E5" s="122"/>
      <c r="F5" s="122"/>
      <c r="G5" s="65" t="s">
        <v>82</v>
      </c>
      <c r="H5" s="11" t="s">
        <v>0</v>
      </c>
      <c r="K5" s="19" t="s">
        <v>6</v>
      </c>
      <c r="L5" s="20"/>
      <c r="O5" s="14"/>
    </row>
    <row r="6" spans="1:32" ht="29.25" thickBot="1" x14ac:dyDescent="0.25">
      <c r="A6" s="122" t="s">
        <v>68</v>
      </c>
      <c r="B6" s="102"/>
      <c r="C6" s="102"/>
      <c r="D6" s="102"/>
      <c r="E6" s="102"/>
      <c r="F6" s="102"/>
      <c r="G6" s="65" t="s">
        <v>83</v>
      </c>
      <c r="H6" s="11" t="s">
        <v>0</v>
      </c>
      <c r="K6" s="19" t="s">
        <v>8</v>
      </c>
      <c r="L6" s="20"/>
      <c r="O6" s="14"/>
    </row>
    <row r="7" spans="1:32" ht="15.75" thickBot="1" x14ac:dyDescent="0.25">
      <c r="A7" s="122" t="s">
        <v>9</v>
      </c>
      <c r="B7" s="122"/>
      <c r="C7" s="122"/>
      <c r="D7" s="122"/>
      <c r="E7" s="122"/>
      <c r="F7" s="122"/>
      <c r="G7" s="66" t="s">
        <v>6</v>
      </c>
      <c r="H7" s="11" t="s">
        <v>0</v>
      </c>
      <c r="K7" s="19"/>
      <c r="L7" s="20"/>
      <c r="O7" s="14"/>
    </row>
    <row r="8" spans="1:32" ht="15.75" thickBot="1" x14ac:dyDescent="0.25">
      <c r="A8" s="138" t="s">
        <v>10</v>
      </c>
      <c r="B8" s="138"/>
      <c r="C8" s="138"/>
      <c r="D8" s="138"/>
      <c r="E8" s="138"/>
      <c r="F8" s="138"/>
      <c r="G8" s="67">
        <f>M4</f>
        <v>2891.2260000000001</v>
      </c>
      <c r="H8" s="11" t="s">
        <v>0</v>
      </c>
      <c r="J8" s="12">
        <v>1</v>
      </c>
      <c r="K8" s="19"/>
      <c r="L8" s="13"/>
    </row>
    <row r="9" spans="1:32" ht="15.75" thickBot="1" x14ac:dyDescent="0.25">
      <c r="A9" s="126" t="s">
        <v>64</v>
      </c>
      <c r="B9" s="136"/>
      <c r="C9" s="136"/>
      <c r="D9" s="136"/>
      <c r="E9" s="136"/>
      <c r="F9" s="136"/>
      <c r="G9" s="68">
        <v>0</v>
      </c>
      <c r="H9" s="11" t="s">
        <v>0</v>
      </c>
      <c r="J9" s="12">
        <v>2</v>
      </c>
      <c r="K9" s="19"/>
      <c r="L9" s="13"/>
    </row>
    <row r="10" spans="1:32" ht="15.75" thickBot="1" x14ac:dyDescent="0.25">
      <c r="A10" s="126" t="s">
        <v>66</v>
      </c>
      <c r="B10" s="136"/>
      <c r="C10" s="136"/>
      <c r="D10" s="136"/>
      <c r="E10" s="136"/>
      <c r="F10" s="136"/>
      <c r="G10" s="68">
        <v>0</v>
      </c>
      <c r="H10" s="11" t="s">
        <v>0</v>
      </c>
      <c r="J10" s="12">
        <v>3</v>
      </c>
      <c r="K10" s="19"/>
      <c r="L10" s="13"/>
    </row>
    <row r="11" spans="1:32" ht="15.75" thickBot="1" x14ac:dyDescent="0.3">
      <c r="A11" s="126" t="s">
        <v>70</v>
      </c>
      <c r="B11" s="127"/>
      <c r="C11" s="127"/>
      <c r="D11" s="128"/>
      <c r="E11" s="128"/>
      <c r="F11" s="69">
        <v>1</v>
      </c>
      <c r="G11" s="70">
        <f>IF(AND(G85=K2,G8&gt;0),SUM(E26,E39,E52,E65,E78)*F11,0)</f>
        <v>938</v>
      </c>
      <c r="H11" s="11" t="s">
        <v>0</v>
      </c>
      <c r="J11" s="12">
        <v>4</v>
      </c>
      <c r="K11" s="19"/>
    </row>
    <row r="12" spans="1:32" ht="15.75" thickBot="1" x14ac:dyDescent="0.3">
      <c r="A12" s="122" t="s">
        <v>11</v>
      </c>
      <c r="B12" s="122"/>
      <c r="C12" s="122"/>
      <c r="D12" s="122"/>
      <c r="E12" s="122"/>
      <c r="F12" s="71" t="s">
        <v>3</v>
      </c>
      <c r="G12" s="70">
        <f>IF(F12=K2,(G8+G9)*0.1,0)</f>
        <v>289.12260000000003</v>
      </c>
      <c r="H12" s="11" t="s">
        <v>0</v>
      </c>
      <c r="K12" s="19"/>
    </row>
    <row r="13" spans="1:32" ht="15.75" thickBot="1" x14ac:dyDescent="0.25">
      <c r="A13" s="122" t="s">
        <v>12</v>
      </c>
      <c r="B13" s="122"/>
      <c r="C13" s="122"/>
      <c r="D13" s="122"/>
      <c r="E13" s="122"/>
      <c r="F13" s="122"/>
      <c r="G13" s="70">
        <f>SUM(G8:G12)</f>
        <v>4118.3486000000003</v>
      </c>
      <c r="H13" s="11" t="s">
        <v>0</v>
      </c>
      <c r="K13" s="16"/>
    </row>
    <row r="14" spans="1:32" s="2" customFormat="1" ht="15.75" thickBot="1" x14ac:dyDescent="0.3">
      <c r="A14" s="121" t="s">
        <v>13</v>
      </c>
      <c r="B14" s="121"/>
      <c r="C14" s="121"/>
      <c r="D14" s="121"/>
      <c r="E14" s="121"/>
      <c r="F14" s="121"/>
      <c r="G14" s="137"/>
      <c r="H14" s="10"/>
      <c r="I14" s="10"/>
      <c r="J14" s="12"/>
      <c r="K14" s="12"/>
      <c r="L14" s="12"/>
      <c r="M14" s="12"/>
      <c r="N14" s="12"/>
      <c r="O14" s="12"/>
      <c r="AE14" s="1"/>
      <c r="AF14" s="1"/>
    </row>
    <row r="15" spans="1:32" s="4" customFormat="1" ht="45.75" thickBot="1" x14ac:dyDescent="0.25">
      <c r="A15" s="117" t="s">
        <v>19</v>
      </c>
      <c r="B15" s="117"/>
      <c r="C15" s="117"/>
      <c r="D15" s="117"/>
      <c r="E15" s="117"/>
      <c r="F15" s="117"/>
      <c r="G15" s="51" t="s">
        <v>35</v>
      </c>
      <c r="H15" s="11" t="s">
        <v>0</v>
      </c>
      <c r="I15" s="21">
        <f>B17/20</f>
        <v>1</v>
      </c>
      <c r="J15" s="10"/>
      <c r="K15" s="10"/>
      <c r="L15" s="12"/>
      <c r="M15" s="2"/>
      <c r="N15" s="2"/>
      <c r="O15" s="2"/>
      <c r="P15" s="2"/>
      <c r="Q15" s="2"/>
      <c r="R15" s="2"/>
      <c r="S15" s="2"/>
      <c r="T15" s="2"/>
      <c r="U15" s="10"/>
      <c r="V15" s="10"/>
      <c r="W15" s="10"/>
      <c r="X15" s="10"/>
      <c r="Y15" s="10"/>
      <c r="Z15" s="10"/>
      <c r="AA15" s="10"/>
      <c r="AB15" s="10"/>
      <c r="AC15" s="10"/>
      <c r="AD15" s="10"/>
      <c r="AE15" s="7"/>
      <c r="AF15" s="7"/>
    </row>
    <row r="16" spans="1:32" ht="60.75" thickBot="1" x14ac:dyDescent="0.25">
      <c r="A16" s="52" t="s">
        <v>69</v>
      </c>
      <c r="B16" s="118" t="s">
        <v>43</v>
      </c>
      <c r="C16" s="118"/>
      <c r="D16" s="52" t="s">
        <v>27</v>
      </c>
      <c r="E16" s="119">
        <v>2</v>
      </c>
      <c r="F16" s="119"/>
      <c r="G16" s="53" t="s">
        <v>0</v>
      </c>
      <c r="H16" s="11" t="s">
        <v>0</v>
      </c>
      <c r="I16" s="22" t="str">
        <f>IF(E16=1,"$1,212.00",IF(E16=2,"$654.48",IF(E16=3,"$496.92",IF(E16=4,"$399.96","$0.00"))))</f>
        <v>$654.48</v>
      </c>
      <c r="M16" s="2"/>
      <c r="N16" s="2"/>
      <c r="O16" s="2"/>
    </row>
    <row r="17" spans="1:32" ht="30.75" thickBot="1" x14ac:dyDescent="0.25">
      <c r="A17" s="52" t="s">
        <v>59</v>
      </c>
      <c r="B17" s="133">
        <v>20</v>
      </c>
      <c r="C17" s="133"/>
      <c r="D17" s="54" t="s">
        <v>20</v>
      </c>
      <c r="E17" s="134">
        <f>IF(AND(I26=5,E26&gt;0),I17,0)</f>
        <v>654.48</v>
      </c>
      <c r="F17" s="134"/>
      <c r="G17" s="55" t="s">
        <v>0</v>
      </c>
      <c r="H17" s="11" t="s">
        <v>0</v>
      </c>
      <c r="I17" s="23">
        <f>I16*I15</f>
        <v>654.48</v>
      </c>
      <c r="M17" s="2"/>
      <c r="N17" s="2"/>
      <c r="O17" s="2"/>
    </row>
    <row r="18" spans="1:32" ht="90.75" thickBot="1" x14ac:dyDescent="0.3">
      <c r="A18" s="120" t="s">
        <v>18</v>
      </c>
      <c r="B18" s="120"/>
      <c r="C18" s="120"/>
      <c r="D18" s="120"/>
      <c r="E18" s="120"/>
      <c r="F18" s="120"/>
      <c r="G18" s="56" t="s">
        <v>36</v>
      </c>
      <c r="H18" s="11" t="s">
        <v>0</v>
      </c>
      <c r="L18" s="10"/>
      <c r="M18" s="10"/>
      <c r="N18" s="2"/>
      <c r="O18" s="2"/>
    </row>
    <row r="19" spans="1:32" ht="15.75" thickBot="1" x14ac:dyDescent="0.25">
      <c r="A19" s="104" t="s">
        <v>62</v>
      </c>
      <c r="B19" s="105"/>
      <c r="C19" s="105"/>
      <c r="D19" s="105"/>
      <c r="E19" s="105"/>
      <c r="F19" s="57"/>
      <c r="G19" s="58" t="s">
        <v>0</v>
      </c>
      <c r="H19" s="11" t="s">
        <v>0</v>
      </c>
      <c r="K19" s="14"/>
      <c r="P19" s="12"/>
    </row>
    <row r="20" spans="1:32" ht="75.75" thickBot="1" x14ac:dyDescent="0.25">
      <c r="A20" s="59" t="s">
        <v>60</v>
      </c>
      <c r="B20" s="59" t="s">
        <v>28</v>
      </c>
      <c r="C20" s="59" t="s">
        <v>29</v>
      </c>
      <c r="D20" s="60" t="s">
        <v>14</v>
      </c>
      <c r="E20" s="61" t="s">
        <v>61</v>
      </c>
      <c r="F20" s="60" t="s">
        <v>15</v>
      </c>
      <c r="G20" s="52" t="s">
        <v>16</v>
      </c>
      <c r="H20" s="11" t="s">
        <v>0</v>
      </c>
      <c r="K20" s="14"/>
      <c r="P20" s="12"/>
    </row>
    <row r="21" spans="1:32" ht="75.75" thickBot="1" x14ac:dyDescent="0.25">
      <c r="A21" s="62">
        <v>44713</v>
      </c>
      <c r="B21" s="63">
        <v>0.33333333333333331</v>
      </c>
      <c r="C21" s="63">
        <v>0.5</v>
      </c>
      <c r="D21" s="64">
        <v>0</v>
      </c>
      <c r="E21" s="50">
        <f>IF(I21=5,N21,0)</f>
        <v>40</v>
      </c>
      <c r="F21" s="65" t="s">
        <v>79</v>
      </c>
      <c r="G21" s="65" t="s">
        <v>38</v>
      </c>
      <c r="H21" s="11" t="s">
        <v>0</v>
      </c>
      <c r="I21" s="10">
        <f>COUNTA(B21:D21,F21:G21)</f>
        <v>5</v>
      </c>
      <c r="J21" s="24"/>
      <c r="K21" s="25">
        <f>IF(OR(B21="",C21=""),0,IF(C21&gt;B21,C21-B21,IF(B21&gt;C21,24-(B21-C21))))</f>
        <v>0.16666666666666669</v>
      </c>
      <c r="L21" s="35">
        <f>IF(OR(B21="",C21=""),0,(HOUR(K21)*60)+MINUTE(K21)-D21)</f>
        <v>240</v>
      </c>
      <c r="M21" s="36">
        <f>TIME(0,L21,0)</f>
        <v>0.16666666666666666</v>
      </c>
      <c r="N21" s="35">
        <f>(HOUR(M21)*10)+IF(AND(MINUTE(M21)&gt;0,MINUTE(M21)&lt;=6),1,IF(AND(MINUTE(M21)&gt;6,MINUTE(M21)&lt;=12),2,IF(AND(MINUTE(M21)&gt;12,MINUTE(M21)&lt;=18),3,IF(AND(MINUTE(M21)&gt;18,MINUTE(M21)&lt;=24),4,IF(AND(MINUTE(M21)&gt;24,MINUTE(M21)&lt;=30),5,IF(AND(MINUTE(M21)&gt;30,MINUTE(M21)&lt;=36),6,IF(AND(MINUTE(M21)&gt;36,MINUTE(M21)&lt;=42),7,IF(AND(MINUTE(M21)&gt;42,MINUTE(M21)&lt;=48),8,IF(AND(MINUTE(M21)&gt;48,MINUTE(M21)&lt;=54),9,IF(AND(MINUTE(M21)&gt;54,MINUTE(M21)&lt;=60),10,0))))))))))</f>
        <v>40</v>
      </c>
      <c r="P21" s="12"/>
    </row>
    <row r="22" spans="1:32" ht="75.75" thickBot="1" x14ac:dyDescent="0.25">
      <c r="A22" s="62">
        <v>44714</v>
      </c>
      <c r="B22" s="63">
        <v>0.34166666666666662</v>
      </c>
      <c r="C22" s="63">
        <v>0.5</v>
      </c>
      <c r="D22" s="64">
        <v>0</v>
      </c>
      <c r="E22" s="50">
        <f t="shared" ref="E22:E25" si="0">IF(I22=5,N22,0)</f>
        <v>38</v>
      </c>
      <c r="F22" s="65" t="s">
        <v>79</v>
      </c>
      <c r="G22" s="65" t="s">
        <v>39</v>
      </c>
      <c r="H22" s="11" t="s">
        <v>0</v>
      </c>
      <c r="I22" s="10">
        <f t="shared" ref="I22:I25" si="1">COUNTA(B22:D22,F22:G22)</f>
        <v>5</v>
      </c>
      <c r="J22" s="24"/>
      <c r="K22" s="25">
        <f t="shared" ref="K22:K25" si="2">IF(OR(B22="",C22=""),0,IF(C22&gt;B22,C22-B22,IF(B22&gt;C22,24-(B22-C22))))</f>
        <v>0.15833333333333338</v>
      </c>
      <c r="L22" s="35">
        <f t="shared" ref="L22:L25" si="3">IF(OR(B22="",C22=""),0,(HOUR(K22)*60)+MINUTE(K22)-D22)</f>
        <v>228</v>
      </c>
      <c r="M22" s="36">
        <f t="shared" ref="M22:M25" si="4">TIME(0,L22,0)</f>
        <v>0.15833333333333333</v>
      </c>
      <c r="N22" s="35">
        <f t="shared" ref="N22:N25" si="5">(HOUR(M22)*10)+IF(AND(MINUTE(M22)&gt;0,MINUTE(M22)&lt;=6),1,IF(AND(MINUTE(M22)&gt;6,MINUTE(M22)&lt;=12),2,IF(AND(MINUTE(M22)&gt;12,MINUTE(M22)&lt;=18),3,IF(AND(MINUTE(M22)&gt;18,MINUTE(M22)&lt;=24),4,IF(AND(MINUTE(M22)&gt;24,MINUTE(M22)&lt;=30),5,IF(AND(MINUTE(M22)&gt;30,MINUTE(M22)&lt;=36),6,IF(AND(MINUTE(M22)&gt;36,MINUTE(M22)&lt;=42),7,IF(AND(MINUTE(M22)&gt;42,MINUTE(M22)&lt;=48),8,IF(AND(MINUTE(M22)&gt;48,MINUTE(M22)&lt;=54),9,IF(AND(MINUTE(M22)&gt;54,MINUTE(M22)&lt;=60),10,0))))))))))</f>
        <v>38</v>
      </c>
      <c r="P22" s="12"/>
    </row>
    <row r="23" spans="1:32" ht="90.75" thickBot="1" x14ac:dyDescent="0.25">
      <c r="A23" s="62">
        <v>44715</v>
      </c>
      <c r="B23" s="63">
        <v>0.33333333333333331</v>
      </c>
      <c r="C23" s="63">
        <v>0.5</v>
      </c>
      <c r="D23" s="64">
        <v>0</v>
      </c>
      <c r="E23" s="50">
        <f t="shared" si="0"/>
        <v>40</v>
      </c>
      <c r="F23" s="65" t="s">
        <v>79</v>
      </c>
      <c r="G23" s="65" t="s">
        <v>40</v>
      </c>
      <c r="H23" s="11" t="s">
        <v>0</v>
      </c>
      <c r="I23" s="10">
        <f t="shared" si="1"/>
        <v>5</v>
      </c>
      <c r="J23" s="24"/>
      <c r="K23" s="25">
        <f t="shared" si="2"/>
        <v>0.16666666666666669</v>
      </c>
      <c r="L23" s="35">
        <f t="shared" si="3"/>
        <v>240</v>
      </c>
      <c r="M23" s="36">
        <f t="shared" si="4"/>
        <v>0.16666666666666666</v>
      </c>
      <c r="N23" s="35">
        <f t="shared" si="5"/>
        <v>40</v>
      </c>
      <c r="P23" s="12"/>
    </row>
    <row r="24" spans="1:32" ht="90.75" thickBot="1" x14ac:dyDescent="0.25">
      <c r="A24" s="62">
        <v>44716</v>
      </c>
      <c r="B24" s="63">
        <v>0.33333333333333331</v>
      </c>
      <c r="C24" s="63">
        <v>0.5</v>
      </c>
      <c r="D24" s="64">
        <v>0</v>
      </c>
      <c r="E24" s="50">
        <f t="shared" si="0"/>
        <v>40</v>
      </c>
      <c r="F24" s="65" t="s">
        <v>79</v>
      </c>
      <c r="G24" s="65" t="s">
        <v>41</v>
      </c>
      <c r="H24" s="11" t="s">
        <v>0</v>
      </c>
      <c r="I24" s="10">
        <f t="shared" si="1"/>
        <v>5</v>
      </c>
      <c r="J24" s="24"/>
      <c r="K24" s="25">
        <f t="shared" si="2"/>
        <v>0.16666666666666669</v>
      </c>
      <c r="L24" s="35">
        <f t="shared" si="3"/>
        <v>240</v>
      </c>
      <c r="M24" s="36">
        <f t="shared" si="4"/>
        <v>0.16666666666666666</v>
      </c>
      <c r="N24" s="35">
        <f t="shared" si="5"/>
        <v>40</v>
      </c>
      <c r="P24" s="12"/>
    </row>
    <row r="25" spans="1:32" ht="75.75" thickBot="1" x14ac:dyDescent="0.25">
      <c r="A25" s="62">
        <v>44717</v>
      </c>
      <c r="B25" s="63">
        <v>0.33333333333333331</v>
      </c>
      <c r="C25" s="63">
        <v>0.5</v>
      </c>
      <c r="D25" s="64">
        <v>0</v>
      </c>
      <c r="E25" s="50">
        <f t="shared" si="0"/>
        <v>40</v>
      </c>
      <c r="F25" s="65" t="s">
        <v>79</v>
      </c>
      <c r="G25" s="65" t="s">
        <v>42</v>
      </c>
      <c r="H25" s="11" t="s">
        <v>0</v>
      </c>
      <c r="I25" s="10">
        <f t="shared" si="1"/>
        <v>5</v>
      </c>
      <c r="J25" s="24"/>
      <c r="K25" s="25">
        <f t="shared" si="2"/>
        <v>0.16666666666666669</v>
      </c>
      <c r="L25" s="35">
        <f t="shared" si="3"/>
        <v>240</v>
      </c>
      <c r="M25" s="36">
        <f t="shared" si="4"/>
        <v>0.16666666666666666</v>
      </c>
      <c r="N25" s="35">
        <f t="shared" si="5"/>
        <v>40</v>
      </c>
    </row>
    <row r="26" spans="1:32" ht="16.5" thickBot="1" x14ac:dyDescent="0.3">
      <c r="A26" s="129" t="s">
        <v>30</v>
      </c>
      <c r="B26" s="130"/>
      <c r="C26" s="130"/>
      <c r="D26" s="130"/>
      <c r="E26" s="50">
        <f>SUM(E21:E25)</f>
        <v>198</v>
      </c>
      <c r="F26" s="131" t="s">
        <v>0</v>
      </c>
      <c r="G26" s="132"/>
      <c r="I26" s="10">
        <f>COUNTA(G15,B16,E16,B17,G18)</f>
        <v>5</v>
      </c>
      <c r="O26" s="2"/>
    </row>
    <row r="27" spans="1:32" ht="15.75" thickBot="1" x14ac:dyDescent="0.3">
      <c r="A27" s="106" t="s">
        <v>13</v>
      </c>
      <c r="B27" s="107"/>
      <c r="C27" s="107"/>
      <c r="D27" s="107"/>
      <c r="E27" s="107"/>
      <c r="F27" s="108"/>
      <c r="G27" s="109"/>
    </row>
    <row r="28" spans="1:32" s="4" customFormat="1" ht="45.75" thickBot="1" x14ac:dyDescent="0.25">
      <c r="A28" s="117" t="s">
        <v>21</v>
      </c>
      <c r="B28" s="117"/>
      <c r="C28" s="117"/>
      <c r="D28" s="117"/>
      <c r="E28" s="117"/>
      <c r="F28" s="117"/>
      <c r="G28" s="51" t="s">
        <v>35</v>
      </c>
      <c r="H28" s="11" t="s">
        <v>0</v>
      </c>
      <c r="I28" s="21">
        <f>B30/20</f>
        <v>0.8</v>
      </c>
      <c r="J28" s="10"/>
      <c r="K28" s="10"/>
      <c r="L28" s="12"/>
      <c r="M28" s="2"/>
      <c r="N28" s="2"/>
      <c r="O28" s="2"/>
      <c r="P28" s="2"/>
      <c r="Q28" s="2"/>
      <c r="R28" s="2"/>
      <c r="S28" s="2"/>
      <c r="T28" s="2"/>
      <c r="U28" s="10"/>
      <c r="V28" s="10"/>
      <c r="W28" s="10"/>
      <c r="X28" s="10"/>
      <c r="Y28" s="10"/>
      <c r="Z28" s="10"/>
      <c r="AA28" s="10"/>
      <c r="AB28" s="10"/>
      <c r="AC28" s="10"/>
      <c r="AD28" s="10"/>
      <c r="AE28" s="7"/>
      <c r="AF28" s="7"/>
    </row>
    <row r="29" spans="1:32" ht="60.75" thickBot="1" x14ac:dyDescent="0.25">
      <c r="A29" s="52" t="s">
        <v>69</v>
      </c>
      <c r="B29" s="118" t="s">
        <v>43</v>
      </c>
      <c r="C29" s="118"/>
      <c r="D29" s="52" t="s">
        <v>27</v>
      </c>
      <c r="E29" s="119">
        <v>1</v>
      </c>
      <c r="F29" s="119"/>
      <c r="G29" s="53" t="s">
        <v>0</v>
      </c>
      <c r="H29" s="11" t="s">
        <v>0</v>
      </c>
      <c r="I29" s="22" t="str">
        <f>IF(E29=1,"$1,212.00",IF(E29=2,"$654.48",IF(E29=3,"$496.92",IF(E29=4,"$399.96","$0.00"))))</f>
        <v>$1,212.00</v>
      </c>
      <c r="M29" s="2"/>
      <c r="N29" s="2"/>
      <c r="O29" s="2"/>
    </row>
    <row r="30" spans="1:32" ht="30.75" thickBot="1" x14ac:dyDescent="0.25">
      <c r="A30" s="52" t="s">
        <v>59</v>
      </c>
      <c r="B30" s="133">
        <v>16</v>
      </c>
      <c r="C30" s="133"/>
      <c r="D30" s="54" t="s">
        <v>20</v>
      </c>
      <c r="E30" s="134">
        <f>IF(AND(I39=5,E39&gt;0),I30,0)</f>
        <v>969.6</v>
      </c>
      <c r="F30" s="134"/>
      <c r="G30" s="55" t="s">
        <v>0</v>
      </c>
      <c r="H30" s="11" t="s">
        <v>0</v>
      </c>
      <c r="I30" s="23">
        <f>I29*I28</f>
        <v>969.6</v>
      </c>
      <c r="M30" s="2"/>
      <c r="N30" s="2"/>
      <c r="O30" s="2"/>
    </row>
    <row r="31" spans="1:32" ht="90.75" thickBot="1" x14ac:dyDescent="0.3">
      <c r="A31" s="120" t="s">
        <v>18</v>
      </c>
      <c r="B31" s="120"/>
      <c r="C31" s="120"/>
      <c r="D31" s="120"/>
      <c r="E31" s="120"/>
      <c r="F31" s="120"/>
      <c r="G31" s="56" t="s">
        <v>36</v>
      </c>
      <c r="H31" s="11" t="s">
        <v>0</v>
      </c>
      <c r="L31" s="10"/>
      <c r="M31" s="10"/>
      <c r="N31" s="2"/>
      <c r="O31" s="2"/>
    </row>
    <row r="32" spans="1:32" ht="15.75" thickBot="1" x14ac:dyDescent="0.25">
      <c r="A32" s="104" t="s">
        <v>62</v>
      </c>
      <c r="B32" s="105"/>
      <c r="C32" s="105"/>
      <c r="D32" s="105"/>
      <c r="E32" s="105"/>
      <c r="F32" s="57"/>
      <c r="G32" s="58" t="s">
        <v>0</v>
      </c>
      <c r="H32" s="11" t="s">
        <v>0</v>
      </c>
      <c r="K32" s="14"/>
      <c r="P32" s="12"/>
    </row>
    <row r="33" spans="1:32" ht="75.75" thickBot="1" x14ac:dyDescent="0.25">
      <c r="A33" s="59" t="s">
        <v>60</v>
      </c>
      <c r="B33" s="59" t="s">
        <v>28</v>
      </c>
      <c r="C33" s="59" t="s">
        <v>29</v>
      </c>
      <c r="D33" s="60" t="s">
        <v>14</v>
      </c>
      <c r="E33" s="61" t="s">
        <v>61</v>
      </c>
      <c r="F33" s="60" t="s">
        <v>15</v>
      </c>
      <c r="G33" s="52" t="s">
        <v>16</v>
      </c>
      <c r="H33" s="11" t="s">
        <v>0</v>
      </c>
      <c r="K33" s="14"/>
      <c r="P33" s="12"/>
    </row>
    <row r="34" spans="1:32" ht="45.75" thickBot="1" x14ac:dyDescent="0.25">
      <c r="A34" s="62">
        <v>44713</v>
      </c>
      <c r="B34" s="63">
        <v>0.33333333333333331</v>
      </c>
      <c r="C34" s="63">
        <v>0.5</v>
      </c>
      <c r="D34" s="64">
        <v>0</v>
      </c>
      <c r="E34" s="50">
        <f>IF(I34=5,N34,0)</f>
        <v>40</v>
      </c>
      <c r="F34" s="65" t="s">
        <v>79</v>
      </c>
      <c r="G34" s="65" t="s">
        <v>44</v>
      </c>
      <c r="H34" s="11" t="s">
        <v>0</v>
      </c>
      <c r="I34" s="10">
        <f>COUNTA(B34:D34,F34:G34)</f>
        <v>5</v>
      </c>
      <c r="J34" s="24"/>
      <c r="K34" s="25">
        <f>IF(OR(B34="",C34=""),0,IF(C34&gt;B34,C34-B34,IF(B34&gt;C34,24-(B34-C34))))</f>
        <v>0.16666666666666669</v>
      </c>
      <c r="L34" s="35">
        <f>IF(OR(B34="",C34=""),0,(HOUR(K34)*60)+MINUTE(K34)-D34)</f>
        <v>240</v>
      </c>
      <c r="M34" s="36">
        <f>TIME(0,L34,0)</f>
        <v>0.16666666666666666</v>
      </c>
      <c r="N34" s="35">
        <f>(HOUR(M34)*10)+IF(AND(MINUTE(M34)&gt;0,MINUTE(M34)&lt;=6),1,IF(AND(MINUTE(M34)&gt;6,MINUTE(M34)&lt;=12),2,IF(AND(MINUTE(M34)&gt;12,MINUTE(M34)&lt;=18),3,IF(AND(MINUTE(M34)&gt;18,MINUTE(M34)&lt;=24),4,IF(AND(MINUTE(M34)&gt;24,MINUTE(M34)&lt;=30),5,IF(AND(MINUTE(M34)&gt;30,MINUTE(M34)&lt;=36),6,IF(AND(MINUTE(M34)&gt;36,MINUTE(M34)&lt;=42),7,IF(AND(MINUTE(M34)&gt;42,MINUTE(M34)&lt;=48),8,IF(AND(MINUTE(M34)&gt;48,MINUTE(M34)&lt;=54),9,IF(AND(MINUTE(M34)&gt;54,MINUTE(M34)&lt;=60),10,0))))))))))</f>
        <v>40</v>
      </c>
      <c r="P34" s="12"/>
    </row>
    <row r="35" spans="1:32" ht="60.75" thickBot="1" x14ac:dyDescent="0.25">
      <c r="A35" s="62">
        <v>44714</v>
      </c>
      <c r="B35" s="63">
        <v>0.33333333333333331</v>
      </c>
      <c r="C35" s="63">
        <v>0.5</v>
      </c>
      <c r="D35" s="64">
        <v>0</v>
      </c>
      <c r="E35" s="50">
        <f t="shared" ref="E35:E38" si="6">IF(I35=5,N35,0)</f>
        <v>40</v>
      </c>
      <c r="F35" s="65" t="s">
        <v>79</v>
      </c>
      <c r="G35" s="65" t="s">
        <v>45</v>
      </c>
      <c r="H35" s="11" t="s">
        <v>0</v>
      </c>
      <c r="I35" s="10">
        <f t="shared" ref="I35:I38" si="7">COUNTA(B35:D35,F35:G35)</f>
        <v>5</v>
      </c>
      <c r="J35" s="24"/>
      <c r="K35" s="25">
        <f t="shared" ref="K35:K38" si="8">IF(OR(B35="",C35=""),0,IF(C35&gt;B35,C35-B35,IF(B35&gt;C35,24-(B35-C35))))</f>
        <v>0.16666666666666669</v>
      </c>
      <c r="L35" s="35">
        <f t="shared" ref="L35:L38" si="9">IF(OR(B35="",C35=""),0,(HOUR(K35)*60)+MINUTE(K35)-D35)</f>
        <v>240</v>
      </c>
      <c r="M35" s="36">
        <f t="shared" ref="M35:M38" si="10">TIME(0,L35,0)</f>
        <v>0.16666666666666666</v>
      </c>
      <c r="N35" s="35">
        <f t="shared" ref="N35:N38" si="11">(HOUR(M35)*10)+IF(AND(MINUTE(M35)&gt;0,MINUTE(M35)&lt;=6),1,IF(AND(MINUTE(M35)&gt;6,MINUTE(M35)&lt;=12),2,IF(AND(MINUTE(M35)&gt;12,MINUTE(M35)&lt;=18),3,IF(AND(MINUTE(M35)&gt;18,MINUTE(M35)&lt;=24),4,IF(AND(MINUTE(M35)&gt;24,MINUTE(M35)&lt;=30),5,IF(AND(MINUTE(M35)&gt;30,MINUTE(M35)&lt;=36),6,IF(AND(MINUTE(M35)&gt;36,MINUTE(M35)&lt;=42),7,IF(AND(MINUTE(M35)&gt;42,MINUTE(M35)&lt;=48),8,IF(AND(MINUTE(M35)&gt;48,MINUTE(M35)&lt;=54),9,IF(AND(MINUTE(M35)&gt;54,MINUTE(M35)&lt;=60),10,0))))))))))</f>
        <v>40</v>
      </c>
      <c r="P35" s="12"/>
    </row>
    <row r="36" spans="1:32" ht="45.75" thickBot="1" x14ac:dyDescent="0.25">
      <c r="A36" s="62">
        <v>44715</v>
      </c>
      <c r="B36" s="63">
        <v>0.33333333333333331</v>
      </c>
      <c r="C36" s="63">
        <v>0.5</v>
      </c>
      <c r="D36" s="64">
        <v>0</v>
      </c>
      <c r="E36" s="50">
        <f t="shared" si="6"/>
        <v>40</v>
      </c>
      <c r="F36" s="65" t="s">
        <v>79</v>
      </c>
      <c r="G36" s="65" t="s">
        <v>46</v>
      </c>
      <c r="H36" s="11" t="s">
        <v>0</v>
      </c>
      <c r="I36" s="10">
        <f t="shared" si="7"/>
        <v>5</v>
      </c>
      <c r="J36" s="24"/>
      <c r="K36" s="25">
        <f t="shared" si="8"/>
        <v>0.16666666666666669</v>
      </c>
      <c r="L36" s="35">
        <f t="shared" si="9"/>
        <v>240</v>
      </c>
      <c r="M36" s="36">
        <f t="shared" si="10"/>
        <v>0.16666666666666666</v>
      </c>
      <c r="N36" s="35">
        <f t="shared" si="11"/>
        <v>40</v>
      </c>
      <c r="P36" s="12"/>
    </row>
    <row r="37" spans="1:32" ht="60.75" thickBot="1" x14ac:dyDescent="0.25">
      <c r="A37" s="62">
        <v>44716</v>
      </c>
      <c r="B37" s="63">
        <v>0.33333333333333331</v>
      </c>
      <c r="C37" s="63">
        <v>0.5</v>
      </c>
      <c r="D37" s="64">
        <v>0</v>
      </c>
      <c r="E37" s="50">
        <f t="shared" si="6"/>
        <v>40</v>
      </c>
      <c r="F37" s="65" t="s">
        <v>79</v>
      </c>
      <c r="G37" s="65" t="s">
        <v>47</v>
      </c>
      <c r="H37" s="11" t="s">
        <v>0</v>
      </c>
      <c r="I37" s="10">
        <f t="shared" si="7"/>
        <v>5</v>
      </c>
      <c r="J37" s="24"/>
      <c r="K37" s="25">
        <f t="shared" si="8"/>
        <v>0.16666666666666669</v>
      </c>
      <c r="L37" s="35">
        <f t="shared" si="9"/>
        <v>240</v>
      </c>
      <c r="M37" s="36">
        <f t="shared" si="10"/>
        <v>0.16666666666666666</v>
      </c>
      <c r="N37" s="35">
        <f t="shared" si="11"/>
        <v>40</v>
      </c>
      <c r="P37" s="12"/>
    </row>
    <row r="38" spans="1:32" ht="60.75" thickBot="1" x14ac:dyDescent="0.25">
      <c r="A38" s="62">
        <v>44717</v>
      </c>
      <c r="B38" s="63">
        <v>0.33333333333333331</v>
      </c>
      <c r="C38" s="63">
        <v>0.5</v>
      </c>
      <c r="D38" s="64">
        <v>0</v>
      </c>
      <c r="E38" s="50">
        <f t="shared" si="6"/>
        <v>40</v>
      </c>
      <c r="F38" s="65" t="s">
        <v>79</v>
      </c>
      <c r="G38" s="65" t="s">
        <v>48</v>
      </c>
      <c r="H38" s="11" t="s">
        <v>0</v>
      </c>
      <c r="I38" s="10">
        <f t="shared" si="7"/>
        <v>5</v>
      </c>
      <c r="J38" s="24"/>
      <c r="K38" s="25">
        <f t="shared" si="8"/>
        <v>0.16666666666666669</v>
      </c>
      <c r="L38" s="35">
        <f t="shared" si="9"/>
        <v>240</v>
      </c>
      <c r="M38" s="36">
        <f t="shared" si="10"/>
        <v>0.16666666666666666</v>
      </c>
      <c r="N38" s="35">
        <f t="shared" si="11"/>
        <v>40</v>
      </c>
    </row>
    <row r="39" spans="1:32" ht="16.5" thickBot="1" x14ac:dyDescent="0.3">
      <c r="A39" s="129" t="s">
        <v>31</v>
      </c>
      <c r="B39" s="130"/>
      <c r="C39" s="130"/>
      <c r="D39" s="130"/>
      <c r="E39" s="50">
        <f>SUM(E34:E38)</f>
        <v>200</v>
      </c>
      <c r="F39" s="131" t="s">
        <v>0</v>
      </c>
      <c r="G39" s="132"/>
      <c r="I39" s="10">
        <f>COUNTA(G28,B29,E29,B30,G31)</f>
        <v>5</v>
      </c>
      <c r="O39" s="2"/>
    </row>
    <row r="40" spans="1:32" ht="15.75" thickBot="1" x14ac:dyDescent="0.3">
      <c r="A40" s="110" t="s">
        <v>13</v>
      </c>
      <c r="B40" s="111"/>
      <c r="C40" s="111"/>
      <c r="D40" s="111"/>
      <c r="E40" s="111"/>
      <c r="F40" s="112"/>
      <c r="G40" s="113"/>
    </row>
    <row r="41" spans="1:32" s="4" customFormat="1" ht="45.75" thickBot="1" x14ac:dyDescent="0.25">
      <c r="A41" s="117" t="s">
        <v>23</v>
      </c>
      <c r="B41" s="117"/>
      <c r="C41" s="117"/>
      <c r="D41" s="117"/>
      <c r="E41" s="117"/>
      <c r="F41" s="117"/>
      <c r="G41" s="51" t="s">
        <v>35</v>
      </c>
      <c r="H41" s="11" t="s">
        <v>0</v>
      </c>
      <c r="I41" s="21">
        <f>B43/20</f>
        <v>0.75</v>
      </c>
      <c r="J41" s="10"/>
      <c r="K41" s="10"/>
      <c r="L41" s="12"/>
      <c r="M41" s="2"/>
      <c r="N41" s="2"/>
      <c r="O41" s="2"/>
      <c r="P41" s="2"/>
      <c r="Q41" s="2"/>
      <c r="R41" s="2"/>
      <c r="S41" s="2"/>
      <c r="T41" s="2"/>
      <c r="U41" s="10"/>
      <c r="V41" s="10"/>
      <c r="W41" s="10"/>
      <c r="X41" s="10"/>
      <c r="Y41" s="10"/>
      <c r="Z41" s="10"/>
      <c r="AA41" s="10"/>
      <c r="AB41" s="10"/>
      <c r="AC41" s="10"/>
      <c r="AD41" s="10"/>
      <c r="AE41" s="7"/>
      <c r="AF41" s="7"/>
    </row>
    <row r="42" spans="1:32" ht="60.75" thickBot="1" x14ac:dyDescent="0.25">
      <c r="A42" s="52" t="s">
        <v>69</v>
      </c>
      <c r="B42" s="118" t="s">
        <v>43</v>
      </c>
      <c r="C42" s="118"/>
      <c r="D42" s="52" t="s">
        <v>27</v>
      </c>
      <c r="E42" s="119">
        <v>3</v>
      </c>
      <c r="F42" s="119"/>
      <c r="G42" s="53" t="s">
        <v>0</v>
      </c>
      <c r="H42" s="11" t="s">
        <v>0</v>
      </c>
      <c r="I42" s="22" t="str">
        <f>IF(E42=1,"$1,212.00",IF(E42=2,"$654.48",IF(E42=3,"$496.92",IF(E42=4,"$399.96","$0.00"))))</f>
        <v>$496.92</v>
      </c>
      <c r="M42" s="2"/>
      <c r="N42" s="2"/>
      <c r="O42" s="2"/>
    </row>
    <row r="43" spans="1:32" ht="30.75" thickBot="1" x14ac:dyDescent="0.25">
      <c r="A43" s="52" t="s">
        <v>59</v>
      </c>
      <c r="B43" s="133">
        <v>15</v>
      </c>
      <c r="C43" s="133"/>
      <c r="D43" s="54" t="s">
        <v>20</v>
      </c>
      <c r="E43" s="134">
        <f>IF(AND(I52=5,E52&gt;0),I43,0)</f>
        <v>372.69</v>
      </c>
      <c r="F43" s="134"/>
      <c r="G43" s="55" t="s">
        <v>0</v>
      </c>
      <c r="H43" s="11" t="s">
        <v>0</v>
      </c>
      <c r="I43" s="23">
        <f>I42*I41</f>
        <v>372.69</v>
      </c>
      <c r="M43" s="2"/>
      <c r="N43" s="2"/>
      <c r="O43" s="2"/>
    </row>
    <row r="44" spans="1:32" ht="90.75" thickBot="1" x14ac:dyDescent="0.3">
      <c r="A44" s="120" t="s">
        <v>18</v>
      </c>
      <c r="B44" s="120"/>
      <c r="C44" s="120"/>
      <c r="D44" s="120"/>
      <c r="E44" s="120"/>
      <c r="F44" s="120"/>
      <c r="G44" s="56" t="s">
        <v>36</v>
      </c>
      <c r="H44" s="11" t="s">
        <v>0</v>
      </c>
      <c r="L44" s="10"/>
      <c r="M44" s="10"/>
      <c r="N44" s="2"/>
      <c r="O44" s="2"/>
    </row>
    <row r="45" spans="1:32" ht="15.75" thickBot="1" x14ac:dyDescent="0.25">
      <c r="A45" s="104" t="s">
        <v>62</v>
      </c>
      <c r="B45" s="105"/>
      <c r="C45" s="105"/>
      <c r="D45" s="105"/>
      <c r="E45" s="105"/>
      <c r="F45" s="57"/>
      <c r="G45" s="58" t="s">
        <v>0</v>
      </c>
      <c r="H45" s="11" t="s">
        <v>0</v>
      </c>
      <c r="K45" s="14"/>
      <c r="P45" s="12"/>
    </row>
    <row r="46" spans="1:32" ht="75.75" thickBot="1" x14ac:dyDescent="0.25">
      <c r="A46" s="59" t="s">
        <v>60</v>
      </c>
      <c r="B46" s="59" t="s">
        <v>28</v>
      </c>
      <c r="C46" s="59" t="s">
        <v>29</v>
      </c>
      <c r="D46" s="60" t="s">
        <v>14</v>
      </c>
      <c r="E46" s="61" t="s">
        <v>61</v>
      </c>
      <c r="F46" s="60" t="s">
        <v>15</v>
      </c>
      <c r="G46" s="52" t="s">
        <v>16</v>
      </c>
      <c r="H46" s="11" t="s">
        <v>0</v>
      </c>
      <c r="K46" s="14"/>
      <c r="P46" s="12"/>
    </row>
    <row r="47" spans="1:32" ht="26.25" thickBot="1" x14ac:dyDescent="0.25">
      <c r="A47" s="62">
        <v>44713</v>
      </c>
      <c r="B47" s="63">
        <v>0.33333333333333331</v>
      </c>
      <c r="C47" s="63">
        <v>0.5</v>
      </c>
      <c r="D47" s="64">
        <v>0</v>
      </c>
      <c r="E47" s="50">
        <f>IF(I47=5,N47,0)</f>
        <v>40</v>
      </c>
      <c r="F47" s="65" t="s">
        <v>79</v>
      </c>
      <c r="G47" s="6" t="s">
        <v>49</v>
      </c>
      <c r="H47" s="11" t="s">
        <v>0</v>
      </c>
      <c r="I47" s="10">
        <f>COUNTA(B47:D47,F47:G47)</f>
        <v>5</v>
      </c>
      <c r="J47" s="24"/>
      <c r="K47" s="25">
        <f>IF(OR(B47="",C47=""),0,IF(C47&gt;B47,C47-B47,IF(B47&gt;C47,24-(B47-C47))))</f>
        <v>0.16666666666666669</v>
      </c>
      <c r="L47" s="35">
        <f>IF(OR(B47="",C47=""),0,(HOUR(K47)*60)+MINUTE(K47)-D47)</f>
        <v>240</v>
      </c>
      <c r="M47" s="36">
        <f>TIME(0,L47,0)</f>
        <v>0.16666666666666666</v>
      </c>
      <c r="N47" s="35">
        <f>(HOUR(M47)*10)+IF(AND(MINUTE(M47)&gt;0,MINUTE(M47)&lt;=6),1,IF(AND(MINUTE(M47)&gt;6,MINUTE(M47)&lt;=12),2,IF(AND(MINUTE(M47)&gt;12,MINUTE(M47)&lt;=18),3,IF(AND(MINUTE(M47)&gt;18,MINUTE(M47)&lt;=24),4,IF(AND(MINUTE(M47)&gt;24,MINUTE(M47)&lt;=30),5,IF(AND(MINUTE(M47)&gt;30,MINUTE(M47)&lt;=36),6,IF(AND(MINUTE(M47)&gt;36,MINUTE(M47)&lt;=42),7,IF(AND(MINUTE(M47)&gt;42,MINUTE(M47)&lt;=48),8,IF(AND(MINUTE(M47)&gt;48,MINUTE(M47)&lt;=54),9,IF(AND(MINUTE(M47)&gt;54,MINUTE(M47)&lt;=60),10,0))))))))))</f>
        <v>40</v>
      </c>
      <c r="P47" s="12"/>
    </row>
    <row r="48" spans="1:32" ht="39" thickBot="1" x14ac:dyDescent="0.25">
      <c r="A48" s="62">
        <v>44714</v>
      </c>
      <c r="B48" s="63">
        <v>0.33333333333333331</v>
      </c>
      <c r="C48" s="63">
        <v>0.5</v>
      </c>
      <c r="D48" s="64">
        <v>0</v>
      </c>
      <c r="E48" s="50">
        <f t="shared" ref="E48:E51" si="12">IF(I48=5,N48,0)</f>
        <v>40</v>
      </c>
      <c r="F48" s="65" t="s">
        <v>79</v>
      </c>
      <c r="G48" s="5" t="s">
        <v>50</v>
      </c>
      <c r="H48" s="11" t="s">
        <v>0</v>
      </c>
      <c r="I48" s="10">
        <f t="shared" ref="I48:I51" si="13">COUNTA(B48:D48,F48:G48)</f>
        <v>5</v>
      </c>
      <c r="J48" s="24"/>
      <c r="K48" s="25">
        <f t="shared" ref="K48:K51" si="14">IF(OR(B48="",C48=""),0,IF(C48&gt;B48,C48-B48,IF(B48&gt;C48,24-(B48-C48))))</f>
        <v>0.16666666666666669</v>
      </c>
      <c r="L48" s="35">
        <f t="shared" ref="L48:L51" si="15">IF(OR(B48="",C48=""),0,(HOUR(K48)*60)+MINUTE(K48)-D48)</f>
        <v>240</v>
      </c>
      <c r="M48" s="36">
        <f t="shared" ref="M48:M51" si="16">TIME(0,L48,0)</f>
        <v>0.16666666666666666</v>
      </c>
      <c r="N48" s="35">
        <f t="shared" ref="N48:N51" si="17">(HOUR(M48)*10)+IF(AND(MINUTE(M48)&gt;0,MINUTE(M48)&lt;=6),1,IF(AND(MINUTE(M48)&gt;6,MINUTE(M48)&lt;=12),2,IF(AND(MINUTE(M48)&gt;12,MINUTE(M48)&lt;=18),3,IF(AND(MINUTE(M48)&gt;18,MINUTE(M48)&lt;=24),4,IF(AND(MINUTE(M48)&gt;24,MINUTE(M48)&lt;=30),5,IF(AND(MINUTE(M48)&gt;30,MINUTE(M48)&lt;=36),6,IF(AND(MINUTE(M48)&gt;36,MINUTE(M48)&lt;=42),7,IF(AND(MINUTE(M48)&gt;42,MINUTE(M48)&lt;=48),8,IF(AND(MINUTE(M48)&gt;48,MINUTE(M48)&lt;=54),9,IF(AND(MINUTE(M48)&gt;54,MINUTE(M48)&lt;=60),10,0))))))))))</f>
        <v>40</v>
      </c>
      <c r="P48" s="12"/>
    </row>
    <row r="49" spans="1:32" ht="51.75" thickBot="1" x14ac:dyDescent="0.25">
      <c r="A49" s="62">
        <v>44715</v>
      </c>
      <c r="B49" s="63">
        <v>0.33333333333333331</v>
      </c>
      <c r="C49" s="63">
        <v>0.5</v>
      </c>
      <c r="D49" s="64">
        <v>0</v>
      </c>
      <c r="E49" s="50">
        <f t="shared" si="12"/>
        <v>40</v>
      </c>
      <c r="F49" s="65" t="s">
        <v>79</v>
      </c>
      <c r="G49" s="5" t="s">
        <v>51</v>
      </c>
      <c r="H49" s="11" t="s">
        <v>0</v>
      </c>
      <c r="I49" s="10">
        <f>COUNTA(B49:D49,F49:G49)</f>
        <v>5</v>
      </c>
      <c r="J49" s="24"/>
      <c r="K49" s="25">
        <f t="shared" si="14"/>
        <v>0.16666666666666669</v>
      </c>
      <c r="L49" s="35">
        <f>IF(OR(B49="",C49=""),0,(HOUR(K49)*60)+MINUTE(K49)-D49)</f>
        <v>240</v>
      </c>
      <c r="M49" s="36">
        <f t="shared" si="16"/>
        <v>0.16666666666666666</v>
      </c>
      <c r="N49" s="35">
        <f t="shared" si="17"/>
        <v>40</v>
      </c>
      <c r="P49" s="12"/>
    </row>
    <row r="50" spans="1:32" ht="51.75" thickBot="1" x14ac:dyDescent="0.25">
      <c r="A50" s="62">
        <v>44716</v>
      </c>
      <c r="B50" s="63">
        <v>0.33333333333333331</v>
      </c>
      <c r="C50" s="63">
        <v>0.5</v>
      </c>
      <c r="D50" s="64">
        <v>0</v>
      </c>
      <c r="E50" s="50">
        <f t="shared" si="12"/>
        <v>40</v>
      </c>
      <c r="F50" s="65" t="s">
        <v>79</v>
      </c>
      <c r="G50" s="5" t="s">
        <v>51</v>
      </c>
      <c r="H50" s="11" t="s">
        <v>0</v>
      </c>
      <c r="I50" s="10">
        <f t="shared" si="13"/>
        <v>5</v>
      </c>
      <c r="J50" s="24"/>
      <c r="K50" s="25">
        <f t="shared" si="14"/>
        <v>0.16666666666666669</v>
      </c>
      <c r="L50" s="35">
        <f t="shared" si="15"/>
        <v>240</v>
      </c>
      <c r="M50" s="36">
        <f t="shared" si="16"/>
        <v>0.16666666666666666</v>
      </c>
      <c r="N50" s="35">
        <f t="shared" si="17"/>
        <v>40</v>
      </c>
      <c r="P50" s="12"/>
    </row>
    <row r="51" spans="1:32" ht="51.75" thickBot="1" x14ac:dyDescent="0.25">
      <c r="A51" s="62">
        <v>44717</v>
      </c>
      <c r="B51" s="63">
        <v>0.33333333333333331</v>
      </c>
      <c r="C51" s="63">
        <v>0.5</v>
      </c>
      <c r="D51" s="64">
        <v>0</v>
      </c>
      <c r="E51" s="50">
        <f t="shared" si="12"/>
        <v>40</v>
      </c>
      <c r="F51" s="65" t="s">
        <v>79</v>
      </c>
      <c r="G51" s="5" t="s">
        <v>52</v>
      </c>
      <c r="H51" s="11" t="s">
        <v>0</v>
      </c>
      <c r="I51" s="10">
        <f t="shared" si="13"/>
        <v>5</v>
      </c>
      <c r="J51" s="24"/>
      <c r="K51" s="25">
        <f t="shared" si="14"/>
        <v>0.16666666666666669</v>
      </c>
      <c r="L51" s="35">
        <f t="shared" si="15"/>
        <v>240</v>
      </c>
      <c r="M51" s="36">
        <f t="shared" si="16"/>
        <v>0.16666666666666666</v>
      </c>
      <c r="N51" s="35">
        <f t="shared" si="17"/>
        <v>40</v>
      </c>
    </row>
    <row r="52" spans="1:32" ht="16.5" thickBot="1" x14ac:dyDescent="0.3">
      <c r="A52" s="129" t="s">
        <v>32</v>
      </c>
      <c r="B52" s="130"/>
      <c r="C52" s="130"/>
      <c r="D52" s="130"/>
      <c r="E52" s="50">
        <f>SUM(E47:E51)</f>
        <v>200</v>
      </c>
      <c r="F52" s="131" t="s">
        <v>0</v>
      </c>
      <c r="G52" s="132"/>
      <c r="I52" s="10">
        <f>COUNTA(G41,B42,E42,B43,G44)</f>
        <v>5</v>
      </c>
      <c r="O52" s="2"/>
    </row>
    <row r="53" spans="1:32" ht="15.75" thickBot="1" x14ac:dyDescent="0.3">
      <c r="A53" s="110" t="s">
        <v>13</v>
      </c>
      <c r="B53" s="111"/>
      <c r="C53" s="111"/>
      <c r="D53" s="111"/>
      <c r="E53" s="111"/>
      <c r="F53" s="112"/>
      <c r="G53" s="113"/>
    </row>
    <row r="54" spans="1:32" s="4" customFormat="1" ht="45.75" thickBot="1" x14ac:dyDescent="0.25">
      <c r="A54" s="117" t="s">
        <v>24</v>
      </c>
      <c r="B54" s="117"/>
      <c r="C54" s="117"/>
      <c r="D54" s="117"/>
      <c r="E54" s="117"/>
      <c r="F54" s="117"/>
      <c r="G54" s="51" t="s">
        <v>35</v>
      </c>
      <c r="H54" s="11" t="s">
        <v>0</v>
      </c>
      <c r="I54" s="21">
        <f>B56/20</f>
        <v>1</v>
      </c>
      <c r="J54" s="10"/>
      <c r="K54" s="10"/>
      <c r="L54" s="12"/>
      <c r="M54" s="2"/>
      <c r="N54" s="2"/>
      <c r="O54" s="2"/>
      <c r="P54" s="2"/>
      <c r="Q54" s="2"/>
      <c r="R54" s="2"/>
      <c r="S54" s="2"/>
      <c r="T54" s="2"/>
      <c r="U54" s="10"/>
      <c r="V54" s="10"/>
      <c r="W54" s="10"/>
      <c r="X54" s="10"/>
      <c r="Y54" s="10"/>
      <c r="Z54" s="10"/>
      <c r="AA54" s="10"/>
      <c r="AB54" s="10"/>
      <c r="AC54" s="10"/>
      <c r="AD54" s="10"/>
      <c r="AE54" s="7"/>
      <c r="AF54" s="7"/>
    </row>
    <row r="55" spans="1:32" ht="60.75" thickBot="1" x14ac:dyDescent="0.25">
      <c r="A55" s="52" t="s">
        <v>69</v>
      </c>
      <c r="B55" s="118" t="s">
        <v>53</v>
      </c>
      <c r="C55" s="118"/>
      <c r="D55" s="52" t="s">
        <v>27</v>
      </c>
      <c r="E55" s="119">
        <v>3</v>
      </c>
      <c r="F55" s="119"/>
      <c r="G55" s="53" t="s">
        <v>0</v>
      </c>
      <c r="H55" s="11" t="s">
        <v>0</v>
      </c>
      <c r="I55" s="22" t="str">
        <f>IF(E55=1,"$1,212.00",IF(E55=2,"$654.48",IF(E55=3,"$496.92",IF(E55=4,"$399.96","$0.00"))))</f>
        <v>$496.92</v>
      </c>
      <c r="M55" s="2"/>
      <c r="N55" s="2"/>
      <c r="O55" s="2"/>
    </row>
    <row r="56" spans="1:32" ht="30.75" thickBot="1" x14ac:dyDescent="0.25">
      <c r="A56" s="52" t="s">
        <v>59</v>
      </c>
      <c r="B56" s="133">
        <v>20</v>
      </c>
      <c r="C56" s="133"/>
      <c r="D56" s="54" t="s">
        <v>20</v>
      </c>
      <c r="E56" s="134">
        <f>IF(AND(I65=5,E65&gt;0),I56,0)</f>
        <v>496.92</v>
      </c>
      <c r="F56" s="134"/>
      <c r="G56" s="55" t="s">
        <v>0</v>
      </c>
      <c r="H56" s="11" t="s">
        <v>0</v>
      </c>
      <c r="I56" s="23">
        <f>I55*I54</f>
        <v>496.92</v>
      </c>
      <c r="M56" s="2"/>
      <c r="N56" s="2"/>
      <c r="O56" s="2"/>
    </row>
    <row r="57" spans="1:32" ht="90.75" thickBot="1" x14ac:dyDescent="0.3">
      <c r="A57" s="120" t="s">
        <v>18</v>
      </c>
      <c r="B57" s="120"/>
      <c r="C57" s="120"/>
      <c r="D57" s="120"/>
      <c r="E57" s="120"/>
      <c r="F57" s="120"/>
      <c r="G57" s="56" t="s">
        <v>36</v>
      </c>
      <c r="H57" s="11" t="s">
        <v>0</v>
      </c>
      <c r="L57" s="10"/>
      <c r="M57" s="10"/>
      <c r="N57" s="2"/>
      <c r="O57" s="2"/>
    </row>
    <row r="58" spans="1:32" ht="15.75" thickBot="1" x14ac:dyDescent="0.25">
      <c r="A58" s="104" t="s">
        <v>62</v>
      </c>
      <c r="B58" s="105"/>
      <c r="C58" s="105"/>
      <c r="D58" s="105"/>
      <c r="E58" s="105"/>
      <c r="F58" s="57"/>
      <c r="G58" s="58" t="s">
        <v>0</v>
      </c>
      <c r="H58" s="11" t="s">
        <v>0</v>
      </c>
      <c r="K58" s="14"/>
      <c r="P58" s="12"/>
    </row>
    <row r="59" spans="1:32" ht="75.75" thickBot="1" x14ac:dyDescent="0.25">
      <c r="A59" s="59" t="s">
        <v>60</v>
      </c>
      <c r="B59" s="59" t="s">
        <v>28</v>
      </c>
      <c r="C59" s="59" t="s">
        <v>29</v>
      </c>
      <c r="D59" s="60" t="s">
        <v>14</v>
      </c>
      <c r="E59" s="61" t="s">
        <v>61</v>
      </c>
      <c r="F59" s="60" t="s">
        <v>15</v>
      </c>
      <c r="G59" s="52" t="s">
        <v>16</v>
      </c>
      <c r="H59" s="11" t="s">
        <v>0</v>
      </c>
      <c r="K59" s="14"/>
      <c r="P59" s="12"/>
    </row>
    <row r="60" spans="1:32" ht="45.75" thickBot="1" x14ac:dyDescent="0.25">
      <c r="A60" s="62">
        <v>44713</v>
      </c>
      <c r="B60" s="63">
        <v>0.41666666666666669</v>
      </c>
      <c r="C60" s="63">
        <v>0.60416666666666663</v>
      </c>
      <c r="D60" s="64">
        <v>30</v>
      </c>
      <c r="E60" s="50">
        <f>IF(I60=5,N60,0)</f>
        <v>40</v>
      </c>
      <c r="F60" s="65" t="s">
        <v>79</v>
      </c>
      <c r="G60" s="65" t="s">
        <v>49</v>
      </c>
      <c r="H60" s="11" t="s">
        <v>0</v>
      </c>
      <c r="I60" s="10">
        <f>COUNTA(B60:D60,F60:G60)</f>
        <v>5</v>
      </c>
      <c r="J60" s="24"/>
      <c r="K60" s="25">
        <f>IF(OR(B60="",C60=""),0,IF(C60&gt;B60,C60-B60,IF(B60&gt;C60,24-(B60-C60))))</f>
        <v>0.18749999999999994</v>
      </c>
      <c r="L60" s="35">
        <f>IF(OR(B60="",C60=""),0,(HOUR(K60)*60)+MINUTE(K60)-D60)</f>
        <v>240</v>
      </c>
      <c r="M60" s="36">
        <f>TIME(0,L60,0)</f>
        <v>0.16666666666666666</v>
      </c>
      <c r="N60" s="35">
        <f>(HOUR(M60)*10)+IF(AND(MINUTE(M60)&gt;0,MINUTE(M60)&lt;=6),1,IF(AND(MINUTE(M60)&gt;6,MINUTE(M60)&lt;=12),2,IF(AND(MINUTE(M60)&gt;12,MINUTE(M60)&lt;=18),3,IF(AND(MINUTE(M60)&gt;18,MINUTE(M60)&lt;=24),4,IF(AND(MINUTE(M60)&gt;24,MINUTE(M60)&lt;=30),5,IF(AND(MINUTE(M60)&gt;30,MINUTE(M60)&lt;=36),6,IF(AND(MINUTE(M60)&gt;36,MINUTE(M60)&lt;=42),7,IF(AND(MINUTE(M60)&gt;42,MINUTE(M60)&lt;=48),8,IF(AND(MINUTE(M60)&gt;48,MINUTE(M60)&lt;=54),9,IF(AND(MINUTE(M60)&gt;54,MINUTE(M60)&lt;=60),10,0))))))))))</f>
        <v>40</v>
      </c>
      <c r="P60" s="12"/>
    </row>
    <row r="61" spans="1:32" ht="45.75" thickBot="1" x14ac:dyDescent="0.25">
      <c r="A61" s="62">
        <v>44714</v>
      </c>
      <c r="B61" s="63">
        <v>0.41666666666666669</v>
      </c>
      <c r="C61" s="63">
        <v>0.60416666666666663</v>
      </c>
      <c r="D61" s="64">
        <v>30</v>
      </c>
      <c r="E61" s="50">
        <f t="shared" ref="E61:E64" si="18">IF(I61=5,N61,0)</f>
        <v>40</v>
      </c>
      <c r="F61" s="65" t="s">
        <v>79</v>
      </c>
      <c r="G61" s="65" t="s">
        <v>50</v>
      </c>
      <c r="H61" s="11" t="s">
        <v>0</v>
      </c>
      <c r="I61" s="10">
        <f t="shared" ref="I61:I64" si="19">COUNTA(B61:D61,F61:G61)</f>
        <v>5</v>
      </c>
      <c r="J61" s="24"/>
      <c r="K61" s="25">
        <f t="shared" ref="K61:K64" si="20">IF(OR(B61="",C61=""),0,IF(C61&gt;B61,C61-B61,IF(B61&gt;C61,24-(B61-C61))))</f>
        <v>0.18749999999999994</v>
      </c>
      <c r="L61" s="35">
        <f t="shared" ref="L61:L64" si="21">IF(OR(B61="",C61=""),0,(HOUR(K61)*60)+MINUTE(K61)-D61)</f>
        <v>240</v>
      </c>
      <c r="M61" s="36">
        <f t="shared" ref="M61:M64" si="22">TIME(0,L61,0)</f>
        <v>0.16666666666666666</v>
      </c>
      <c r="N61" s="35">
        <f t="shared" ref="N61:N64" si="23">(HOUR(M61)*10)+IF(AND(MINUTE(M61)&gt;0,MINUTE(M61)&lt;=6),1,IF(AND(MINUTE(M61)&gt;6,MINUTE(M61)&lt;=12),2,IF(AND(MINUTE(M61)&gt;12,MINUTE(M61)&lt;=18),3,IF(AND(MINUTE(M61)&gt;18,MINUTE(M61)&lt;=24),4,IF(AND(MINUTE(M61)&gt;24,MINUTE(M61)&lt;=30),5,IF(AND(MINUTE(M61)&gt;30,MINUTE(M61)&lt;=36),6,IF(AND(MINUTE(M61)&gt;36,MINUTE(M61)&lt;=42),7,IF(AND(MINUTE(M61)&gt;42,MINUTE(M61)&lt;=48),8,IF(AND(MINUTE(M61)&gt;48,MINUTE(M61)&lt;=54),9,IF(AND(MINUTE(M61)&gt;54,MINUTE(M61)&lt;=60),10,0))))))))))</f>
        <v>40</v>
      </c>
      <c r="P61" s="12"/>
    </row>
    <row r="62" spans="1:32" ht="75.75" thickBot="1" x14ac:dyDescent="0.25">
      <c r="A62" s="62">
        <v>44715</v>
      </c>
      <c r="B62" s="63">
        <v>0.41666666666666669</v>
      </c>
      <c r="C62" s="63">
        <v>0.60416666666666663</v>
      </c>
      <c r="D62" s="64">
        <v>30</v>
      </c>
      <c r="E62" s="50">
        <f t="shared" si="18"/>
        <v>40</v>
      </c>
      <c r="F62" s="65" t="s">
        <v>79</v>
      </c>
      <c r="G62" s="65" t="s">
        <v>51</v>
      </c>
      <c r="H62" s="11" t="s">
        <v>0</v>
      </c>
      <c r="I62" s="10">
        <f t="shared" si="19"/>
        <v>5</v>
      </c>
      <c r="J62" s="24"/>
      <c r="K62" s="25">
        <f t="shared" si="20"/>
        <v>0.18749999999999994</v>
      </c>
      <c r="L62" s="35">
        <f t="shared" si="21"/>
        <v>240</v>
      </c>
      <c r="M62" s="36">
        <f t="shared" si="22"/>
        <v>0.16666666666666666</v>
      </c>
      <c r="N62" s="35">
        <f t="shared" si="23"/>
        <v>40</v>
      </c>
      <c r="P62" s="12"/>
    </row>
    <row r="63" spans="1:32" ht="75.75" thickBot="1" x14ac:dyDescent="0.25">
      <c r="A63" s="62">
        <v>44716</v>
      </c>
      <c r="B63" s="63">
        <v>0.41666666666666669</v>
      </c>
      <c r="C63" s="63">
        <v>0.60416666666666663</v>
      </c>
      <c r="D63" s="64">
        <v>30</v>
      </c>
      <c r="E63" s="50">
        <f t="shared" si="18"/>
        <v>40</v>
      </c>
      <c r="F63" s="65" t="s">
        <v>79</v>
      </c>
      <c r="G63" s="65" t="s">
        <v>51</v>
      </c>
      <c r="H63" s="11" t="s">
        <v>0</v>
      </c>
      <c r="I63" s="10">
        <f t="shared" si="19"/>
        <v>5</v>
      </c>
      <c r="J63" s="24"/>
      <c r="K63" s="25">
        <f t="shared" si="20"/>
        <v>0.18749999999999994</v>
      </c>
      <c r="L63" s="35">
        <f t="shared" si="21"/>
        <v>240</v>
      </c>
      <c r="M63" s="36">
        <f t="shared" si="22"/>
        <v>0.16666666666666666</v>
      </c>
      <c r="N63" s="35">
        <f t="shared" si="23"/>
        <v>40</v>
      </c>
      <c r="P63" s="12"/>
    </row>
    <row r="64" spans="1:32" ht="60.75" thickBot="1" x14ac:dyDescent="0.25">
      <c r="A64" s="62">
        <v>44717</v>
      </c>
      <c r="B64" s="63">
        <v>0.41666666666666669</v>
      </c>
      <c r="C64" s="63">
        <v>0.60416666666666663</v>
      </c>
      <c r="D64" s="64">
        <v>30</v>
      </c>
      <c r="E64" s="50">
        <f t="shared" si="18"/>
        <v>40</v>
      </c>
      <c r="F64" s="65" t="s">
        <v>79</v>
      </c>
      <c r="G64" s="65" t="s">
        <v>52</v>
      </c>
      <c r="H64" s="11" t="s">
        <v>0</v>
      </c>
      <c r="I64" s="10">
        <f t="shared" si="19"/>
        <v>5</v>
      </c>
      <c r="J64" s="24"/>
      <c r="K64" s="25">
        <f t="shared" si="20"/>
        <v>0.18749999999999994</v>
      </c>
      <c r="L64" s="35">
        <f t="shared" si="21"/>
        <v>240</v>
      </c>
      <c r="M64" s="36">
        <f t="shared" si="22"/>
        <v>0.16666666666666666</v>
      </c>
      <c r="N64" s="35">
        <f t="shared" si="23"/>
        <v>40</v>
      </c>
    </row>
    <row r="65" spans="1:32" ht="16.5" thickBot="1" x14ac:dyDescent="0.3">
      <c r="A65" s="129" t="s">
        <v>33</v>
      </c>
      <c r="B65" s="130"/>
      <c r="C65" s="130"/>
      <c r="D65" s="130"/>
      <c r="E65" s="50">
        <f>SUM(E60:E64)</f>
        <v>200</v>
      </c>
      <c r="F65" s="131" t="s">
        <v>0</v>
      </c>
      <c r="G65" s="132"/>
      <c r="I65" s="10">
        <f>COUNTA(G54,B55,E55,B56,G57)</f>
        <v>5</v>
      </c>
      <c r="O65" s="2"/>
    </row>
    <row r="66" spans="1:32" ht="15.75" thickBot="1" x14ac:dyDescent="0.3">
      <c r="A66" s="26"/>
      <c r="B66" s="8"/>
      <c r="C66" s="8"/>
      <c r="D66" s="8"/>
      <c r="E66" s="27"/>
      <c r="F66" s="46"/>
      <c r="G66" s="47"/>
    </row>
    <row r="67" spans="1:32" s="4" customFormat="1" ht="45.75" thickBot="1" x14ac:dyDescent="0.25">
      <c r="A67" s="117" t="s">
        <v>25</v>
      </c>
      <c r="B67" s="117"/>
      <c r="C67" s="117"/>
      <c r="D67" s="117"/>
      <c r="E67" s="117"/>
      <c r="F67" s="117"/>
      <c r="G67" s="51" t="s">
        <v>35</v>
      </c>
      <c r="H67" s="11" t="s">
        <v>0</v>
      </c>
      <c r="I67" s="21">
        <f>B69/20</f>
        <v>0.8</v>
      </c>
      <c r="J67" s="10"/>
      <c r="K67" s="10"/>
      <c r="L67" s="12"/>
      <c r="M67" s="2"/>
      <c r="N67" s="2"/>
      <c r="O67" s="2"/>
      <c r="P67" s="2"/>
      <c r="Q67" s="2"/>
      <c r="R67" s="2"/>
      <c r="S67" s="2"/>
      <c r="T67" s="2"/>
      <c r="U67" s="10"/>
      <c r="V67" s="10"/>
      <c r="W67" s="10"/>
      <c r="X67" s="10"/>
      <c r="Y67" s="10"/>
      <c r="Z67" s="10"/>
      <c r="AA67" s="10"/>
      <c r="AB67" s="10"/>
      <c r="AC67" s="10"/>
      <c r="AD67" s="10"/>
      <c r="AE67" s="7"/>
      <c r="AF67" s="7"/>
    </row>
    <row r="68" spans="1:32" ht="60.75" thickBot="1" x14ac:dyDescent="0.25">
      <c r="A68" s="52" t="s">
        <v>69</v>
      </c>
      <c r="B68" s="118" t="s">
        <v>53</v>
      </c>
      <c r="C68" s="118"/>
      <c r="D68" s="52" t="s">
        <v>27</v>
      </c>
      <c r="E68" s="119">
        <v>3</v>
      </c>
      <c r="F68" s="119"/>
      <c r="G68" s="53" t="s">
        <v>0</v>
      </c>
      <c r="H68" s="11" t="s">
        <v>0</v>
      </c>
      <c r="I68" s="22" t="str">
        <f>IF(E68=1,"$1,212.00",IF(E68=2,"$654.48",IF(E68=3,"$496.92",IF(E68=4,"$399.96","$0.00"))))</f>
        <v>$496.92</v>
      </c>
      <c r="M68" s="2"/>
      <c r="N68" s="2"/>
      <c r="O68" s="2"/>
    </row>
    <row r="69" spans="1:32" ht="30.75" thickBot="1" x14ac:dyDescent="0.25">
      <c r="A69" s="52" t="s">
        <v>59</v>
      </c>
      <c r="B69" s="133">
        <v>16</v>
      </c>
      <c r="C69" s="133"/>
      <c r="D69" s="54" t="s">
        <v>20</v>
      </c>
      <c r="E69" s="134">
        <f>IF(AND(I78=5,E78&gt;0),I69,0)</f>
        <v>397.53600000000006</v>
      </c>
      <c r="F69" s="134"/>
      <c r="G69" s="55" t="s">
        <v>0</v>
      </c>
      <c r="H69" s="11" t="s">
        <v>0</v>
      </c>
      <c r="I69" s="23">
        <f>I68*I67</f>
        <v>397.53600000000006</v>
      </c>
      <c r="M69" s="2"/>
      <c r="N69" s="2"/>
      <c r="O69" s="2"/>
    </row>
    <row r="70" spans="1:32" ht="90.75" thickBot="1" x14ac:dyDescent="0.3">
      <c r="A70" s="120" t="s">
        <v>18</v>
      </c>
      <c r="B70" s="120"/>
      <c r="C70" s="120"/>
      <c r="D70" s="120"/>
      <c r="E70" s="120"/>
      <c r="F70" s="120"/>
      <c r="G70" s="56" t="s">
        <v>36</v>
      </c>
      <c r="H70" s="11" t="s">
        <v>0</v>
      </c>
      <c r="L70" s="10"/>
      <c r="M70" s="10"/>
      <c r="N70" s="2"/>
      <c r="O70" s="2"/>
    </row>
    <row r="71" spans="1:32" ht="15.75" thickBot="1" x14ac:dyDescent="0.25">
      <c r="A71" s="104" t="s">
        <v>62</v>
      </c>
      <c r="B71" s="105"/>
      <c r="C71" s="105"/>
      <c r="D71" s="105"/>
      <c r="E71" s="105"/>
      <c r="F71" s="57"/>
      <c r="G71" s="58" t="s">
        <v>0</v>
      </c>
      <c r="H71" s="11" t="s">
        <v>0</v>
      </c>
      <c r="K71" s="14"/>
      <c r="P71" s="12"/>
    </row>
    <row r="72" spans="1:32" ht="75.75" thickBot="1" x14ac:dyDescent="0.25">
      <c r="A72" s="59" t="s">
        <v>60</v>
      </c>
      <c r="B72" s="59" t="s">
        <v>28</v>
      </c>
      <c r="C72" s="59" t="s">
        <v>29</v>
      </c>
      <c r="D72" s="60" t="s">
        <v>14</v>
      </c>
      <c r="E72" s="61" t="s">
        <v>61</v>
      </c>
      <c r="F72" s="60" t="s">
        <v>15</v>
      </c>
      <c r="G72" s="52" t="s">
        <v>16</v>
      </c>
      <c r="H72" s="11" t="s">
        <v>0</v>
      </c>
      <c r="K72" s="14"/>
      <c r="P72" s="12"/>
    </row>
    <row r="73" spans="1:32" ht="26.25" thickBot="1" x14ac:dyDescent="0.25">
      <c r="A73" s="62">
        <v>44713</v>
      </c>
      <c r="B73" s="63">
        <v>0.33333333333333331</v>
      </c>
      <c r="C73" s="63">
        <v>0.5</v>
      </c>
      <c r="D73" s="64">
        <v>30</v>
      </c>
      <c r="E73" s="50">
        <f>IF(I73=5,N73,0)</f>
        <v>35</v>
      </c>
      <c r="F73" s="65" t="s">
        <v>79</v>
      </c>
      <c r="G73" s="74" t="s">
        <v>54</v>
      </c>
      <c r="H73" s="11" t="s">
        <v>0</v>
      </c>
      <c r="I73" s="10">
        <f>COUNTA(B73:D73,F73:G73)</f>
        <v>5</v>
      </c>
      <c r="J73" s="24"/>
      <c r="K73" s="25">
        <f>IF(OR(B73="",C73=""),0,IF(C73&gt;B73,C73-B73,IF(B73&gt;C73,24-(B73-C73))))</f>
        <v>0.16666666666666669</v>
      </c>
      <c r="L73" s="35">
        <f>IF(OR(B73="",C73=""),0,(HOUR(K73)*60)+MINUTE(K73)-D73)</f>
        <v>210</v>
      </c>
      <c r="M73" s="36">
        <f>TIME(0,L73,0)</f>
        <v>0.14583333333333334</v>
      </c>
      <c r="N73" s="35">
        <f>(HOUR(M73)*10)+IF(AND(MINUTE(M73)&gt;0,MINUTE(M73)&lt;=6),1,IF(AND(MINUTE(M73)&gt;6,MINUTE(M73)&lt;=12),2,IF(AND(MINUTE(M73)&gt;12,MINUTE(M73)&lt;=18),3,IF(AND(MINUTE(M73)&gt;18,MINUTE(M73)&lt;=24),4,IF(AND(MINUTE(M73)&gt;24,MINUTE(M73)&lt;=30),5,IF(AND(MINUTE(M73)&gt;30,MINUTE(M73)&lt;=36),6,IF(AND(MINUTE(M73)&gt;36,MINUTE(M73)&lt;=42),7,IF(AND(MINUTE(M73)&gt;42,MINUTE(M73)&lt;=48),8,IF(AND(MINUTE(M73)&gt;48,MINUTE(M73)&lt;=54),9,IF(AND(MINUTE(M73)&gt;54,MINUTE(M73)&lt;=60),10,0))))))))))</f>
        <v>35</v>
      </c>
      <c r="P73" s="12"/>
    </row>
    <row r="74" spans="1:32" ht="39" thickBot="1" x14ac:dyDescent="0.25">
      <c r="A74" s="62">
        <v>44714</v>
      </c>
      <c r="B74" s="63">
        <v>0.33333333333333331</v>
      </c>
      <c r="C74" s="63">
        <v>0.5</v>
      </c>
      <c r="D74" s="64">
        <v>30</v>
      </c>
      <c r="E74" s="50">
        <f t="shared" ref="E74:E77" si="24">IF(I74=5,N74,0)</f>
        <v>35</v>
      </c>
      <c r="F74" s="65" t="s">
        <v>79</v>
      </c>
      <c r="G74" s="75" t="s">
        <v>55</v>
      </c>
      <c r="H74" s="11" t="s">
        <v>0</v>
      </c>
      <c r="I74" s="10">
        <f t="shared" ref="I74:I77" si="25">COUNTA(B74:D74,F74:G74)</f>
        <v>5</v>
      </c>
      <c r="J74" s="24"/>
      <c r="K74" s="25">
        <f t="shared" ref="K74:K77" si="26">IF(OR(B74="",C74=""),0,IF(C74&gt;B74,C74-B74,IF(B74&gt;C74,24-(B74-C74))))</f>
        <v>0.16666666666666669</v>
      </c>
      <c r="L74" s="35">
        <f t="shared" ref="L74:L77" si="27">IF(OR(B74="",C74=""),0,(HOUR(K74)*60)+MINUTE(K74)-D74)</f>
        <v>210</v>
      </c>
      <c r="M74" s="36">
        <f t="shared" ref="M74:M77" si="28">TIME(0,L74,0)</f>
        <v>0.14583333333333334</v>
      </c>
      <c r="N74" s="35">
        <f t="shared" ref="N74:N77" si="29">(HOUR(M74)*10)+IF(AND(MINUTE(M74)&gt;0,MINUTE(M74)&lt;=6),1,IF(AND(MINUTE(M74)&gt;6,MINUTE(M74)&lt;=12),2,IF(AND(MINUTE(M74)&gt;12,MINUTE(M74)&lt;=18),3,IF(AND(MINUTE(M74)&gt;18,MINUTE(M74)&lt;=24),4,IF(AND(MINUTE(M74)&gt;24,MINUTE(M74)&lt;=30),5,IF(AND(MINUTE(M74)&gt;30,MINUTE(M74)&lt;=36),6,IF(AND(MINUTE(M74)&gt;36,MINUTE(M74)&lt;=42),7,IF(AND(MINUTE(M74)&gt;42,MINUTE(M74)&lt;=48),8,IF(AND(MINUTE(M74)&gt;48,MINUTE(M74)&lt;=54),9,IF(AND(MINUTE(M74)&gt;54,MINUTE(M74)&lt;=60),10,0))))))))))</f>
        <v>35</v>
      </c>
      <c r="P74" s="12"/>
    </row>
    <row r="75" spans="1:32" ht="64.5" thickBot="1" x14ac:dyDescent="0.25">
      <c r="A75" s="62">
        <v>44715</v>
      </c>
      <c r="B75" s="63">
        <v>0.33333333333333331</v>
      </c>
      <c r="C75" s="63">
        <v>0.5</v>
      </c>
      <c r="D75" s="64">
        <v>30</v>
      </c>
      <c r="E75" s="50">
        <f t="shared" si="24"/>
        <v>35</v>
      </c>
      <c r="F75" s="65" t="s">
        <v>79</v>
      </c>
      <c r="G75" s="75" t="s">
        <v>56</v>
      </c>
      <c r="H75" s="11" t="s">
        <v>0</v>
      </c>
      <c r="I75" s="10">
        <f t="shared" si="25"/>
        <v>5</v>
      </c>
      <c r="J75" s="24"/>
      <c r="K75" s="25">
        <f t="shared" si="26"/>
        <v>0.16666666666666669</v>
      </c>
      <c r="L75" s="35">
        <f t="shared" si="27"/>
        <v>210</v>
      </c>
      <c r="M75" s="36">
        <f t="shared" si="28"/>
        <v>0.14583333333333334</v>
      </c>
      <c r="N75" s="35">
        <f t="shared" si="29"/>
        <v>35</v>
      </c>
      <c r="P75" s="12"/>
    </row>
    <row r="76" spans="1:32" ht="51.75" thickBot="1" x14ac:dyDescent="0.25">
      <c r="A76" s="62">
        <v>44716</v>
      </c>
      <c r="B76" s="63">
        <v>0.33333333333333331</v>
      </c>
      <c r="C76" s="63">
        <v>0.5</v>
      </c>
      <c r="D76" s="64">
        <v>30</v>
      </c>
      <c r="E76" s="50">
        <f t="shared" si="24"/>
        <v>35</v>
      </c>
      <c r="F76" s="65" t="s">
        <v>79</v>
      </c>
      <c r="G76" s="75" t="s">
        <v>57</v>
      </c>
      <c r="H76" s="11" t="s">
        <v>0</v>
      </c>
      <c r="I76" s="10">
        <f t="shared" si="25"/>
        <v>5</v>
      </c>
      <c r="J76" s="24"/>
      <c r="K76" s="25">
        <f t="shared" si="26"/>
        <v>0.16666666666666669</v>
      </c>
      <c r="L76" s="35">
        <f t="shared" si="27"/>
        <v>210</v>
      </c>
      <c r="M76" s="36">
        <f t="shared" si="28"/>
        <v>0.14583333333333334</v>
      </c>
      <c r="N76" s="35">
        <f t="shared" si="29"/>
        <v>35</v>
      </c>
      <c r="P76" s="12"/>
    </row>
    <row r="77" spans="1:32" ht="15.75" thickBot="1" x14ac:dyDescent="0.25">
      <c r="A77" s="62">
        <v>44717</v>
      </c>
      <c r="B77" s="63">
        <v>0.33333333333333331</v>
      </c>
      <c r="C77" s="63">
        <v>0.5</v>
      </c>
      <c r="D77" s="64">
        <v>30</v>
      </c>
      <c r="E77" s="50">
        <f t="shared" si="24"/>
        <v>0</v>
      </c>
      <c r="F77" s="65" t="s">
        <v>79</v>
      </c>
      <c r="G77" s="75"/>
      <c r="H77" s="11" t="s">
        <v>0</v>
      </c>
      <c r="I77" s="10">
        <f t="shared" si="25"/>
        <v>4</v>
      </c>
      <c r="J77" s="24"/>
      <c r="K77" s="25">
        <f t="shared" si="26"/>
        <v>0.16666666666666669</v>
      </c>
      <c r="L77" s="35">
        <f t="shared" si="27"/>
        <v>210</v>
      </c>
      <c r="M77" s="36">
        <f t="shared" si="28"/>
        <v>0.14583333333333334</v>
      </c>
      <c r="N77" s="35">
        <f t="shared" si="29"/>
        <v>35</v>
      </c>
    </row>
    <row r="78" spans="1:32" ht="16.5" thickBot="1" x14ac:dyDescent="0.3">
      <c r="A78" s="129" t="s">
        <v>34</v>
      </c>
      <c r="B78" s="130"/>
      <c r="C78" s="130"/>
      <c r="D78" s="130"/>
      <c r="E78" s="50">
        <f>SUM(E73:E77)</f>
        <v>140</v>
      </c>
      <c r="F78" s="131" t="s">
        <v>0</v>
      </c>
      <c r="G78" s="132"/>
      <c r="I78" s="10">
        <f>COUNTA(G67,B68,E68,B69,G70)</f>
        <v>5</v>
      </c>
      <c r="O78" s="2"/>
    </row>
    <row r="79" spans="1:32" ht="15.75" thickBot="1" x14ac:dyDescent="0.3">
      <c r="A79" s="110" t="s">
        <v>13</v>
      </c>
      <c r="B79" s="111"/>
      <c r="C79" s="111"/>
      <c r="D79" s="111"/>
      <c r="E79" s="111"/>
      <c r="F79" s="112"/>
      <c r="G79" s="113"/>
    </row>
    <row r="80" spans="1:32" ht="15.75" thickBot="1" x14ac:dyDescent="0.3">
      <c r="A80" s="116" t="s">
        <v>78</v>
      </c>
      <c r="B80" s="116"/>
      <c r="C80" s="116"/>
      <c r="D80" s="116"/>
      <c r="E80" s="116"/>
      <c r="F80" s="116"/>
      <c r="G80" s="116"/>
      <c r="H80" s="72" t="s">
        <v>0</v>
      </c>
    </row>
    <row r="81" spans="1:58" ht="128.25" thickBot="1" x14ac:dyDescent="0.25">
      <c r="A81" s="122" t="s">
        <v>17</v>
      </c>
      <c r="B81" s="122"/>
      <c r="C81" s="122"/>
      <c r="D81" s="122"/>
      <c r="E81" s="122"/>
      <c r="F81" s="122"/>
      <c r="G81" s="33" t="s">
        <v>84</v>
      </c>
      <c r="H81" s="72" t="s">
        <v>0</v>
      </c>
      <c r="J81" s="12">
        <f>COUNTA(G81:G82)</f>
        <v>2</v>
      </c>
    </row>
    <row r="82" spans="1:58" ht="115.5" thickBot="1" x14ac:dyDescent="0.25">
      <c r="A82" s="122" t="s">
        <v>22</v>
      </c>
      <c r="B82" s="122"/>
      <c r="C82" s="122"/>
      <c r="D82" s="122"/>
      <c r="E82" s="122"/>
      <c r="F82" s="122"/>
      <c r="G82" s="33" t="s">
        <v>58</v>
      </c>
      <c r="H82" s="72" t="s">
        <v>0</v>
      </c>
    </row>
    <row r="83" spans="1:58" ht="15.75" thickBot="1" x14ac:dyDescent="0.25">
      <c r="A83" s="122" t="s">
        <v>71</v>
      </c>
      <c r="B83" s="122"/>
      <c r="C83" s="122"/>
      <c r="D83" s="122"/>
      <c r="E83" s="122"/>
      <c r="F83" s="122"/>
      <c r="G83" s="33"/>
      <c r="H83" s="72" t="s">
        <v>0</v>
      </c>
    </row>
    <row r="84" spans="1:58" ht="15" thickBot="1" x14ac:dyDescent="0.25">
      <c r="A84" s="121" t="s">
        <v>13</v>
      </c>
      <c r="B84" s="121"/>
      <c r="C84" s="121"/>
      <c r="D84" s="121"/>
      <c r="E84" s="121"/>
      <c r="F84" s="121"/>
      <c r="G84" s="121"/>
    </row>
    <row r="85" spans="1:58" ht="58.5" customHeight="1" thickBot="1" x14ac:dyDescent="0.25">
      <c r="A85" s="135" t="s">
        <v>77</v>
      </c>
      <c r="B85" s="102"/>
      <c r="C85" s="102"/>
      <c r="D85" s="102"/>
      <c r="E85" s="102"/>
      <c r="F85" s="102"/>
      <c r="G85" s="34" t="s">
        <v>3</v>
      </c>
      <c r="H85" s="72" t="s">
        <v>0</v>
      </c>
    </row>
    <row r="86" spans="1:58" s="32" customFormat="1" ht="15.75" thickBot="1" x14ac:dyDescent="0.3">
      <c r="A86" s="114" t="s">
        <v>13</v>
      </c>
      <c r="B86" s="111"/>
      <c r="C86" s="111"/>
      <c r="D86" s="111"/>
      <c r="E86" s="111"/>
      <c r="F86" s="111"/>
      <c r="G86" s="115"/>
      <c r="H86" s="9"/>
      <c r="I86" s="9"/>
      <c r="J86" s="29"/>
      <c r="K86" s="29"/>
      <c r="L86" s="29"/>
      <c r="M86" s="29"/>
      <c r="N86" s="29"/>
      <c r="O86" s="29"/>
      <c r="P86" s="30"/>
      <c r="Q86" s="30"/>
      <c r="R86" s="30"/>
      <c r="S86" s="30"/>
      <c r="T86" s="30"/>
      <c r="U86" s="30"/>
      <c r="V86" s="30"/>
      <c r="W86" s="30"/>
      <c r="X86" s="30"/>
      <c r="Y86" s="30"/>
      <c r="Z86" s="30"/>
      <c r="AA86" s="30"/>
      <c r="AB86" s="30"/>
      <c r="AC86" s="30"/>
      <c r="AD86" s="30"/>
      <c r="AE86" s="31"/>
      <c r="AF86" s="31"/>
    </row>
    <row r="87" spans="1:58" ht="35.25" customHeight="1" thickBot="1" x14ac:dyDescent="0.25">
      <c r="A87" s="104" t="s">
        <v>76</v>
      </c>
      <c r="B87" s="105"/>
      <c r="C87" s="105"/>
      <c r="D87" s="105"/>
      <c r="E87" s="105"/>
      <c r="F87" s="105"/>
      <c r="G87" s="105"/>
      <c r="H87" s="72" t="s">
        <v>0</v>
      </c>
    </row>
    <row r="88" spans="1:58" ht="15" thickBot="1" x14ac:dyDescent="0.25">
      <c r="A88" s="121" t="s">
        <v>13</v>
      </c>
      <c r="B88" s="121"/>
      <c r="C88" s="121"/>
      <c r="D88" s="121"/>
      <c r="E88" s="121"/>
      <c r="F88" s="121"/>
      <c r="G88" s="121"/>
    </row>
    <row r="89" spans="1:58" s="43" customFormat="1" ht="147.75" customHeight="1" thickBot="1" x14ac:dyDescent="0.25">
      <c r="A89" s="101" t="s">
        <v>72</v>
      </c>
      <c r="B89" s="102"/>
      <c r="C89" s="102"/>
      <c r="D89" s="102"/>
      <c r="E89" s="102"/>
      <c r="F89" s="102"/>
      <c r="G89" s="73" t="s">
        <v>73</v>
      </c>
      <c r="H89" s="72" t="s">
        <v>0</v>
      </c>
      <c r="I89" s="37"/>
      <c r="J89" s="37"/>
      <c r="K89" s="37"/>
      <c r="L89" s="38"/>
      <c r="M89" s="39"/>
      <c r="N89" s="38"/>
      <c r="O89" s="40"/>
      <c r="P89" s="41"/>
      <c r="Q89" s="41"/>
      <c r="R89" s="41"/>
      <c r="S89" s="41"/>
      <c r="T89" s="41"/>
      <c r="U89" s="41"/>
      <c r="V89" s="41"/>
      <c r="W89" s="41"/>
      <c r="X89" s="41"/>
      <c r="Y89" s="41"/>
      <c r="Z89" s="41"/>
      <c r="AA89" s="42"/>
      <c r="AB89" s="42"/>
      <c r="AC89" s="42"/>
      <c r="AD89" s="42"/>
      <c r="AE89" s="45"/>
      <c r="AF89" s="45"/>
      <c r="AP89" s="44"/>
      <c r="AQ89" s="44"/>
      <c r="AR89" s="44"/>
      <c r="AS89" s="44"/>
      <c r="AT89" s="44"/>
      <c r="AU89" s="44"/>
    </row>
    <row r="90" spans="1:58" s="43" customFormat="1" ht="90" thickBot="1" x14ac:dyDescent="0.25">
      <c r="A90" s="103" t="s">
        <v>74</v>
      </c>
      <c r="B90" s="102"/>
      <c r="C90" s="102"/>
      <c r="D90" s="102"/>
      <c r="E90" s="102"/>
      <c r="F90" s="102"/>
      <c r="G90" s="28" t="s">
        <v>75</v>
      </c>
      <c r="H90" s="72" t="s">
        <v>0</v>
      </c>
      <c r="I90" s="37"/>
      <c r="J90" s="37"/>
      <c r="K90" s="37"/>
      <c r="L90" s="38"/>
      <c r="M90" s="39"/>
      <c r="N90" s="38"/>
      <c r="O90" s="40"/>
      <c r="P90" s="41"/>
      <c r="Q90" s="41"/>
      <c r="R90" s="41"/>
      <c r="S90" s="41"/>
      <c r="T90" s="41"/>
      <c r="U90" s="41"/>
      <c r="V90" s="41"/>
      <c r="W90" s="41"/>
      <c r="X90" s="41"/>
      <c r="Y90" s="41"/>
      <c r="Z90" s="41"/>
      <c r="AA90" s="42"/>
      <c r="AB90" s="42"/>
      <c r="AC90" s="42"/>
      <c r="AD90" s="42"/>
      <c r="AE90" s="45"/>
      <c r="AF90" s="45"/>
      <c r="AP90" s="44"/>
      <c r="AQ90" s="44"/>
      <c r="AR90" s="44"/>
      <c r="AS90" s="44"/>
      <c r="AT90" s="44"/>
      <c r="AU90" s="44"/>
      <c r="AV90" s="44"/>
      <c r="AW90" s="44"/>
      <c r="AX90" s="44"/>
      <c r="AY90" s="44"/>
      <c r="AZ90" s="44"/>
      <c r="BA90" s="44"/>
      <c r="BB90" s="44"/>
      <c r="BC90" s="44"/>
      <c r="BD90" s="44"/>
      <c r="BE90" s="44"/>
      <c r="BF90" s="44"/>
    </row>
    <row r="91" spans="1:58" x14ac:dyDescent="0.2">
      <c r="A91" s="48" t="s">
        <v>26</v>
      </c>
      <c r="B91" s="49"/>
      <c r="C91" s="49"/>
      <c r="D91" s="49"/>
      <c r="E91" s="49"/>
      <c r="F91" s="49"/>
      <c r="G91" s="49"/>
    </row>
  </sheetData>
  <sheetProtection algorithmName="SHA-512" hashValue="qlgXZDPHkxHomriP9IH09hiAZBu8tvJXKyxcJ23ay74/XZ6fVQnhDPFmeNDiaSaGhypojxSlqsNsnnGziL0zpQ==" saltValue="ThzTSUwXWu9Ylrikhp/hzg==" spinCount="100000" sheet="1" objects="1" scenarios="1" formatCells="0" formatColumns="0" formatRows="0"/>
  <protectedRanges>
    <protectedRange sqref="G85" name="VTS"/>
    <protectedRange sqref="G81:G83" name="Summary"/>
    <protectedRange sqref="G67 E68 B68:B69 G70 A73:D77 F73:G77" name="Service5"/>
    <protectedRange sqref="G54 E55 B55:B56 G57 A60:D64 F60:G64" name="Service4"/>
    <protectedRange sqref="G41 E42 B42:B43 G44 A47:D51 F47:G51" name="Service3"/>
    <protectedRange sqref="G28 E29 B29:B30 G31 A34:D38 F34:G38" name="Service2"/>
    <protectedRange sqref="G15 E16 B16:B17 G18 A21:D25 F21:G25" name="Service1"/>
    <protectedRange sqref="G1:G7 A8 F11:F12" name="Invoice1"/>
  </protectedRanges>
  <mergeCells count="74">
    <mergeCell ref="A90:F90"/>
    <mergeCell ref="A79:G79"/>
    <mergeCell ref="A80:G80"/>
    <mergeCell ref="A81:F81"/>
    <mergeCell ref="A82:F82"/>
    <mergeCell ref="A83:F83"/>
    <mergeCell ref="A84:G84"/>
    <mergeCell ref="A85:F85"/>
    <mergeCell ref="A86:G86"/>
    <mergeCell ref="A87:G87"/>
    <mergeCell ref="A88:G88"/>
    <mergeCell ref="A89:F89"/>
    <mergeCell ref="B69:C69"/>
    <mergeCell ref="E69:F69"/>
    <mergeCell ref="A70:F70"/>
    <mergeCell ref="A71:E71"/>
    <mergeCell ref="A78:D78"/>
    <mergeCell ref="F78:G78"/>
    <mergeCell ref="B68:C68"/>
    <mergeCell ref="E68:F68"/>
    <mergeCell ref="A53:G53"/>
    <mergeCell ref="A54:F54"/>
    <mergeCell ref="B55:C55"/>
    <mergeCell ref="E55:F55"/>
    <mergeCell ref="B56:C56"/>
    <mergeCell ref="E56:F56"/>
    <mergeCell ref="A57:F57"/>
    <mergeCell ref="A58:E58"/>
    <mergeCell ref="A65:D65"/>
    <mergeCell ref="F65:G65"/>
    <mergeCell ref="A67:F67"/>
    <mergeCell ref="B43:C43"/>
    <mergeCell ref="E43:F43"/>
    <mergeCell ref="A44:F44"/>
    <mergeCell ref="A45:E45"/>
    <mergeCell ref="A52:D52"/>
    <mergeCell ref="F52:G52"/>
    <mergeCell ref="A39:D39"/>
    <mergeCell ref="F39:G39"/>
    <mergeCell ref="A40:G40"/>
    <mergeCell ref="A41:F41"/>
    <mergeCell ref="B42:C42"/>
    <mergeCell ref="E42:F42"/>
    <mergeCell ref="A32:E32"/>
    <mergeCell ref="A18:F18"/>
    <mergeCell ref="A19:E19"/>
    <mergeCell ref="A26:D26"/>
    <mergeCell ref="F26:G26"/>
    <mergeCell ref="A27:G27"/>
    <mergeCell ref="A28:F28"/>
    <mergeCell ref="B29:C29"/>
    <mergeCell ref="E29:F29"/>
    <mergeCell ref="B30:C30"/>
    <mergeCell ref="E30:F30"/>
    <mergeCell ref="A31:F31"/>
    <mergeCell ref="B17:C17"/>
    <mergeCell ref="E17:F17"/>
    <mergeCell ref="A7:F7"/>
    <mergeCell ref="A8:F8"/>
    <mergeCell ref="A9:F9"/>
    <mergeCell ref="A10:F10"/>
    <mergeCell ref="A11:E11"/>
    <mergeCell ref="A12:E12"/>
    <mergeCell ref="A13:F13"/>
    <mergeCell ref="A14:G14"/>
    <mergeCell ref="A15:F15"/>
    <mergeCell ref="B16:C16"/>
    <mergeCell ref="E16:F16"/>
    <mergeCell ref="A6:F6"/>
    <mergeCell ref="A1:F1"/>
    <mergeCell ref="A2:F2"/>
    <mergeCell ref="A3:F3"/>
    <mergeCell ref="A4:F4"/>
    <mergeCell ref="A5:F5"/>
  </mergeCells>
  <dataValidations xWindow="527" yWindow="632" count="214">
    <dataValidation allowBlank="1" showInputMessage="1" showErrorMessage="1" promptTitle="Week 5/Day 5: Narrative" prompt="Green: Enter a summary of the Individuals experiences (e.g. concerns with soft skills), performance (e.g. did they meet the employer’s quality/quantity expectations), if not what was the issue), and any interventions the Provider used for the day." sqref="G77" xr:uid="{05D099A9-9046-4EB2-A1D3-3629BB33B28A}"/>
    <dataValidation allowBlank="1" showInputMessage="1" showErrorMessage="1" promptTitle="Week 5/Day 5: Staff Initials" prompt="Green: Enter the names of all Provider Staff members that performed the service during the week." sqref="F77" xr:uid="{E6FFFD60-646E-414F-A003-24935A817C0C}"/>
    <dataValidation allowBlank="1" showInputMessage="1" showErrorMessage="1" error="This field is not editable." promptTitle="Week 5/Day 5: Daily VTS" prompt="Non-Editable: Calculation" sqref="E77" xr:uid="{86AEEFC1-51FE-4A77-8292-A07B00090919}"/>
    <dataValidation type="whole" allowBlank="1" showInputMessage="1" showErrorMessage="1" error="Must be between 0 and 240 minutes." promptTitle="Week 5/Day 5: Less Time" prompt="Green: Less Time (In Minutes) for unpaid meal periods and extra unpaid breaks.  Youth are permitted one paid fifteen (15) minute break for every four (4) hours of actual work." sqref="D77" xr:uid="{86D400E5-BB75-416E-9996-8D1462B6DF89}">
      <formula1>0</formula1>
      <formula2>240</formula2>
    </dataValidation>
    <dataValidation type="time" allowBlank="1" showInputMessage="1" showErrorMessage="1" error="Enter a time between 12:00 AM and 11:59 PM." promptTitle="Week 5/Day 5: Individual End" prompt="Enter the time the individual clocked out for work for purposes of the Vocational Training Stipend (VTS)." sqref="C77" xr:uid="{F3909671-A036-4B25-9E72-C7D8C887A5BE}">
      <formula1>J58</formula1>
      <formula2>J59</formula2>
    </dataValidation>
    <dataValidation type="time" allowBlank="1" showInputMessage="1" showErrorMessage="1" error="Enter a time between 12:00 AM and 11:59 PM." promptTitle="Week 5/Day 5: Individual Start" prompt="Green: Enter the time the individual clocked in for work for purposes of the Vocational Training Stipend (VTS)." sqref="B77" xr:uid="{5321CB13-652E-4AEC-AF95-46F2E308221D}">
      <formula1>J58</formula1>
      <formula2>J59</formula2>
    </dataValidation>
    <dataValidation type="date" allowBlank="1" showInputMessage="1" showErrorMessage="1" errorTitle="Date 1" error="Must be be a date format MM/DD/YY." promptTitle="Week 5/Day 5: Date" prompt="Green: Date of Service, MM/DD/YY." sqref="A77" xr:uid="{BB9C87C1-0A23-4F4F-B548-48419FE9977C}">
      <formula1>44331</formula1>
      <formula2>45930</formula2>
    </dataValidation>
    <dataValidation type="date" allowBlank="1" showInputMessage="1" showErrorMessage="1" errorTitle="Date 1" error="Must be be a date format MM/DD/YY." promptTitle="Week 5/Day 4: Date" prompt="Green: Date of Service, MM/DD/YY." sqref="A76" xr:uid="{C1D30B59-1236-44A5-AEF5-ED96CBDEA8BC}">
      <formula1>44331</formula1>
      <formula2>45930</formula2>
    </dataValidation>
    <dataValidation type="time" allowBlank="1" showInputMessage="1" showErrorMessage="1" error="Enter a time between 12:00 AM and 11:59 PM." promptTitle="Week 5/Day 4: Individual Start" prompt="Green: Enter the time the individual clocked in for work for purposes of the Vocational Training Stipend (VTS)." sqref="B76" xr:uid="{580E0043-F443-474A-9313-6EDC17F7AAAA}">
      <formula1>J57</formula1>
      <formula2>J58</formula2>
    </dataValidation>
    <dataValidation type="time" allowBlank="1" showInputMessage="1" showErrorMessage="1" error="Enter a time between 12:00 AM and 11:59 PM." promptTitle="Week 5/Day 4: Individual End" prompt="Enter the time the individual clocked out for work for purposes of the Vocational Training Stipend (VTS)." sqref="C76" xr:uid="{53CBB484-A4F7-46DD-A018-45EDF83D47CE}">
      <formula1>J57</formula1>
      <formula2>J58</formula2>
    </dataValidation>
    <dataValidation type="whole" allowBlank="1" showInputMessage="1" showErrorMessage="1" error="Must be between 0 and 240 minutes." promptTitle="Week 5/Day 4: Less Time" prompt="Green: Less Time (In Minutes) for unpaid meal periods and extra unpaid breaks.  Youth are permitted one paid fifteen (15) minute break for every four (4) hours of actual work." sqref="D76" xr:uid="{009F2616-C2ED-4139-BDA7-5070CD3D8409}">
      <formula1>0</formula1>
      <formula2>240</formula2>
    </dataValidation>
    <dataValidation allowBlank="1" showInputMessage="1" showErrorMessage="1" error="This field is not editable." promptTitle="Week 5/Day 4: Daily VTS" prompt="Non-Editable: Calculation" sqref="E76" xr:uid="{2937C714-46C0-42CD-B06E-711E5E5D1C91}"/>
    <dataValidation allowBlank="1" showInputMessage="1" showErrorMessage="1" promptTitle="Week 5/Day 4: Staff Initials" prompt="Green: Enter the names of all Provider Staff members that performed the service during the week." sqref="F76" xr:uid="{D24F8D52-9001-41A1-B871-3C39643730D3}"/>
    <dataValidation allowBlank="1" showInputMessage="1" showErrorMessage="1" promptTitle="Week 5/Day 4: Narrative" prompt="Green: Enter a summary of the Individuals experiences (e.g. concerns with soft skills), performance (e.g. did they meet the employer’s quality/quantity expectations), if not what was the issue), and any interventions the Provider used for the day." sqref="G76" xr:uid="{97514A89-FB22-444E-90A0-27156FFCE7E4}"/>
    <dataValidation allowBlank="1" showInputMessage="1" showErrorMessage="1" promptTitle="Week 5/Day 3: Narrative" prompt="Green: Enter a summary of the Individuals experiences (e.g. concerns with soft skills), performance (e.g. did they meet the employer’s quality/quantity expectations), if not what was the issue), and any interventions the Provider used for the day." sqref="G75" xr:uid="{5E858166-0191-4F51-988B-73E18CC019A3}"/>
    <dataValidation allowBlank="1" showInputMessage="1" showErrorMessage="1" promptTitle="Week 5/Day 3: Staff Initials" prompt="Green: Enter the names of all Provider Staff members that performed the service during the week." sqref="F75" xr:uid="{43C557BE-AF14-4EB3-A1FE-15E540111112}"/>
    <dataValidation allowBlank="1" showInputMessage="1" showErrorMessage="1" error="This field is not editable." promptTitle="Week 5/Day 3: Daily VTS" prompt="Non-Editable: Calculation" sqref="E75" xr:uid="{D706A319-3C61-47D5-BDA7-89586D180254}"/>
    <dataValidation type="whole" allowBlank="1" showInputMessage="1" showErrorMessage="1" error="Must be between 0 and 240 minutes." promptTitle="Week 5/Day 3: Less Time" prompt="Green: Less Time (In Minutes) for unpaid meal periods and extra unpaid breaks.  Youth are permitted one paid fifteen (15) minute break for every four (4) hours of actual work." sqref="D75" xr:uid="{55C5CC1B-B5D2-4FFF-991B-7BC3F6277B01}">
      <formula1>0</formula1>
      <formula2>240</formula2>
    </dataValidation>
    <dataValidation type="time" allowBlank="1" showInputMessage="1" showErrorMessage="1" error="Enter a time between 12:00 AM and 11:59 PM." promptTitle="Week 5/Day 3: Individual End" prompt="Enter the time the individual clocked out for work for purposes of the Vocational Training Stipend (VTS)." sqref="C75" xr:uid="{140F63CD-02F3-4F58-861E-E37E68CA4260}">
      <formula1>J56</formula1>
      <formula2>J57</formula2>
    </dataValidation>
    <dataValidation type="time" allowBlank="1" showInputMessage="1" showErrorMessage="1" error="Enter a time between 12:00 AM and 11:59 PM." promptTitle="Week 5/Day 3: Individual Start" prompt="Green: Enter the time the individual clocked in for work for purposes of the Vocational Training Stipend (VTS)." sqref="B75" xr:uid="{CD923480-C102-4A2A-8579-7CD28C7BC25B}">
      <formula1>J56</formula1>
      <formula2>J57</formula2>
    </dataValidation>
    <dataValidation type="date" allowBlank="1" showInputMessage="1" showErrorMessage="1" errorTitle="Date 1" error="Must be be a date format MM/DD/YY." promptTitle="Week 5/Day 3: Date" prompt="Green: Date of Service, MM/DD/YY." sqref="A75" xr:uid="{A1855AE0-2E89-4837-8B29-8282C6A5271E}">
      <formula1>44331</formula1>
      <formula2>45930</formula2>
    </dataValidation>
    <dataValidation allowBlank="1" showInputMessage="1" showErrorMessage="1" promptTitle="Week 5/Day 2: Narrative" prompt="Green: Enter a summary of the Individuals experiences (e.g. concerns with soft skills), performance (e.g. did they meet the employer’s quality/quantity expectations), if not what was the issue), and any interventions the Provider used for the day." sqref="G74" xr:uid="{C6D0153A-B17E-4628-B20A-C5C57C2599CC}"/>
    <dataValidation allowBlank="1" showInputMessage="1" showErrorMessage="1" promptTitle="Week 5/Day 2: Staff Initials" prompt="Green: Enter the names of all Provider Staff members that performed the service during the week." sqref="F74" xr:uid="{F087AC21-F60E-4AC0-8A02-1EE3E6949C70}"/>
    <dataValidation allowBlank="1" showInputMessage="1" showErrorMessage="1" error="This field is not editable." promptTitle="Week 5/Day 2: Daily VTS" prompt="Non-Editable: Calculation" sqref="E74" xr:uid="{0D998BA0-06FD-4A2A-9479-99C4998073F0}"/>
    <dataValidation type="whole" allowBlank="1" showInputMessage="1" showErrorMessage="1" error="Must be between 0 and 240 minutes." promptTitle="Week 5/Day 2: Less Time" prompt="Green: Less Time (In Minutes) for unpaid meal periods and extra unpaid breaks.  Youth are permitted one paid fifteen (15) minute break for every four (4) hours of actual work." sqref="D74" xr:uid="{B490999B-BD94-44DA-9D58-5ECD96C625B8}">
      <formula1>0</formula1>
      <formula2>240</formula2>
    </dataValidation>
    <dataValidation type="time" allowBlank="1" showInputMessage="1" showErrorMessage="1" error="Enter a time between 12:00 AM and 11:59 PM." promptTitle="Week 5/Day 2: Individual End" prompt="Enter the time the individual clocked out for work for purposes of the Vocational Training Stipend (VTS)." sqref="C74" xr:uid="{8C2AAA33-1F29-4AD1-98DC-6A9D54782AE9}">
      <formula1>J55</formula1>
      <formula2>J56</formula2>
    </dataValidation>
    <dataValidation type="time" allowBlank="1" showInputMessage="1" showErrorMessage="1" error="Enter a time between 12:00 AM and 11:59 PM." promptTitle="Week 5/Day 2: Individual Start" prompt="Green: Enter the time the individual clocked in for work for purposes of the Vocational Training Stipend (VTS)." sqref="B74" xr:uid="{CB492472-3164-4C1A-BCC7-5F130D501D1D}">
      <formula1>J55</formula1>
      <formula2>J56</formula2>
    </dataValidation>
    <dataValidation type="date" allowBlank="1" showInputMessage="1" showErrorMessage="1" errorTitle="Date 1" error="Must be be a date format MM/DD/YY." promptTitle="Week 5/Day 2: Date" prompt="Green: Date of Service, MM/DD/YY." sqref="A74" xr:uid="{C89F9334-E6AE-4578-8052-F29ACC0CA4D6}">
      <formula1>44331</formula1>
      <formula2>45930</formula2>
    </dataValidation>
    <dataValidation allowBlank="1" showInputMessage="1" showErrorMessage="1" promptTitle="Week 5/Day 1: Narrative" prompt="Green: Enter a summary of the Individuals experiences (e.g. concerns with soft skills), performance (e.g. did they meet the employer’s quality/quantity expectations), if not what was the issue), and any interventions the Provider used for the day." sqref="G73" xr:uid="{C46E4728-5454-4BF3-ABFD-F217B5B9786B}"/>
    <dataValidation allowBlank="1" showInputMessage="1" showErrorMessage="1" promptTitle="Week 5/Day 1: Staff Initials" prompt="Green: Enter the names of all Provider Staff members that performed the service during the week." sqref="F73" xr:uid="{BFD44D30-4222-46A0-9072-CD153891B52A}"/>
    <dataValidation allowBlank="1" showInputMessage="1" showErrorMessage="1" error="This field is not editable." promptTitle="Week 5/Day 1: Daily VTS" prompt="Non-Editable: Calculation" sqref="E73" xr:uid="{98DF8BCB-761C-443F-8828-B21B73F17DBB}"/>
    <dataValidation type="whole" allowBlank="1" showInputMessage="1" showErrorMessage="1" error="Must be between 0 and 240 minutes." promptTitle="Week 5/Day 1: Less Time" prompt="Green: Less Time (In Minutes) for unpaid meal periods and extra unpaid breaks.  Youth are permitted one paid fifteen (15) minute break for every four (4) hours of actual work." sqref="D73" xr:uid="{64B74C0A-6DF3-4CBB-947F-F76A4FBAB8A5}">
      <formula1>0</formula1>
      <formula2>240</formula2>
    </dataValidation>
    <dataValidation type="time" allowBlank="1" showInputMessage="1" showErrorMessage="1" error="Enter a time between 12:00 AM and 11:59 PM." promptTitle="Week 5/Day 1: Individual End" prompt="Enter the time the individual clocked out for work for purposes of the Vocational Training Stipend (VTS)." sqref="C73" xr:uid="{6FC63B6D-D229-49AA-BF7F-DEC6BC93B8D8}">
      <formula1>J54</formula1>
      <formula2>J55</formula2>
    </dataValidation>
    <dataValidation type="time" allowBlank="1" showInputMessage="1" showErrorMessage="1" error="Enter a time between 12:00 AM and 11:59 PM." promptTitle="Week 5/Day 1: Individual Start" prompt="Green: Enter the time the individual clocked in for work for purposes of the Vocational Training Stipend (VTS)." sqref="B73" xr:uid="{28D8768F-B574-4A55-A925-6154D612D067}">
      <formula1>J54</formula1>
      <formula2>J55</formula2>
    </dataValidation>
    <dataValidation type="date" allowBlank="1" showInputMessage="1" showErrorMessage="1" errorTitle="Date 1" error="Must be be a date format MM/DD/YY." promptTitle="Week 5/Day 1: Date" prompt="Green: Date of Service, MM/DD/YY." sqref="A73" xr:uid="{2DC2C32D-EB1B-4FD1-8E0B-B8B6D948BF68}">
      <formula1>44331</formula1>
      <formula2>45930</formula2>
    </dataValidation>
    <dataValidation allowBlank="1" showInputMessage="1" showErrorMessage="1" promptTitle="Week 5: Job Tasks" prompt="Green: List the job tasks that participants will complete during the service, e.g. 1) Clear &amp; wash tables, 2) empty trash, 3) sweep floor, 4) clean restrooms, etc._x000a_" sqref="G70" xr:uid="{E83DB449-4ABB-48EC-A55E-22E994A91B16}"/>
    <dataValidation allowBlank="1" showInputMessage="1" showErrorMessage="1" promptTitle="Week 5: Service UOS" prompt="Non-Editable: Calculation" sqref="E69:F69" xr:uid="{962FFED1-2A5C-4DEC-8552-0BF8B52AC437}"/>
    <dataValidation type="decimal" allowBlank="1" showInputMessage="1" showErrorMessage="1" error="Enter hours in icrements of .1, minimum 12 and maximum of 20 hours." promptTitle="Week 5: Service Hours Offered" prompt="Green: Enter the number of hours (in tenths, 0.1) of service that youth could work.  Providers must pro-rate if yo\uth cannot work due to Provider or Employer issues.  Providers do not pro-rate for youth absences/issues.  Minimum of 12/ maximum of 20." sqref="B69:C69" xr:uid="{6EDF45B3-27F9-4A86-9355-F1F24A2961FA}">
      <formula1>12</formula1>
      <formula2>20</formula2>
    </dataValidation>
    <dataValidation type="list" allowBlank="1" showInputMessage="1" showErrorMessage="1" error="Must be between 0 - 4." promptTitle="Week 5: # In Group" prompt="Green: Enter or select the number of people in the group (Max= 4)." sqref="E68:F68" xr:uid="{18F92507-552A-4A8A-8651-88C9D70902C3}">
      <formula1>$J$8:$J$11</formula1>
    </dataValidation>
    <dataValidation allowBlank="1" showInputMessage="1" showErrorMessage="1" promptTitle="Week 5: Work Schedule" prompt="Green: Enter the scheduled start and end time for the service, e.g. 9:00 - 12:00." sqref="B68:C68" xr:uid="{29C14DCC-6CB0-4B48-9F45-C52E250779E3}"/>
    <dataValidation allowBlank="1" showInputMessage="1" showErrorMessage="1" promptTitle="Week 5: Job Site" prompt="Green: Business name &amp; address." sqref="G67" xr:uid="{1088A213-BFE8-4D01-A817-A0E64B7EC821}"/>
    <dataValidation allowBlank="1" showInputMessage="1" showErrorMessage="1" promptTitle="Week 4/Day 5: Narrative" prompt="Green: Enter a summary of the Individuals experiences (e.g. concerns with soft skills), performance (e.g. did they meet the employer’s quality/quantity expectations), if not what was the issue), and any interventions the Provider used for the day." sqref="G64" xr:uid="{95D2D5DD-4887-4B2C-85EC-C06BC31B22A9}"/>
    <dataValidation allowBlank="1" showInputMessage="1" showErrorMessage="1" promptTitle="Week 4/Day 5: Staff Initials" prompt="Green: Enter the names of all Provider Staff members that performed the service during the week." sqref="F64" xr:uid="{77952238-962E-4F1A-92E5-D6A38466D9E0}"/>
    <dataValidation allowBlank="1" showInputMessage="1" showErrorMessage="1" error="This field is not editable." promptTitle="Week 4/Day 5: Daily VTS" prompt="Non-Editable: Calculation" sqref="E64" xr:uid="{931D4626-0280-4E7C-8A2E-4C7EFB6AF428}"/>
    <dataValidation type="whole" allowBlank="1" showInputMessage="1" showErrorMessage="1" error="Must be between 0 and 240 minutes." promptTitle="Week 4/Day 5: Less Time" prompt="Green: Less Time (In Minutes) for unpaid meal periods and extra unpaid breaks.  Youth are permitted one paid fifteen (15) minute break for every four (4) hours of actual work." sqref="D64" xr:uid="{127EC3B0-47E5-4F94-BE22-B824B99770F7}">
      <formula1>0</formula1>
      <formula2>240</formula2>
    </dataValidation>
    <dataValidation type="time" allowBlank="1" showInputMessage="1" showErrorMessage="1" error="Enter a time between 12:00 AM and 11:59 PM." promptTitle="Week 4/Day 5: Individual End" prompt="Enter the time the individual clocked out for work for purposes of the Vocational Training Stipend (VTS)." sqref="C64" xr:uid="{4D828F3F-AA58-4FB2-9161-CF0018F01D47}">
      <formula1>J45</formula1>
      <formula2>J46</formula2>
    </dataValidation>
    <dataValidation type="time" allowBlank="1" showInputMessage="1" showErrorMessage="1" error="Enter a time between 12:00 AM and 11:59 PM." promptTitle="Week 4/Day 5: Individual Start" prompt="Green: Enter the time the individual clocked in for work for purposes of the Vocational Training Stipend (VTS)." sqref="B64" xr:uid="{3CC5275E-7BE2-4634-B92E-C80FF9D3549C}">
      <formula1>J45</formula1>
      <formula2>J46</formula2>
    </dataValidation>
    <dataValidation type="date" allowBlank="1" showInputMessage="1" showErrorMessage="1" errorTitle="Date 1" error="Must be be a date format MM/DD/YY." promptTitle="Week 4/Day 5: Date" prompt="Green: Date of Service, MM/DD/YY." sqref="A64" xr:uid="{27A217DD-AF66-4BB8-ADDB-B9578BC60772}">
      <formula1>44331</formula1>
      <formula2>45930</formula2>
    </dataValidation>
    <dataValidation type="date" allowBlank="1" showInputMessage="1" showErrorMessage="1" errorTitle="Date 1" error="Must be be a date format MM/DD/YY." promptTitle="Week 4/Day 4: Date" prompt="Green: Date of Service, MM/DD/YY." sqref="A63" xr:uid="{C55D5E1E-BF28-4215-AB56-D7221D5D0DE4}">
      <formula1>44331</formula1>
      <formula2>45930</formula2>
    </dataValidation>
    <dataValidation type="time" allowBlank="1" showInputMessage="1" showErrorMessage="1" error="Enter a time between 12:00 AM and 11:59 PM." promptTitle="Week 4/Day 4: Individual Start" prompt="Green: Enter the time the individual clocked in for work for purposes of the Vocational Training Stipend (VTS)." sqref="B63" xr:uid="{0826AB44-1A3D-4811-B7DC-D9F205ABD869}">
      <formula1>J44</formula1>
      <formula2>J45</formula2>
    </dataValidation>
    <dataValidation type="time" allowBlank="1" showInputMessage="1" showErrorMessage="1" error="Enter a time between 12:00 AM and 11:59 PM." promptTitle="Week 4/Day 4: Individual End" prompt="Enter the time the individual clocked out for work for purposes of the Vocational Training Stipend (VTS)." sqref="C63" xr:uid="{CBB2494F-30E3-4DFB-8161-24B5E3AA2DC2}">
      <formula1>J44</formula1>
      <formula2>J45</formula2>
    </dataValidation>
    <dataValidation type="whole" allowBlank="1" showInputMessage="1" showErrorMessage="1" error="Must be between 0 and 240 minutes." promptTitle="Week 4/Day 4: Less Time" prompt="Green: Less Time (In Minutes) for unpaid meal periods and extra unpaid breaks.  Youth are permitted one paid fifteen (15) minute break for every four (4) hours of actual work." sqref="D63" xr:uid="{6152A728-09A8-47B3-9E5F-DCA9BCD158C1}">
      <formula1>0</formula1>
      <formula2>240</formula2>
    </dataValidation>
    <dataValidation allowBlank="1" showInputMessage="1" showErrorMessage="1" error="This field is not editable." promptTitle="Week 4/Day 4: Daily VTS" prompt="Non-Editable: Calculation" sqref="E63" xr:uid="{ADA9C64F-FA56-4170-A96E-233C6DCCEF25}"/>
    <dataValidation allowBlank="1" showInputMessage="1" showErrorMessage="1" promptTitle="Week 4/Day 4: Staff Initials" prompt="Green: Enter the names of all Provider Staff members that performed the service during the week." sqref="F63" xr:uid="{76ABF67A-5D26-4B9E-86D4-08A64163F128}"/>
    <dataValidation allowBlank="1" showInputMessage="1" showErrorMessage="1" promptTitle="Week 4/Day 4: Narrative" prompt="Green: Enter a summary of the Individuals experiences (e.g. concerns with soft skills), performance (e.g. did they meet the employer’s quality/quantity expectations), if not what was the issue), and any interventions the Provider used for the day." sqref="G63" xr:uid="{2759190D-12DC-4768-B185-90C383C4F3D8}"/>
    <dataValidation allowBlank="1" showInputMessage="1" showErrorMessage="1" promptTitle="Week 4/Day 3: Narrative" prompt="Green: Enter a summary of the Individuals experiences (e.g. concerns with soft skills), performance (e.g. did they meet the employer’s quality/quantity expectations), if not what was the issue), and any interventions the Provider used for the day." sqref="G62" xr:uid="{CA4D3C97-85B3-460E-8486-22B9C85035BF}"/>
    <dataValidation allowBlank="1" showInputMessage="1" showErrorMessage="1" promptTitle="Week 4/Day 3: Staff Initials" prompt="Green: Enter the names of all Provider Staff members that performed the service during the week." sqref="F62" xr:uid="{B3407BA8-C663-464B-820B-568F2DAC8730}"/>
    <dataValidation allowBlank="1" showInputMessage="1" showErrorMessage="1" error="This field is not editable." promptTitle="Week 4/Day 3: Daily VTS" prompt="Non-Editable: Calculation" sqref="E62" xr:uid="{16B74017-A295-4FED-B823-813237D398E5}"/>
    <dataValidation type="whole" allowBlank="1" showInputMessage="1" showErrorMessage="1" error="Must be between 0 and 240 minutes." promptTitle="Week 4/Day 3: Less Time" prompt="Green: Less Time (In Minutes) for unpaid meal periods and extra unpaid breaks.  Youth are permitted one paid fifteen (15) minute break for every four (4) hours of actual work." sqref="D62" xr:uid="{992454AD-5A54-4776-B725-50A28CF7ECF3}">
      <formula1>0</formula1>
      <formula2>240</formula2>
    </dataValidation>
    <dataValidation type="time" allowBlank="1" showInputMessage="1" showErrorMessage="1" error="Enter a time between 12:00 AM and 11:59 PM." promptTitle="Week 4/Day 3: Individual End" prompt="Enter the time the individual clocked out for work for purposes of the Vocational Training Stipend (VTS)." sqref="C62" xr:uid="{F7FCC06D-8315-496F-A64E-4C29D9692EB0}">
      <formula1>J43</formula1>
      <formula2>J44</formula2>
    </dataValidation>
    <dataValidation type="time" allowBlank="1" showInputMessage="1" showErrorMessage="1" error="Enter a time between 12:00 AM and 11:59 PM." promptTitle="Week 4/Day 3: Individual Start" prompt="Green: Enter the time the individual clocked in for work for purposes of the Vocational Training Stipend (VTS)." sqref="B62" xr:uid="{ED7338E3-76F1-433E-8994-704D125BA308}">
      <formula1>J43</formula1>
      <formula2>J44</formula2>
    </dataValidation>
    <dataValidation type="date" allowBlank="1" showInputMessage="1" showErrorMessage="1" errorTitle="Date 1" error="Must be be a date format MM/DD/YY." promptTitle="Week 4/Day 3: Date" prompt="Green: Date of Service, MM/DD/YY." sqref="A62" xr:uid="{78C9D233-779D-4BCA-A7E5-73A25838EDA9}">
      <formula1>44331</formula1>
      <formula2>45930</formula2>
    </dataValidation>
    <dataValidation type="date" allowBlank="1" showInputMessage="1" showErrorMessage="1" errorTitle="Date 1" error="Must be be a date format MM/DD/YY." promptTitle="Week 4/Day 2: Date" prompt="Green: Date of Service, MM/DD/YY." sqref="A61" xr:uid="{AC79AE0B-5B32-4E88-8CE2-D47F0DE90BBA}">
      <formula1>44331</formula1>
      <formula2>45930</formula2>
    </dataValidation>
    <dataValidation type="time" allowBlank="1" showInputMessage="1" showErrorMessage="1" error="Enter a time between 12:00 AM and 11:59 PM." promptTitle="Week 4/Day 2: Individual Start" prompt="Green: Enter the time the individual clocked in for work for purposes of the Vocational Training Stipend (VTS)." sqref="B61" xr:uid="{4863357B-E7D9-4089-B65F-642CBB48D18F}">
      <formula1>J42</formula1>
      <formula2>J43</formula2>
    </dataValidation>
    <dataValidation type="time" allowBlank="1" showInputMessage="1" showErrorMessage="1" error="Enter a time between 12:00 AM and 11:59 PM." promptTitle="Week 4/Day 2: Individual End" prompt="Enter the time the individual clocked out for work for purposes of the Vocational Training Stipend (VTS)." sqref="C61" xr:uid="{A1DD374B-02C0-46FD-BBED-487D5D257613}">
      <formula1>J42</formula1>
      <formula2>J43</formula2>
    </dataValidation>
    <dataValidation type="whole" allowBlank="1" showInputMessage="1" showErrorMessage="1" error="Must be between 0 and 240 minutes." promptTitle="Week 4/Day 2: Less Time" prompt="Green: Less Time (In Minutes) for unpaid meal periods and extra unpaid breaks.  Youth are permitted one paid fifteen (15) minute break for every four (4) hours of actual work." sqref="D61" xr:uid="{C717D506-7CE6-4962-B1F0-7951D5EC9653}">
      <formula1>0</formula1>
      <formula2>240</formula2>
    </dataValidation>
    <dataValidation allowBlank="1" showInputMessage="1" showErrorMessage="1" error="This field is not editable." promptTitle="Week 4/Day 2: Daily VTS" prompt="Non-Editable: Calculation" sqref="E61" xr:uid="{B00AEFB0-D50D-4345-82E7-51DC6BDE39A1}"/>
    <dataValidation allowBlank="1" showInputMessage="1" showErrorMessage="1" promptTitle="Week 4/Day 2: Staff Initials" prompt="Green: Enter the names of all Provider Staff members that performed the service during the week." sqref="F61" xr:uid="{35B02F47-4DD6-481E-8384-583CBC9B8264}"/>
    <dataValidation allowBlank="1" showInputMessage="1" showErrorMessage="1" promptTitle="Week 4/Day 2: Narrative" prompt="Green: Enter a summary of the Individuals experiences (e.g. concerns with soft skills), performance (e.g. did they meet the employer’s quality/quantity expectations), if not what was the issue), and any interventions the Provider used for the day." sqref="G61" xr:uid="{5C4AD01B-4F75-45BD-8A30-870F71C094CB}"/>
    <dataValidation allowBlank="1" showInputMessage="1" showErrorMessage="1" promptTitle="Week 4/Day 1: Narrative" prompt="Green: Enter a summary of the Individuals experiences (e.g. concerns with soft skills), performance (e.g. did they meet the employer’s quality/quantity expectations), if not what was the issue), and any interventions the Provider used for the day." sqref="G60" xr:uid="{8A67BCCA-D2C6-428F-99F7-F35035A1A47D}"/>
    <dataValidation allowBlank="1" showInputMessage="1" showErrorMessage="1" promptTitle="Week 4/Day 1: Staff Initials" prompt="Green: Enter the names of all Provider Staff members that performed the service during the week." sqref="F60" xr:uid="{DFE1A134-EE48-4A53-B64B-DEFE8C23F467}"/>
    <dataValidation allowBlank="1" showInputMessage="1" showErrorMessage="1" error="This field is not editable." promptTitle="Week 4/Day 1:  Daily VTS" prompt="Non-Editable: Calculation" sqref="E60" xr:uid="{E5DD6E28-E373-4C21-B5B1-284F737B5D08}"/>
    <dataValidation type="whole" allowBlank="1" showInputMessage="1" showErrorMessage="1" error="Must be between 0 and 240 minutes." promptTitle="Week 4/Day 1: Less Time" prompt="Green: Less Time (In Minutes) for unpaid meal periods and extra unpaid breaks.  Youth are permitted one paid fifteen (15) minute break for every four (4) hours of actual work." sqref="D60" xr:uid="{AB034C96-5188-490B-8DF2-A294478028AA}">
      <formula1>0</formula1>
      <formula2>240</formula2>
    </dataValidation>
    <dataValidation type="time" allowBlank="1" showInputMessage="1" showErrorMessage="1" error="Enter a time between 12:00 AM and 11:59 PM." promptTitle="Week 4/Day 1: Individual End" prompt="Enter the time the individual clocked out for work for purposes of the Vocational Training Stipend (VTS)." sqref="C60" xr:uid="{7B0C4BFA-B3B8-4EB7-98D5-9FC0617F5942}">
      <formula1>J41</formula1>
      <formula2>J42</formula2>
    </dataValidation>
    <dataValidation type="time" allowBlank="1" showInputMessage="1" showErrorMessage="1" error="Enter a time between 12:00 AM and 11:59 PM." promptTitle="Week 4/Day 1: Individual Start" prompt="Green: Enter the time the individual clocked in for work for purposes of the Vocational Training Stipend (VTS)." sqref="B60" xr:uid="{887BF856-D588-474C-9384-30EBC3CFA15D}">
      <formula1>J41</formula1>
      <formula2>J42</formula2>
    </dataValidation>
    <dataValidation type="date" allowBlank="1" showInputMessage="1" showErrorMessage="1" errorTitle="Date 1" error="Must be be a date format MM/DD/YY." promptTitle="Week 4/Day 1: Date" prompt="Green: Date of Service, MM/DD/YY." sqref="A60" xr:uid="{500F7846-B281-4898-B1EC-92E76FE44F5F}">
      <formula1>44331</formula1>
      <formula2>45930</formula2>
    </dataValidation>
    <dataValidation allowBlank="1" showInputMessage="1" showErrorMessage="1" promptTitle="Week 4: Job Tasks" prompt="Green: List the job tasks that participants will complete during the service, e.g. 1) Clear &amp; wash tables, 2) empty trash, 3) sweep floor, 4) clean restrooms, etc._x000a_" sqref="G57" xr:uid="{B36A2FFF-1EA1-4FED-A5F1-5B9CE2F80816}"/>
    <dataValidation allowBlank="1" showInputMessage="1" showErrorMessage="1" promptTitle="Week 4: Service UOS" prompt="Non-Editable: Calculation" sqref="E56:F56" xr:uid="{433104AF-EE05-4804-A78E-4939F62500AE}"/>
    <dataValidation type="decimal" allowBlank="1" showInputMessage="1" showErrorMessage="1" error="Enter hours in icrements of .1, minimum 12 and maximum of 20 hours." promptTitle="Week 4: Service Hours Offered" prompt="Green: Enter the number of hours (in tenths, 0.1) of service that youth could work.  Providers must pro-rate if yo\uth cannot work due to Provider or Employer issues.  Providers do not pro-rate for youth absences/issues.  Minimum of 12/ maximum of 20." sqref="B56:C56" xr:uid="{D364C783-69D6-4D5A-9E69-E17E72BBD9AA}">
      <formula1>12</formula1>
      <formula2>20</formula2>
    </dataValidation>
    <dataValidation type="list" allowBlank="1" showInputMessage="1" showErrorMessage="1" error="Must be between 0 - 4." promptTitle="Week 4: # In Group" prompt="Green: Enter or select the number of people in the group (Max= 4)." sqref="E55:F55" xr:uid="{66CB74F0-4D23-4946-BA23-A8DA27100EF4}">
      <formula1>$J$8:$J$11</formula1>
    </dataValidation>
    <dataValidation allowBlank="1" showInputMessage="1" showErrorMessage="1" promptTitle="Week 4: Work Schedule" prompt="Green: Enter the scheduled start and end time for the service, e.g. 9:00 - 12:00." sqref="B55:C55" xr:uid="{57887292-0AF8-402C-A25E-DA9D16C5C80F}"/>
    <dataValidation allowBlank="1" showInputMessage="1" showErrorMessage="1" promptTitle="Week 4: Job Site" prompt="Green: Business name &amp; address." sqref="G54" xr:uid="{87598D80-AF44-49B5-A43C-AC323B0009F9}"/>
    <dataValidation allowBlank="1" showInputMessage="1" showErrorMessage="1" promptTitle="Week 3/Day 5: Narrative" prompt="Green: Enter a summary of the Individuals experiences (e.g. concerns with soft skills), performance (e.g. did they meet the employer’s quality/quantity expectations), if not what was the issue), and any interventions the Provider used for the day." sqref="G51" xr:uid="{860C9CFE-BB91-4D4F-B18D-CE4EC0D65C7D}"/>
    <dataValidation allowBlank="1" showInputMessage="1" showErrorMessage="1" promptTitle="Week 3/Day 5: Staff Initials" prompt="Green: Enter the names of all Provider Staff members that performed the service during the week." sqref="F51" xr:uid="{DB1D3A6C-8A38-4C95-991A-481D50CE3795}"/>
    <dataValidation allowBlank="1" showInputMessage="1" showErrorMessage="1" error="This field is not editable." promptTitle="Week 3/Day 5: Daily VTS" prompt="Non-Editable: Calculation" sqref="E51" xr:uid="{4DF7F4E3-2D3A-43D8-A86D-0DA9B5F8A275}"/>
    <dataValidation type="whole" allowBlank="1" showInputMessage="1" showErrorMessage="1" error="Must be between 0 and 240 minutes." promptTitle="Week 3/Day 5: Less Time" prompt="Green: Less Time (In Minutes) for unpaid meal periods and extra unpaid breaks.  Youth are permitted one paid fifteen (15) minute break for every four (4) hours of actual work." sqref="D51" xr:uid="{340B16DC-E333-4D82-8C99-AC4BA6E8E736}">
      <formula1>0</formula1>
      <formula2>240</formula2>
    </dataValidation>
    <dataValidation type="time" allowBlank="1" showInputMessage="1" showErrorMessage="1" error="Enter a time between 12:00 AM and 11:59 PM." promptTitle="Week 3/Day 5: Individual End" prompt="Enter the time the individual clocked out for work for purposes of the Vocational Training Stipend (VTS)." sqref="C51" xr:uid="{5B35EEEF-7669-4775-86B8-C91DB25EA6AF}">
      <formula1>J32</formula1>
      <formula2>J33</formula2>
    </dataValidation>
    <dataValidation type="time" allowBlank="1" showInputMessage="1" showErrorMessage="1" error="Enter a time between 12:00 AM and 11:59 PM." promptTitle="Week 3/Day 5: Individual Start" prompt="Green: Enter the time the individual clocked in for work for purposes of the Vocational Training Stipend (VTS)." sqref="B51" xr:uid="{620EAE51-A373-4A51-848A-02077E97F710}">
      <formula1>J32</formula1>
      <formula2>J33</formula2>
    </dataValidation>
    <dataValidation type="date" allowBlank="1" showInputMessage="1" showErrorMessage="1" errorTitle="Date 1" error="Must be be a date format MM/DD/YY." promptTitle="Week 3/Day 5: Date" prompt="Green: Date of Service, MM/DD/YY." sqref="A51" xr:uid="{FD49A552-8885-4C53-B939-6D2B40E6CF76}">
      <formula1>44331</formula1>
      <formula2>45930</formula2>
    </dataValidation>
    <dataValidation type="date" allowBlank="1" showInputMessage="1" showErrorMessage="1" errorTitle="Date 1" error="Must be be a date format MM/DD/YY." promptTitle="Week 3/Day 4: Date" prompt="Green: Date of Service, MM/DD/YY." sqref="A50" xr:uid="{FB2DC31B-BFD7-45FC-A868-7EE19FF7C4F5}">
      <formula1>44331</formula1>
      <formula2>45930</formula2>
    </dataValidation>
    <dataValidation type="time" allowBlank="1" showInputMessage="1" showErrorMessage="1" error="Enter a time between 12:00 AM and 11:59 PM." promptTitle="Week 3/Day 4: Individual Start" prompt="Green: Enter the time the individual clocked in for work for purposes of the Vocational Training Stipend (VTS)." sqref="B50" xr:uid="{BEA73D87-B4E4-480D-BAAA-623F61AE803A}">
      <formula1>J31</formula1>
      <formula2>J32</formula2>
    </dataValidation>
    <dataValidation type="time" allowBlank="1" showInputMessage="1" showErrorMessage="1" error="Enter a time between 12:00 AM and 11:59 PM." promptTitle="Week 3/Day 4: Individual End" prompt="Enter the time the individual clocked out for work for purposes of the Vocational Training Stipend (VTS)." sqref="C50" xr:uid="{2692E3BE-9DAB-4DFB-9C69-C10D949F45BB}">
      <formula1>J31</formula1>
      <formula2>J32</formula2>
    </dataValidation>
    <dataValidation type="whole" allowBlank="1" showInputMessage="1" showErrorMessage="1" error="Must be between 0 and 240 minutes." promptTitle="Week 3/Day 4: Less Time" prompt="Green: Less Time (In Minutes) for unpaid meal periods and extra unpaid breaks.  Youth are permitted one paid fifteen (15) minute break for every four (4) hours of actual work." sqref="D50" xr:uid="{C186F81B-616B-4FDF-869F-F61F8AE260F1}">
      <formula1>0</formula1>
      <formula2>240</formula2>
    </dataValidation>
    <dataValidation allowBlank="1" showInputMessage="1" showErrorMessage="1" error="This field is not editable." promptTitle="Week 3/Day 4: Daily VTS" prompt="Non-Editable: Calculation" sqref="E50" xr:uid="{6C076584-AB3D-4BCE-B278-9DD5D93A394F}"/>
    <dataValidation allowBlank="1" showInputMessage="1" showErrorMessage="1" promptTitle="Week 3/Day 4: Staff Initials" prompt="Green: Enter the names of all Provider Staff members that performed the service during the week." sqref="F50" xr:uid="{C48EE7AD-6BF8-4DFE-A903-4C4E879A9828}"/>
    <dataValidation allowBlank="1" showInputMessage="1" showErrorMessage="1" promptTitle="Week 3/Day 4: Narrative" prompt="Green: Enter a summary of the Individuals experiences (e.g. concerns with soft skills), performance (e.g. did they meet the employer’s quality/quantity expectations), if not what was the issue), and any interventions the Provider used for the day." sqref="G50" xr:uid="{CB002F9A-DD47-4225-B6BB-004C8546F339}"/>
    <dataValidation allowBlank="1" showInputMessage="1" showErrorMessage="1" promptTitle="Week 3/Day 1: Narrative" prompt="Green: Enter a summary of the Individuals experiences (e.g. concerns with soft skills), performance (e.g. did they meet the employer’s quality/quantity expectations), if not what was the issue), and any interventions the Provider used for the day." sqref="G48" xr:uid="{FCEE7CD6-07DA-45A4-AEEE-BA2898E0FB57}"/>
    <dataValidation allowBlank="1" showInputMessage="1" showErrorMessage="1" promptTitle="Week 3/Day 1: Staff Initials" prompt="Green: Enter the names of all Provider Staff members that performed the service during the week." sqref="F48" xr:uid="{CE217BC3-AF9C-401C-BB95-6216E7A23F82}"/>
    <dataValidation allowBlank="1" showInputMessage="1" showErrorMessage="1" error="This field is not editable." promptTitle="Week 3/Day 1: Daily VTS" prompt="Non-Editable: Calculation" sqref="E47" xr:uid="{88E9CE32-B9F7-492A-BAFA-A3C0AE9666FA}"/>
    <dataValidation type="whole" allowBlank="1" showInputMessage="1" showErrorMessage="1" error="Must be between 0 and 240 minutes." promptTitle="Week 3/Day 1: Less Time" prompt="Green: Less Time (In Minutes) for unpaid meal periods and extra unpaid breaks.  Youth are permitted one paid fifteen (15) minute break for every four (4) hours of actual work." sqref="D47" xr:uid="{E3E23008-E469-45BA-B4D5-3B332E44633C}">
      <formula1>0</formula1>
      <formula2>240</formula2>
    </dataValidation>
    <dataValidation type="time" allowBlank="1" showInputMessage="1" showErrorMessage="1" error="Enter a time between 12:00 AM and 11:59 PM." promptTitle="Week 3/Day 1: Individual End" prompt="Enter the time the individual clocked out for work for purposes of the Vocational Training Stipend (VTS)." sqref="C47" xr:uid="{63D5D9E5-6163-4940-8DAB-C65D112976CD}">
      <formula1>J28</formula1>
      <formula2>J29</formula2>
    </dataValidation>
    <dataValidation type="time" allowBlank="1" showInputMessage="1" showErrorMessage="1" error="Enter a time between 12:00 AM and 11:59 PM." promptTitle="Week 3/Day 1: Individual Start" prompt="Green: Enter the time the individual clocked in for work for purposes of the Vocational Training Stipend (VTS)." sqref="B47" xr:uid="{4106CCA6-07CF-4AAD-A255-2258ED7433F2}">
      <formula1>J28</formula1>
      <formula2>J29</formula2>
    </dataValidation>
    <dataValidation type="date" allowBlank="1" showInputMessage="1" showErrorMessage="1" errorTitle="Date 1" error="Must be be a date format MM/DD/YY." promptTitle="Week 3/Day 1: Date" prompt="Green: Date of Service, MM/DD/YY." sqref="A47" xr:uid="{072EBB86-0649-48F1-A0D5-6DD22380F5A0}">
      <formula1>44331</formula1>
      <formula2>45930</formula2>
    </dataValidation>
    <dataValidation allowBlank="1" showInputMessage="1" showErrorMessage="1" promptTitle="Week 3: Job Tasks" prompt="Green: List the job tasks that participants will complete during the service, e.g. 1) Clear &amp; wash tables, 2) empty trash, 3) sweep floor, 4) clean restrooms, etc._x000a_" sqref="G44" xr:uid="{ECE56543-8D74-4FE0-AC27-898E2006CD66}"/>
    <dataValidation type="decimal" allowBlank="1" showInputMessage="1" showErrorMessage="1" error="Enter hours in icrements of .1, minimum 12 and maximum of 20 hours." promptTitle="Week 3: Service Hours Offered" prompt="Green: Enter the number of hours (in tenths, 0.1) of service that youth could work.  Providers must pro-rate if yo\uth cannot work due to Provider or Employer issues.  Providers do not pro-rate for youth absences/issues.  Minimum of 12/ maximum of 20." sqref="B43:C43" xr:uid="{222B3840-F12E-4476-9D32-3E9BDEAF4454}">
      <formula1>12</formula1>
      <formula2>20</formula2>
    </dataValidation>
    <dataValidation type="list" allowBlank="1" showInputMessage="1" showErrorMessage="1" error="Must be between 0 - 4." promptTitle="Week 3: # In Group" prompt="Green: Enter or select the number of people in the group (Max= 4)." sqref="E42:F42" xr:uid="{C23C20DB-E205-4BAE-A52A-C5E3F5DB5EBF}">
      <formula1>$J$8:$J$11</formula1>
    </dataValidation>
    <dataValidation allowBlank="1" showInputMessage="1" showErrorMessage="1" promptTitle="Week 3: Work Schedule" prompt="Green: Enter the scheduled start and end time for the service, e.g. 9:00 - 12:00." sqref="B42:C42" xr:uid="{4EF4E5E0-7316-4245-B98F-8282D535BD03}"/>
    <dataValidation allowBlank="1" showInputMessage="1" showErrorMessage="1" promptTitle="Week 3: Job Site" prompt="Green: Business name &amp; address." sqref="G41" xr:uid="{525C5B2C-9673-4D4A-8FCE-40A5DA05E3E9}"/>
    <dataValidation type="date" allowBlank="1" showInputMessage="1" showErrorMessage="1" errorTitle="Date 1" error="Must be be a date format MM/DD/YY." promptTitle="Week 2/Day 5: Date" prompt="Green: Date of Service, MM/DD/YY." sqref="A38" xr:uid="{39B050E4-7FF2-4520-AE2E-27A5E8DB0E03}">
      <formula1>44331</formula1>
      <formula2>45930</formula2>
    </dataValidation>
    <dataValidation type="time" allowBlank="1" showInputMessage="1" showErrorMessage="1" error="Enter a time between 12:00 AM and 11:59 PM." promptTitle="Week 2/Day 5: Individual Start" prompt="Green: Enter the time the individual clocked in for work for purposes of the Vocational Training Stipend (VTS)." sqref="B38" xr:uid="{DDA9B511-97A9-4E78-8DDF-21D01259414B}">
      <formula1>J19</formula1>
      <formula2>J20</formula2>
    </dataValidation>
    <dataValidation type="time" allowBlank="1" showInputMessage="1" showErrorMessage="1" error="Enter a time between 12:00 AM and 11:59 PM." promptTitle="Week 2/Day 5: Individual End" prompt="Enter the time the individual clocked out for work for purposes of the Vocational Training Stipend (VTS)." sqref="C38" xr:uid="{DE56D6AC-EB9A-449E-87EB-54A24EC7B7D3}">
      <formula1>J19</formula1>
      <formula2>J20</formula2>
    </dataValidation>
    <dataValidation type="whole" allowBlank="1" showInputMessage="1" showErrorMessage="1" error="Must be between 0 and 240 minutes." promptTitle="Week 2/Day 5: Less Time" prompt="Green: Less Time (In Minutes) for unpaid meal periods and extra unpaid breaks.  Youth are permitted one paid fifteen (15) minute break for every four (4) hours of actual work." sqref="D38" xr:uid="{3D5DF361-24F0-4DA1-AC49-BEF64168800E}">
      <formula1>0</formula1>
      <formula2>240</formula2>
    </dataValidation>
    <dataValidation allowBlank="1" showInputMessage="1" showErrorMessage="1" error="This field is not editable." promptTitle="Week 2/Day 5: Daily VTS" prompt="Non-Editable: Calculation" sqref="E38" xr:uid="{FF81DE01-BEF8-4FD9-92E6-3A398279A981}"/>
    <dataValidation allowBlank="1" showInputMessage="1" showErrorMessage="1" promptTitle="Week 2/Day 5: Staff Initials" prompt="Green: Enter the names of all Provider Staff members that performed the service during the week." sqref="F38" xr:uid="{DADC4C35-18B3-4A24-B90D-3B44D4EFC3CA}"/>
    <dataValidation allowBlank="1" showInputMessage="1" showErrorMessage="1" promptTitle="Week 2/Day 5: Narrative" prompt="Green: Enter a summary of the Individuals experiences (e.g. concerns with soft skills), performance (e.g. did they meet the employer’s quality/quantity expectations), if not what was the issue), and any interventions the Provider used for the day." sqref="G38" xr:uid="{5CD3B035-2FE9-40BE-AF63-162096DBEC9E}"/>
    <dataValidation allowBlank="1" showInputMessage="1" showErrorMessage="1" promptTitle="Week 2/Day 4: Narrative" prompt="Green: Enter a summary of the Individuals experiences (e.g. concerns with soft skills), performance (e.g. did they meet the employer’s quality/quantity expectations), if not what was the issue), and any interventions the Provider used for the day." sqref="G37" xr:uid="{E1F9EE27-9DD6-406F-811F-4CC41E4E6672}"/>
    <dataValidation allowBlank="1" showInputMessage="1" showErrorMessage="1" promptTitle="Week 2/Day 4: Staff Initials" prompt="Green: Enter the names of all Provider Staff members that performed the service during the week." sqref="F37" xr:uid="{D5BF2976-D0F8-4A7E-806C-D13A7F29E299}"/>
    <dataValidation allowBlank="1" showInputMessage="1" showErrorMessage="1" error="This field is not editable." promptTitle="Week 2/Day 4: Daily VTS" prompt="Non-Editable: Calculation" sqref="E37" xr:uid="{1809747D-E467-493A-AB4C-7025576EDFE8}"/>
    <dataValidation type="whole" allowBlank="1" showInputMessage="1" showErrorMessage="1" error="Must be between 0 and 240 minutes." promptTitle="Week 2/Day 4: Less Time" prompt="Green: Less Time (In Minutes) for unpaid meal periods and extra unpaid breaks.  Youth are permitted one paid fifteen (15) minute break for every four (4) hours of actual work." sqref="D37" xr:uid="{D13109D0-C137-43FC-815F-8618F1DBDE75}">
      <formula1>0</formula1>
      <formula2>240</formula2>
    </dataValidation>
    <dataValidation type="time" allowBlank="1" showInputMessage="1" showErrorMessage="1" error="Enter a time between 12:00 AM and 11:59 PM." promptTitle="Week 2/Day 4: Individual End" prompt="Enter the time the individual clocked out for work for purposes of the Vocational Training Stipend (VTS)." sqref="C37" xr:uid="{EFD8EFFB-E4DC-490A-A22F-A7901DB1A7AD}">
      <formula1>J18</formula1>
      <formula2>J19</formula2>
    </dataValidation>
    <dataValidation type="time" allowBlank="1" showInputMessage="1" showErrorMessage="1" error="Enter a time between 12:00 AM and 11:59 PM." promptTitle="Week 2/Day 4: Individual Start" prompt="Green: Enter the time the individual clocked in for work for purposes of the Vocational Training Stipend (VTS)." sqref="B37" xr:uid="{19FB3FD4-901F-4366-9191-0A499813D7DE}">
      <formula1>J18</formula1>
      <formula2>J19</formula2>
    </dataValidation>
    <dataValidation type="date" allowBlank="1" showInputMessage="1" showErrorMessage="1" errorTitle="Date 1" error="Must be be a date format MM/DD/YY." promptTitle="Week 2/Day 4: Date" prompt="Green: Date of Service, MM/DD/YY." sqref="A37" xr:uid="{C14683A8-639A-417B-888D-976AB7799B30}">
      <formula1>44331</formula1>
      <formula2>45930</formula2>
    </dataValidation>
    <dataValidation type="date" allowBlank="1" showInputMessage="1" showErrorMessage="1" errorTitle="Date 1" error="Must be be a date format MM/DD/YY." promptTitle="Week 2/Day 3: Date" prompt="Green: Date of Service, MM/DD/YY." sqref="A36" xr:uid="{DF1E928C-C3AC-468B-8C98-122A61B79382}">
      <formula1>44331</formula1>
      <formula2>45930</formula2>
    </dataValidation>
    <dataValidation type="time" allowBlank="1" showInputMessage="1" showErrorMessage="1" error="Enter a time between 12:00 AM and 11:59 PM." promptTitle="Week 2/Day 3: Individual Start" prompt="Green: Enter the time the individual clocked in for work for purposes of the Vocational Training Stipend (VTS)." sqref="B36" xr:uid="{CB2ACA72-B437-43AD-B8DB-E9EF83BF3A49}">
      <formula1>J17</formula1>
      <formula2>J18</formula2>
    </dataValidation>
    <dataValidation type="time" allowBlank="1" showInputMessage="1" showErrorMessage="1" error="Enter a time between 12:00 AM and 11:59 PM." promptTitle="Week 2/Day 3: Individual End" prompt="Enter the time the individual clocked out for work for purposes of the Vocational Training Stipend (VTS)." sqref="C36" xr:uid="{53E208F3-CB6D-4624-BB5A-9133C8B42D3C}">
      <formula1>J17</formula1>
      <formula2>J18</formula2>
    </dataValidation>
    <dataValidation allowBlank="1" showInputMessage="1" showErrorMessage="1" error="This field is not editable." promptTitle="Week 2/Day 3: Daily VTS" prompt="Non-Editable: Calculation" sqref="E36" xr:uid="{BCEA7DF7-650B-40C3-870E-BDCA697A23ED}"/>
    <dataValidation allowBlank="1" showInputMessage="1" showErrorMessage="1" promptTitle="Week 2/Day 3: Staff Initials" prompt="Green: Enter the names of all Provider Staff members that performed the service during the week." sqref="F36" xr:uid="{AF0806EA-E913-435F-BAD3-B09F3FA7A6A7}"/>
    <dataValidation allowBlank="1" showInputMessage="1" showErrorMessage="1" promptTitle="Week 2/Day 3: Narrative" prompt="Green: Enter a summary of the Individuals experiences (e.g. concerns with soft skills), performance (e.g. did they meet the employer’s quality/quantity expectations), if not what was the issue), and any interventions the Provider used for the day." sqref="G36" xr:uid="{17A67B8E-C103-4C77-9101-FF88D89301B9}"/>
    <dataValidation allowBlank="1" showInputMessage="1" showErrorMessage="1" promptTitle="Week 2/Day 2: Narrative" prompt="Green: Enter a summary of the Individuals experiences (e.g. concerns with soft skills), performance (e.g. did they meet the employer’s quality/quantity expectations), if not what was the issue), and any interventions the Provider used for the day." sqref="G35" xr:uid="{0797D175-1023-4CF1-A70A-B1F72990FAE2}"/>
    <dataValidation allowBlank="1" showInputMessage="1" showErrorMessage="1" promptTitle="Week 2/Day 2: Staff Initials" prompt="Green: Enter the names of all Provider Staff members that performed the service during the week." sqref="F35" xr:uid="{331F11B3-8359-4F98-AD2E-F50CF09DCA7D}"/>
    <dataValidation type="whole" allowBlank="1" showInputMessage="1" showErrorMessage="1" error="Must be between 0 and 240 minutes." promptTitle="Week 2/Day 2: Less Time" prompt="Green: Less Time (In Minutes) for unpaid meal periods and extra unpaid breaks.  Youth are permitted one paid fifteen (15) minute break for every four (4) hours of actual work." sqref="D35" xr:uid="{E59B2C94-6327-43E9-81A3-B42B799F1CBA}">
      <formula1>0</formula1>
      <formula2>240</formula2>
    </dataValidation>
    <dataValidation type="time" allowBlank="1" showInputMessage="1" showErrorMessage="1" error="Enter a time between 12:00 AM and 11:59 PM." promptTitle="Week 2/Day 2: Individual End" prompt="Enter the time the individual clocked out for work for purposes of the Vocational Training Stipend (VTS)." sqref="C35" xr:uid="{80E3DF99-D1CF-497F-9C4B-FF0BE2B58A00}">
      <formula1>J16</formula1>
      <formula2>J17</formula2>
    </dataValidation>
    <dataValidation type="time" allowBlank="1" showInputMessage="1" showErrorMessage="1" error="Enter a time between 12:00 AM and 11:59 PM." promptTitle="Week 2/Day 2: Individual Start" prompt="Green: Enter the time the individual clocked in for work for purposes of the Vocational Training Stipend (VTS)." sqref="B35" xr:uid="{966B556C-232E-4848-90FE-A7FFCE8C7705}">
      <formula1>J16</formula1>
      <formula2>J17</formula2>
    </dataValidation>
    <dataValidation type="date" allowBlank="1" showInputMessage="1" showErrorMessage="1" errorTitle="Date 1" error="Must be be a date format MM/DD/YY." promptTitle="Week 2/Day 2: Date" prompt="Green: Date of Service, MM/DD/YY." sqref="A35" xr:uid="{4DE7A3C2-1568-4A39-8554-7A2F08F6A478}">
      <formula1>44331</formula1>
      <formula2>45930</formula2>
    </dataValidation>
    <dataValidation type="whole" allowBlank="1" showInputMessage="1" showErrorMessage="1" error="Must be between 0 and 240 minutes." promptTitle="Week 2/Day 1: Less Time" prompt="Green: Less Time (In Minutes) for unpaid meal periods and extra unpaid breaks.  Youth are permitted one paid fifteen (15) minute break for every four (4) hours of actual work." sqref="D34" xr:uid="{607915C0-2548-428F-86E7-F60F614741F9}">
      <formula1>0</formula1>
      <formula2>240</formula2>
    </dataValidation>
    <dataValidation allowBlank="1" showInputMessage="1" showErrorMessage="1" promptTitle="Week 2/Day 1: Staff Initials" prompt="Green: Enter the names of all Provider Staff members that performed the service during the week." sqref="F34" xr:uid="{15A81E09-AEED-4949-90E8-5D3B4C7C5B95}"/>
    <dataValidation allowBlank="1" showInputMessage="1" showErrorMessage="1" promptTitle="Week 2/Day 1: Narrative" prompt="Green: Enter a summary of the Individuals experiences (e.g. concerns with soft skills), performance (e.g. did they meet the employer’s quality/quantity expectations), if not what was the issue), and any interventions the Provider used for the day." sqref="G34" xr:uid="{14F3F830-2B1D-4B23-973B-E9972D98AF92}"/>
    <dataValidation allowBlank="1" showInputMessage="1" showErrorMessage="1" error="This field is not editable." promptTitle="Week 2/Day 1: Daily VTS" prompt="Non-Editable: Calculation" sqref="E34" xr:uid="{8A831AF4-BB5B-4DE6-9405-2DFB528049C0}"/>
    <dataValidation type="time" allowBlank="1" showInputMessage="1" showErrorMessage="1" error="Enter a time between 12:00 AM and 11:59 PM." promptTitle="Week 2/Day 1: Individual End" prompt="Enter the time the individual clocked out for work for purposes of the Vocational Training Stipend (VTS)." sqref="C34" xr:uid="{E0B46C5E-3DAF-4207-B041-3FCA1B667F12}">
      <formula1>J15</formula1>
      <formula2>J16</formula2>
    </dataValidation>
    <dataValidation type="time" allowBlank="1" showInputMessage="1" showErrorMessage="1" error="Enter a time between 12:00 AM and 11:59 PM." promptTitle="Week 2/Day 1: Individual Start" prompt="Green: Enter the time the individual clocked in for work for purposes of the Vocational Training Stipend (VTS)." sqref="B34" xr:uid="{D0F10B83-B10B-4B28-B9BC-27B81BD935E7}">
      <formula1>J15</formula1>
      <formula2>J16</formula2>
    </dataValidation>
    <dataValidation type="date" allowBlank="1" showInputMessage="1" showErrorMessage="1" errorTitle="Date 1" error="Must be be a date format MM/DD/YY." promptTitle="Week 2/Day 1: Date" prompt="Green: Date of Service, MM/DD/YY." sqref="A34" xr:uid="{B094823A-42AF-4AEC-877F-D4EC9A7AA3F7}">
      <formula1>44331</formula1>
      <formula2>45930</formula2>
    </dataValidation>
    <dataValidation allowBlank="1" showInputMessage="1" showErrorMessage="1" promptTitle="Week 2: Job Tasks" prompt="Green: List the job tasks that participants will complete during the service, e.g. 1) Clear &amp; wash tables, 2) empty trash, 3) sweep floor, 4) clean restrooms, etc._x000a_" sqref="G31" xr:uid="{CEE96A28-DC24-483C-987D-FEB2CF5C928D}"/>
    <dataValidation allowBlank="1" showInputMessage="1" showErrorMessage="1" promptTitle="Week 2: Job Site" prompt="Green: Business name &amp; address." sqref="G28" xr:uid="{75CCC2BE-E2AE-41D6-8734-9773C49609FB}"/>
    <dataValidation allowBlank="1" showInputMessage="1" showErrorMessage="1" promptTitle="Week 4: Total VTS UOS" prompt="Non-Editable: Calculation" sqref="E65" xr:uid="{12048475-BB79-4140-970B-9923F3E80FB8}"/>
    <dataValidation allowBlank="1" showInputMessage="1" showErrorMessage="1" promptTitle="Week 5: Total VTS UOS" prompt="Non-Editable: Calculation" sqref="E78" xr:uid="{DBC6D7FD-7821-42B5-88CD-AF1DEEBDD71C}"/>
    <dataValidation allowBlank="1" showInputMessage="1" showErrorMessage="1" promptTitle="Week 3: Total VTS UOS" prompt="Non-Editable: Calculation" sqref="E52" xr:uid="{A53744EC-5031-490B-BFAC-9DDB3CBDFA87}"/>
    <dataValidation allowBlank="1" showInputMessage="1" showErrorMessage="1" promptTitle="Week 2: Total VTS UOS" prompt="Non-Editable: Calculation" sqref="E39" xr:uid="{F60D00D0-2FEB-4FA1-A582-FA909C1ECC65}"/>
    <dataValidation allowBlank="1" showInputMessage="1" showErrorMessage="1" promptTitle="Week 2: Service UOS" prompt="Non-Editable: Calculation" sqref="E30:F30" xr:uid="{C96B7FC8-6BA0-41C3-A43A-06AEEDB3CC19}"/>
    <dataValidation type="decimal" allowBlank="1" showInputMessage="1" showErrorMessage="1" error="Enter hours in icrements of .1, minimum 12 and maximum of 20 hours." promptTitle="Week 2: Service Hours Offered" prompt="Green: Enter the number of hours (in tenths, 0.1) of service that youth could work.  Providers must pro-rate if yo\uth cannot work due to Provider or Employer issues.  Providers do not pro-rate for youth absences/issues.  Minimum of 12/ maximum of 20." sqref="B30:C30" xr:uid="{48BA2F82-8642-44DC-9084-E4CCE007B702}">
      <formula1>12</formula1>
      <formula2>20</formula2>
    </dataValidation>
    <dataValidation type="list" allowBlank="1" showInputMessage="1" showErrorMessage="1" error="Must be between 0 - 4." promptTitle="Week 2: # In Group" prompt="Green: Enter or select the number of people in the group (Max= 4)." sqref="E29:F29" xr:uid="{59280666-DE87-49BE-828F-B12663C961DB}">
      <formula1>$J$8:$J$11</formula1>
    </dataValidation>
    <dataValidation allowBlank="1" showInputMessage="1" showErrorMessage="1" promptTitle="Week 2: Work Schedule" prompt="Green: Enter the scheduled start and end time for the service, e.g. 9:00 - 12:00." sqref="B29:C29" xr:uid="{E97A8276-60A8-4DE6-8F0A-D53E491281D0}"/>
    <dataValidation type="date" allowBlank="1" showInputMessage="1" showErrorMessage="1" errorTitle="Date 1" error="Must be be a date format MM/DD/YY." promptTitle="Week 1/Day 5: Date" prompt="Green: Date of Service, MM/DD/YY." sqref="A25" xr:uid="{9D9F5AF2-AC83-4BBA-AECD-EECC79A13394}">
      <formula1>44331</formula1>
      <formula2>45930</formula2>
    </dataValidation>
    <dataValidation type="time" allowBlank="1" showInputMessage="1" showErrorMessage="1" error="Enter a time between 12:00 AM and 11:59 PM." promptTitle="Week 1/Day 5: Individual Start" prompt="Green: Enter the time the individual clocked in for work for purposes of the Vocational Training Stipend (VTS)." sqref="B25" xr:uid="{4EA78115-194A-4F71-8362-4A20DDEC916A}">
      <formula1>J6</formula1>
      <formula2>J7</formula2>
    </dataValidation>
    <dataValidation type="whole" allowBlank="1" showInputMessage="1" showErrorMessage="1" error="Must be between 0 and 240 minutes." promptTitle="Week 1/Day 5: Less Time" prompt="Green: Less Time (In Minutes) for unpaid meal periods and extra unpaid breaks.  Youth are permitted one paid fifteen (15) minute break for every four (4) hours of actual work." sqref="D25" xr:uid="{29F4610E-C501-411E-AEC7-D86C5EF5A6F0}">
      <formula1>0</formula1>
      <formula2>240</formula2>
    </dataValidation>
    <dataValidation allowBlank="1" showInputMessage="1" showErrorMessage="1" promptTitle="Week 1/Day 5: Staff Initials" prompt="Green: Enter the names of all Provider Staff members that performed the service during the week." sqref="F25" xr:uid="{9B129352-B577-4985-85D3-256DC3D1AAC4}"/>
    <dataValidation allowBlank="1" showInputMessage="1" showErrorMessage="1" promptTitle="Week 1/Day 5: Narrative" prompt="Green: Enter a summary of the Individuals experiences (e.g. concerns with soft skills), performance (e.g. did they meet the employer’s quality/quantity expectations), if not what was the issue), and any interventions the Provider used for the day." sqref="G25" xr:uid="{12845BA6-9C91-407F-AC5B-8D86E4A6137A}"/>
    <dataValidation allowBlank="1" showInputMessage="1" showErrorMessage="1" promptTitle="Week 1/Day 4: Narrative" prompt="Green: Enter a summary of the Individuals experiences (e.g. concerns with soft skills), performance (e.g. did they meet the employer’s quality/quantity expectations), if not what was the issue), and any interventions the Provider used for the day." sqref="G24" xr:uid="{186D837F-E44F-40AF-9E1B-7E2755D50141}"/>
    <dataValidation allowBlank="1" showInputMessage="1" showErrorMessage="1" promptTitle="Week 1/Day 4: Staff Initials" prompt="Green: Enter the names of all Provider Staff members that performed the service during the week." sqref="F24" xr:uid="{D6E4B626-18A3-4F4D-9622-DDD6BB38987C}"/>
    <dataValidation allowBlank="1" showInputMessage="1" showErrorMessage="1" error="This field is not editable." promptTitle="Week 1/Day 4: Daily VTS" prompt="Non-Editable: Calculation" sqref="E24" xr:uid="{76B12BA2-9EA4-4DFC-9660-564060423C33}"/>
    <dataValidation type="whole" allowBlank="1" showInputMessage="1" showErrorMessage="1" error="Must be between 0 and 240 minutes." promptTitle="Week 1/Day 4: Less Time" prompt="Green: Less Time (In Minutes) for unpaid meal periods and extra unpaid breaks.  Youth are permitted one paid fifteen (15) minute break for every four (4) hours of actual work." sqref="D24" xr:uid="{6D112627-22EB-4B42-98C8-9F74F520ED23}">
      <formula1>0</formula1>
      <formula2>240</formula2>
    </dataValidation>
    <dataValidation type="time" allowBlank="1" showInputMessage="1" showErrorMessage="1" error="Enter a time between 12:00 AM and 11:59 PM." promptTitle="Week 1/Day 4: Individual End" prompt="Enter the time the individual clocked out for work for purposes of the Vocational Training Stipend (VTS)." sqref="C24" xr:uid="{B3FB0172-E656-43AE-A85B-55CA957277B4}">
      <formula1>J5</formula1>
      <formula2>J6</formula2>
    </dataValidation>
    <dataValidation type="time" allowBlank="1" showInputMessage="1" showErrorMessage="1" error="Enter a time between 12:00 AM and 11:59 PM." promptTitle="Week 1/Day 4: Individual Start" prompt="Green: Enter the time the individual clocked in for work for purposes of the Vocational Training Stipend (VTS)." sqref="B24" xr:uid="{520E7C36-27A7-4088-B01F-D2FB28F43716}">
      <formula1>J5</formula1>
      <formula2>J6</formula2>
    </dataValidation>
    <dataValidation type="date" allowBlank="1" showInputMessage="1" showErrorMessage="1" errorTitle="Date 1" error="Must be be a date format MM/DD/YY." promptTitle="Week 1/Day 4: Date" prompt="Green: Date of Service, MM/DD/YY." sqref="A24" xr:uid="{62383A62-C57B-45BA-B9B3-B676EEAD6C6B}">
      <formula1>44331</formula1>
      <formula2>45930</formula2>
    </dataValidation>
    <dataValidation type="date" allowBlank="1" showInputMessage="1" showErrorMessage="1" errorTitle="Date 1" error="Must be be a date format MM/DD/YY." promptTitle="Week 1/Day 3: Date" prompt="Green: Date of Service, MM/DD/YY." sqref="A23 A49" xr:uid="{BF6E9FD6-087B-4477-97AE-AE152C3C2DA2}">
      <formula1>44331</formula1>
      <formula2>45930</formula2>
    </dataValidation>
    <dataValidation type="time" allowBlank="1" showInputMessage="1" showErrorMessage="1" error="Enter a time between 12:00 AM and 11:59 PM." promptTitle="Week 1/Day 3: Individual Start" prompt="Green: Enter the time the individual clocked in for work for purposes of the Vocational Training Stipend (VTS)." sqref="B23 B49" xr:uid="{D6979726-8C90-4CD1-9BC2-5FC4D7C0E429}">
      <formula1>J4</formula1>
      <formula2>J5</formula2>
    </dataValidation>
    <dataValidation type="time" allowBlank="1" showInputMessage="1" showErrorMessage="1" error="Enter a time between 12:00 AM and 11:59 PM." promptTitle="Week 1/Day 3: Individual End" prompt="Enter the time the individual clocked out for work for purposes of the Vocational Training Stipend (VTS)." sqref="C23 C49" xr:uid="{AB8487D7-C4A1-49CC-90EF-79799C5F3180}">
      <formula1>J4</formula1>
      <formula2>J5</formula2>
    </dataValidation>
    <dataValidation type="whole" allowBlank="1" showInputMessage="1" showErrorMessage="1" error="Must be between 0 and 240 minutes." promptTitle="Week 1/Day 3: Less Time" prompt="Green: Less Time (In Minutes) for unpaid meal periods and extra unpaid breaks.  Youth are permitted one paid fifteen (15) minute break for every four (4) hours of actual work." sqref="D23 D36 D49" xr:uid="{A1C75319-B947-4C2F-937B-EF2403ADC4D4}">
      <formula1>0</formula1>
      <formula2>240</formula2>
    </dataValidation>
    <dataValidation allowBlank="1" showInputMessage="1" showErrorMessage="1" error="This field is not editable." promptTitle="Week 1/Day 3: Daily VTS" prompt="Non-Editable: Calculation" sqref="E23 E49" xr:uid="{F75C5067-033C-41B0-A15F-889E5B3B1257}"/>
    <dataValidation allowBlank="1" showInputMessage="1" showErrorMessage="1" promptTitle="Week 1/Day 3: Staff Initials" prompt="Green: Enter the names of all Provider Staff members that performed the service during the week." sqref="F23 F49" xr:uid="{BD0D963A-20DE-4A2B-A386-FB7253392835}"/>
    <dataValidation allowBlank="1" showInputMessage="1" showErrorMessage="1" promptTitle="Week 1/Day 3: Narrative" prompt="Green: Enter a summary of the Individuals experiences (e.g. concerns with soft skills), performance (e.g. did they meet the employer’s quality/quantity expectations), if not what was the issue), and any interventions the Provider used for the day." sqref="G23 G49" xr:uid="{90A3BECA-3150-46B5-B225-E696F72608A9}"/>
    <dataValidation allowBlank="1" showInputMessage="1" showErrorMessage="1" promptTitle="Week 1/Day 2: Narrative" prompt="Green: Enter a summary of the Individuals experiences (e.g. concerns with soft skills), performance (e.g. did they meet the employer’s quality/quantity expectations), if not what was the issue), and any interventions the Provider used for the day." sqref="G22" xr:uid="{3909068E-8D3F-4B65-9D0D-0D568B4088FE}"/>
    <dataValidation allowBlank="1" showInputMessage="1" showErrorMessage="1" promptTitle="Week 1/Day 2: Staff Initials" prompt="Green: Enter the names of all Provider Staff members that performed the service during the week." sqref="F22" xr:uid="{A7B5E391-BF27-4C69-9583-2929F28D51C8}"/>
    <dataValidation allowBlank="1" showInputMessage="1" showErrorMessage="1" error="This field is not editable." promptTitle="Week 1/Day 2: Daily VTS" prompt="Non-Editable: Calculation" sqref="E22 E35 E48" xr:uid="{472AEAD1-8634-40BF-9974-C19789E96457}"/>
    <dataValidation type="whole" allowBlank="1" showInputMessage="1" showErrorMessage="1" error="Must be between 0 and 240 minutes." promptTitle="Week 1/Day 2: Less Time" prompt="Green: Less Time (In Minutes) for unpaid meal periods and extra unpaid breaks.  Youth are permitted one paid fifteen (15) minute break for every four (4) hours of actual work." sqref="D22 D48" xr:uid="{72F9BAAA-13D0-41E6-B2F1-39180B548F13}">
      <formula1>0</formula1>
      <formula2>240</formula2>
    </dataValidation>
    <dataValidation type="time" allowBlank="1" showInputMessage="1" showErrorMessage="1" error="Enter a time between 12:00 AM and 11:59 PM." promptTitle="Week 1/Day 2: Individual End" prompt="Enter the time the individual clocked out for work for purposes of the Vocational Training Stipend (VTS)." sqref="C22 C48" xr:uid="{E0097E25-D57A-4B13-89FF-3D60B614EF3A}">
      <formula1>J3</formula1>
      <formula2>J4</formula2>
    </dataValidation>
    <dataValidation type="time" allowBlank="1" showInputMessage="1" showErrorMessage="1" error="Enter a time between 12:00 AM and 11:59 PM." promptTitle="Week 1/Day 2: Individual Start" prompt="Green: Enter the time the individual clocked in for work for purposes of the Vocational Training Stipend (VTS)." sqref="B22 B48" xr:uid="{3FA3FA82-604F-417A-AA44-06424756DF1F}">
      <formula1>J3</formula1>
      <formula2>J4</formula2>
    </dataValidation>
    <dataValidation type="date" allowBlank="1" showInputMessage="1" showErrorMessage="1" errorTitle="Date 1" error="Must be be a date format MM/DD/YY." promptTitle="Week 1/Day 2: Date" prompt="Green: Date of Service, MM/DD/YY." sqref="A22 A48" xr:uid="{CC6440E4-F6D2-4A97-9D82-FFD9D39049A8}">
      <formula1>44331</formula1>
      <formula2>45930</formula2>
    </dataValidation>
    <dataValidation type="list" allowBlank="1" showInputMessage="1" showErrorMessage="1" promptTitle="VTS Certification" prompt="Green: Select or type Yes or No, to attest to the fact that the Individual worked and was paid equivalent to the Ohio minimum wage for work activities." sqref="G85" xr:uid="{791D863B-A11B-45B9-8983-F280D2DD1FCE}">
      <formula1>$K$1:$K$2</formula1>
    </dataValidation>
    <dataValidation allowBlank="1" showInputMessage="1" showErrorMessage="1" promptTitle="Individual's Self-Assessment" prompt="Green: Enter a summary of how the Individual feel they performed during the service, including any concerns or potential barriers to employment." sqref="G81" xr:uid="{46EAE19F-4E10-4844-969E-7DF8E1AB30E9}"/>
    <dataValidation allowBlank="1" showInputMessage="1" showErrorMessage="1" promptTitle="Provider's Assessment" prompt="Green: Enter a summary of the Provider's assessment of the Individual and recommendation for next steps , including any concerns or potential barriers to employment." sqref="G82" xr:uid="{E837DEB0-C8C5-44FE-9E90-C86F42E07A1E}"/>
    <dataValidation allowBlank="1" showInputMessage="1" showErrorMessage="1" promptTitle="Provider's Assessment Continued" prompt="Green: Enter a summary of the Provider's assessment of the Individual and recommendation for next steps , including any concerns or potential barriers to employment." sqref="G83" xr:uid="{EF3FF2F1-5E3C-4F08-B391-9C8CFE965D00}"/>
    <dataValidation type="whole" allowBlank="1" showInputMessage="1" showErrorMessage="1" error="Must be between 0 and 240 minutes." promptTitle="Week 1/Day 1: Less Time" prompt="Green: Less Time (In Minutes) for unpaid meal periods and extra unpaid breaks.  Youth are permitted one paid fifteen (15) minute break for every four (4) hours of actual work." sqref="D21" xr:uid="{ED874940-8F05-40AB-BDE0-4F06E3167136}">
      <formula1>0</formula1>
      <formula2>240</formula2>
    </dataValidation>
    <dataValidation allowBlank="1" showInputMessage="1" showErrorMessage="1" promptTitle="Week 1: Job Tasks" prompt="Green: List the job tasks that participants will complete during the service, e.g. 1) Clear &amp; wash tables, 2) empty trash, 3) sweep floor, 4) clean restrooms, etc._x000a_" sqref="G18" xr:uid="{AC30E871-41E4-4F89-A71D-DDDFAEACFD70}"/>
    <dataValidation type="list" allowBlank="1" showInputMessage="1" showErrorMessage="1" error="Must be between 0 - 4." promptTitle="Week 1: # In Group" prompt="Green: Enter or select the number of people in the group (Max= 4)." sqref="E16:F16" xr:uid="{159C5154-5DAD-45B5-AD47-9E7D805DBDF5}">
      <formula1>$J$8:$J$11</formula1>
    </dataValidation>
    <dataValidation type="list" allowBlank="1" showInputMessage="1" showErrorMessage="1" promptTitle="Service Description 2" prompt="Select the service from the drop-down list." sqref="A9:F9" xr:uid="{E04270DD-2404-4920-A6E1-8C840540A32F}">
      <formula1>$P$1:$P$3</formula1>
    </dataValidation>
    <dataValidation allowBlank="1" showInputMessage="1" showErrorMessage="1" prompt="Green: Enter the name(s) of the OOD Staff or OOD Contractor assigned to manage the case in this field." sqref="G6" xr:uid="{3795F715-1396-47FD-B118-260B62D7B38D}"/>
    <dataValidation allowBlank="1" showInputMessage="1" showErrorMessage="1" promptTitle="Week 1: Service UOS" prompt="Non-Editable: Calculation" sqref="E17:F17 E43:F43" xr:uid="{94C1C9E8-93C9-44A6-9891-5E765888B157}"/>
    <dataValidation allowBlank="1" showInputMessage="1" showErrorMessage="1" promptTitle="Week 1: Total VTS UOS" prompt="Non-Editable: Calculation" sqref="E26" xr:uid="{B72041C6-BD79-4E78-A824-33709C24FD5E}"/>
    <dataValidation type="decimal" allowBlank="1" showInputMessage="1" showErrorMessage="1" error="Enter hours in icrements of .1, minimum 12 and maximum of 20 hours." promptTitle="Week 1: Service Hours Offered" prompt="Green: Enter the number of hours (in tenths, 0.1) of service that youth could work.  Providers must pro-rate if yo\uth cannot work due to Provider or Employer issues.  Providers do not pro-rate for youth absences/issues.  Minimum of 12/ maximum of 20." sqref="B17:C17" xr:uid="{676348D4-0709-4E49-BA89-1D03804DB601}">
      <formula1>12</formula1>
      <formula2>20</formula2>
    </dataValidation>
    <dataValidation type="list" allowBlank="1" showInputMessage="1" showErrorMessage="1" promptTitle="Service Description 1" prompt="Green: Select the service from the drop-down list." sqref="A8:F8" xr:uid="{695D2DB7-98EA-40C7-81AA-A55B5A6A3993}">
      <formula1>$O$1:$O$3</formula1>
    </dataValidation>
    <dataValidation allowBlank="1" showInputMessage="1" showErrorMessage="1" promptTitle="Service 2 Total $" prompt="Non-Editable: Calculation" sqref="G9" xr:uid="{CAD81F1B-4A92-4286-9564-7DD4613D4F24}"/>
    <dataValidation allowBlank="1" showInputMessage="1" showErrorMessage="1" promptTitle="Service 1 Total $" prompt="Non-Editable: Calculation" sqref="G8" xr:uid="{6EF386F4-DDE0-4BE8-A96B-ECD4BE872FC7}"/>
    <dataValidation allowBlank="1" showInputMessage="1" showErrorMessage="1" promptTitle="SAM Total $" prompt="Non-Editable: Calculation" sqref="G10" xr:uid="{0CD7CDBF-5D13-46CF-ABD4-ACE2C5537082}"/>
    <dataValidation type="time" allowBlank="1" showInputMessage="1" showErrorMessage="1" error="Enter a time between 12:00 AM and 11:59 PM." promptTitle="Week 1/Day 1: Individual End" prompt="Enter the time the individual clocked out for work for purposes of the Vocational Training Stipend (VTS)." sqref="C21 C25" xr:uid="{77BD9E69-30E6-43CB-94C9-D3820940D377}">
      <formula1>J2</formula1>
      <formula2>J3</formula2>
    </dataValidation>
    <dataValidation type="time" allowBlank="1" showInputMessage="1" showErrorMessage="1" error="Enter a time between 12:00 AM and 11:59 PM." promptTitle="Week 1/Day 1: Individual Start" prompt="Green: Enter the time the individual clocked in for work for purposes of the Vocational Training Stipend (VTS)." sqref="B21" xr:uid="{8051FDB8-9B65-46C3-B203-C8DD905A4CE6}">
      <formula1>J2</formula1>
      <formula2>J3</formula2>
    </dataValidation>
    <dataValidation allowBlank="1" showInputMessage="1" showErrorMessage="1" prompt="Green: Enter the Provider's name in this field." sqref="G1" xr:uid="{3A819B1E-0051-41FC-A19E-A21B6A2E7579}"/>
    <dataValidation allowBlank="1" showInputMessage="1" showErrorMessage="1" prompt="Green: Enter the authorization number from the OOD-0020 VR Original Authorization &amp; Billing Form in this field." sqref="G2" xr:uid="{A2E2C84C-930B-4DB8-B3DC-F11738925904}"/>
    <dataValidation allowBlank="1" showInputMessage="1" showErrorMessage="1" prompt="Enter the Provider's name in this field." sqref="I1" xr:uid="{51879E7C-AA37-4619-8165-A1639C216775}"/>
    <dataValidation type="list" allowBlank="1" showInputMessage="1" showErrorMessage="1" error="Must either be Mid-Point or Final." prompt="Green: Enter the status of the invoice.  Default setting is Final." sqref="G7" xr:uid="{3D51D780-CB30-41C0-9BEE-E37FA495241A}">
      <formula1>$K$5:$K$7</formula1>
    </dataValidation>
    <dataValidation type="list" allowBlank="1" showInputMessage="1" showErrorMessage="1" error="Enter Yes or No, or you may leave the field blank." prompt="Green: Select or type Yes or No, if the case qualifies for the Bilingual Supplement." sqref="F12" xr:uid="{4DF60BC3-3E24-4EBA-BEA6-2464BCEEF97C}">
      <formula1>$K$1:$K$3</formula1>
    </dataValidation>
    <dataValidation type="decimal" allowBlank="1" showInputMessage="1" showErrorMessage="1" error="Valure exceeds current rate." promptTitle="VTS Rate" prompt="Enter the current calendar year rate for the Vocational Training Stipend in this field." sqref="F11" xr:uid="{D1D9E3A1-753D-4670-AA56-F61121FDD9E9}">
      <formula1>1</formula1>
      <formula2>2.5</formula2>
    </dataValidation>
    <dataValidation allowBlank="1" showInputMessage="1" showErrorMessage="1" promptTitle="Invoice Total $" prompt="Non-Editable: Calculation" sqref="G13" xr:uid="{79704542-45D0-4397-A96F-420773289D14}"/>
    <dataValidation allowBlank="1" showInputMessage="1" showErrorMessage="1" promptTitle="Bilingual Supplement Total $" prompt="Non-Editable: Calculation" sqref="G12" xr:uid="{41578F7E-5871-4076-B68D-B4484D2889F2}"/>
    <dataValidation allowBlank="1" showInputMessage="1" showErrorMessage="1" promptTitle="VTS Total $" prompt="Non-Editable: Calculation" sqref="G11" xr:uid="{8281C2D7-3FDA-4636-85B9-63710B934F0D}"/>
    <dataValidation allowBlank="1" showInputMessage="1" showErrorMessage="1" prompt="Green: Enter the name(s) of the Provider’s Staff who completed the report, if not the same as the Staff providing the direct service." sqref="G5" xr:uid="{D4A44C72-7D9F-4DAC-9E25-6B7F0620CBA0}"/>
    <dataValidation allowBlank="1" showInputMessage="1" showErrorMessage="1" prompt="Green: Enter the name(s) and initials of Provider’s Direct Staff, e.g. Noah Blake (NB)) in this field." sqref="G4" xr:uid="{A2CCADE1-C2E1-49DA-9DAF-062F1D99386B}"/>
    <dataValidation allowBlank="1" showInputMessage="1" showErrorMessage="1" prompt="Green: Enter the name of the Individual receiving the service in this field." sqref="G3" xr:uid="{D0171EF4-68D9-43AD-BBBC-20B111539FBF}"/>
    <dataValidation allowBlank="1" showInputMessage="1" showErrorMessage="1" promptTitle="Week 1/Day 1:Staff Initials" prompt="Green: Enter the names of all Provider Staff members that performed the service during the week." sqref="F47 F21" xr:uid="{B0309A01-3F7D-4A2E-916C-8F5DA091204F}"/>
    <dataValidation allowBlank="1" showInputMessage="1" showErrorMessage="1" error="This field is not editable." promptTitle="Week 1/Day 1: Daily VTS" prompt="Non-Editable: Calculation" sqref="E21 E25" xr:uid="{5A6BEEA0-1DB2-4472-8B03-5B81E4522AFD}"/>
    <dataValidation type="date" allowBlank="1" showInputMessage="1" showErrorMessage="1" errorTitle="Date 1" error="Must be be a date format MM/DD/YY." promptTitle="Week 1/Day 1: Date" prompt="Green: Date of Service, MM/DD/YY." sqref="A21" xr:uid="{DD60C003-B62B-4E26-BE23-F75E22295DB5}">
      <formula1>44331</formula1>
      <formula2>45930</formula2>
    </dataValidation>
    <dataValidation allowBlank="1" showInputMessage="1" showErrorMessage="1" promptTitle="Week 1: Job Site" prompt="Green: Business name &amp; address." sqref="G15" xr:uid="{5F76DD31-6AAA-46B5-AF32-376D9378FF8B}"/>
    <dataValidation allowBlank="1" showInputMessage="1" showErrorMessage="1" promptTitle="Week 1: Work Schedule" prompt="Green: Enter the scheduled start and end time for the service, e.g. 9:00 - 12:00." sqref="B16:C16" xr:uid="{2D6EB1BB-7E74-400B-98C7-3E8B47FFEB83}"/>
    <dataValidation allowBlank="1" showInputMessage="1" showErrorMessage="1" promptTitle="Week 1" prompt="List the job tasks that participants will complete during the service, e.g. 1) Clear &amp; wash tables, 2) empty trash, 3) sweep floor, 4) clean restrooms, etc._x000a_" sqref="G19 G45 G58 G32 G71" xr:uid="{F1FCAA81-B4FC-40C2-933D-0C04F59B3D95}"/>
    <dataValidation allowBlank="1" showInputMessage="1" showErrorMessage="1" promptTitle="Week 1/Day 1: Narrative" prompt="Green: Enter a summary of the Individuals experiences (e.g. concerns with soft skills), performance (e.g. did they meet the employer’s quality/quantity expectations), if not what was the issue), and any interventions the Provider used for the day." sqref="G47 G21" xr:uid="{4283463A-C679-4670-83AC-DA534A411FC1}"/>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411E9-0338-4454-B23D-04F46416D228}">
  <sheetPr>
    <tabColor rgb="FFFFFF00"/>
  </sheetPr>
  <dimension ref="A1:A20"/>
  <sheetViews>
    <sheetView workbookViewId="0">
      <selection activeCell="A12" sqref="A12"/>
    </sheetView>
  </sheetViews>
  <sheetFormatPr defaultColWidth="124.140625" defaultRowHeight="15" x14ac:dyDescent="0.25"/>
  <cols>
    <col min="1" max="1" width="129.140625" style="76" customWidth="1"/>
    <col min="2" max="16384" width="124.140625" style="76"/>
  </cols>
  <sheetData>
    <row r="1" spans="1:1" ht="30.75" thickBot="1" x14ac:dyDescent="0.3">
      <c r="A1" s="84" t="s">
        <v>87</v>
      </c>
    </row>
    <row r="2" spans="1:1" ht="72.75" thickBot="1" x14ac:dyDescent="0.3">
      <c r="A2" s="90" t="s">
        <v>99</v>
      </c>
    </row>
    <row r="3" spans="1:1" ht="18.75" thickBot="1" x14ac:dyDescent="0.3">
      <c r="A3" s="90" t="s">
        <v>100</v>
      </c>
    </row>
    <row r="4" spans="1:1" ht="18.75" thickBot="1" x14ac:dyDescent="0.3">
      <c r="A4" s="91" t="s">
        <v>101</v>
      </c>
    </row>
    <row r="5" spans="1:1" ht="36.75" thickBot="1" x14ac:dyDescent="0.3">
      <c r="A5" s="92" t="s">
        <v>102</v>
      </c>
    </row>
    <row r="6" spans="1:1" ht="72.75" thickBot="1" x14ac:dyDescent="0.3">
      <c r="A6" s="90" t="s">
        <v>103</v>
      </c>
    </row>
    <row r="7" spans="1:1" ht="54.75" thickBot="1" x14ac:dyDescent="0.3">
      <c r="A7" s="90" t="s">
        <v>104</v>
      </c>
    </row>
    <row r="8" spans="1:1" ht="36.75" thickBot="1" x14ac:dyDescent="0.3">
      <c r="A8" s="90" t="s">
        <v>105</v>
      </c>
    </row>
    <row r="9" spans="1:1" ht="18.75" thickBot="1" x14ac:dyDescent="0.3">
      <c r="A9" s="86" t="s">
        <v>13</v>
      </c>
    </row>
    <row r="10" spans="1:1" ht="30.75" thickBot="1" x14ac:dyDescent="0.3">
      <c r="A10" s="84" t="s">
        <v>88</v>
      </c>
    </row>
    <row r="11" spans="1:1" ht="54.75" thickBot="1" x14ac:dyDescent="0.3">
      <c r="A11" s="85" t="s">
        <v>136</v>
      </c>
    </row>
    <row r="12" spans="1:1" ht="90.75" thickBot="1" x14ac:dyDescent="0.3">
      <c r="A12" s="85" t="s">
        <v>106</v>
      </c>
    </row>
    <row r="13" spans="1:1" ht="54.75" thickBot="1" x14ac:dyDescent="0.3">
      <c r="A13" s="85" t="s">
        <v>107</v>
      </c>
    </row>
    <row r="14" spans="1:1" ht="18.75" thickBot="1" x14ac:dyDescent="0.3">
      <c r="A14" s="86" t="s">
        <v>13</v>
      </c>
    </row>
    <row r="15" spans="1:1" ht="30.75" thickBot="1" x14ac:dyDescent="0.3">
      <c r="A15" s="84" t="s">
        <v>89</v>
      </c>
    </row>
    <row r="16" spans="1:1" ht="54.75" thickBot="1" x14ac:dyDescent="0.3">
      <c r="A16" s="85" t="s">
        <v>108</v>
      </c>
    </row>
    <row r="17" spans="1:1" ht="90.75" thickBot="1" x14ac:dyDescent="0.3">
      <c r="A17" s="90" t="s">
        <v>109</v>
      </c>
    </row>
    <row r="18" spans="1:1" ht="18.75" thickBot="1" x14ac:dyDescent="0.3">
      <c r="A18" s="87" t="s">
        <v>90</v>
      </c>
    </row>
    <row r="19" spans="1:1" ht="53.25" thickBot="1" x14ac:dyDescent="0.3">
      <c r="A19" s="88" t="s">
        <v>91</v>
      </c>
    </row>
    <row r="20" spans="1:1" x14ac:dyDescent="0.25">
      <c r="A20" s="89"/>
    </row>
  </sheetData>
  <sheetProtection algorithmName="SHA-512" hashValue="JdKbIth+Im51IZrAHWpoL+vrECe095fQV+DjoBeWsMeS+ix+YjzUfGs3vMpM4JVIpaZKAJOXg5SVoISvIdpOTw==" saltValue="A6HOdAmXlk2dRvhyDOdPow==" spinCount="100000" sheet="1" objects="1" scenarios="1" formatCells="0" formatColumns="0" formatRows="0"/>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2C4AD-EB38-4494-A561-022B92059682}">
  <sheetPr>
    <pageSetUpPr fitToPage="1"/>
  </sheetPr>
  <dimension ref="A1:BF95"/>
  <sheetViews>
    <sheetView zoomScaleNormal="100" workbookViewId="0">
      <selection activeCell="G13" sqref="G13"/>
    </sheetView>
  </sheetViews>
  <sheetFormatPr defaultColWidth="29.7109375" defaultRowHeight="14.25" x14ac:dyDescent="0.2"/>
  <cols>
    <col min="1" max="1" width="15.7109375" style="3" bestFit="1" customWidth="1"/>
    <col min="2" max="3" width="10.7109375" style="3" bestFit="1" customWidth="1"/>
    <col min="4" max="4" width="10.28515625" style="3" bestFit="1" customWidth="1"/>
    <col min="5" max="5" width="9.7109375" style="3" bestFit="1" customWidth="1"/>
    <col min="6" max="6" width="7.7109375" style="3" customWidth="1"/>
    <col min="7" max="7" width="93.28515625" style="3" customWidth="1"/>
    <col min="8" max="8" width="9.28515625" style="10" bestFit="1" customWidth="1"/>
    <col min="9" max="9" width="10.28515625" style="10" bestFit="1" customWidth="1"/>
    <col min="10" max="10" width="9.140625" style="12" bestFit="1" customWidth="1"/>
    <col min="11" max="11" width="6.85546875" style="12" bestFit="1" customWidth="1"/>
    <col min="12" max="12" width="4" style="12" bestFit="1" customWidth="1"/>
    <col min="13" max="13" width="9.85546875" style="12" bestFit="1" customWidth="1"/>
    <col min="14" max="14" width="3" style="12" bestFit="1" customWidth="1"/>
    <col min="15" max="15" width="39.42578125" style="97" customWidth="1"/>
    <col min="16" max="16" width="21.28515625" style="2" bestFit="1" customWidth="1"/>
    <col min="17" max="17" width="40.28515625" style="1" customWidth="1"/>
    <col min="18" max="27" width="29.7109375" style="1"/>
    <col min="28" max="30" width="29.7109375" style="2"/>
    <col min="31" max="32" width="29.7109375" style="1"/>
    <col min="33" max="16384" width="29.7109375" style="3"/>
  </cols>
  <sheetData>
    <row r="1" spans="1:16" ht="15.75" thickBot="1" x14ac:dyDescent="0.25">
      <c r="A1" s="122" t="s">
        <v>63</v>
      </c>
      <c r="B1" s="122"/>
      <c r="C1" s="122"/>
      <c r="D1" s="122"/>
      <c r="E1" s="122"/>
      <c r="F1" s="122"/>
      <c r="G1" s="65" t="s">
        <v>127</v>
      </c>
      <c r="H1" s="11" t="s">
        <v>0</v>
      </c>
      <c r="I1" s="9"/>
      <c r="J1" s="12" t="s">
        <v>1</v>
      </c>
      <c r="K1" s="10" t="s">
        <v>4</v>
      </c>
      <c r="L1" s="13"/>
      <c r="O1" s="14" t="s">
        <v>67</v>
      </c>
      <c r="P1" s="2" t="s">
        <v>64</v>
      </c>
    </row>
    <row r="2" spans="1:16" ht="15" customHeight="1" thickBot="1" x14ac:dyDescent="0.25">
      <c r="A2" s="122" t="s">
        <v>2</v>
      </c>
      <c r="B2" s="122"/>
      <c r="C2" s="122"/>
      <c r="D2" s="122"/>
      <c r="E2" s="122"/>
      <c r="F2" s="122"/>
      <c r="G2" s="65">
        <v>1234567</v>
      </c>
      <c r="H2" s="11" t="s">
        <v>0</v>
      </c>
      <c r="J2" s="15">
        <v>0</v>
      </c>
      <c r="K2" s="10" t="s">
        <v>3</v>
      </c>
      <c r="L2" s="17">
        <f>IF(AND(G11="Final",J80=3),SUM(E30,E43,E56,E69,E82),0)</f>
        <v>0</v>
      </c>
      <c r="M2" s="18">
        <f>IF(AND(G11="Final",J80=2),SUM(E21,E34,E47,E60,E73),0)</f>
        <v>3173.9740000000002</v>
      </c>
      <c r="O2" s="14" t="s">
        <v>124</v>
      </c>
    </row>
    <row r="3" spans="1:16" ht="15" customHeight="1" thickBot="1" x14ac:dyDescent="0.25">
      <c r="A3" s="123" t="s">
        <v>120</v>
      </c>
      <c r="B3" s="124"/>
      <c r="C3" s="124"/>
      <c r="D3" s="124"/>
      <c r="E3" s="124"/>
      <c r="F3" s="125"/>
      <c r="G3" s="65"/>
      <c r="H3" s="11" t="s">
        <v>0</v>
      </c>
      <c r="J3" s="15">
        <v>0.99998842592592585</v>
      </c>
      <c r="K3" s="19"/>
      <c r="L3" s="17">
        <f>IF(AND(G11=K6,J80&gt;=1),SUM(E30,E43,E56,E69,E82),0)</f>
        <v>0</v>
      </c>
      <c r="M3" s="18">
        <f>IF(AND(G11=K6,J80&gt;=1),SUM(E21,E34,E47,E60,E73),0)</f>
        <v>0</v>
      </c>
      <c r="O3" s="14" t="s">
        <v>125</v>
      </c>
    </row>
    <row r="4" spans="1:16" ht="15.75" thickBot="1" x14ac:dyDescent="0.25">
      <c r="A4" s="122" t="s">
        <v>5</v>
      </c>
      <c r="B4" s="122"/>
      <c r="C4" s="122"/>
      <c r="D4" s="122"/>
      <c r="E4" s="122"/>
      <c r="F4" s="122"/>
      <c r="G4" s="65" t="s">
        <v>37</v>
      </c>
      <c r="H4" s="11" t="s">
        <v>0</v>
      </c>
      <c r="K4" s="19"/>
      <c r="L4" s="17">
        <f>SUM(L2:L3)</f>
        <v>0</v>
      </c>
      <c r="M4" s="18">
        <f>SUM(M2:M3)</f>
        <v>3173.9740000000002</v>
      </c>
      <c r="O4" s="98"/>
    </row>
    <row r="5" spans="1:16" ht="15.75" thickBot="1" x14ac:dyDescent="0.25">
      <c r="A5" s="122" t="s">
        <v>65</v>
      </c>
      <c r="B5" s="122"/>
      <c r="C5" s="122"/>
      <c r="D5" s="122"/>
      <c r="E5" s="122"/>
      <c r="F5" s="122"/>
      <c r="G5" s="65" t="s">
        <v>81</v>
      </c>
      <c r="H5" s="11" t="s">
        <v>0</v>
      </c>
      <c r="K5" s="19" t="s">
        <v>6</v>
      </c>
      <c r="L5" s="20"/>
      <c r="O5" s="98"/>
    </row>
    <row r="6" spans="1:16" ht="15.75" thickBot="1" x14ac:dyDescent="0.25">
      <c r="A6" s="122" t="s">
        <v>7</v>
      </c>
      <c r="B6" s="122"/>
      <c r="C6" s="122"/>
      <c r="D6" s="122"/>
      <c r="E6" s="122"/>
      <c r="F6" s="122"/>
      <c r="G6" s="65" t="s">
        <v>135</v>
      </c>
      <c r="H6" s="11" t="s">
        <v>0</v>
      </c>
      <c r="K6" s="19" t="s">
        <v>8</v>
      </c>
      <c r="L6" s="20"/>
      <c r="O6" s="98"/>
    </row>
    <row r="7" spans="1:16" ht="15.75" thickBot="1" x14ac:dyDescent="0.25">
      <c r="A7" s="122" t="s">
        <v>68</v>
      </c>
      <c r="B7" s="102"/>
      <c r="C7" s="102"/>
      <c r="D7" s="102"/>
      <c r="E7" s="102"/>
      <c r="F7" s="102"/>
      <c r="G7" s="65" t="s">
        <v>83</v>
      </c>
      <c r="H7" s="11" t="s">
        <v>0</v>
      </c>
      <c r="J7" s="12">
        <v>1</v>
      </c>
      <c r="K7" s="19"/>
      <c r="L7" s="13"/>
    </row>
    <row r="8" spans="1:16" ht="15" customHeight="1" thickBot="1" x14ac:dyDescent="0.25">
      <c r="A8" s="123" t="s">
        <v>121</v>
      </c>
      <c r="B8" s="124"/>
      <c r="C8" s="124"/>
      <c r="D8" s="124"/>
      <c r="E8" s="124"/>
      <c r="F8" s="125"/>
      <c r="G8" s="96">
        <v>45137</v>
      </c>
      <c r="H8" s="11" t="s">
        <v>0</v>
      </c>
      <c r="J8" s="12">
        <v>2</v>
      </c>
      <c r="K8" s="19"/>
      <c r="L8" s="13"/>
    </row>
    <row r="9" spans="1:16" ht="15" customHeight="1" thickBot="1" x14ac:dyDescent="0.25">
      <c r="A9" s="123" t="s">
        <v>122</v>
      </c>
      <c r="B9" s="124"/>
      <c r="C9" s="124"/>
      <c r="D9" s="124"/>
      <c r="E9" s="124"/>
      <c r="F9" s="125"/>
      <c r="G9" s="96">
        <v>45082</v>
      </c>
      <c r="H9" s="11" t="s">
        <v>0</v>
      </c>
      <c r="J9" s="12">
        <v>3</v>
      </c>
      <c r="K9" s="19"/>
      <c r="L9" s="13"/>
    </row>
    <row r="10" spans="1:16" ht="15" customHeight="1" thickBot="1" x14ac:dyDescent="0.25">
      <c r="A10" s="123" t="s">
        <v>123</v>
      </c>
      <c r="B10" s="124"/>
      <c r="C10" s="124"/>
      <c r="D10" s="124"/>
      <c r="E10" s="124"/>
      <c r="F10" s="125"/>
      <c r="G10" s="96">
        <v>45114</v>
      </c>
      <c r="H10" s="11" t="s">
        <v>0</v>
      </c>
      <c r="J10" s="12">
        <v>4</v>
      </c>
      <c r="K10" s="19"/>
    </row>
    <row r="11" spans="1:16" ht="15.75" thickBot="1" x14ac:dyDescent="0.25">
      <c r="A11" s="122" t="s">
        <v>9</v>
      </c>
      <c r="B11" s="122"/>
      <c r="C11" s="122"/>
      <c r="D11" s="122"/>
      <c r="E11" s="122"/>
      <c r="F11" s="122"/>
      <c r="G11" s="66" t="s">
        <v>6</v>
      </c>
      <c r="H11" s="11" t="s">
        <v>0</v>
      </c>
      <c r="K11" s="19"/>
    </row>
    <row r="12" spans="1:16" ht="15.75" thickBot="1" x14ac:dyDescent="0.25">
      <c r="A12" s="138" t="s">
        <v>125</v>
      </c>
      <c r="B12" s="138"/>
      <c r="C12" s="138"/>
      <c r="D12" s="138"/>
      <c r="E12" s="138"/>
      <c r="F12" s="138"/>
      <c r="G12" s="67">
        <f>M4</f>
        <v>3173.9740000000002</v>
      </c>
      <c r="H12" s="11" t="s">
        <v>0</v>
      </c>
      <c r="K12" s="16"/>
    </row>
    <row r="13" spans="1:16" ht="15.75" thickBot="1" x14ac:dyDescent="0.25">
      <c r="A13" s="126" t="s">
        <v>64</v>
      </c>
      <c r="B13" s="136"/>
      <c r="C13" s="136"/>
      <c r="D13" s="136"/>
      <c r="E13" s="136"/>
      <c r="F13" s="136"/>
      <c r="G13" s="68">
        <v>0</v>
      </c>
    </row>
    <row r="14" spans="1:16" ht="15.75" thickBot="1" x14ac:dyDescent="0.25">
      <c r="A14" s="126" t="s">
        <v>66</v>
      </c>
      <c r="B14" s="136"/>
      <c r="C14" s="136"/>
      <c r="D14" s="136"/>
      <c r="E14" s="136"/>
      <c r="F14" s="136"/>
      <c r="G14" s="68">
        <v>0</v>
      </c>
      <c r="H14" s="11" t="s">
        <v>0</v>
      </c>
      <c r="I14" s="21">
        <f>B21/20</f>
        <v>1</v>
      </c>
      <c r="J14" s="10"/>
      <c r="K14" s="10"/>
      <c r="M14" s="2"/>
      <c r="N14" s="2"/>
      <c r="O14" s="3"/>
    </row>
    <row r="15" spans="1:16" ht="15.75" thickBot="1" x14ac:dyDescent="0.3">
      <c r="A15" s="126" t="s">
        <v>70</v>
      </c>
      <c r="B15" s="127"/>
      <c r="C15" s="127"/>
      <c r="D15" s="128"/>
      <c r="E15" s="128"/>
      <c r="F15" s="69">
        <v>1.1599999999999999</v>
      </c>
      <c r="G15" s="70">
        <f>IF(AND(G89=K2,G12&gt;0),SUM(E30,E43,E56,E69,E82)*F15,0)</f>
        <v>1064.8799999999999</v>
      </c>
      <c r="H15" s="11" t="s">
        <v>0</v>
      </c>
      <c r="I15" s="22" t="str">
        <f>IF(E20=1,"$1,240.80",IF(E20=2,"$670.03",IF(E20=3,"$508.73",IF(E20=4,"$409.46","$0.00"))))</f>
        <v>$508.73</v>
      </c>
      <c r="M15" s="2"/>
      <c r="N15" s="2"/>
      <c r="O15" s="3"/>
    </row>
    <row r="16" spans="1:16" ht="15.75" thickBot="1" x14ac:dyDescent="0.3">
      <c r="A16" s="122" t="s">
        <v>11</v>
      </c>
      <c r="B16" s="122"/>
      <c r="C16" s="122"/>
      <c r="D16" s="122"/>
      <c r="E16" s="122"/>
      <c r="F16" s="71" t="s">
        <v>4</v>
      </c>
      <c r="G16" s="70">
        <f>IF(F16=K2,(G12+G13)*0.1,0)</f>
        <v>0</v>
      </c>
      <c r="H16" s="11" t="s">
        <v>0</v>
      </c>
      <c r="I16" s="23">
        <f>I15*I14</f>
        <v>508.73</v>
      </c>
      <c r="M16" s="2"/>
      <c r="N16" s="2"/>
      <c r="O16" s="3"/>
    </row>
    <row r="17" spans="1:32" ht="15.75" thickBot="1" x14ac:dyDescent="0.25">
      <c r="A17" s="122" t="s">
        <v>12</v>
      </c>
      <c r="B17" s="122"/>
      <c r="C17" s="122"/>
      <c r="D17" s="122"/>
      <c r="E17" s="122"/>
      <c r="F17" s="122"/>
      <c r="G17" s="70">
        <f>SUM(G12:G16)</f>
        <v>4238.8540000000003</v>
      </c>
      <c r="H17" s="11" t="s">
        <v>0</v>
      </c>
      <c r="L17" s="10"/>
      <c r="M17" s="10"/>
      <c r="N17" s="2"/>
      <c r="O17" s="3"/>
    </row>
    <row r="18" spans="1:32" s="2" customFormat="1" ht="15.75" thickBot="1" x14ac:dyDescent="0.3">
      <c r="A18" s="121" t="s">
        <v>13</v>
      </c>
      <c r="B18" s="121"/>
      <c r="C18" s="121"/>
      <c r="D18" s="121"/>
      <c r="E18" s="121"/>
      <c r="F18" s="121"/>
      <c r="G18" s="137"/>
      <c r="H18" s="11" t="s">
        <v>0</v>
      </c>
      <c r="I18" s="10"/>
      <c r="J18" s="12"/>
      <c r="K18" s="14"/>
      <c r="L18" s="12"/>
      <c r="M18" s="12"/>
      <c r="N18" s="12"/>
      <c r="O18" s="97"/>
      <c r="P18" s="12"/>
      <c r="Q18" s="1"/>
      <c r="R18" s="1"/>
      <c r="S18" s="1"/>
      <c r="T18" s="1"/>
      <c r="U18" s="1"/>
      <c r="V18" s="1"/>
      <c r="W18" s="1"/>
      <c r="X18" s="1"/>
      <c r="Y18" s="1"/>
      <c r="Z18" s="1"/>
      <c r="AA18" s="1"/>
      <c r="AE18" s="1"/>
      <c r="AF18" s="1"/>
    </row>
    <row r="19" spans="1:32" s="4" customFormat="1" ht="45.75" thickBot="1" x14ac:dyDescent="0.25">
      <c r="A19" s="117" t="s">
        <v>19</v>
      </c>
      <c r="B19" s="117"/>
      <c r="C19" s="117"/>
      <c r="D19" s="117"/>
      <c r="E19" s="117"/>
      <c r="F19" s="117"/>
      <c r="G19" s="51" t="s">
        <v>35</v>
      </c>
      <c r="H19" s="11" t="s">
        <v>0</v>
      </c>
      <c r="I19" s="10"/>
      <c r="J19" s="12"/>
      <c r="K19" s="14"/>
      <c r="L19" s="12"/>
      <c r="M19" s="12"/>
      <c r="N19" s="12"/>
      <c r="O19" s="97"/>
      <c r="P19" s="12"/>
      <c r="Q19" s="1"/>
      <c r="R19" s="1"/>
      <c r="S19" s="1"/>
      <c r="T19" s="1"/>
      <c r="U19" s="7"/>
      <c r="V19" s="7"/>
      <c r="W19" s="7"/>
      <c r="X19" s="7"/>
      <c r="Y19" s="7"/>
      <c r="Z19" s="7"/>
      <c r="AA19" s="7"/>
      <c r="AB19" s="10"/>
      <c r="AC19" s="10"/>
      <c r="AD19" s="10"/>
      <c r="AE19" s="7"/>
      <c r="AF19" s="7"/>
    </row>
    <row r="20" spans="1:32" ht="60.75" thickBot="1" x14ac:dyDescent="0.25">
      <c r="A20" s="52" t="s">
        <v>69</v>
      </c>
      <c r="B20" s="118" t="s">
        <v>43</v>
      </c>
      <c r="C20" s="118"/>
      <c r="D20" s="52" t="s">
        <v>27</v>
      </c>
      <c r="E20" s="119">
        <v>3</v>
      </c>
      <c r="F20" s="119"/>
      <c r="G20" s="53" t="s">
        <v>0</v>
      </c>
      <c r="H20" s="11" t="s">
        <v>0</v>
      </c>
      <c r="I20" s="10">
        <f>COUNTA(B25:D25,F25:G25)</f>
        <v>5</v>
      </c>
      <c r="J20" s="24"/>
      <c r="K20" s="25">
        <f>IF(OR(B25="",C25=""),0,IF(C25&gt;B25,C25-B25,IF(B25&gt;C25,24-(B25-C25))))</f>
        <v>0.16666666666666669</v>
      </c>
      <c r="L20" s="35">
        <f>IF(OR(B25="",C25=""),0,(HOUR(K20)*60)+MINUTE(K20)-D25)</f>
        <v>240</v>
      </c>
      <c r="M20" s="36">
        <f>TIME(0,L20,0)</f>
        <v>0.16666666666666666</v>
      </c>
      <c r="N20" s="35">
        <f>(HOUR(M20)*10)+IF(AND(MINUTE(M20)&gt;0,MINUTE(M20)&lt;=6),1,IF(AND(MINUTE(M20)&gt;6,MINUTE(M20)&lt;=12),2,IF(AND(MINUTE(M20)&gt;12,MINUTE(M20)&lt;=18),3,IF(AND(MINUTE(M20)&gt;18,MINUTE(M20)&lt;=24),4,IF(AND(MINUTE(M20)&gt;24,MINUTE(M20)&lt;=30),5,IF(AND(MINUTE(M20)&gt;30,MINUTE(M20)&lt;=36),6,IF(AND(MINUTE(M20)&gt;36,MINUTE(M20)&lt;=42),7,IF(AND(MINUTE(M20)&gt;42,MINUTE(M20)&lt;=48),8,IF(AND(MINUTE(M20)&gt;48,MINUTE(M20)&lt;=54),9,IF(AND(MINUTE(M20)&gt;54,MINUTE(M20)&lt;=60),10,0))))))))))</f>
        <v>40</v>
      </c>
      <c r="P20" s="12"/>
    </row>
    <row r="21" spans="1:32" ht="30.75" thickBot="1" x14ac:dyDescent="0.25">
      <c r="A21" s="52" t="s">
        <v>59</v>
      </c>
      <c r="B21" s="133">
        <v>20</v>
      </c>
      <c r="C21" s="133"/>
      <c r="D21" s="54" t="s">
        <v>20</v>
      </c>
      <c r="E21" s="134">
        <f>IF(AND(I25=5,E30&gt;0),I16,0)</f>
        <v>508.73</v>
      </c>
      <c r="F21" s="134"/>
      <c r="G21" s="55" t="s">
        <v>0</v>
      </c>
      <c r="H21" s="11" t="s">
        <v>0</v>
      </c>
      <c r="I21" s="10">
        <f>COUNTA(B26:D26,F26:G26)</f>
        <v>5</v>
      </c>
      <c r="J21" s="24"/>
      <c r="K21" s="25">
        <f>IF(OR(B26="",C26=""),0,IF(C26&gt;B26,C26-B26,IF(B26&gt;C26,24-(B26-C26))))</f>
        <v>0.15833333333333338</v>
      </c>
      <c r="L21" s="35">
        <f>IF(OR(B26="",C26=""),0,(HOUR(K21)*60)+MINUTE(K21)-D26)</f>
        <v>228</v>
      </c>
      <c r="M21" s="36">
        <f t="shared" ref="M21:M24" si="0">TIME(0,L21,0)</f>
        <v>0.15833333333333333</v>
      </c>
      <c r="N21" s="35">
        <f t="shared" ref="N21:N24" si="1">(HOUR(M21)*10)+IF(AND(MINUTE(M21)&gt;0,MINUTE(M21)&lt;=6),1,IF(AND(MINUTE(M21)&gt;6,MINUTE(M21)&lt;=12),2,IF(AND(MINUTE(M21)&gt;12,MINUTE(M21)&lt;=18),3,IF(AND(MINUTE(M21)&gt;18,MINUTE(M21)&lt;=24),4,IF(AND(MINUTE(M21)&gt;24,MINUTE(M21)&lt;=30),5,IF(AND(MINUTE(M21)&gt;30,MINUTE(M21)&lt;=36),6,IF(AND(MINUTE(M21)&gt;36,MINUTE(M21)&lt;=42),7,IF(AND(MINUTE(M21)&gt;42,MINUTE(M21)&lt;=48),8,IF(AND(MINUTE(M21)&gt;48,MINUTE(M21)&lt;=54),9,IF(AND(MINUTE(M21)&gt;54,MINUTE(M21)&lt;=60),10,0))))))))))</f>
        <v>38</v>
      </c>
      <c r="P21" s="12"/>
    </row>
    <row r="22" spans="1:32" ht="72.599999999999994" customHeight="1" thickBot="1" x14ac:dyDescent="0.3">
      <c r="A22" s="120" t="s">
        <v>18</v>
      </c>
      <c r="B22" s="120"/>
      <c r="C22" s="120"/>
      <c r="D22" s="120"/>
      <c r="E22" s="120"/>
      <c r="F22" s="120"/>
      <c r="G22" s="56" t="s">
        <v>110</v>
      </c>
      <c r="H22" s="11" t="s">
        <v>0</v>
      </c>
      <c r="I22" s="10">
        <f>COUNTA(B27:D27,F27:G27)</f>
        <v>5</v>
      </c>
      <c r="J22" s="24"/>
      <c r="K22" s="25">
        <f>IF(OR(B27="",C27=""),0,IF(C27&gt;B27,C27-B27,IF(B27&gt;C27,24-(B27-C27))))</f>
        <v>0.16666666666666669</v>
      </c>
      <c r="L22" s="35">
        <f>IF(OR(B27="",C27=""),0,(HOUR(K22)*60)+MINUTE(K22)-D27)</f>
        <v>240</v>
      </c>
      <c r="M22" s="36">
        <f t="shared" si="0"/>
        <v>0.16666666666666666</v>
      </c>
      <c r="N22" s="35">
        <f t="shared" si="1"/>
        <v>40</v>
      </c>
      <c r="P22" s="12"/>
    </row>
    <row r="23" spans="1:32" ht="15.75" thickBot="1" x14ac:dyDescent="0.25">
      <c r="A23" s="104" t="s">
        <v>62</v>
      </c>
      <c r="B23" s="105"/>
      <c r="C23" s="105"/>
      <c r="D23" s="105"/>
      <c r="E23" s="105"/>
      <c r="F23" s="57"/>
      <c r="G23" s="58" t="s">
        <v>0</v>
      </c>
      <c r="H23" s="11" t="s">
        <v>0</v>
      </c>
      <c r="I23" s="10">
        <f>COUNTA(B28:D28,F28:G28)</f>
        <v>4</v>
      </c>
      <c r="J23" s="24"/>
      <c r="K23" s="25">
        <f>IF(OR(B28="",C28=""),0,IF(C28&gt;B28,C28-B28,IF(B28&gt;C28,24-(B28-C28))))</f>
        <v>0.16666666666666669</v>
      </c>
      <c r="L23" s="35">
        <f>IF(OR(B28="",C28=""),0,(HOUR(K23)*60)+MINUTE(K23)-D28)</f>
        <v>240</v>
      </c>
      <c r="M23" s="36">
        <f t="shared" si="0"/>
        <v>0.16666666666666666</v>
      </c>
      <c r="N23" s="35">
        <f t="shared" si="1"/>
        <v>40</v>
      </c>
      <c r="P23" s="12"/>
    </row>
    <row r="24" spans="1:32" ht="75.75" thickBot="1" x14ac:dyDescent="0.25">
      <c r="A24" s="59" t="s">
        <v>60</v>
      </c>
      <c r="B24" s="59" t="s">
        <v>28</v>
      </c>
      <c r="C24" s="59" t="s">
        <v>29</v>
      </c>
      <c r="D24" s="60" t="s">
        <v>93</v>
      </c>
      <c r="E24" s="61" t="s">
        <v>61</v>
      </c>
      <c r="F24" s="60" t="s">
        <v>15</v>
      </c>
      <c r="G24" s="52" t="s">
        <v>16</v>
      </c>
      <c r="H24" s="11" t="s">
        <v>0</v>
      </c>
      <c r="I24" s="10">
        <f>COUNTA(B29:D29,F29:G29)</f>
        <v>5</v>
      </c>
      <c r="J24" s="24"/>
      <c r="K24" s="25">
        <f>IF(OR(B29="",C29=""),0,IF(C29&gt;B29,C29-B29,IF(B29&gt;C29,24-(B29-C29))))</f>
        <v>0.16666666666666669</v>
      </c>
      <c r="L24" s="35">
        <f>IF(OR(B29="",C29=""),0,(HOUR(K24)*60)+MINUTE(K24)-D29)</f>
        <v>240</v>
      </c>
      <c r="M24" s="36">
        <f t="shared" si="0"/>
        <v>0.16666666666666666</v>
      </c>
      <c r="N24" s="35">
        <f t="shared" si="1"/>
        <v>40</v>
      </c>
    </row>
    <row r="25" spans="1:32" ht="75.75" thickBot="1" x14ac:dyDescent="0.25">
      <c r="A25" s="62">
        <v>45082</v>
      </c>
      <c r="B25" s="63">
        <v>0.33333333333333331</v>
      </c>
      <c r="C25" s="63">
        <v>0.5</v>
      </c>
      <c r="D25" s="64">
        <v>0</v>
      </c>
      <c r="E25" s="50">
        <f>IF(I20=5,N20,0)</f>
        <v>40</v>
      </c>
      <c r="F25" s="65" t="s">
        <v>79</v>
      </c>
      <c r="G25" s="65" t="s">
        <v>111</v>
      </c>
      <c r="I25" s="10">
        <f>COUNTA(G19,B20,E20,B21,G22)</f>
        <v>5</v>
      </c>
      <c r="O25" s="3"/>
    </row>
    <row r="26" spans="1:32" ht="75.75" thickBot="1" x14ac:dyDescent="0.25">
      <c r="A26" s="62">
        <v>45083</v>
      </c>
      <c r="B26" s="63">
        <v>0.34166666666666662</v>
      </c>
      <c r="C26" s="63">
        <v>0.5</v>
      </c>
      <c r="D26" s="64">
        <v>0</v>
      </c>
      <c r="E26" s="50">
        <f t="shared" ref="E26:E29" si="2">IF(I21=5,N21,0)</f>
        <v>38</v>
      </c>
      <c r="F26" s="65" t="s">
        <v>79</v>
      </c>
      <c r="G26" s="65" t="s">
        <v>39</v>
      </c>
    </row>
    <row r="27" spans="1:32" ht="90.75" thickBot="1" x14ac:dyDescent="0.25">
      <c r="A27" s="62">
        <v>45084</v>
      </c>
      <c r="B27" s="63">
        <v>0.33333333333333331</v>
      </c>
      <c r="C27" s="63">
        <v>0.5</v>
      </c>
      <c r="D27" s="64">
        <v>0</v>
      </c>
      <c r="E27" s="50">
        <f t="shared" si="2"/>
        <v>40</v>
      </c>
      <c r="F27" s="65" t="s">
        <v>79</v>
      </c>
      <c r="G27" s="65" t="s">
        <v>112</v>
      </c>
      <c r="H27" s="11" t="s">
        <v>0</v>
      </c>
      <c r="I27" s="21">
        <f>B34/20</f>
        <v>1</v>
      </c>
      <c r="J27" s="10"/>
      <c r="K27" s="10"/>
      <c r="M27" s="2"/>
      <c r="N27" s="2"/>
      <c r="O27" s="3"/>
    </row>
    <row r="28" spans="1:32" ht="90.75" thickBot="1" x14ac:dyDescent="0.25">
      <c r="A28" s="62">
        <v>45085</v>
      </c>
      <c r="B28" s="63">
        <v>0.33333333333333331</v>
      </c>
      <c r="C28" s="63">
        <v>0.5</v>
      </c>
      <c r="D28" s="64">
        <v>0</v>
      </c>
      <c r="E28" s="93">
        <f t="shared" si="2"/>
        <v>0</v>
      </c>
      <c r="F28" s="94"/>
      <c r="G28" s="65" t="s">
        <v>41</v>
      </c>
      <c r="H28" s="11" t="s">
        <v>0</v>
      </c>
      <c r="I28" s="22" t="str">
        <f>IF(E33=1,"$1,240.80",IF(E33=2,"$670.03",IF(E33=3,"$508.73",IF(E33=4,"$409.46","$0.00"))))</f>
        <v>$1,240.80</v>
      </c>
      <c r="M28" s="2"/>
      <c r="N28" s="2"/>
      <c r="O28" s="3"/>
    </row>
    <row r="29" spans="1:32" ht="75.75" thickBot="1" x14ac:dyDescent="0.25">
      <c r="A29" s="62">
        <v>45086</v>
      </c>
      <c r="B29" s="63">
        <v>0.33333333333333331</v>
      </c>
      <c r="C29" s="63">
        <v>0.5</v>
      </c>
      <c r="D29" s="64">
        <v>0</v>
      </c>
      <c r="E29" s="50">
        <f t="shared" si="2"/>
        <v>40</v>
      </c>
      <c r="F29" s="65" t="s">
        <v>79</v>
      </c>
      <c r="G29" s="65" t="s">
        <v>113</v>
      </c>
      <c r="H29" s="11" t="s">
        <v>0</v>
      </c>
      <c r="I29" s="23">
        <f>I28*I27</f>
        <v>1240.8</v>
      </c>
      <c r="M29" s="2"/>
      <c r="N29" s="2"/>
      <c r="O29" s="3"/>
    </row>
    <row r="30" spans="1:32" ht="16.5" thickBot="1" x14ac:dyDescent="0.3">
      <c r="A30" s="129" t="s">
        <v>30</v>
      </c>
      <c r="B30" s="130"/>
      <c r="C30" s="130"/>
      <c r="D30" s="130"/>
      <c r="E30" s="50">
        <f>SUM(E25:E29)</f>
        <v>158</v>
      </c>
      <c r="F30" s="131" t="s">
        <v>0</v>
      </c>
      <c r="G30" s="132"/>
      <c r="H30" s="11" t="s">
        <v>0</v>
      </c>
      <c r="L30" s="10"/>
      <c r="M30" s="10"/>
      <c r="N30" s="2"/>
      <c r="O30" s="3"/>
    </row>
    <row r="31" spans="1:32" ht="15.75" thickBot="1" x14ac:dyDescent="0.3">
      <c r="A31" s="106" t="s">
        <v>13</v>
      </c>
      <c r="B31" s="107"/>
      <c r="C31" s="107"/>
      <c r="D31" s="107"/>
      <c r="E31" s="107"/>
      <c r="F31" s="108"/>
      <c r="G31" s="109"/>
      <c r="H31" s="11" t="s">
        <v>0</v>
      </c>
      <c r="K31" s="14"/>
      <c r="P31" s="12"/>
    </row>
    <row r="32" spans="1:32" s="4" customFormat="1" ht="45.75" thickBot="1" x14ac:dyDescent="0.25">
      <c r="A32" s="117" t="s">
        <v>21</v>
      </c>
      <c r="B32" s="117"/>
      <c r="C32" s="117"/>
      <c r="D32" s="117"/>
      <c r="E32" s="117"/>
      <c r="F32" s="117"/>
      <c r="G32" s="51" t="s">
        <v>35</v>
      </c>
      <c r="H32" s="11" t="s">
        <v>0</v>
      </c>
      <c r="I32" s="10"/>
      <c r="J32" s="12"/>
      <c r="K32" s="14"/>
      <c r="L32" s="12"/>
      <c r="M32" s="12"/>
      <c r="N32" s="12"/>
      <c r="O32" s="97"/>
      <c r="P32" s="12"/>
      <c r="Q32" s="1"/>
      <c r="R32" s="1"/>
      <c r="S32" s="1"/>
      <c r="T32" s="1"/>
      <c r="U32" s="7"/>
      <c r="V32" s="7"/>
      <c r="W32" s="7"/>
      <c r="X32" s="7"/>
      <c r="Y32" s="7"/>
      <c r="Z32" s="7"/>
      <c r="AA32" s="7"/>
      <c r="AB32" s="10"/>
      <c r="AC32" s="10"/>
      <c r="AD32" s="10"/>
      <c r="AE32" s="7"/>
      <c r="AF32" s="7"/>
    </row>
    <row r="33" spans="1:32" ht="60.75" thickBot="1" x14ac:dyDescent="0.25">
      <c r="A33" s="52" t="s">
        <v>69</v>
      </c>
      <c r="B33" s="118" t="s">
        <v>43</v>
      </c>
      <c r="C33" s="118"/>
      <c r="D33" s="52" t="s">
        <v>27</v>
      </c>
      <c r="E33" s="119">
        <v>1</v>
      </c>
      <c r="F33" s="119"/>
      <c r="G33" s="53" t="s">
        <v>0</v>
      </c>
      <c r="H33" s="11" t="s">
        <v>0</v>
      </c>
      <c r="I33" s="10">
        <f>COUNTA(B38:D38,F38:G38)</f>
        <v>5</v>
      </c>
      <c r="J33" s="24"/>
      <c r="K33" s="25">
        <f>IF(OR(B38="",C38=""),0,IF(C38&gt;B38,C38-B38,IF(B38&gt;C38,24-(B38-C38))))</f>
        <v>0.16666666666666669</v>
      </c>
      <c r="L33" s="35">
        <f>IF(OR(B38="",C38=""),0,(HOUR(K33)*60)+MINUTE(K33)-D38)</f>
        <v>240</v>
      </c>
      <c r="M33" s="36">
        <f>TIME(0,L33,0)</f>
        <v>0.16666666666666666</v>
      </c>
      <c r="N33" s="35">
        <f>(HOUR(M33)*10)+IF(AND(MINUTE(M33)&gt;0,MINUTE(M33)&lt;=6),1,IF(AND(MINUTE(M33)&gt;6,MINUTE(M33)&lt;=12),2,IF(AND(MINUTE(M33)&gt;12,MINUTE(M33)&lt;=18),3,IF(AND(MINUTE(M33)&gt;18,MINUTE(M33)&lt;=24),4,IF(AND(MINUTE(M33)&gt;24,MINUTE(M33)&lt;=30),5,IF(AND(MINUTE(M33)&gt;30,MINUTE(M33)&lt;=36),6,IF(AND(MINUTE(M33)&gt;36,MINUTE(M33)&lt;=42),7,IF(AND(MINUTE(M33)&gt;42,MINUTE(M33)&lt;=48),8,IF(AND(MINUTE(M33)&gt;48,MINUTE(M33)&lt;=54),9,IF(AND(MINUTE(M33)&gt;54,MINUTE(M33)&lt;=60),10,0))))))))))</f>
        <v>40</v>
      </c>
      <c r="P33" s="12"/>
    </row>
    <row r="34" spans="1:32" ht="30.75" thickBot="1" x14ac:dyDescent="0.25">
      <c r="A34" s="52" t="s">
        <v>59</v>
      </c>
      <c r="B34" s="133">
        <v>20</v>
      </c>
      <c r="C34" s="133"/>
      <c r="D34" s="54" t="s">
        <v>20</v>
      </c>
      <c r="E34" s="134">
        <f>IF(AND(I38=5,E43&gt;0),I29,0)</f>
        <v>1240.8</v>
      </c>
      <c r="F34" s="134"/>
      <c r="G34" s="55" t="s">
        <v>0</v>
      </c>
      <c r="H34" s="11" t="s">
        <v>0</v>
      </c>
      <c r="I34" s="10">
        <f>COUNTA(B39:D39,F39:G39)</f>
        <v>5</v>
      </c>
      <c r="J34" s="24"/>
      <c r="K34" s="25">
        <f>IF(OR(B39="",C39=""),0,IF(C39&gt;B39,C39-B39,IF(B39&gt;C39,24-(B39-C39))))</f>
        <v>0.16666666666666669</v>
      </c>
      <c r="L34" s="35">
        <f>IF(OR(B39="",C39=""),0,(HOUR(K34)*60)+MINUTE(K34)-D39)</f>
        <v>240</v>
      </c>
      <c r="M34" s="36">
        <f t="shared" ref="M34:M37" si="3">TIME(0,L34,0)</f>
        <v>0.16666666666666666</v>
      </c>
      <c r="N34" s="35">
        <f t="shared" ref="N34:N37" si="4">(HOUR(M34)*10)+IF(AND(MINUTE(M34)&gt;0,MINUTE(M34)&lt;=6),1,IF(AND(MINUTE(M34)&gt;6,MINUTE(M34)&lt;=12),2,IF(AND(MINUTE(M34)&gt;12,MINUTE(M34)&lt;=18),3,IF(AND(MINUTE(M34)&gt;18,MINUTE(M34)&lt;=24),4,IF(AND(MINUTE(M34)&gt;24,MINUTE(M34)&lt;=30),5,IF(AND(MINUTE(M34)&gt;30,MINUTE(M34)&lt;=36),6,IF(AND(MINUTE(M34)&gt;36,MINUTE(M34)&lt;=42),7,IF(AND(MINUTE(M34)&gt;42,MINUTE(M34)&lt;=48),8,IF(AND(MINUTE(M34)&gt;48,MINUTE(M34)&lt;=54),9,IF(AND(MINUTE(M34)&gt;54,MINUTE(M34)&lt;=60),10,0))))))))))</f>
        <v>40</v>
      </c>
      <c r="P34" s="12"/>
    </row>
    <row r="35" spans="1:32" ht="90.75" thickBot="1" x14ac:dyDescent="0.3">
      <c r="A35" s="120" t="s">
        <v>18</v>
      </c>
      <c r="B35" s="120"/>
      <c r="C35" s="120"/>
      <c r="D35" s="120"/>
      <c r="E35" s="120"/>
      <c r="F35" s="120"/>
      <c r="G35" s="56" t="s">
        <v>110</v>
      </c>
      <c r="H35" s="11" t="s">
        <v>0</v>
      </c>
      <c r="I35" s="10">
        <f>COUNTA(B40:D40,F40:G40)</f>
        <v>5</v>
      </c>
      <c r="J35" s="24"/>
      <c r="K35" s="25">
        <f>IF(OR(B40="",C40=""),0,IF(C40&gt;B40,C40-B40,IF(B40&gt;C40,24-(B40-C40))))</f>
        <v>0.16666666666666669</v>
      </c>
      <c r="L35" s="35">
        <f>IF(OR(B40="",C40=""),0,(HOUR(K35)*60)+MINUTE(K35)-D40)</f>
        <v>240</v>
      </c>
      <c r="M35" s="36">
        <f t="shared" si="3"/>
        <v>0.16666666666666666</v>
      </c>
      <c r="N35" s="35">
        <f t="shared" si="4"/>
        <v>40</v>
      </c>
      <c r="P35" s="12"/>
    </row>
    <row r="36" spans="1:32" ht="15.75" thickBot="1" x14ac:dyDescent="0.25">
      <c r="A36" s="104" t="s">
        <v>62</v>
      </c>
      <c r="B36" s="105"/>
      <c r="C36" s="105"/>
      <c r="D36" s="105"/>
      <c r="E36" s="105"/>
      <c r="F36" s="57"/>
      <c r="G36" s="58" t="s">
        <v>0</v>
      </c>
      <c r="H36" s="11" t="s">
        <v>0</v>
      </c>
      <c r="I36" s="10">
        <f>COUNTA(B41:D41,F41:G41)</f>
        <v>5</v>
      </c>
      <c r="J36" s="24"/>
      <c r="K36" s="25">
        <f>IF(OR(B41="",C41=""),0,IF(C41&gt;B41,C41-B41,IF(B41&gt;C41,24-(B41-C41))))</f>
        <v>0.16666666666666669</v>
      </c>
      <c r="L36" s="35">
        <f>IF(OR(B41="",C41=""),0,(HOUR(K36)*60)+MINUTE(K36)-D41)</f>
        <v>240</v>
      </c>
      <c r="M36" s="36">
        <f t="shared" si="3"/>
        <v>0.16666666666666666</v>
      </c>
      <c r="N36" s="35">
        <f t="shared" si="4"/>
        <v>40</v>
      </c>
      <c r="P36" s="12"/>
    </row>
    <row r="37" spans="1:32" ht="75.75" thickBot="1" x14ac:dyDescent="0.25">
      <c r="A37" s="59" t="s">
        <v>60</v>
      </c>
      <c r="B37" s="59" t="s">
        <v>28</v>
      </c>
      <c r="C37" s="59" t="s">
        <v>29</v>
      </c>
      <c r="D37" s="60" t="s">
        <v>93</v>
      </c>
      <c r="E37" s="61" t="s">
        <v>61</v>
      </c>
      <c r="F37" s="60" t="s">
        <v>15</v>
      </c>
      <c r="G37" s="52" t="s">
        <v>16</v>
      </c>
      <c r="H37" s="11" t="s">
        <v>0</v>
      </c>
      <c r="I37" s="10">
        <f>COUNTA(B42:D42,F42:G42)</f>
        <v>5</v>
      </c>
      <c r="J37" s="24"/>
      <c r="K37" s="25">
        <f>IF(OR(B42="",C42=""),0,IF(C42&gt;B42,C42-B42,IF(B42&gt;C42,24-(B42-C42))))</f>
        <v>0.16666666666666669</v>
      </c>
      <c r="L37" s="35">
        <f>IF(OR(B42="",C42=""),0,(HOUR(K37)*60)+MINUTE(K37)-D42)</f>
        <v>240</v>
      </c>
      <c r="M37" s="36">
        <f t="shared" si="3"/>
        <v>0.16666666666666666</v>
      </c>
      <c r="N37" s="35">
        <f t="shared" si="4"/>
        <v>40</v>
      </c>
    </row>
    <row r="38" spans="1:32" ht="45.75" thickBot="1" x14ac:dyDescent="0.25">
      <c r="A38" s="62">
        <v>45089</v>
      </c>
      <c r="B38" s="63">
        <v>0.33333333333333331</v>
      </c>
      <c r="C38" s="63">
        <v>0.5</v>
      </c>
      <c r="D38" s="64">
        <v>0</v>
      </c>
      <c r="E38" s="50">
        <f>IF(I33=5,N33,0)</f>
        <v>40</v>
      </c>
      <c r="F38" s="65" t="s">
        <v>79</v>
      </c>
      <c r="G38" s="65" t="s">
        <v>114</v>
      </c>
      <c r="I38" s="10">
        <f>COUNTA(G32,B33,E33,B34,G35)</f>
        <v>5</v>
      </c>
      <c r="O38" s="3"/>
    </row>
    <row r="39" spans="1:32" ht="60.75" thickBot="1" x14ac:dyDescent="0.25">
      <c r="A39" s="62">
        <v>45090</v>
      </c>
      <c r="B39" s="63">
        <v>0.33333333333333331</v>
      </c>
      <c r="C39" s="63">
        <v>0.5</v>
      </c>
      <c r="D39" s="64">
        <v>0</v>
      </c>
      <c r="E39" s="50">
        <f t="shared" ref="E39:E42" si="5">IF(I34=5,N34,0)</f>
        <v>40</v>
      </c>
      <c r="F39" s="65" t="s">
        <v>79</v>
      </c>
      <c r="G39" s="65" t="s">
        <v>115</v>
      </c>
    </row>
    <row r="40" spans="1:32" ht="45.75" thickBot="1" x14ac:dyDescent="0.25">
      <c r="A40" s="62">
        <v>45091</v>
      </c>
      <c r="B40" s="63">
        <v>0.33333333333333331</v>
      </c>
      <c r="C40" s="63">
        <v>0.5</v>
      </c>
      <c r="D40" s="64">
        <v>0</v>
      </c>
      <c r="E40" s="50">
        <f t="shared" si="5"/>
        <v>40</v>
      </c>
      <c r="F40" s="65" t="s">
        <v>79</v>
      </c>
      <c r="G40" s="65" t="s">
        <v>46</v>
      </c>
      <c r="H40" s="11" t="s">
        <v>0</v>
      </c>
      <c r="I40" s="21">
        <f>B47/20</f>
        <v>0.8</v>
      </c>
      <c r="J40" s="10"/>
      <c r="K40" s="10"/>
      <c r="M40" s="2"/>
      <c r="N40" s="2"/>
      <c r="O40" s="3"/>
    </row>
    <row r="41" spans="1:32" ht="60.75" thickBot="1" x14ac:dyDescent="0.25">
      <c r="A41" s="62">
        <v>45092</v>
      </c>
      <c r="B41" s="63">
        <v>0.33333333333333331</v>
      </c>
      <c r="C41" s="63">
        <v>0.5</v>
      </c>
      <c r="D41" s="64">
        <v>0</v>
      </c>
      <c r="E41" s="50">
        <f t="shared" si="5"/>
        <v>40</v>
      </c>
      <c r="F41" s="65" t="s">
        <v>79</v>
      </c>
      <c r="G41" s="65" t="s">
        <v>47</v>
      </c>
      <c r="H41" s="11" t="s">
        <v>0</v>
      </c>
      <c r="I41" s="22" t="str">
        <f>IF(E46=1,"$1,240.80",IF(E46=2,"$670.03",IF(E46=3,"$508.73",IF(E46=4,"$409.46","$0.00"))))</f>
        <v>$508.73</v>
      </c>
      <c r="M41" s="2"/>
      <c r="N41" s="2"/>
      <c r="O41" s="3"/>
    </row>
    <row r="42" spans="1:32" ht="60.75" thickBot="1" x14ac:dyDescent="0.25">
      <c r="A42" s="62">
        <v>45093</v>
      </c>
      <c r="B42" s="63">
        <v>0.33333333333333331</v>
      </c>
      <c r="C42" s="63">
        <v>0.5</v>
      </c>
      <c r="D42" s="64">
        <v>0</v>
      </c>
      <c r="E42" s="50">
        <f t="shared" si="5"/>
        <v>40</v>
      </c>
      <c r="F42" s="65" t="s">
        <v>79</v>
      </c>
      <c r="G42" s="65" t="s">
        <v>116</v>
      </c>
      <c r="H42" s="11" t="s">
        <v>0</v>
      </c>
      <c r="I42" s="23">
        <f>I41*I40</f>
        <v>406.98400000000004</v>
      </c>
      <c r="M42" s="2"/>
      <c r="N42" s="2"/>
      <c r="O42" s="3"/>
    </row>
    <row r="43" spans="1:32" ht="16.5" thickBot="1" x14ac:dyDescent="0.3">
      <c r="A43" s="129" t="s">
        <v>31</v>
      </c>
      <c r="B43" s="130"/>
      <c r="C43" s="130"/>
      <c r="D43" s="130"/>
      <c r="E43" s="50">
        <f>SUM(E38:E42)</f>
        <v>200</v>
      </c>
      <c r="F43" s="131" t="s">
        <v>0</v>
      </c>
      <c r="G43" s="132"/>
      <c r="H43" s="11" t="s">
        <v>0</v>
      </c>
      <c r="L43" s="10"/>
      <c r="M43" s="10"/>
      <c r="N43" s="2"/>
      <c r="O43" s="3"/>
    </row>
    <row r="44" spans="1:32" ht="15.75" thickBot="1" x14ac:dyDescent="0.3">
      <c r="A44" s="110" t="s">
        <v>13</v>
      </c>
      <c r="B44" s="111"/>
      <c r="C44" s="111"/>
      <c r="D44" s="111"/>
      <c r="E44" s="111"/>
      <c r="F44" s="112"/>
      <c r="G44" s="113"/>
      <c r="H44" s="11" t="s">
        <v>0</v>
      </c>
      <c r="K44" s="14"/>
      <c r="P44" s="12"/>
    </row>
    <row r="45" spans="1:32" s="4" customFormat="1" ht="45.75" thickBot="1" x14ac:dyDescent="0.25">
      <c r="A45" s="117" t="s">
        <v>23</v>
      </c>
      <c r="B45" s="117"/>
      <c r="C45" s="117"/>
      <c r="D45" s="117"/>
      <c r="E45" s="117"/>
      <c r="F45" s="117"/>
      <c r="G45" s="51" t="s">
        <v>35</v>
      </c>
      <c r="H45" s="11" t="s">
        <v>0</v>
      </c>
      <c r="I45" s="10"/>
      <c r="J45" s="12"/>
      <c r="K45" s="14"/>
      <c r="L45" s="12"/>
      <c r="M45" s="12"/>
      <c r="N45" s="12"/>
      <c r="O45" s="97"/>
      <c r="P45" s="12"/>
      <c r="Q45" s="1"/>
      <c r="R45" s="1"/>
      <c r="S45" s="1"/>
      <c r="T45" s="1"/>
      <c r="U45" s="7"/>
      <c r="V45" s="7"/>
      <c r="W45" s="7"/>
      <c r="X45" s="7"/>
      <c r="Y45" s="7"/>
      <c r="Z45" s="7"/>
      <c r="AA45" s="7"/>
      <c r="AB45" s="10"/>
      <c r="AC45" s="10"/>
      <c r="AD45" s="10"/>
      <c r="AE45" s="7"/>
      <c r="AF45" s="7"/>
    </row>
    <row r="46" spans="1:32" ht="60.75" thickBot="1" x14ac:dyDescent="0.25">
      <c r="A46" s="52" t="s">
        <v>69</v>
      </c>
      <c r="B46" s="118" t="s">
        <v>43</v>
      </c>
      <c r="C46" s="118"/>
      <c r="D46" s="52" t="s">
        <v>27</v>
      </c>
      <c r="E46" s="119">
        <v>3</v>
      </c>
      <c r="F46" s="119"/>
      <c r="G46" s="53" t="s">
        <v>0</v>
      </c>
      <c r="H46" s="11" t="s">
        <v>0</v>
      </c>
      <c r="I46" s="10">
        <f>COUNTA(B51:D51,F51:G51)</f>
        <v>3</v>
      </c>
      <c r="J46" s="24"/>
      <c r="K46" s="25">
        <f>IF(OR(B51="",C51=""),0,IF(C51&gt;B51,C51-B51,IF(B51&gt;C51,24-(B51-C51))))</f>
        <v>0</v>
      </c>
      <c r="L46" s="35">
        <f>IF(OR(B51="",C51=""),0,(HOUR(K46)*60)+MINUTE(K46)-D51)</f>
        <v>0</v>
      </c>
      <c r="M46" s="36">
        <f>TIME(0,L46,0)</f>
        <v>0</v>
      </c>
      <c r="N46" s="35">
        <f>(HOUR(M46)*10)+IF(AND(MINUTE(M46)&gt;0,MINUTE(M46)&lt;=6),1,IF(AND(MINUTE(M46)&gt;6,MINUTE(M46)&lt;=12),2,IF(AND(MINUTE(M46)&gt;12,MINUTE(M46)&lt;=18),3,IF(AND(MINUTE(M46)&gt;18,MINUTE(M46)&lt;=24),4,IF(AND(MINUTE(M46)&gt;24,MINUTE(M46)&lt;=30),5,IF(AND(MINUTE(M46)&gt;30,MINUTE(M46)&lt;=36),6,IF(AND(MINUTE(M46)&gt;36,MINUTE(M46)&lt;=42),7,IF(AND(MINUTE(M46)&gt;42,MINUTE(M46)&lt;=48),8,IF(AND(MINUTE(M46)&gt;48,MINUTE(M46)&lt;=54),9,IF(AND(MINUTE(M46)&gt;54,MINUTE(M46)&lt;=60),10,0))))))))))</f>
        <v>0</v>
      </c>
      <c r="P46" s="12"/>
    </row>
    <row r="47" spans="1:32" ht="30.75" thickBot="1" x14ac:dyDescent="0.25">
      <c r="A47" s="52" t="s">
        <v>59</v>
      </c>
      <c r="B47" s="133">
        <v>16</v>
      </c>
      <c r="C47" s="133"/>
      <c r="D47" s="54" t="s">
        <v>20</v>
      </c>
      <c r="E47" s="134">
        <f>IF(AND(I51=5,E56&gt;0),I42,0)</f>
        <v>406.98400000000004</v>
      </c>
      <c r="F47" s="134"/>
      <c r="G47" s="55" t="s">
        <v>0</v>
      </c>
      <c r="H47" s="11" t="s">
        <v>0</v>
      </c>
      <c r="I47" s="10">
        <f>COUNTA(B52:D52,F52:G52)</f>
        <v>5</v>
      </c>
      <c r="J47" s="24"/>
      <c r="K47" s="25">
        <f>IF(OR(B52="",C52=""),0,IF(C52&gt;B52,C52-B52,IF(B52&gt;C52,24-(B52-C52))))</f>
        <v>0.16666666666666669</v>
      </c>
      <c r="L47" s="35">
        <f>IF(OR(B52="",C52=""),0,(HOUR(K47)*60)+MINUTE(K47)-D52)</f>
        <v>240</v>
      </c>
      <c r="M47" s="36">
        <f t="shared" ref="M47:M50" si="6">TIME(0,L47,0)</f>
        <v>0.16666666666666666</v>
      </c>
      <c r="N47" s="35">
        <f t="shared" ref="N47:N50" si="7">(HOUR(M47)*10)+IF(AND(MINUTE(M47)&gt;0,MINUTE(M47)&lt;=6),1,IF(AND(MINUTE(M47)&gt;6,MINUTE(M47)&lt;=12),2,IF(AND(MINUTE(M47)&gt;12,MINUTE(M47)&lt;=18),3,IF(AND(MINUTE(M47)&gt;18,MINUTE(M47)&lt;=24),4,IF(AND(MINUTE(M47)&gt;24,MINUTE(M47)&lt;=30),5,IF(AND(MINUTE(M47)&gt;30,MINUTE(M47)&lt;=36),6,IF(AND(MINUTE(M47)&gt;36,MINUTE(M47)&lt;=42),7,IF(AND(MINUTE(M47)&gt;42,MINUTE(M47)&lt;=48),8,IF(AND(MINUTE(M47)&gt;48,MINUTE(M47)&lt;=54),9,IF(AND(MINUTE(M47)&gt;54,MINUTE(M47)&lt;=60),10,0))))))))))</f>
        <v>40</v>
      </c>
      <c r="P47" s="12"/>
    </row>
    <row r="48" spans="1:32" ht="90.75" thickBot="1" x14ac:dyDescent="0.3">
      <c r="A48" s="120" t="s">
        <v>18</v>
      </c>
      <c r="B48" s="120"/>
      <c r="C48" s="120"/>
      <c r="D48" s="120"/>
      <c r="E48" s="120"/>
      <c r="F48" s="120"/>
      <c r="G48" s="56" t="s">
        <v>110</v>
      </c>
      <c r="H48" s="11" t="s">
        <v>0</v>
      </c>
      <c r="I48" s="10">
        <f>COUNTA(B53:D53,F53:G53)</f>
        <v>5</v>
      </c>
      <c r="J48" s="24"/>
      <c r="K48" s="25">
        <f>IF(OR(B53="",C53=""),0,IF(C53&gt;B53,C53-B53,IF(B53&gt;C53,24-(B53-C53))))</f>
        <v>0.16666666666666669</v>
      </c>
      <c r="L48" s="35">
        <f>IF(OR(B53="",C53=""),0,(HOUR(K48)*60)+MINUTE(K48)-D53)</f>
        <v>240</v>
      </c>
      <c r="M48" s="36">
        <f t="shared" si="6"/>
        <v>0.16666666666666666</v>
      </c>
      <c r="N48" s="35">
        <f t="shared" si="7"/>
        <v>40</v>
      </c>
      <c r="P48" s="12"/>
    </row>
    <row r="49" spans="1:32" ht="15.75" thickBot="1" x14ac:dyDescent="0.25">
      <c r="A49" s="104" t="s">
        <v>62</v>
      </c>
      <c r="B49" s="105"/>
      <c r="C49" s="105"/>
      <c r="D49" s="105"/>
      <c r="E49" s="105"/>
      <c r="F49" s="57"/>
      <c r="G49" s="58" t="s">
        <v>0</v>
      </c>
      <c r="H49" s="11" t="s">
        <v>0</v>
      </c>
      <c r="I49" s="10">
        <f>COUNTA(B54:D54,F54:G54)</f>
        <v>5</v>
      </c>
      <c r="J49" s="24"/>
      <c r="K49" s="25">
        <f>IF(OR(B54="",C54=""),0,IF(C54&gt;B54,C54-B54,IF(B54&gt;C54,24-(B54-C54))))</f>
        <v>0.16666666666666669</v>
      </c>
      <c r="L49" s="35">
        <f>IF(OR(B54="",C54=""),0,(HOUR(K49)*60)+MINUTE(K49)-D54)</f>
        <v>240</v>
      </c>
      <c r="M49" s="36">
        <f t="shared" si="6"/>
        <v>0.16666666666666666</v>
      </c>
      <c r="N49" s="35">
        <f t="shared" si="7"/>
        <v>40</v>
      </c>
      <c r="P49" s="12"/>
    </row>
    <row r="50" spans="1:32" ht="75.75" thickBot="1" x14ac:dyDescent="0.25">
      <c r="A50" s="59" t="s">
        <v>60</v>
      </c>
      <c r="B50" s="59" t="s">
        <v>28</v>
      </c>
      <c r="C50" s="59" t="s">
        <v>29</v>
      </c>
      <c r="D50" s="60" t="s">
        <v>93</v>
      </c>
      <c r="E50" s="61" t="s">
        <v>61</v>
      </c>
      <c r="F50" s="60" t="s">
        <v>15</v>
      </c>
      <c r="G50" s="52" t="s">
        <v>16</v>
      </c>
      <c r="H50" s="11" t="s">
        <v>0</v>
      </c>
      <c r="I50" s="10">
        <f>COUNTA(B55:D55,F55:G55)</f>
        <v>5</v>
      </c>
      <c r="J50" s="24"/>
      <c r="K50" s="25">
        <f>IF(OR(B55="",C55=""),0,IF(C55&gt;B55,C55-B55,IF(B55&gt;C55,24-(B55-C55))))</f>
        <v>0.16666666666666669</v>
      </c>
      <c r="L50" s="35">
        <f>IF(OR(B55="",C55=""),0,(HOUR(K50)*60)+MINUTE(K50)-D55)</f>
        <v>240</v>
      </c>
      <c r="M50" s="36">
        <f t="shared" si="6"/>
        <v>0.16666666666666666</v>
      </c>
      <c r="N50" s="35">
        <f t="shared" si="7"/>
        <v>40</v>
      </c>
    </row>
    <row r="51" spans="1:32" ht="15.75" thickBot="1" x14ac:dyDescent="0.25">
      <c r="A51" s="62">
        <v>45096</v>
      </c>
      <c r="B51" s="63"/>
      <c r="C51" s="63"/>
      <c r="D51" s="64">
        <v>0</v>
      </c>
      <c r="E51" s="50">
        <f>IF(I46=5,N46,0)</f>
        <v>0</v>
      </c>
      <c r="F51" s="65" t="s">
        <v>79</v>
      </c>
      <c r="G51" s="65" t="s">
        <v>128</v>
      </c>
      <c r="I51" s="10">
        <f>COUNTA(G45,B46,E46,B47,G48)</f>
        <v>5</v>
      </c>
      <c r="O51" s="3"/>
    </row>
    <row r="52" spans="1:32" ht="39" thickBot="1" x14ac:dyDescent="0.25">
      <c r="A52" s="62">
        <v>45097</v>
      </c>
      <c r="B52" s="63">
        <v>0.33333333333333331</v>
      </c>
      <c r="C52" s="63">
        <v>0.5</v>
      </c>
      <c r="D52" s="64">
        <v>0</v>
      </c>
      <c r="E52" s="50">
        <f t="shared" ref="E52:E55" si="8">IF(I47=5,N47,0)</f>
        <v>40</v>
      </c>
      <c r="F52" s="65" t="s">
        <v>79</v>
      </c>
      <c r="G52" s="75" t="s">
        <v>50</v>
      </c>
    </row>
    <row r="53" spans="1:32" ht="64.5" thickBot="1" x14ac:dyDescent="0.25">
      <c r="A53" s="62">
        <v>45098</v>
      </c>
      <c r="B53" s="63">
        <v>0.33333333333333331</v>
      </c>
      <c r="C53" s="63">
        <v>0.5</v>
      </c>
      <c r="D53" s="64">
        <v>0</v>
      </c>
      <c r="E53" s="50">
        <f t="shared" si="8"/>
        <v>40</v>
      </c>
      <c r="F53" s="65" t="s">
        <v>79</v>
      </c>
      <c r="G53" s="75" t="s">
        <v>117</v>
      </c>
      <c r="H53" s="11" t="s">
        <v>0</v>
      </c>
      <c r="I53" s="21">
        <f>B60/20</f>
        <v>1</v>
      </c>
      <c r="J53" s="10"/>
      <c r="K53" s="10"/>
      <c r="M53" s="2"/>
      <c r="N53" s="2"/>
      <c r="O53" s="3"/>
    </row>
    <row r="54" spans="1:32" ht="51.75" thickBot="1" x14ac:dyDescent="0.25">
      <c r="A54" s="62">
        <v>45099</v>
      </c>
      <c r="B54" s="63">
        <v>0.33333333333333331</v>
      </c>
      <c r="C54" s="63">
        <v>0.5</v>
      </c>
      <c r="D54" s="64">
        <v>0</v>
      </c>
      <c r="E54" s="50">
        <f t="shared" si="8"/>
        <v>40</v>
      </c>
      <c r="F54" s="65" t="s">
        <v>79</v>
      </c>
      <c r="G54" s="75" t="s">
        <v>119</v>
      </c>
      <c r="H54" s="11" t="s">
        <v>0</v>
      </c>
      <c r="I54" s="22" t="str">
        <f>IF(E59=1,"$1,240.80",IF(E59=2,"$670.03",IF(E59=3,"$508.73",IF(E59=4,"$409.46","$0.00"))))</f>
        <v>$508.73</v>
      </c>
      <c r="M54" s="2"/>
      <c r="N54" s="2"/>
      <c r="O54" s="3"/>
    </row>
    <row r="55" spans="1:32" ht="51.75" thickBot="1" x14ac:dyDescent="0.25">
      <c r="A55" s="62">
        <v>45100</v>
      </c>
      <c r="B55" s="63">
        <v>0.33333333333333331</v>
      </c>
      <c r="C55" s="63">
        <v>0.5</v>
      </c>
      <c r="D55" s="64">
        <v>0</v>
      </c>
      <c r="E55" s="50">
        <f t="shared" si="8"/>
        <v>40</v>
      </c>
      <c r="F55" s="65" t="s">
        <v>79</v>
      </c>
      <c r="G55" s="75" t="s">
        <v>118</v>
      </c>
      <c r="H55" s="11" t="s">
        <v>0</v>
      </c>
      <c r="I55" s="23">
        <f>I54*I53</f>
        <v>508.73</v>
      </c>
      <c r="M55" s="2"/>
      <c r="N55" s="2"/>
      <c r="O55" s="3"/>
    </row>
    <row r="56" spans="1:32" ht="16.5" thickBot="1" x14ac:dyDescent="0.3">
      <c r="A56" s="129" t="s">
        <v>32</v>
      </c>
      <c r="B56" s="130"/>
      <c r="C56" s="130"/>
      <c r="D56" s="130"/>
      <c r="E56" s="50">
        <f>SUM(E51:E55)</f>
        <v>160</v>
      </c>
      <c r="F56" s="131" t="s">
        <v>0</v>
      </c>
      <c r="G56" s="132"/>
      <c r="H56" s="11" t="s">
        <v>0</v>
      </c>
      <c r="L56" s="10"/>
      <c r="M56" s="10"/>
      <c r="N56" s="2"/>
      <c r="O56" s="3"/>
    </row>
    <row r="57" spans="1:32" ht="15.75" thickBot="1" x14ac:dyDescent="0.3">
      <c r="A57" s="110" t="s">
        <v>13</v>
      </c>
      <c r="B57" s="111"/>
      <c r="C57" s="111"/>
      <c r="D57" s="111"/>
      <c r="E57" s="111"/>
      <c r="F57" s="112"/>
      <c r="G57" s="113"/>
      <c r="H57" s="11" t="s">
        <v>0</v>
      </c>
      <c r="K57" s="14"/>
      <c r="P57" s="12"/>
    </row>
    <row r="58" spans="1:32" s="4" customFormat="1" ht="45.75" thickBot="1" x14ac:dyDescent="0.25">
      <c r="A58" s="117" t="s">
        <v>24</v>
      </c>
      <c r="B58" s="117"/>
      <c r="C58" s="117"/>
      <c r="D58" s="117"/>
      <c r="E58" s="117"/>
      <c r="F58" s="117"/>
      <c r="G58" s="51" t="s">
        <v>35</v>
      </c>
      <c r="H58" s="11" t="s">
        <v>0</v>
      </c>
      <c r="I58" s="10"/>
      <c r="J58" s="12"/>
      <c r="K58" s="14"/>
      <c r="L58" s="12"/>
      <c r="M58" s="12"/>
      <c r="N58" s="12"/>
      <c r="O58" s="97"/>
      <c r="P58" s="12"/>
      <c r="Q58" s="1"/>
      <c r="R58" s="1"/>
      <c r="S58" s="1"/>
      <c r="T58" s="1"/>
      <c r="U58" s="7"/>
      <c r="V58" s="7"/>
      <c r="W58" s="7"/>
      <c r="X58" s="7"/>
      <c r="Y58" s="7"/>
      <c r="Z58" s="7"/>
      <c r="AA58" s="7"/>
      <c r="AB58" s="10"/>
      <c r="AC58" s="10"/>
      <c r="AD58" s="10"/>
      <c r="AE58" s="7"/>
      <c r="AF58" s="7"/>
    </row>
    <row r="59" spans="1:32" ht="60.75" thickBot="1" x14ac:dyDescent="0.25">
      <c r="A59" s="52" t="s">
        <v>69</v>
      </c>
      <c r="B59" s="118" t="s">
        <v>43</v>
      </c>
      <c r="C59" s="118"/>
      <c r="D59" s="52" t="s">
        <v>27</v>
      </c>
      <c r="E59" s="119">
        <v>3</v>
      </c>
      <c r="F59" s="119"/>
      <c r="G59" s="53" t="s">
        <v>129</v>
      </c>
      <c r="H59" s="11" t="s">
        <v>0</v>
      </c>
      <c r="I59" s="10">
        <f>COUNTA(B64:D64,F64:G64)</f>
        <v>5</v>
      </c>
      <c r="J59" s="24"/>
      <c r="K59" s="25">
        <f>IF(OR(B64="",C64=""),0,IF(C64&gt;B64,C64-B64,IF(B64&gt;C64,24-(B64-C64))))</f>
        <v>0.16666666666666669</v>
      </c>
      <c r="L59" s="35">
        <f>IF(OR(B64="",C64=""),0,(HOUR(K59)*60)+MINUTE(K59)-D64)</f>
        <v>240</v>
      </c>
      <c r="M59" s="36">
        <f>TIME(0,L59,0)</f>
        <v>0.16666666666666666</v>
      </c>
      <c r="N59" s="35">
        <f>(HOUR(M59)*10)+IF(AND(MINUTE(M59)&gt;0,MINUTE(M59)&lt;=6),1,IF(AND(MINUTE(M59)&gt;6,MINUTE(M59)&lt;=12),2,IF(AND(MINUTE(M59)&gt;12,MINUTE(M59)&lt;=18),3,IF(AND(MINUTE(M59)&gt;18,MINUTE(M59)&lt;=24),4,IF(AND(MINUTE(M59)&gt;24,MINUTE(M59)&lt;=30),5,IF(AND(MINUTE(M59)&gt;30,MINUTE(M59)&lt;=36),6,IF(AND(MINUTE(M59)&gt;36,MINUTE(M59)&lt;=42),7,IF(AND(MINUTE(M59)&gt;42,MINUTE(M59)&lt;=48),8,IF(AND(MINUTE(M59)&gt;48,MINUTE(M59)&lt;=54),9,IF(AND(MINUTE(M59)&gt;54,MINUTE(M59)&lt;=60),10,0))))))))))</f>
        <v>40</v>
      </c>
      <c r="P59" s="12"/>
    </row>
    <row r="60" spans="1:32" ht="30.75" thickBot="1" x14ac:dyDescent="0.25">
      <c r="A60" s="52" t="s">
        <v>59</v>
      </c>
      <c r="B60" s="133">
        <v>20</v>
      </c>
      <c r="C60" s="133"/>
      <c r="D60" s="54" t="s">
        <v>20</v>
      </c>
      <c r="E60" s="134">
        <f>IF(AND(I64=5,E69&gt;0),I55,0)</f>
        <v>508.73</v>
      </c>
      <c r="F60" s="134"/>
      <c r="G60" s="55" t="s">
        <v>130</v>
      </c>
      <c r="H60" s="11" t="s">
        <v>0</v>
      </c>
      <c r="I60" s="10">
        <f>COUNTA(B65:D65,F65:G65)</f>
        <v>5</v>
      </c>
      <c r="J60" s="24"/>
      <c r="K60" s="25">
        <f>IF(OR(B65="",C65=""),0,IF(C65&gt;B65,C65-B65,IF(B65&gt;C65,24-(B65-C65))))</f>
        <v>0.16666666666666669</v>
      </c>
      <c r="L60" s="35">
        <f>IF(OR(B65="",C65=""),0,(HOUR(K60)*60)+MINUTE(K60)-D65)</f>
        <v>240</v>
      </c>
      <c r="M60" s="36">
        <f t="shared" ref="M60:M63" si="9">TIME(0,L60,0)</f>
        <v>0.16666666666666666</v>
      </c>
      <c r="N60" s="35">
        <f t="shared" ref="N60:N63" si="10">(HOUR(M60)*10)+IF(AND(MINUTE(M60)&gt;0,MINUTE(M60)&lt;=6),1,IF(AND(MINUTE(M60)&gt;6,MINUTE(M60)&lt;=12),2,IF(AND(MINUTE(M60)&gt;12,MINUTE(M60)&lt;=18),3,IF(AND(MINUTE(M60)&gt;18,MINUTE(M60)&lt;=24),4,IF(AND(MINUTE(M60)&gt;24,MINUTE(M60)&lt;=30),5,IF(AND(MINUTE(M60)&gt;30,MINUTE(M60)&lt;=36),6,IF(AND(MINUTE(M60)&gt;36,MINUTE(M60)&lt;=42),7,IF(AND(MINUTE(M60)&gt;42,MINUTE(M60)&lt;=48),8,IF(AND(MINUTE(M60)&gt;48,MINUTE(M60)&lt;=54),9,IF(AND(MINUTE(M60)&gt;54,MINUTE(M60)&lt;=60),10,0))))))))))</f>
        <v>40</v>
      </c>
      <c r="P60" s="12"/>
    </row>
    <row r="61" spans="1:32" ht="75.75" thickBot="1" x14ac:dyDescent="0.3">
      <c r="A61" s="120" t="s">
        <v>18</v>
      </c>
      <c r="B61" s="120"/>
      <c r="C61" s="120"/>
      <c r="D61" s="120"/>
      <c r="E61" s="120"/>
      <c r="F61" s="120"/>
      <c r="G61" s="56" t="s">
        <v>92</v>
      </c>
      <c r="H61" s="11" t="s">
        <v>0</v>
      </c>
      <c r="I61" s="10">
        <f>COUNTA(B66:D66,F66:G66)</f>
        <v>5</v>
      </c>
      <c r="J61" s="24"/>
      <c r="K61" s="25">
        <f>IF(OR(B66="",C66=""),0,IF(C66&gt;B66,C66-B66,IF(B66&gt;C66,24-(B66-C66))))</f>
        <v>0.16666666666666669</v>
      </c>
      <c r="L61" s="35">
        <f>IF(OR(B66="",C66=""),0,(HOUR(K61)*60)+MINUTE(K61)-D66)</f>
        <v>240</v>
      </c>
      <c r="M61" s="36">
        <f t="shared" si="9"/>
        <v>0.16666666666666666</v>
      </c>
      <c r="N61" s="35">
        <f t="shared" si="10"/>
        <v>40</v>
      </c>
      <c r="P61" s="12"/>
    </row>
    <row r="62" spans="1:32" ht="15.75" thickBot="1" x14ac:dyDescent="0.25">
      <c r="A62" s="104" t="s">
        <v>62</v>
      </c>
      <c r="B62" s="105"/>
      <c r="C62" s="105"/>
      <c r="D62" s="105"/>
      <c r="E62" s="105"/>
      <c r="F62" s="57"/>
      <c r="G62" s="58" t="s">
        <v>0</v>
      </c>
      <c r="H62" s="11" t="s">
        <v>0</v>
      </c>
      <c r="I62" s="10">
        <f>COUNTA(B67:D67,F67:G67)</f>
        <v>5</v>
      </c>
      <c r="J62" s="24"/>
      <c r="K62" s="25">
        <f>IF(OR(B67="",C67=""),0,IF(C67&gt;B67,C67-B67,IF(B67&gt;C67,24-(B67-C67))))</f>
        <v>0.16666666666666669</v>
      </c>
      <c r="L62" s="35">
        <f>IF(OR(B67="",C67=""),0,(HOUR(K62)*60)+MINUTE(K62)-D67)</f>
        <v>240</v>
      </c>
      <c r="M62" s="36">
        <f t="shared" si="9"/>
        <v>0.16666666666666666</v>
      </c>
      <c r="N62" s="35">
        <f t="shared" si="10"/>
        <v>40</v>
      </c>
      <c r="P62" s="12"/>
    </row>
    <row r="63" spans="1:32" ht="58.15" customHeight="1" thickBot="1" x14ac:dyDescent="0.25">
      <c r="A63" s="59" t="s">
        <v>60</v>
      </c>
      <c r="B63" s="59" t="s">
        <v>28</v>
      </c>
      <c r="C63" s="59" t="s">
        <v>29</v>
      </c>
      <c r="D63" s="60" t="s">
        <v>93</v>
      </c>
      <c r="E63" s="61" t="s">
        <v>61</v>
      </c>
      <c r="F63" s="60" t="s">
        <v>15</v>
      </c>
      <c r="G63" s="52" t="s">
        <v>16</v>
      </c>
      <c r="H63" s="11" t="s">
        <v>0</v>
      </c>
      <c r="I63" s="10">
        <f>COUNTA(B68:D68,F68:G68)</f>
        <v>5</v>
      </c>
      <c r="J63" s="24"/>
      <c r="K63" s="25">
        <f>IF(OR(B68="",C68=""),0,IF(C68&gt;B68,C68-B68,IF(B68&gt;C68,24-(B68-C68))))</f>
        <v>0.16666666666666702</v>
      </c>
      <c r="L63" s="35">
        <f>IF(OR(B68="",C68=""),0,(HOUR(K63)*60)+MINUTE(K63)-D68)</f>
        <v>240</v>
      </c>
      <c r="M63" s="36">
        <f t="shared" si="9"/>
        <v>0.16666666666666666</v>
      </c>
      <c r="N63" s="35">
        <f t="shared" si="10"/>
        <v>40</v>
      </c>
    </row>
    <row r="64" spans="1:32" ht="45.75" thickBot="1" x14ac:dyDescent="0.25">
      <c r="A64" s="62">
        <v>45103</v>
      </c>
      <c r="B64" s="63">
        <v>0.33333333333333331</v>
      </c>
      <c r="C64" s="63">
        <v>0.5</v>
      </c>
      <c r="D64" s="64">
        <v>0</v>
      </c>
      <c r="E64" s="50">
        <f>IF(I59=5,N59,0)</f>
        <v>40</v>
      </c>
      <c r="F64" s="65" t="s">
        <v>79</v>
      </c>
      <c r="G64" s="65" t="s">
        <v>49</v>
      </c>
      <c r="I64" s="10">
        <f>COUNTA(G58,B59,E59,B60,G61)</f>
        <v>5</v>
      </c>
      <c r="O64" s="3"/>
    </row>
    <row r="65" spans="1:32" ht="45.75" thickBot="1" x14ac:dyDescent="0.25">
      <c r="A65" s="62">
        <v>45104</v>
      </c>
      <c r="B65" s="63">
        <v>0.33333333333333331</v>
      </c>
      <c r="C65" s="63">
        <v>0.5</v>
      </c>
      <c r="D65" s="64">
        <v>0</v>
      </c>
      <c r="E65" s="50">
        <f t="shared" ref="E65:E68" si="11">IF(I60=5,N60,0)</f>
        <v>40</v>
      </c>
      <c r="F65" s="65" t="s">
        <v>79</v>
      </c>
      <c r="G65" s="65" t="s">
        <v>50</v>
      </c>
    </row>
    <row r="66" spans="1:32" ht="75.75" thickBot="1" x14ac:dyDescent="0.25">
      <c r="A66" s="62">
        <v>45105</v>
      </c>
      <c r="B66" s="63">
        <v>0.33333333333333331</v>
      </c>
      <c r="C66" s="63">
        <v>0.5</v>
      </c>
      <c r="D66" s="64">
        <v>0</v>
      </c>
      <c r="E66" s="50">
        <f t="shared" si="11"/>
        <v>40</v>
      </c>
      <c r="F66" s="65" t="s">
        <v>79</v>
      </c>
      <c r="G66" s="65" t="s">
        <v>51</v>
      </c>
      <c r="H66" s="11" t="s">
        <v>0</v>
      </c>
      <c r="I66" s="21">
        <f>B73/20</f>
        <v>1</v>
      </c>
      <c r="J66" s="10"/>
      <c r="K66" s="10"/>
      <c r="M66" s="2"/>
      <c r="N66" s="2"/>
      <c r="O66" s="3"/>
    </row>
    <row r="67" spans="1:32" ht="75.75" thickBot="1" x14ac:dyDescent="0.25">
      <c r="A67" s="62">
        <v>45106</v>
      </c>
      <c r="B67" s="63">
        <v>0.33333333333333331</v>
      </c>
      <c r="C67" s="63">
        <v>0.5</v>
      </c>
      <c r="D67" s="64">
        <v>0</v>
      </c>
      <c r="E67" s="50">
        <f t="shared" si="11"/>
        <v>40</v>
      </c>
      <c r="F67" s="65" t="s">
        <v>79</v>
      </c>
      <c r="G67" s="65" t="s">
        <v>51</v>
      </c>
      <c r="H67" s="11" t="s">
        <v>0</v>
      </c>
      <c r="I67" s="22" t="str">
        <f>IF(E72=1,"$1,240.80",IF(E72=2,"$670.03",IF(E72=3,"$508.73",IF(E72=4,"$409.46","$0.00"))))</f>
        <v>$508.73</v>
      </c>
      <c r="M67" s="2"/>
      <c r="N67" s="2"/>
      <c r="O67" s="3"/>
    </row>
    <row r="68" spans="1:32" ht="60.75" thickBot="1" x14ac:dyDescent="0.25">
      <c r="A68" s="62">
        <v>45107</v>
      </c>
      <c r="B68" s="63">
        <v>0.33333333333333298</v>
      </c>
      <c r="C68" s="63">
        <v>0.5</v>
      </c>
      <c r="D68" s="64">
        <v>0</v>
      </c>
      <c r="E68" s="50">
        <f t="shared" si="11"/>
        <v>40</v>
      </c>
      <c r="F68" s="65" t="s">
        <v>79</v>
      </c>
      <c r="G68" s="65" t="s">
        <v>52</v>
      </c>
      <c r="H68" s="11" t="s">
        <v>0</v>
      </c>
      <c r="I68" s="23">
        <f>I67*I66</f>
        <v>508.73</v>
      </c>
      <c r="M68" s="2"/>
      <c r="N68" s="2"/>
      <c r="O68" s="3"/>
    </row>
    <row r="69" spans="1:32" ht="16.5" thickBot="1" x14ac:dyDescent="0.3">
      <c r="A69" s="129" t="s">
        <v>33</v>
      </c>
      <c r="B69" s="130"/>
      <c r="C69" s="130"/>
      <c r="D69" s="130"/>
      <c r="E69" s="50">
        <f>SUM(E64:E68)</f>
        <v>200</v>
      </c>
      <c r="F69" s="131" t="s">
        <v>0</v>
      </c>
      <c r="G69" s="132"/>
      <c r="H69" s="11" t="s">
        <v>0</v>
      </c>
      <c r="L69" s="10"/>
      <c r="M69" s="10"/>
      <c r="N69" s="2"/>
      <c r="O69" s="3"/>
    </row>
    <row r="70" spans="1:32" ht="15.75" thickBot="1" x14ac:dyDescent="0.3">
      <c r="A70" s="26"/>
      <c r="B70" s="8"/>
      <c r="C70" s="8"/>
      <c r="D70" s="8"/>
      <c r="E70" s="27"/>
      <c r="F70" s="46"/>
      <c r="G70" s="47"/>
      <c r="H70" s="11" t="s">
        <v>0</v>
      </c>
      <c r="K70" s="14"/>
      <c r="P70" s="12"/>
    </row>
    <row r="71" spans="1:32" s="4" customFormat="1" ht="45.75" thickBot="1" x14ac:dyDescent="0.25">
      <c r="A71" s="117" t="s">
        <v>25</v>
      </c>
      <c r="B71" s="117"/>
      <c r="C71" s="117"/>
      <c r="D71" s="117"/>
      <c r="E71" s="117"/>
      <c r="F71" s="117"/>
      <c r="G71" s="51" t="s">
        <v>35</v>
      </c>
      <c r="H71" s="11" t="s">
        <v>0</v>
      </c>
      <c r="I71" s="10"/>
      <c r="J71" s="12"/>
      <c r="K71" s="14"/>
      <c r="L71" s="12"/>
      <c r="M71" s="12"/>
      <c r="N71" s="12"/>
      <c r="O71" s="97"/>
      <c r="P71" s="12"/>
      <c r="Q71" s="1"/>
      <c r="R71" s="1"/>
      <c r="S71" s="1"/>
      <c r="T71" s="1"/>
      <c r="U71" s="7"/>
      <c r="V71" s="7"/>
      <c r="W71" s="7"/>
      <c r="X71" s="7"/>
      <c r="Y71" s="7"/>
      <c r="Z71" s="7"/>
      <c r="AA71" s="7"/>
      <c r="AB71" s="10"/>
      <c r="AC71" s="10"/>
      <c r="AD71" s="10"/>
      <c r="AE71" s="7"/>
      <c r="AF71" s="7"/>
    </row>
    <row r="72" spans="1:32" ht="60.75" thickBot="1" x14ac:dyDescent="0.25">
      <c r="A72" s="52" t="s">
        <v>69</v>
      </c>
      <c r="B72" s="118" t="s">
        <v>132</v>
      </c>
      <c r="C72" s="118"/>
      <c r="D72" s="52" t="s">
        <v>27</v>
      </c>
      <c r="E72" s="119">
        <v>3</v>
      </c>
      <c r="F72" s="119"/>
      <c r="G72" s="53" t="s">
        <v>0</v>
      </c>
      <c r="H72" s="11" t="s">
        <v>0</v>
      </c>
      <c r="I72" s="10">
        <f>COUNTA(B77:D77,F77:G77)</f>
        <v>3</v>
      </c>
      <c r="J72" s="24"/>
      <c r="K72" s="25">
        <f>IF(OR(B77="",C77=""),0,IF(C77&gt;B77,C77-B77,IF(B77&gt;C77,24-(B77-C77))))</f>
        <v>0</v>
      </c>
      <c r="L72" s="35">
        <f>IF(OR(B77="",C77=""),0,(HOUR(K72)*60)+MINUTE(K72)-D77)</f>
        <v>0</v>
      </c>
      <c r="M72" s="36">
        <f>TIME(0,L72,0)</f>
        <v>0</v>
      </c>
      <c r="N72" s="35">
        <f>(HOUR(M72)*10)+IF(AND(MINUTE(M72)&gt;0,MINUTE(M72)&lt;=6),1,IF(AND(MINUTE(M72)&gt;6,MINUTE(M72)&lt;=12),2,IF(AND(MINUTE(M72)&gt;12,MINUTE(M72)&lt;=18),3,IF(AND(MINUTE(M72)&gt;18,MINUTE(M72)&lt;=24),4,IF(AND(MINUTE(M72)&gt;24,MINUTE(M72)&lt;=30),5,IF(AND(MINUTE(M72)&gt;30,MINUTE(M72)&lt;=36),6,IF(AND(MINUTE(M72)&gt;36,MINUTE(M72)&lt;=42),7,IF(AND(MINUTE(M72)&gt;42,MINUTE(M72)&lt;=48),8,IF(AND(MINUTE(M72)&gt;48,MINUTE(M72)&lt;=54),9,IF(AND(MINUTE(M72)&gt;54,MINUTE(M72)&lt;=60),10,0))))))))))</f>
        <v>0</v>
      </c>
      <c r="P72" s="12"/>
    </row>
    <row r="73" spans="1:32" ht="30.75" thickBot="1" x14ac:dyDescent="0.25">
      <c r="A73" s="52" t="s">
        <v>59</v>
      </c>
      <c r="B73" s="133">
        <v>20</v>
      </c>
      <c r="C73" s="133"/>
      <c r="D73" s="54" t="s">
        <v>20</v>
      </c>
      <c r="E73" s="134">
        <f>IF(AND(I77=5,E82&gt;0),I68,0)</f>
        <v>508.73</v>
      </c>
      <c r="F73" s="134"/>
      <c r="G73" s="55" t="s">
        <v>0</v>
      </c>
      <c r="H73" s="11" t="s">
        <v>0</v>
      </c>
      <c r="I73" s="10">
        <f>COUNTA(B78:D78,F78:G78)</f>
        <v>3</v>
      </c>
      <c r="J73" s="24"/>
      <c r="K73" s="25">
        <f>IF(OR(B78="",C78=""),0,IF(C78&gt;B78,C78-B78,IF(B78&gt;C78,24-(B78-C78))))</f>
        <v>0</v>
      </c>
      <c r="L73" s="35">
        <f>IF(OR(B78="",C78=""),0,(HOUR(K73)*60)+MINUTE(K73)-D78)</f>
        <v>0</v>
      </c>
      <c r="M73" s="36">
        <f t="shared" ref="M73:M76" si="12">TIME(0,L73,0)</f>
        <v>0</v>
      </c>
      <c r="N73" s="35">
        <f t="shared" ref="N73:N76" si="13">(HOUR(M73)*10)+IF(AND(MINUTE(M73)&gt;0,MINUTE(M73)&lt;=6),1,IF(AND(MINUTE(M73)&gt;6,MINUTE(M73)&lt;=12),2,IF(AND(MINUTE(M73)&gt;12,MINUTE(M73)&lt;=18),3,IF(AND(MINUTE(M73)&gt;18,MINUTE(M73)&lt;=24),4,IF(AND(MINUTE(M73)&gt;24,MINUTE(M73)&lt;=30),5,IF(AND(MINUTE(M73)&gt;30,MINUTE(M73)&lt;=36),6,IF(AND(MINUTE(M73)&gt;36,MINUTE(M73)&lt;=42),7,IF(AND(MINUTE(M73)&gt;42,MINUTE(M73)&lt;=48),8,IF(AND(MINUTE(M73)&gt;48,MINUTE(M73)&lt;=54),9,IF(AND(MINUTE(M73)&gt;54,MINUTE(M73)&lt;=60),10,0))))))))))</f>
        <v>0</v>
      </c>
      <c r="P73" s="12"/>
    </row>
    <row r="74" spans="1:32" ht="75.75" thickBot="1" x14ac:dyDescent="0.3">
      <c r="A74" s="120" t="s">
        <v>18</v>
      </c>
      <c r="B74" s="120"/>
      <c r="C74" s="120"/>
      <c r="D74" s="120"/>
      <c r="E74" s="120"/>
      <c r="F74" s="120"/>
      <c r="G74" s="56" t="s">
        <v>92</v>
      </c>
      <c r="H74" s="11" t="s">
        <v>0</v>
      </c>
      <c r="I74" s="10">
        <f>COUNTA(B79:D79,F79:G79)</f>
        <v>5</v>
      </c>
      <c r="J74" s="24"/>
      <c r="K74" s="25">
        <f>IF(OR(B79="",C79=""),0,IF(C79&gt;B79,C79-B79,IF(B79&gt;C79,24-(B79-C79))))</f>
        <v>0.35416666666666669</v>
      </c>
      <c r="L74" s="35">
        <f>IF(OR(B79="",C79=""),0,(HOUR(K74)*60)+MINUTE(K74)-D79)</f>
        <v>480</v>
      </c>
      <c r="M74" s="36">
        <f t="shared" si="12"/>
        <v>0.33333333333333331</v>
      </c>
      <c r="N74" s="35">
        <f t="shared" si="13"/>
        <v>80</v>
      </c>
      <c r="P74" s="12"/>
    </row>
    <row r="75" spans="1:32" ht="15.75" thickBot="1" x14ac:dyDescent="0.25">
      <c r="A75" s="104" t="s">
        <v>62</v>
      </c>
      <c r="B75" s="105"/>
      <c r="C75" s="105"/>
      <c r="D75" s="105"/>
      <c r="E75" s="105"/>
      <c r="F75" s="57"/>
      <c r="G75" s="58" t="s">
        <v>0</v>
      </c>
      <c r="H75" s="11" t="s">
        <v>0</v>
      </c>
      <c r="I75" s="10">
        <f>COUNTA(B80:D80,F80:G80)</f>
        <v>5</v>
      </c>
      <c r="J75" s="24"/>
      <c r="K75" s="25">
        <f>IF(OR(B80="",C80=""),0,IF(C80&gt;B80,C80-B80,IF(B80&gt;C80,24-(B80-C80))))</f>
        <v>0.27083333333333331</v>
      </c>
      <c r="L75" s="35">
        <f>IF(OR(B80="",C80=""),0,(HOUR(K75)*60)+MINUTE(K75)-D80)</f>
        <v>360</v>
      </c>
      <c r="M75" s="36">
        <f t="shared" si="12"/>
        <v>0.25</v>
      </c>
      <c r="N75" s="35">
        <f t="shared" si="13"/>
        <v>60</v>
      </c>
      <c r="P75" s="12"/>
    </row>
    <row r="76" spans="1:32" ht="75.75" thickBot="1" x14ac:dyDescent="0.25">
      <c r="A76" s="59" t="s">
        <v>60</v>
      </c>
      <c r="B76" s="59" t="s">
        <v>28</v>
      </c>
      <c r="C76" s="59" t="s">
        <v>29</v>
      </c>
      <c r="D76" s="60" t="s">
        <v>93</v>
      </c>
      <c r="E76" s="61" t="s">
        <v>61</v>
      </c>
      <c r="F76" s="60" t="s">
        <v>15</v>
      </c>
      <c r="G76" s="52" t="s">
        <v>16</v>
      </c>
      <c r="H76" s="11" t="s">
        <v>0</v>
      </c>
      <c r="I76" s="10">
        <f>COUNTA(B81:D81,F81:G81)</f>
        <v>5</v>
      </c>
      <c r="J76" s="24"/>
      <c r="K76" s="25">
        <f>IF(OR(B81="",C81=""),0,IF(C81&gt;B81,C81-B81,IF(B81&gt;C81,24-(B81-C81))))</f>
        <v>0.27083333333333331</v>
      </c>
      <c r="L76" s="35">
        <f>IF(OR(B81="",C81=""),0,(HOUR(K76)*60)+MINUTE(K76)-D81)</f>
        <v>360</v>
      </c>
      <c r="M76" s="36">
        <f t="shared" si="12"/>
        <v>0.25</v>
      </c>
      <c r="N76" s="35">
        <f t="shared" si="13"/>
        <v>60</v>
      </c>
    </row>
    <row r="77" spans="1:32" ht="15.75" thickBot="1" x14ac:dyDescent="0.25">
      <c r="A77" s="62">
        <v>45110</v>
      </c>
      <c r="B77" s="63"/>
      <c r="C77" s="63"/>
      <c r="D77" s="64">
        <v>0</v>
      </c>
      <c r="E77" s="50">
        <f>IF(I72=5,N72,0)</f>
        <v>0</v>
      </c>
      <c r="F77" s="65" t="s">
        <v>79</v>
      </c>
      <c r="G77" s="65" t="s">
        <v>131</v>
      </c>
      <c r="I77" s="10">
        <f>COUNTA(G71,B72,E72,B73,G74)</f>
        <v>5</v>
      </c>
      <c r="O77" s="3"/>
    </row>
    <row r="78" spans="1:32" ht="15.75" thickBot="1" x14ac:dyDescent="0.25">
      <c r="A78" s="62">
        <v>45111</v>
      </c>
      <c r="B78" s="63"/>
      <c r="C78" s="63"/>
      <c r="D78" s="64">
        <v>0</v>
      </c>
      <c r="E78" s="50">
        <f t="shared" ref="E78:E81" si="14">IF(I73=5,N73,0)</f>
        <v>0</v>
      </c>
      <c r="F78" s="65" t="s">
        <v>79</v>
      </c>
      <c r="G78" s="65" t="s">
        <v>131</v>
      </c>
    </row>
    <row r="79" spans="1:32" ht="39" thickBot="1" x14ac:dyDescent="0.25">
      <c r="A79" s="62">
        <v>45112</v>
      </c>
      <c r="B79" s="63">
        <v>0.33333333333333331</v>
      </c>
      <c r="C79" s="63">
        <v>0.6875</v>
      </c>
      <c r="D79" s="64">
        <v>30</v>
      </c>
      <c r="E79" s="50">
        <f t="shared" si="14"/>
        <v>80</v>
      </c>
      <c r="F79" s="65" t="s">
        <v>79</v>
      </c>
      <c r="G79" s="75" t="s">
        <v>55</v>
      </c>
      <c r="H79" s="72" t="s">
        <v>0</v>
      </c>
    </row>
    <row r="80" spans="1:32" ht="64.5" thickBot="1" x14ac:dyDescent="0.25">
      <c r="A80" s="62">
        <v>45113</v>
      </c>
      <c r="B80" s="63">
        <v>0.33333333333333331</v>
      </c>
      <c r="C80" s="63">
        <v>0.60416666666666663</v>
      </c>
      <c r="D80" s="64">
        <v>30</v>
      </c>
      <c r="E80" s="50">
        <f t="shared" si="14"/>
        <v>60</v>
      </c>
      <c r="F80" s="65" t="s">
        <v>79</v>
      </c>
      <c r="G80" s="75" t="s">
        <v>56</v>
      </c>
      <c r="H80" s="72" t="s">
        <v>0</v>
      </c>
      <c r="J80" s="12">
        <f>COUNTA(G85:G86)</f>
        <v>2</v>
      </c>
    </row>
    <row r="81" spans="1:58" ht="51.75" thickBot="1" x14ac:dyDescent="0.25">
      <c r="A81" s="62">
        <v>45114</v>
      </c>
      <c r="B81" s="63">
        <v>0.33333333333333331</v>
      </c>
      <c r="C81" s="63">
        <v>0.60416666666666663</v>
      </c>
      <c r="D81" s="64">
        <v>30</v>
      </c>
      <c r="E81" s="50">
        <f t="shared" si="14"/>
        <v>60</v>
      </c>
      <c r="F81" s="65" t="s">
        <v>79</v>
      </c>
      <c r="G81" s="75" t="s">
        <v>57</v>
      </c>
      <c r="H81" s="72" t="s">
        <v>0</v>
      </c>
    </row>
    <row r="82" spans="1:58" ht="16.5" thickBot="1" x14ac:dyDescent="0.3">
      <c r="A82" s="129" t="s">
        <v>34</v>
      </c>
      <c r="B82" s="130"/>
      <c r="C82" s="130"/>
      <c r="D82" s="130"/>
      <c r="E82" s="50">
        <f>SUM(E77:E81)</f>
        <v>200</v>
      </c>
      <c r="F82" s="131" t="s">
        <v>0</v>
      </c>
      <c r="G82" s="132"/>
      <c r="H82" s="72" t="s">
        <v>0</v>
      </c>
    </row>
    <row r="83" spans="1:58" ht="15.75" thickBot="1" x14ac:dyDescent="0.3">
      <c r="A83" s="110" t="s">
        <v>13</v>
      </c>
      <c r="B83" s="111"/>
      <c r="C83" s="111"/>
      <c r="D83" s="111"/>
      <c r="E83" s="111"/>
      <c r="F83" s="112"/>
      <c r="G83" s="113"/>
    </row>
    <row r="84" spans="1:58" ht="15.75" thickBot="1" x14ac:dyDescent="0.3">
      <c r="A84" s="116" t="s">
        <v>94</v>
      </c>
      <c r="B84" s="116"/>
      <c r="C84" s="116"/>
      <c r="D84" s="116"/>
      <c r="E84" s="116"/>
      <c r="F84" s="116"/>
      <c r="G84" s="116"/>
      <c r="H84" s="72" t="s">
        <v>0</v>
      </c>
    </row>
    <row r="85" spans="1:58" ht="115.5" thickBot="1" x14ac:dyDescent="0.25">
      <c r="A85" s="122" t="s">
        <v>17</v>
      </c>
      <c r="B85" s="122"/>
      <c r="C85" s="122"/>
      <c r="D85" s="122"/>
      <c r="E85" s="122"/>
      <c r="F85" s="122"/>
      <c r="G85" s="33" t="s">
        <v>133</v>
      </c>
      <c r="H85" s="9"/>
      <c r="I85" s="9"/>
      <c r="J85" s="29"/>
      <c r="K85" s="29"/>
      <c r="L85" s="29"/>
      <c r="M85" s="29"/>
      <c r="N85" s="29"/>
      <c r="O85" s="99"/>
      <c r="P85" s="30"/>
      <c r="Q85" s="31"/>
      <c r="R85" s="31"/>
    </row>
    <row r="86" spans="1:58" ht="90" thickBot="1" x14ac:dyDescent="0.25">
      <c r="A86" s="122" t="s">
        <v>22</v>
      </c>
      <c r="B86" s="122"/>
      <c r="C86" s="122"/>
      <c r="D86" s="122"/>
      <c r="E86" s="122"/>
      <c r="F86" s="122"/>
      <c r="G86" s="33" t="s">
        <v>134</v>
      </c>
      <c r="H86" s="72" t="s">
        <v>0</v>
      </c>
    </row>
    <row r="87" spans="1:58" ht="19.899999999999999" customHeight="1" thickBot="1" x14ac:dyDescent="0.25">
      <c r="A87" s="122" t="s">
        <v>71</v>
      </c>
      <c r="B87" s="122"/>
      <c r="C87" s="122"/>
      <c r="D87" s="122"/>
      <c r="E87" s="122"/>
      <c r="F87" s="122"/>
      <c r="G87" s="33"/>
    </row>
    <row r="88" spans="1:58" ht="15" thickBot="1" x14ac:dyDescent="0.25">
      <c r="A88" s="121" t="s">
        <v>13</v>
      </c>
      <c r="B88" s="121"/>
      <c r="C88" s="121"/>
      <c r="D88" s="121"/>
      <c r="E88" s="121"/>
      <c r="F88" s="121"/>
      <c r="G88" s="121"/>
      <c r="H88" s="72" t="s">
        <v>0</v>
      </c>
      <c r="I88" s="37"/>
      <c r="J88" s="37"/>
      <c r="K88" s="37"/>
      <c r="L88" s="38"/>
      <c r="M88" s="39"/>
      <c r="N88" s="38"/>
      <c r="O88" s="100"/>
      <c r="P88" s="41"/>
      <c r="Q88" s="95"/>
      <c r="R88" s="95"/>
    </row>
    <row r="89" spans="1:58" ht="58.5" customHeight="1" thickBot="1" x14ac:dyDescent="0.25">
      <c r="A89" s="135" t="s">
        <v>95</v>
      </c>
      <c r="B89" s="102"/>
      <c r="C89" s="102"/>
      <c r="D89" s="102"/>
      <c r="E89" s="102"/>
      <c r="F89" s="102"/>
      <c r="G89" s="34" t="s">
        <v>3</v>
      </c>
      <c r="H89" s="72" t="s">
        <v>0</v>
      </c>
      <c r="I89" s="37"/>
      <c r="J89" s="37"/>
      <c r="K89" s="37"/>
      <c r="L89" s="38"/>
      <c r="M89" s="39"/>
      <c r="N89" s="38"/>
      <c r="O89" s="100"/>
      <c r="P89" s="41"/>
      <c r="Q89" s="95"/>
      <c r="R89" s="95"/>
      <c r="S89" s="31"/>
    </row>
    <row r="90" spans="1:58" s="32" customFormat="1" ht="15.75" thickBot="1" x14ac:dyDescent="0.3">
      <c r="A90" s="114" t="s">
        <v>13</v>
      </c>
      <c r="B90" s="111"/>
      <c r="C90" s="111"/>
      <c r="D90" s="111"/>
      <c r="E90" s="111"/>
      <c r="F90" s="111"/>
      <c r="G90" s="115"/>
      <c r="H90" s="10"/>
      <c r="I90" s="10"/>
      <c r="J90" s="12"/>
      <c r="K90" s="12"/>
      <c r="L90" s="12"/>
      <c r="M90" s="12"/>
      <c r="N90" s="12"/>
      <c r="O90" s="97"/>
      <c r="P90" s="2"/>
      <c r="Q90" s="1"/>
      <c r="R90" s="1"/>
      <c r="S90" s="1"/>
      <c r="T90" s="31"/>
      <c r="U90" s="31"/>
      <c r="V90" s="31"/>
      <c r="W90" s="31"/>
      <c r="X90" s="31"/>
      <c r="Y90" s="31"/>
      <c r="Z90" s="31"/>
      <c r="AA90" s="31"/>
      <c r="AB90" s="30"/>
      <c r="AC90" s="30"/>
      <c r="AD90" s="30"/>
      <c r="AE90" s="31"/>
      <c r="AF90" s="31"/>
    </row>
    <row r="91" spans="1:58" ht="52.15" customHeight="1" thickBot="1" x14ac:dyDescent="0.25">
      <c r="A91" s="104" t="s">
        <v>126</v>
      </c>
      <c r="B91" s="105"/>
      <c r="C91" s="105"/>
      <c r="D91" s="105"/>
      <c r="E91" s="105"/>
      <c r="F91" s="105"/>
      <c r="G91" s="105"/>
    </row>
    <row r="92" spans="1:58" ht="15" thickBot="1" x14ac:dyDescent="0.25">
      <c r="A92" s="121" t="s">
        <v>13</v>
      </c>
      <c r="B92" s="121"/>
      <c r="C92" s="121"/>
      <c r="D92" s="121"/>
      <c r="E92" s="121"/>
      <c r="F92" s="121"/>
      <c r="G92" s="121"/>
      <c r="S92" s="95"/>
    </row>
    <row r="93" spans="1:58" s="43" customFormat="1" ht="147.75" customHeight="1" thickBot="1" x14ac:dyDescent="0.25">
      <c r="A93" s="101" t="s">
        <v>96</v>
      </c>
      <c r="B93" s="102"/>
      <c r="C93" s="102"/>
      <c r="D93" s="102"/>
      <c r="E93" s="102"/>
      <c r="F93" s="102"/>
      <c r="G93" s="73" t="s">
        <v>97</v>
      </c>
      <c r="H93" s="10"/>
      <c r="I93" s="10"/>
      <c r="J93" s="12"/>
      <c r="K93" s="12"/>
      <c r="L93" s="12"/>
      <c r="M93" s="12"/>
      <c r="N93" s="12"/>
      <c r="O93" s="97"/>
      <c r="P93" s="2"/>
      <c r="Q93" s="1"/>
      <c r="R93" s="1"/>
      <c r="S93" s="95"/>
      <c r="T93" s="95"/>
      <c r="U93" s="95"/>
      <c r="V93" s="95"/>
      <c r="W93" s="95"/>
      <c r="X93" s="95"/>
      <c r="Y93" s="95"/>
      <c r="Z93" s="95"/>
      <c r="AA93" s="45"/>
      <c r="AB93" s="42"/>
      <c r="AC93" s="42"/>
      <c r="AD93" s="42"/>
      <c r="AE93" s="45"/>
      <c r="AF93" s="45"/>
      <c r="AP93" s="44"/>
      <c r="AQ93" s="44"/>
      <c r="AR93" s="44"/>
      <c r="AS93" s="44"/>
      <c r="AT93" s="44"/>
      <c r="AU93" s="44"/>
    </row>
    <row r="94" spans="1:58" s="43" customFormat="1" ht="90" thickBot="1" x14ac:dyDescent="0.25">
      <c r="A94" s="103" t="s">
        <v>74</v>
      </c>
      <c r="B94" s="102"/>
      <c r="C94" s="102"/>
      <c r="D94" s="102"/>
      <c r="E94" s="102"/>
      <c r="F94" s="102"/>
      <c r="G94" s="28" t="s">
        <v>98</v>
      </c>
      <c r="H94" s="10"/>
      <c r="I94" s="10"/>
      <c r="J94" s="12"/>
      <c r="K94" s="12"/>
      <c r="L94" s="12"/>
      <c r="M94" s="12"/>
      <c r="N94" s="12"/>
      <c r="O94" s="97"/>
      <c r="P94" s="2"/>
      <c r="Q94" s="1"/>
      <c r="R94" s="1"/>
      <c r="S94" s="1"/>
      <c r="T94" s="95"/>
      <c r="U94" s="95"/>
      <c r="V94" s="95"/>
      <c r="W94" s="95"/>
      <c r="X94" s="95"/>
      <c r="Y94" s="95"/>
      <c r="Z94" s="95"/>
      <c r="AA94" s="45"/>
      <c r="AB94" s="42"/>
      <c r="AC94" s="42"/>
      <c r="AD94" s="42"/>
      <c r="AE94" s="45"/>
      <c r="AF94" s="45"/>
      <c r="AP94" s="44"/>
      <c r="AQ94" s="44"/>
      <c r="AR94" s="44"/>
      <c r="AS94" s="44"/>
      <c r="AT94" s="44"/>
      <c r="AU94" s="44"/>
      <c r="AV94" s="44"/>
      <c r="AW94" s="44"/>
      <c r="AX94" s="44"/>
      <c r="AY94" s="44"/>
      <c r="AZ94" s="44"/>
      <c r="BA94" s="44"/>
      <c r="BB94" s="44"/>
      <c r="BC94" s="44"/>
      <c r="BD94" s="44"/>
      <c r="BE94" s="44"/>
      <c r="BF94" s="44"/>
    </row>
    <row r="95" spans="1:58" x14ac:dyDescent="0.2">
      <c r="A95" s="48" t="s">
        <v>26</v>
      </c>
      <c r="B95" s="49"/>
      <c r="C95" s="49"/>
      <c r="D95" s="49"/>
      <c r="E95" s="49"/>
      <c r="F95" s="49"/>
      <c r="G95" s="49"/>
    </row>
  </sheetData>
  <sheetProtection algorithmName="SHA-512" hashValue="iUMPjBccvx2OqMb2KGoLizmF1IjtCG4Rkj5Ed04GdC3DE4ZxUTGrlKYmD/NNS2oHiWMXIyn47bKEbB53zSw+SQ==" saltValue="7jNHKsPRm7TyRaPgvWeXbw==" spinCount="100000" sheet="1" objects="1" scenarios="1" selectLockedCells="1"/>
  <protectedRanges>
    <protectedRange sqref="G79:G81" name="Service5_1"/>
    <protectedRange sqref="G64:G68" name="Service4_2"/>
    <protectedRange sqref="D64:D68" name="Service4_1"/>
    <protectedRange sqref="G52:G55" name="Service3_2"/>
    <protectedRange sqref="A51:D55 B64:C68" name="Service3_1"/>
    <protectedRange sqref="G38:G42" name="Service2_2"/>
    <protectedRange sqref="A38:D42" name="Service2_1"/>
    <protectedRange sqref="G25:G29" name="Service1_2"/>
    <protectedRange sqref="A25:D29" name="Service1_1"/>
    <protectedRange sqref="G1:G11 A12 F15:F16" name="Invoice1"/>
    <protectedRange sqref="G19 E20 B20:B21 G22 F25:F29" name="Service1"/>
    <protectedRange sqref="G32 E33 B33:B34 G35 F38:F42" name="Service2"/>
    <protectedRange sqref="G45 E46 B46:B47 G48 F51:G51 F52:F55" name="Service3"/>
    <protectedRange sqref="G58 E59 B59:B60 G61 A64:A68 F64:F68" name="Service4"/>
    <protectedRange sqref="G71 E72 B72:B73 G74 A77:D81 F77:G78 F79:F81" name="Service5"/>
    <protectedRange sqref="G85:G87" name="Summary"/>
    <protectedRange sqref="G89" name="VTS"/>
    <protectedRange algorithmName="SHA-512" hashValue="D8cGyVXzXmvscizcgoYyxE+Ao0unHj3QYq1fktJgGr/CELK0XqK0iBV2YEMP+2RauwPEeSx4JREuU7C2JAKQAA==" saltValue="ccvYpg5MXD090pTFBjGofQ==" spinCount="100000" sqref="A1:O89" name="SAMPLE"/>
  </protectedRanges>
  <mergeCells count="78">
    <mergeCell ref="A6:F6"/>
    <mergeCell ref="A1:F1"/>
    <mergeCell ref="A2:F2"/>
    <mergeCell ref="A3:F3"/>
    <mergeCell ref="A4:F4"/>
    <mergeCell ref="A5:F5"/>
    <mergeCell ref="A18:G18"/>
    <mergeCell ref="A7:F7"/>
    <mergeCell ref="A8:F8"/>
    <mergeCell ref="A9:F9"/>
    <mergeCell ref="A10:F10"/>
    <mergeCell ref="A11:F11"/>
    <mergeCell ref="A12:F12"/>
    <mergeCell ref="A13:F13"/>
    <mergeCell ref="A14:F14"/>
    <mergeCell ref="A15:E15"/>
    <mergeCell ref="A16:E16"/>
    <mergeCell ref="A17:F17"/>
    <mergeCell ref="B33:C33"/>
    <mergeCell ref="E33:F33"/>
    <mergeCell ref="A19:F19"/>
    <mergeCell ref="B20:C20"/>
    <mergeCell ref="E20:F20"/>
    <mergeCell ref="B21:C21"/>
    <mergeCell ref="E21:F21"/>
    <mergeCell ref="A22:F22"/>
    <mergeCell ref="A23:E23"/>
    <mergeCell ref="A30:D30"/>
    <mergeCell ref="F30:G30"/>
    <mergeCell ref="A31:G31"/>
    <mergeCell ref="A32:F32"/>
    <mergeCell ref="B34:C34"/>
    <mergeCell ref="E34:F34"/>
    <mergeCell ref="A35:F35"/>
    <mergeCell ref="A36:E36"/>
    <mergeCell ref="A43:D43"/>
    <mergeCell ref="F43:G43"/>
    <mergeCell ref="A44:G44"/>
    <mergeCell ref="A45:F45"/>
    <mergeCell ref="B46:C46"/>
    <mergeCell ref="E46:F46"/>
    <mergeCell ref="B47:C47"/>
    <mergeCell ref="E47:F47"/>
    <mergeCell ref="A62:E62"/>
    <mergeCell ref="A48:F48"/>
    <mergeCell ref="A49:E49"/>
    <mergeCell ref="A56:D56"/>
    <mergeCell ref="F56:G56"/>
    <mergeCell ref="A57:G57"/>
    <mergeCell ref="A58:F58"/>
    <mergeCell ref="B59:C59"/>
    <mergeCell ref="E59:F59"/>
    <mergeCell ref="B60:C60"/>
    <mergeCell ref="E60:F60"/>
    <mergeCell ref="A61:F61"/>
    <mergeCell ref="A84:G84"/>
    <mergeCell ref="A69:D69"/>
    <mergeCell ref="F69:G69"/>
    <mergeCell ref="A71:F71"/>
    <mergeCell ref="B72:C72"/>
    <mergeCell ref="E72:F72"/>
    <mergeCell ref="B73:C73"/>
    <mergeCell ref="E73:F73"/>
    <mergeCell ref="A74:F74"/>
    <mergeCell ref="A75:E75"/>
    <mergeCell ref="A82:D82"/>
    <mergeCell ref="F82:G82"/>
    <mergeCell ref="A83:G83"/>
    <mergeCell ref="A91:G91"/>
    <mergeCell ref="A92:G92"/>
    <mergeCell ref="A93:F93"/>
    <mergeCell ref="A94:F94"/>
    <mergeCell ref="A85:F85"/>
    <mergeCell ref="A86:F86"/>
    <mergeCell ref="A87:F87"/>
    <mergeCell ref="A88:G88"/>
    <mergeCell ref="A89:F89"/>
    <mergeCell ref="A90:G90"/>
  </mergeCells>
  <dataValidations xWindow="293" yWindow="870" count="169">
    <dataValidation type="list" allowBlank="1" showInputMessage="1" showErrorMessage="1" promptTitle="Service Description 2" prompt="Select the service from the drop-down list." sqref="A13:F13" xr:uid="{8C0F63E1-2FB8-4992-926A-FB0B81B7E0C2}">
      <formula1>$P$1:$P$3</formula1>
    </dataValidation>
    <dataValidation type="list" allowBlank="1" showInputMessage="1" showErrorMessage="1" promptTitle="Service Description 1" prompt="Green: Select the service from the drop-down list." sqref="A12:F12" xr:uid="{8099A07A-AF6D-4FBE-8B2C-CFFB8A490C5B}">
      <formula1>$O$1:$O$3</formula1>
    </dataValidation>
    <dataValidation type="list" allowBlank="1" showInputMessage="1" showErrorMessage="1" error="Enter Yes or No, or you may leave the field blank." prompt="Green: Select or type Yes or No, if the case qualifies for the Bilingual Supplement." sqref="F16" xr:uid="{8A3FF249-3DA3-49A2-A21E-1B0C057CF969}">
      <formula1>$K$1:$K$3</formula1>
    </dataValidation>
    <dataValidation type="list" allowBlank="1" showInputMessage="1" showErrorMessage="1" error="Must either be Mid-Point or Final." prompt="Green: Enter the status of the invoice.  Default setting is Final." sqref="G11" xr:uid="{471D14E2-C757-4290-8C77-6634A86EA4A1}">
      <formula1>$K$5:$K$6</formula1>
    </dataValidation>
    <dataValidation allowBlank="1" showInputMessage="1" showErrorMessage="1" prompt="Green: Enter the service end date." sqref="G10" xr:uid="{9BC8B254-DE47-4852-8494-3B0AC655F430}"/>
    <dataValidation allowBlank="1" showInputMessage="1" showErrorMessage="1" prompt="Green: Enter the service start date." sqref="G9" xr:uid="{33623AD4-EC8B-4321-9674-AACE7983AEB4}"/>
    <dataValidation allowBlank="1" showInputMessage="1" showErrorMessage="1" prompt="Green: Enter the invoice date." sqref="G8" xr:uid="{90290FF0-B06C-499A-92F6-2B7374D106F4}"/>
    <dataValidation allowBlank="1" showInputMessage="1" showErrorMessage="1" prompt="Green: Enter provider invoice number." sqref="G3" xr:uid="{CDEBE801-60FB-4502-95FE-28471FB0D21D}"/>
    <dataValidation allowBlank="1" showInputMessage="1" showErrorMessage="1" error="This field is not editable." promptTitle="Week 5/Day 5: Daily VTS" prompt="Non-Editable: Calculation" sqref="E81" xr:uid="{D4E80576-5FDE-4F95-A54F-02BFC8902364}"/>
    <dataValidation type="whole" allowBlank="1" showInputMessage="1" showErrorMessage="1" error="Must be between 0 and 240 minutes." promptTitle="Week 5/Day 5: Less Time" prompt="Green: Less Time (In Minutes) for unpaid meal periods and extra unpaid breaks.  Youth are permitted one paid fifteen (15) minute break for every four (4) hours of actual work." sqref="D81" xr:uid="{B17FD728-2525-437E-81E8-A800E1E48F29}">
      <formula1>0</formula1>
      <formula2>240</formula2>
    </dataValidation>
    <dataValidation type="time" allowBlank="1" showInputMessage="1" showErrorMessage="1" error="Enter a time between 12:00 AM and 11:59 PM." promptTitle="Week 5/Day 5: Individual End" prompt="Enter the time the individual clocked out for work for purposes of the Vocational Training Stipend (VTS)." sqref="C81" xr:uid="{C4617E36-99DC-459B-B495-D5E9BBEE1BE2}">
      <formula1>J57</formula1>
      <formula2>J58</formula2>
    </dataValidation>
    <dataValidation type="time" allowBlank="1" showInputMessage="1" showErrorMessage="1" error="Enter a time between 12:00 AM and 11:59 PM." promptTitle="Week 5/Day 5: Individual Start" prompt="Green: Enter the time the individual clocked in for work for purposes of the Vocational Training Stipend (VTS)." sqref="B81" xr:uid="{15168551-D9DD-4669-9A76-3B4635873BFB}">
      <formula1>J57</formula1>
      <formula2>J58</formula2>
    </dataValidation>
    <dataValidation type="time" allowBlank="1" showInputMessage="1" showErrorMessage="1" error="Enter a time between 12:00 AM and 11:59 PM." promptTitle="Week 5/Day 4: Individual Start" prompt="Green: Enter the time the individual clocked in for work for purposes of the Vocational Training Stipend (VTS)." sqref="B80" xr:uid="{4260CF2A-4326-41EA-B1CF-09589923556A}">
      <formula1>J56</formula1>
      <formula2>J57</formula2>
    </dataValidation>
    <dataValidation type="time" allowBlank="1" showInputMessage="1" showErrorMessage="1" error="Enter a time between 12:00 AM and 11:59 PM." promptTitle="Week 5/Day 4: Individual End" prompt="Enter the time the individual clocked out for work for purposes of the Vocational Training Stipend (VTS)." sqref="C80" xr:uid="{58AF89BB-1161-462A-A764-BA171CC30592}">
      <formula1>J56</formula1>
      <formula2>J57</formula2>
    </dataValidation>
    <dataValidation type="whole" allowBlank="1" showInputMessage="1" showErrorMessage="1" error="Must be between 0 and 240 minutes." promptTitle="Week 5/Day 4: Less Time" prompt="Green: Less Time (In Minutes) for unpaid meal periods and extra unpaid breaks.  Youth are permitted one paid fifteen (15) minute break for every four (4) hours of actual work." sqref="D80" xr:uid="{17E865E5-586E-4A9F-8A63-FB602F1D9F0D}">
      <formula1>0</formula1>
      <formula2>240</formula2>
    </dataValidation>
    <dataValidation allowBlank="1" showInputMessage="1" showErrorMessage="1" error="This field is not editable." promptTitle="Week 5/Day 4: Daily VTS" prompt="Non-Editable: Calculation" sqref="E80" xr:uid="{261C3297-07BC-4928-9D59-BB99C77EDF6A}"/>
    <dataValidation allowBlank="1" showInputMessage="1" showErrorMessage="1" promptTitle="Week 5/Day 4: Narrative" prompt="Green: Enter a summary of the Individuals experiences (e.g. concerns with soft skills), performance (e.g. did they meet the employer’s quality/quantity expectations), if not what was the issue), and any interventions the Provider used for the day." sqref="G81" xr:uid="{E9D58834-7233-4DE5-A4DA-B2296EF1237F}"/>
    <dataValidation allowBlank="1" showInputMessage="1" showErrorMessage="1" promptTitle="Week 5/Day 3: Narrative" prompt="Green: Enter a summary of the Individuals experiences (e.g. concerns with soft skills), performance (e.g. did they meet the employer’s quality/quantity expectations), if not what was the issue), and any interventions the Provider used for the day." sqref="G80" xr:uid="{C177916E-DCE5-4AD8-9024-7AB7FABB7913}"/>
    <dataValidation allowBlank="1" showInputMessage="1" showErrorMessage="1" error="This field is not editable." promptTitle="Week 5/Day 3: Daily VTS" prompt="Non-Editable: Calculation" sqref="E79" xr:uid="{B24CF8E8-DD9D-4155-88FB-805D27E6E4CE}"/>
    <dataValidation type="whole" allowBlank="1" showInputMessage="1" showErrorMessage="1" error="Must be between 0 and 240 minutes." promptTitle="Week 5/Day 3: Less Time" prompt="Green: Less Time (In Minutes) for unpaid meal periods and extra unpaid breaks.  Youth are permitted one paid fifteen (15) minute break for every four (4) hours of actual work." sqref="D79" xr:uid="{6B58DCD7-8DBC-489E-8CBA-36DD4810AEDF}">
      <formula1>0</formula1>
      <formula2>240</formula2>
    </dataValidation>
    <dataValidation type="time" allowBlank="1" showInputMessage="1" showErrorMessage="1" error="Enter a time between 12:00 AM and 11:59 PM." promptTitle="Week 5/Day 3: Individual End" prompt="Enter the time the individual clocked out for work for purposes of the Vocational Training Stipend (VTS)." sqref="C79" xr:uid="{8FA65A05-4913-49B9-BCBA-2094008E88A1}">
      <formula1>J55</formula1>
      <formula2>J56</formula2>
    </dataValidation>
    <dataValidation type="time" allowBlank="1" showInputMessage="1" showErrorMessage="1" error="Enter a time between 12:00 AM and 11:59 PM." promptTitle="Week 5/Day 3: Individual Start" prompt="Green: Enter the time the individual clocked in for work for purposes of the Vocational Training Stipend (VTS)." sqref="B79" xr:uid="{BF255B5E-A390-4432-8985-CB78187D513F}">
      <formula1>J55</formula1>
      <formula2>J56</formula2>
    </dataValidation>
    <dataValidation allowBlank="1" showInputMessage="1" showErrorMessage="1" promptTitle="Week 5/Day 2: Narrative" prompt="Green: Enter a summary of the Individuals experiences (e.g. concerns with soft skills), performance (e.g. did they meet the employer’s quality/quantity expectations), if not what was the issue), and any interventions the Provider used for the day." sqref="G78:G79" xr:uid="{A306E576-486D-4F20-A9E4-3A0D87A181CD}"/>
    <dataValidation allowBlank="1" showInputMessage="1" showErrorMessage="1" error="This field is not editable." promptTitle="Week 5/Day 2: Daily VTS" prompt="Non-Editable: Calculation" sqref="E78" xr:uid="{794A467E-CCFB-4D14-A2B4-CF37D094DB0E}"/>
    <dataValidation type="whole" allowBlank="1" showInputMessage="1" showErrorMessage="1" error="Must be between 0 and 240 minutes." promptTitle="Week 5/Day 2: Less Time" prompt="Green: Less Time (In Minutes) for unpaid meal periods and extra unpaid breaks.  Youth are permitted one paid fifteen (15) minute break for every four (4) hours of actual work." sqref="D78" xr:uid="{385A22AF-8823-4141-BE3A-8F07C53056AC}">
      <formula1>0</formula1>
      <formula2>240</formula2>
    </dataValidation>
    <dataValidation type="time" allowBlank="1" showInputMessage="1" showErrorMessage="1" error="Enter a time between 12:00 AM and 11:59 PM." promptTitle="Week 5/Day 2: Individual End" prompt="Enter the time the individual clocked out for work for purposes of the Vocational Training Stipend (VTS)." sqref="C78" xr:uid="{65D7F259-3A2F-4FD2-BF4F-A115D398392F}">
      <formula1>J54</formula1>
      <formula2>J55</formula2>
    </dataValidation>
    <dataValidation type="time" allowBlank="1" showInputMessage="1" showErrorMessage="1" error="Enter a time between 12:00 AM and 11:59 PM." promptTitle="Week 5/Day 2: Individual Start" prompt="Green: Enter the time the individual clocked in for work for purposes of the Vocational Training Stipend (VTS)." sqref="B78" xr:uid="{2097646F-A95E-4EC4-97C2-90CFD5CEBDF0}">
      <formula1>J54</formula1>
      <formula2>J55</formula2>
    </dataValidation>
    <dataValidation type="date" allowBlank="1" showInputMessage="1" showErrorMessage="1" errorTitle="Date 1" error="Must be be a date format MM/DD/YY." promptTitle="Week 5/Day 2: Date" prompt="Green: Date of Service, MM/DD/YY." sqref="A78 A80" xr:uid="{70C452C6-1BBE-46F1-A81D-502288A96EFC}">
      <formula1>44331</formula1>
      <formula2>45930</formula2>
    </dataValidation>
    <dataValidation allowBlank="1" showInputMessage="1" showErrorMessage="1" promptTitle="Week 5/Day 1: Narrative" prompt="Green: Enter a summary of the Individuals experiences (e.g. concerns with soft skills), performance (e.g. did they meet the employer’s quality/quantity expectations), if not what was the issue), and any interventions the Provider used for the day." sqref="G77" xr:uid="{BA3A16C4-4498-4F3E-A19F-BB58B8733950}"/>
    <dataValidation allowBlank="1" showInputMessage="1" showErrorMessage="1" promptTitle="Week 5/Day 1: Staff Initials" prompt="Green: Enter the names of all Provider Staff members that performed the service during the week." sqref="F77:F81" xr:uid="{70286823-6661-444F-AD1D-FCE8B7D47CFF}"/>
    <dataValidation allowBlank="1" showInputMessage="1" showErrorMessage="1" error="This field is not editable." promptTitle="Week 5/Day 1: Daily VTS" prompt="Non-Editable: Calculation" sqref="E77" xr:uid="{B0687DC1-272D-47C8-BC7A-7F5E791B3AC5}"/>
    <dataValidation type="whole" allowBlank="1" showInputMessage="1" showErrorMessage="1" error="Must be between 0 and 240 minutes." promptTitle="Week 5/Day 1: Less Time" prompt="Green: Less Time (In Minutes) for unpaid meal periods and extra unpaid breaks.  Youth are permitted one paid fifteen (15) minute break for every four (4) hours of actual work." sqref="D77" xr:uid="{9535621E-D4A1-4E57-9426-A3EBF48AB459}">
      <formula1>0</formula1>
      <formula2>240</formula2>
    </dataValidation>
    <dataValidation type="time" allowBlank="1" showInputMessage="1" showErrorMessage="1" error="Enter a time between 12:00 AM and 11:59 PM." promptTitle="Week 5/Day 1: Individual End" prompt="Enter the time the individual clocked out for work for purposes of the Vocational Training Stipend (VTS)." sqref="C77" xr:uid="{739BEAD7-B3CE-4BC6-80BF-F9FE57DB219B}">
      <formula1>J53</formula1>
      <formula2>J54</formula2>
    </dataValidation>
    <dataValidation type="time" allowBlank="1" showInputMessage="1" showErrorMessage="1" error="Enter a time between 12:00 AM and 11:59 PM." promptTitle="Week 5/Day 1: Individual Start" prompt="Green: Enter the time the individual clocked in for work for purposes of the Vocational Training Stipend (VTS)." sqref="B77" xr:uid="{4329F75B-4180-42B3-85AD-A20A02D57828}">
      <formula1>J53</formula1>
      <formula2>J54</formula2>
    </dataValidation>
    <dataValidation type="date" allowBlank="1" showInputMessage="1" showErrorMessage="1" errorTitle="Date 1" error="Must be be a date format MM/DD/YY." promptTitle="Week 5/Day 1: Date" prompt="Green: Date of Service, MM/DD/YY." sqref="A77 A79 A81" xr:uid="{12FDA9EF-8C6A-4995-AC75-FF9A8C4B713A}">
      <formula1>44331</formula1>
      <formula2>45930</formula2>
    </dataValidation>
    <dataValidation allowBlank="1" showInputMessage="1" showErrorMessage="1" promptTitle="Week 5: Job Tasks" prompt="Green: List the job tasks that participants will complete during the service, e.g. 1) Clear &amp; wash tables, 2) empty trash, 3) sweep floor, 4) clean restrooms, etc._x000a_" sqref="G74" xr:uid="{9BD0C920-80B1-42C2-801F-D60EFDB2C0B4}"/>
    <dataValidation allowBlank="1" showInputMessage="1" showErrorMessage="1" promptTitle="Week 5: Service UOS" prompt="Non-Editable: Calculation" sqref="E73:F73" xr:uid="{C138CD45-001E-4489-A095-BEF1B5B498AD}"/>
    <dataValidation type="list" allowBlank="1" showInputMessage="1" showErrorMessage="1" error="Must be between 0 - 4." promptTitle="Week 5: # In Group" prompt="Green: Enter or select the number of people in the group (Max= 4)." sqref="E72:F72" xr:uid="{51C4C065-5194-4668-A60A-343D56081335}">
      <formula1>$J$7:$J$10</formula1>
    </dataValidation>
    <dataValidation allowBlank="1" showInputMessage="1" showErrorMessage="1" promptTitle="Week 5: Work Schedule" prompt="Green: Enter the scheduled start and end time for the service, e.g. 9:00 - 12:00." sqref="B72:C72" xr:uid="{D5F64815-A87D-406F-A2F1-606584E68AF5}"/>
    <dataValidation allowBlank="1" showInputMessage="1" showErrorMessage="1" promptTitle="Week 5: Job Site" prompt="Green: Business name &amp; address." sqref="G71" xr:uid="{E094B221-37C8-4A44-8C21-804EA89F58D6}"/>
    <dataValidation allowBlank="1" showInputMessage="1" showErrorMessage="1" promptTitle="Week 4/Day 5: Narrative" prompt="Green: Enter a summary of the Individuals experiences (e.g. concerns with soft skills), performance (e.g. did they meet the employer’s quality/quantity expectations), if not what was the issue), and any interventions the Provider used for the day." sqref="G68" xr:uid="{5D434310-F796-4B5A-8A70-2ECA0BC9B4D4}"/>
    <dataValidation allowBlank="1" showInputMessage="1" showErrorMessage="1" error="This field is not editable." promptTitle="Week 4/Day 5: Daily VTS" prompt="Non-Editable: Calculation" sqref="E68" xr:uid="{C1C9D1EC-065E-4ACF-915B-448B64CA3B05}"/>
    <dataValidation type="whole" allowBlank="1" showInputMessage="1" showErrorMessage="1" error="Must be between 0 and 240 minutes." promptTitle="Week 4/Day 5: Less Time" prompt="Green: Less Time (In Minutes) for unpaid meal periods and extra unpaid breaks.  Youth are permitted one paid fifteen (15) minute break for every four (4) hours of actual work." sqref="D68" xr:uid="{8C3E16E5-B8C7-4592-98F7-34C50E436ADB}">
      <formula1>0</formula1>
      <formula2>240</formula2>
    </dataValidation>
    <dataValidation type="whole" allowBlank="1" showInputMessage="1" showErrorMessage="1" error="Must be between 0 and 240 minutes." promptTitle="Week 4/Day 4: Less Time" prompt="Green: Less Time (In Minutes) for unpaid meal periods and extra unpaid breaks.  Youth are permitted one paid fifteen (15) minute break for every four (4) hours of actual work." sqref="D67" xr:uid="{4AE5630E-D0C2-44E4-B76C-3596B98B5D9A}">
      <formula1>0</formula1>
      <formula2>240</formula2>
    </dataValidation>
    <dataValidation allowBlank="1" showInputMessage="1" showErrorMessage="1" error="This field is not editable." promptTitle="Week 4/Day 4: Daily VTS" prompt="Non-Editable: Calculation" sqref="E67" xr:uid="{2EB6A89A-136B-464C-8169-30A678AED94D}"/>
    <dataValidation allowBlank="1" showInputMessage="1" showErrorMessage="1" promptTitle="Week 4/Day 4: Narrative" prompt="Green: Enter a summary of the Individuals experiences (e.g. concerns with soft skills), performance (e.g. did they meet the employer’s quality/quantity expectations), if not what was the issue), and any interventions the Provider used for the day." sqref="G67" xr:uid="{8C361A49-97D1-4014-8086-E2FFCD0CC339}"/>
    <dataValidation allowBlank="1" showInputMessage="1" showErrorMessage="1" promptTitle="Week 4/Day 3: Narrative" prompt="Green: Enter a summary of the Individuals experiences (e.g. concerns with soft skills), performance (e.g. did they meet the employer’s quality/quantity expectations), if not what was the issue), and any interventions the Provider used for the day." sqref="G66" xr:uid="{B84A8ECA-2C15-4BEF-AA68-66B24CA5DC7F}"/>
    <dataValidation allowBlank="1" showInputMessage="1" showErrorMessage="1" error="This field is not editable." promptTitle="Week 4/Day 3: Daily VTS" prompt="Non-Editable: Calculation" sqref="E66" xr:uid="{33856C6A-F5E3-4AD2-904B-8E2358C4DB7A}"/>
    <dataValidation type="whole" allowBlank="1" showInputMessage="1" showErrorMessage="1" error="Must be between 0 and 240 minutes." promptTitle="Week 4/Day 3: Less Time" prompt="Green: Less Time (In Minutes) for unpaid meal periods and extra unpaid breaks.  Youth are permitted one paid fifteen (15) minute break for every four (4) hours of actual work." sqref="D66" xr:uid="{8F71C51D-5460-4CAB-8D66-D2DCAC360D66}">
      <formula1>0</formula1>
      <formula2>240</formula2>
    </dataValidation>
    <dataValidation type="date" allowBlank="1" showInputMessage="1" showErrorMessage="1" errorTitle="Date 1" error="Must be be a date format MM/DD/YY." promptTitle="Week 4/Day 2: Date" prompt="Green: Date of Service, MM/DD/YY." sqref="A65 A67" xr:uid="{C8F6EE7E-035F-4278-8E33-D9A40B06CBE0}">
      <formula1>44331</formula1>
      <formula2>45930</formula2>
    </dataValidation>
    <dataValidation type="whole" allowBlank="1" showInputMessage="1" showErrorMessage="1" error="Must be between 0 and 240 minutes." promptTitle="Week 4/Day 2: Less Time" prompt="Green: Less Time (In Minutes) for unpaid meal periods and extra unpaid breaks.  Youth are permitted one paid fifteen (15) minute break for every four (4) hours of actual work." sqref="D65" xr:uid="{7F006D50-BCFA-487F-8B64-23BC2DAED095}">
      <formula1>0</formula1>
      <formula2>240</formula2>
    </dataValidation>
    <dataValidation allowBlank="1" showInputMessage="1" showErrorMessage="1" error="This field is not editable." promptTitle="Week 4/Day 2: Daily VTS" prompt="Non-Editable: Calculation" sqref="E65" xr:uid="{9F22E85B-7E5E-47CA-A48F-E03F066E3A85}"/>
    <dataValidation allowBlank="1" showInputMessage="1" showErrorMessage="1" promptTitle="Week 4/Day 2: Narrative" prompt="Green: Enter a summary of the Individuals experiences (e.g. concerns with soft skills), performance (e.g. did they meet the employer’s quality/quantity expectations), if not what was the issue), and any interventions the Provider used for the day." sqref="G65" xr:uid="{2F7FCE85-6C75-4904-98E7-30B6E8A3FCE7}"/>
    <dataValidation allowBlank="1" showInputMessage="1" showErrorMessage="1" promptTitle="Week 4/Day 1: Narrative" prompt="Green: Enter a summary of the Individuals experiences (e.g. concerns with soft skills), performance (e.g. did they meet the employer’s quality/quantity expectations), if not what was the issue), and any interventions the Provider used for the day." sqref="G64" xr:uid="{5CF2DB9A-3D67-4773-8D01-22A93BEFB464}"/>
    <dataValidation allowBlank="1" showInputMessage="1" showErrorMessage="1" promptTitle="Week 4/Day 1: Staff Initials" prompt="Green: Enter the names of all Provider Staff members that performed the service during the week." sqref="F64:F68" xr:uid="{FBB7D8C0-4B9B-48F9-95EC-7810E093C3EF}"/>
    <dataValidation allowBlank="1" showInputMessage="1" showErrorMessage="1" error="This field is not editable." promptTitle="Week 4/Day 1:  Daily VTS" prompt="Non-Editable: Calculation" sqref="E64" xr:uid="{6250A96D-7674-4B56-93DD-F507FEBB5CF1}"/>
    <dataValidation type="whole" allowBlank="1" showInputMessage="1" showErrorMessage="1" error="Must be between 0 and 240 minutes." promptTitle="Week 4/Day 1: Less Time" prompt="Green: Less Time (In Minutes) for unpaid meal periods and extra unpaid breaks.  Youth are permitted one paid fifteen (15) minute break for every four (4) hours of actual work." sqref="D64" xr:uid="{D2F799D3-B3DD-46A6-9787-C087095436B2}">
      <formula1>0</formula1>
      <formula2>240</formula2>
    </dataValidation>
    <dataValidation type="date" allowBlank="1" showInputMessage="1" showErrorMessage="1" errorTitle="Date 1" error="Must be be a date format MM/DD/YY." promptTitle="Week 4/Day 1: Date" prompt="Green: Date of Service, MM/DD/YY." sqref="A64 A66 A68" xr:uid="{4D124140-6400-4866-A2FF-34AF96C2F306}">
      <formula1>44331</formula1>
      <formula2>45930</formula2>
    </dataValidation>
    <dataValidation allowBlank="1" showInputMessage="1" showErrorMessage="1" promptTitle="Week 4: Job Tasks" prompt="Green: List the job tasks that participants will complete during the service, e.g. 1) Clear &amp; wash tables, 2) empty trash, 3) sweep floor, 4) clean restrooms, etc._x000a_" sqref="G61" xr:uid="{AFDAEE23-A021-48A9-92F3-F82CAB225B3C}"/>
    <dataValidation allowBlank="1" showInputMessage="1" showErrorMessage="1" promptTitle="Week 4: Service UOS" prompt="Non-Editable: Calculation" sqref="E60:F60" xr:uid="{81207835-D0A4-412D-8E22-A4850054BAF5}"/>
    <dataValidation type="list" allowBlank="1" showInputMessage="1" showErrorMessage="1" error="Must be between 0 - 4." promptTitle="Week 4: # In Group" prompt="Green: Enter or select the number of people in the group (Max= 4)." sqref="E59:F59" xr:uid="{444C43E9-C572-4DFE-92EF-BC6DFDA03452}">
      <formula1>$J$7:$J$10</formula1>
    </dataValidation>
    <dataValidation allowBlank="1" showInputMessage="1" showErrorMessage="1" promptTitle="Week 4: Work Schedule" prompt="Green: Enter the scheduled start and end time for the service, e.g. 9:00 - 12:00." sqref="B59:C59" xr:uid="{947DBDF8-4E3C-445A-B21E-66C33E297545}"/>
    <dataValidation allowBlank="1" showInputMessage="1" showErrorMessage="1" promptTitle="Week 4: Job Site" prompt="Green: Business name &amp; address." sqref="G58" xr:uid="{4B296B83-554C-4C45-85B3-7E3A1D8E8728}"/>
    <dataValidation allowBlank="1" showInputMessage="1" showErrorMessage="1" promptTitle="Week 3/Day 5: Narrative" prompt="Green: Enter a summary of the Individuals experiences (e.g. concerns with soft skills), performance (e.g. did they meet the employer’s quality/quantity expectations), if not what was the issue), and any interventions the Provider used for the day." sqref="G55" xr:uid="{4BDD85D5-EAB3-4D62-B141-087B541B3DAC}"/>
    <dataValidation allowBlank="1" showInputMessage="1" showErrorMessage="1" error="This field is not editable." promptTitle="Week 3/Day 5: Daily VTS" prompt="Non-Editable: Calculation" sqref="E55" xr:uid="{33603820-4939-4778-9B30-277B45FFB315}"/>
    <dataValidation type="whole" allowBlank="1" showInputMessage="1" showErrorMessage="1" error="Must be between 0 and 240 minutes." promptTitle="Week 3/Day 5: Less Time" prompt="Green: Less Time (In Minutes) for unpaid meal periods and extra unpaid breaks.  Youth are permitted one paid fifteen (15) minute break for every four (4) hours of actual work." sqref="D55" xr:uid="{350AF00A-5039-45A1-988F-9A8E916DEA6E}">
      <formula1>0</formula1>
      <formula2>240</formula2>
    </dataValidation>
    <dataValidation type="whole" allowBlank="1" showInputMessage="1" showErrorMessage="1" error="Must be between 0 and 240 minutes." promptTitle="Week 3/Day 4: Less Time" prompt="Green: Less Time (In Minutes) for unpaid meal periods and extra unpaid breaks.  Youth are permitted one paid fifteen (15) minute break for every four (4) hours of actual work." sqref="D54" xr:uid="{FA34B521-BEB5-42D6-BC38-259D967501F4}">
      <formula1>0</formula1>
      <formula2>240</formula2>
    </dataValidation>
    <dataValidation allowBlank="1" showInputMessage="1" showErrorMessage="1" error="This field is not editable." promptTitle="Week 3/Day 4: Daily VTS" prompt="Non-Editable: Calculation" sqref="E54" xr:uid="{6376D557-F998-4CB0-926C-24E1F09A8DA0}"/>
    <dataValidation allowBlank="1" showInputMessage="1" showErrorMessage="1" promptTitle="Week 3/Day 4: Narrative" prompt="Green: Enter a summary of the Individuals experiences (e.g. concerns with soft skills), performance (e.g. did they meet the employer’s quality/quantity expectations), if not what was the issue), and any interventions the Provider used for the day." sqref="G54" xr:uid="{2FBFBE89-2D15-4147-91B7-19AFFE41B980}"/>
    <dataValidation allowBlank="1" showInputMessage="1" showErrorMessage="1" promptTitle="Week 3/Day 1: Narrative" prompt="Green: Enter a summary of the Individuals experiences (e.g. concerns with soft skills), performance (e.g. did they meet the employer’s quality/quantity expectations), if not what was the issue), and any interventions the Provider used for the day." sqref="G52" xr:uid="{1717A7F0-A275-4336-A1F0-ABE323C3C863}"/>
    <dataValidation allowBlank="1" showInputMessage="1" showErrorMessage="1" error="This field is not editable." promptTitle="Week 3/Day 1: Daily VTS" prompt="Non-Editable: Calculation" sqref="E51" xr:uid="{AF7D1F63-7878-46AD-A66D-4DF0AFC41E55}"/>
    <dataValidation type="whole" allowBlank="1" showInputMessage="1" showErrorMessage="1" error="Must be between 0 and 240 minutes." promptTitle="Week 3/Day 1: Less Time" prompt="Green: Less Time (In Minutes) for unpaid meal periods and extra unpaid breaks.  Youth are permitted one paid fifteen (15) minute break for every four (4) hours of actual work." sqref="D51" xr:uid="{F461A23B-E7E4-472F-B2E1-55F5BD2EC599}">
      <formula1>0</formula1>
      <formula2>240</formula2>
    </dataValidation>
    <dataValidation type="date" allowBlank="1" showInputMessage="1" showErrorMessage="1" errorTitle="Date 1" error="Must be be a date format MM/DD/YY." promptTitle="Week 3/Day 1: Date" prompt="Green: Date of Service, MM/DD/YY." sqref="A51 A53 A55" xr:uid="{69568DA9-0A5F-4393-A378-FE0E088AEAB2}">
      <formula1>44331</formula1>
      <formula2>45930</formula2>
    </dataValidation>
    <dataValidation allowBlank="1" showInputMessage="1" showErrorMessage="1" promptTitle="Week 3: Job Tasks" prompt="Green: List the job tasks that participants will complete during the service, e.g. 1) Clear &amp; wash tables, 2) empty trash, 3) sweep floor, 4) clean restrooms, etc._x000a_" sqref="G48" xr:uid="{5B1ED956-F21C-4BDA-A87D-C6F0FDB38748}"/>
    <dataValidation type="list" allowBlank="1" showInputMessage="1" showErrorMessage="1" error="Must be between 0 - 4." promptTitle="Week 3: # In Group" prompt="Green: Enter or select the number of people in the group (Max= 4)." sqref="E46:F46" xr:uid="{C0545284-10E5-4D8D-AB17-D84E000E52AD}">
      <formula1>$J$7:$J$10</formula1>
    </dataValidation>
    <dataValidation allowBlank="1" showInputMessage="1" showErrorMessage="1" promptTitle="Week 3: Work Schedule" prompt="Green: Enter the scheduled start and end time for the service, e.g. 9:00 - 12:00." sqref="B46:C46" xr:uid="{152661A8-9662-4DF9-99FE-756E03475D56}"/>
    <dataValidation allowBlank="1" showInputMessage="1" showErrorMessage="1" promptTitle="Week 3: Job Site" prompt="Green: Business name &amp; address." sqref="G45" xr:uid="{CCB1B7A2-AA2B-4343-B2AE-3ACD6133FF3D}"/>
    <dataValidation type="whole" allowBlank="1" showInputMessage="1" showErrorMessage="1" error="Must be between 0 and 240 minutes." promptTitle="Week 2/Day 5: Less Time" prompt="Green: Less Time (In Minutes) for unpaid meal periods and extra unpaid breaks.  Youth are permitted one paid fifteen (15) minute break for every four (4) hours of actual work." sqref="D42" xr:uid="{BDB8F02D-AD8E-4DD9-B1EE-7DB5574F6C02}">
      <formula1>0</formula1>
      <formula2>240</formula2>
    </dataValidation>
    <dataValidation allowBlank="1" showInputMessage="1" showErrorMessage="1" error="This field is not editable." promptTitle="Week 2/Day 5: Daily VTS" prompt="Non-Editable: Calculation" sqref="E42" xr:uid="{6498CBD3-1BE1-478C-A007-7A1534109BFE}"/>
    <dataValidation allowBlank="1" showInputMessage="1" showErrorMessage="1" promptTitle="Week 2/Day 5: Narrative" prompt="Green: Enter a summary of the Individuals experiences (e.g. concerns with soft skills), performance (e.g. did they meet the employer’s quality/quantity expectations), if not what was the issue), and any interventions the Provider used for the day." sqref="G42" xr:uid="{B6F82E0A-8B04-46F0-9470-47DD5EC2366F}"/>
    <dataValidation allowBlank="1" showInputMessage="1" showErrorMessage="1" promptTitle="Week 2/Day 4: Narrative" prompt="Green: Enter a summary of the Individuals experiences (e.g. concerns with soft skills), performance (e.g. did they meet the employer’s quality/quantity expectations), if not what was the issue), and any interventions the Provider used for the day." sqref="G41" xr:uid="{985A518B-6155-4847-9BBA-8E43DF004E9E}"/>
    <dataValidation allowBlank="1" showInputMessage="1" showErrorMessage="1" error="This field is not editable." promptTitle="Week 2/Day 4: Daily VTS" prompt="Non-Editable: Calculation" sqref="E41" xr:uid="{48FA8DA6-2037-40DD-BB9A-576D6D199F5E}"/>
    <dataValidation type="whole" allowBlank="1" showInputMessage="1" showErrorMessage="1" error="Must be between 0 and 240 minutes." promptTitle="Week 2/Day 4: Less Time" prompt="Green: Less Time (In Minutes) for unpaid meal periods and extra unpaid breaks.  Youth are permitted one paid fifteen (15) minute break for every four (4) hours of actual work." sqref="D41" xr:uid="{B989DD38-E2B0-4238-BCA4-34FC7E364D7E}">
      <formula1>0</formula1>
      <formula2>240</formula2>
    </dataValidation>
    <dataValidation allowBlank="1" showInputMessage="1" showErrorMessage="1" error="This field is not editable." promptTitle="Week 2/Day 3: Daily VTS" prompt="Non-Editable: Calculation" sqref="E40" xr:uid="{51DD3A1A-FE27-4D53-8433-E18E6F74C2C2}"/>
    <dataValidation allowBlank="1" showInputMessage="1" showErrorMessage="1" promptTitle="Week 2/Day 3: Narrative" prompt="Green: Enter a summary of the Individuals experiences (e.g. concerns with soft skills), performance (e.g. did they meet the employer’s quality/quantity expectations), if not what was the issue), and any interventions the Provider used for the day." sqref="G40" xr:uid="{84E2C117-A50E-4473-9CF0-889BC1053F19}"/>
    <dataValidation allowBlank="1" showInputMessage="1" showErrorMessage="1" promptTitle="Week 2/Day 2: Narrative" prompt="Green: Enter a summary of the Individuals experiences (e.g. concerns with soft skills), performance (e.g. did they meet the employer’s quality/quantity expectations), if not what was the issue), and any interventions the Provider used for the day." sqref="G39" xr:uid="{72C98383-E66F-4D7A-9812-ABD991367501}"/>
    <dataValidation type="whole" allowBlank="1" showInputMessage="1" showErrorMessage="1" error="Must be between 0 and 240 minutes." promptTitle="Week 2/Day 2: Less Time" prompt="Green: Less Time (In Minutes) for unpaid meal periods and extra unpaid breaks.  Youth are permitted one paid fifteen (15) minute break for every four (4) hours of actual work." sqref="D39" xr:uid="{0A610742-A28B-47DA-9D67-AD02BF09E726}">
      <formula1>0</formula1>
      <formula2>240</formula2>
    </dataValidation>
    <dataValidation type="date" allowBlank="1" showInputMessage="1" showErrorMessage="1" errorTitle="Date 1" error="Must be be a date format MM/DD/YY." promptTitle="Week 2/Day 2: Date" prompt="Green: Date of Service, MM/DD/YY." sqref="A39 A41" xr:uid="{81F3D0FD-EAE8-49FA-8A18-F668F50FD850}">
      <formula1>44331</formula1>
      <formula2>45930</formula2>
    </dataValidation>
    <dataValidation type="whole" allowBlank="1" showInputMessage="1" showErrorMessage="1" error="Must be between 0 and 240 minutes." promptTitle="Week 2/Day 1: Less Time" prompt="Green: Less Time (In Minutes) for unpaid meal periods and extra unpaid breaks.  Youth are permitted one paid fifteen (15) minute break for every four (4) hours of actual work." sqref="D38" xr:uid="{341A4F50-A637-431E-A0A5-62E37620209A}">
      <formula1>0</formula1>
      <formula2>240</formula2>
    </dataValidation>
    <dataValidation allowBlank="1" showInputMessage="1" showErrorMessage="1" promptTitle="Week 2/Day 1: Staff Initials" prompt="Green: Enter the names of all Provider Staff members that performed the service during the week." sqref="F38:F42" xr:uid="{7D36D573-BD12-4D31-9BF7-FD748B7369D2}"/>
    <dataValidation allowBlank="1" showInputMessage="1" showErrorMessage="1" promptTitle="Week 2/Day 1: Narrative" prompt="Green: Enter a summary of the Individuals experiences (e.g. concerns with soft skills), performance (e.g. did they meet the employer’s quality/quantity expectations), if not what was the issue), and any interventions the Provider used for the day." sqref="G38" xr:uid="{912DAB66-7769-4F96-B6E8-D80431071708}"/>
    <dataValidation allowBlank="1" showInputMessage="1" showErrorMessage="1" error="This field is not editable." promptTitle="Week 2/Day 1: Daily VTS" prompt="Non-Editable: Calculation" sqref="E38" xr:uid="{770E3429-A301-4A88-937D-FCFE0E9C0655}"/>
    <dataValidation type="date" allowBlank="1" showInputMessage="1" showErrorMessage="1" errorTitle="Date 1" error="Must be be a date format MM/DD/YY." promptTitle="Week 2/Day 1: Date" prompt="Green: Date of Service, MM/DD/YY." sqref="A38 A40 A42" xr:uid="{88E6FDCF-63EF-4A1F-A2DC-9BAAFE551D77}">
      <formula1>44331</formula1>
      <formula2>45930</formula2>
    </dataValidation>
    <dataValidation allowBlank="1" showInputMessage="1" showErrorMessage="1" promptTitle="Week 2: Job Tasks" prompt="Green: List the job tasks that participants will complete during the service, e.g. 1) Clear &amp; wash tables, 2) empty trash, 3) sweep floor, 4) clean restrooms, etc._x000a_" sqref="G35" xr:uid="{B3327464-3DD5-4178-8930-1039B5020373}"/>
    <dataValidation allowBlank="1" showInputMessage="1" showErrorMessage="1" promptTitle="Week 2: Job Site" prompt="Green: Business name &amp; address." sqref="G32" xr:uid="{C381B58E-E8EF-4C23-A05B-4EFDBC501C1A}"/>
    <dataValidation allowBlank="1" showInputMessage="1" showErrorMessage="1" promptTitle="Week 4: Total VTS UOS" prompt="Non-Editable: Calculation" sqref="E69" xr:uid="{6973FD63-7238-455B-866B-CB7475684C97}"/>
    <dataValidation allowBlank="1" showInputMessage="1" showErrorMessage="1" promptTitle="Week 5: Total VTS UOS" prompt="Non-Editable: Calculation" sqref="E82" xr:uid="{734CF1C8-EF59-4ABF-BADB-FD2284B0269E}"/>
    <dataValidation allowBlank="1" showInputMessage="1" showErrorMessage="1" promptTitle="Week 3: Total VTS UOS" prompt="Non-Editable: Calculation" sqref="E56" xr:uid="{7125F103-0A99-4ADD-989A-864EFF147CE4}"/>
    <dataValidation allowBlank="1" showInputMessage="1" showErrorMessage="1" promptTitle="Week 2: Total VTS UOS" prompt="Non-Editable: Calculation" sqref="E43" xr:uid="{36A1F0EC-E757-4589-821F-584B6A7F9791}"/>
    <dataValidation allowBlank="1" showInputMessage="1" showErrorMessage="1" promptTitle="Week 2: Service UOS" prompt="Non-Editable: Calculation" sqref="E34:F34" xr:uid="{756491C7-90A7-4AE3-8428-7CA0054530FF}"/>
    <dataValidation type="list" allowBlank="1" showInputMessage="1" showErrorMessage="1" error="Must be between 0 - 4." promptTitle="Week 2: # In Group" prompt="Green: Enter or select the number of people in the group (Max= 4)." sqref="E33:F33" xr:uid="{60C7D5D9-7487-426B-93E4-03F5EBD04C77}">
      <formula1>$J$7:$J$10</formula1>
    </dataValidation>
    <dataValidation allowBlank="1" showInputMessage="1" showErrorMessage="1" promptTitle="Week 2: Work Schedule" prompt="Green: Enter the scheduled start and end time for the service, e.g. 9:00 - 12:00." sqref="B33:C33" xr:uid="{ECE22D40-BF02-4640-A6CB-CDD957ACD410}"/>
    <dataValidation type="whole" allowBlank="1" showInputMessage="1" showErrorMessage="1" error="Must be between 0 and 240 minutes." promptTitle="Week 1/Day 5: Less Time" prompt="Green: Less Time (In Minutes) for unpaid meal periods and extra unpaid breaks.  Youth are permitted one paid fifteen (15) minute break for every four (4) hours of actual work." sqref="D29" xr:uid="{3E40CF1C-50CA-426B-A61E-87871755CCA1}">
      <formula1>0</formula1>
      <formula2>240</formula2>
    </dataValidation>
    <dataValidation allowBlank="1" showInputMessage="1" showErrorMessage="1" promptTitle="Week 1/Day 5: Narrative" prompt="Green: Enter a summary of the Individuals experiences (e.g. concerns with soft skills), performance (e.g. did they meet the employer’s quality/quantity expectations), if not what was the issue), and any interventions the Provider used for the day." sqref="G29" xr:uid="{5A9EF7FC-3830-438D-9463-D264BBBE98AF}"/>
    <dataValidation allowBlank="1" showInputMessage="1" showErrorMessage="1" promptTitle="Week 1/Day 4: Narrative" prompt="Green: Enter a summary of the Individuals experiences (e.g. concerns with soft skills), performance (e.g. did they meet the employer’s quality/quantity expectations), if not what was the issue), and any interventions the Provider used for the day." sqref="G28" xr:uid="{9E8F1DA5-12A6-4C3D-B531-D5F176075505}"/>
    <dataValidation allowBlank="1" showInputMessage="1" showErrorMessage="1" error="This field is not editable." promptTitle="Week 1/Day 4: Daily VTS" prompt="Non-Editable: Calculation" sqref="E28" xr:uid="{ED7FF691-C9D8-4835-AA07-AFDEEF862FBB}"/>
    <dataValidation type="whole" allowBlank="1" showInputMessage="1" showErrorMessage="1" error="Must be between 0 and 240 minutes." promptTitle="Week 1/Day 4: Less Time" prompt="Green: Less Time (In Minutes) for unpaid meal periods and extra unpaid breaks.  Youth are permitted one paid fifteen (15) minute break for every four (4) hours of actual work." sqref="D28" xr:uid="{C93557F1-1B2F-469C-A915-21A727739E6C}">
      <formula1>0</formula1>
      <formula2>240</formula2>
    </dataValidation>
    <dataValidation type="whole" allowBlank="1" showInputMessage="1" showErrorMessage="1" error="Must be between 0 and 240 minutes." promptTitle="Week 1/Day 3: Less Time" prompt="Green: Less Time (In Minutes) for unpaid meal periods and extra unpaid breaks.  Youth are permitted one paid fifteen (15) minute break for every four (4) hours of actual work." sqref="D40 D27 D53" xr:uid="{5EFDC5C4-69D2-43A0-BC07-11ED4DF291E1}">
      <formula1>0</formula1>
      <formula2>240</formula2>
    </dataValidation>
    <dataValidation allowBlank="1" showInputMessage="1" showErrorMessage="1" error="This field is not editable." promptTitle="Week 1/Day 3: Daily VTS" prompt="Non-Editable: Calculation" sqref="E27 E53" xr:uid="{3D8D2A2E-19F8-4D1B-9409-D6CF00B8D0CD}"/>
    <dataValidation allowBlank="1" showInputMessage="1" showErrorMessage="1" promptTitle="Week 1/Day 3: Narrative" prompt="Green: Enter a summary of the Individuals experiences (e.g. concerns with soft skills), performance (e.g. did they meet the employer’s quality/quantity expectations), if not what was the issue), and any interventions the Provider used for the day." sqref="G27 G53" xr:uid="{FE15DC20-7E7F-4697-A576-75FF906F4757}"/>
    <dataValidation allowBlank="1" showInputMessage="1" showErrorMessage="1" promptTitle="Week 1/Day 2: Narrative" prompt="Green: Enter a summary of the Individuals experiences (e.g. concerns with soft skills), performance (e.g. did they meet the employer’s quality/quantity expectations), if not what was the issue), and any interventions the Provider used for the day." sqref="G26" xr:uid="{1B158F2B-CD08-4E4C-8F07-685B36272453}"/>
    <dataValidation allowBlank="1" showInputMessage="1" showErrorMessage="1" error="This field is not editable." promptTitle="Week 1/Day 2: Daily VTS" prompt="Non-Editable: Calculation" sqref="E26 E39 E52" xr:uid="{78793FFE-19EF-40D5-B9AE-D56F3B40D6BF}"/>
    <dataValidation type="whole" allowBlank="1" showInputMessage="1" showErrorMessage="1" error="Must be between 0 and 240 minutes." promptTitle="Week 1/Day 2: Less Time" prompt="Green: Less Time (In Minutes) for unpaid meal periods and extra unpaid breaks.  Youth are permitted one paid fifteen (15) minute break for every four (4) hours of actual work." sqref="D26 D52" xr:uid="{FE88B146-0133-4DD0-9FDD-3E7FF7FB0341}">
      <formula1>0</formula1>
      <formula2>240</formula2>
    </dataValidation>
    <dataValidation type="date" allowBlank="1" showInputMessage="1" showErrorMessage="1" errorTitle="Date 1" error="Must be be a date format MM/DD/YY." promptTitle="Week 1/Day 2: Date" prompt="Green: Date of Service, MM/DD/YY." sqref="A28 A26 A52 A54" xr:uid="{4FCC871A-8110-4B97-A145-3A200A35DF78}">
      <formula1>44331</formula1>
      <formula2>45930</formula2>
    </dataValidation>
    <dataValidation type="list" allowBlank="1" showInputMessage="1" showErrorMessage="1" promptTitle="VTS Certification" prompt="Green: Select or type Yes or No, to attest to the fact that the Individual worked and was paid equivalent to the Ohio minimum wage for work activities." sqref="G89" xr:uid="{EC1178FD-1332-453D-AE39-8EE1FFE47FEF}">
      <formula1>$K$1:$K$2</formula1>
    </dataValidation>
    <dataValidation allowBlank="1" showInputMessage="1" showErrorMessage="1" promptTitle="Individual's Self-Assessment" prompt="Green: Enter a summary of how the Individual feel they performed during the service, including any concerns or potential barriers to employment." sqref="G85" xr:uid="{588134F3-6F83-4502-BFA3-09A27C40C7A4}"/>
    <dataValidation allowBlank="1" showInputMessage="1" showErrorMessage="1" promptTitle="Provider's Assessment" prompt="Green: Enter a summary of the Provider's assessment of the Individual and recommendation for next steps , including any concerns or potential barriers to employment." sqref="G86" xr:uid="{536BBF13-FD72-47B7-B86E-B70A95E0086C}"/>
    <dataValidation allowBlank="1" showInputMessage="1" showErrorMessage="1" promptTitle="Provider's Assessment Continued" prompt="Green: Enter a summary of the Provider's assessment of the Individual and recommendation for next steps , including any concerns or potential barriers to employment." sqref="G87" xr:uid="{C5FA9DE0-8A4E-40AD-9B3E-96C136B09EB7}"/>
    <dataValidation type="whole" allowBlank="1" showInputMessage="1" showErrorMessage="1" error="Must be between 0 and 240 minutes." promptTitle="Week 1/Day 1: Less Time" prompt="Green: Less Time (In Minutes) for unpaid meal periods and extra unpaid breaks.  Youth are permitted one paid fifteen (15) minute break for every four (4) hours of actual work." sqref="D25" xr:uid="{0E2DA018-CE87-438D-BADA-9176C196B6A5}">
      <formula1>0</formula1>
      <formula2>240</formula2>
    </dataValidation>
    <dataValidation allowBlank="1" showInputMessage="1" showErrorMessage="1" promptTitle="Week 1: Job Tasks" prompt="Green: List the job tasks that participants will complete during the service, e.g. 1) Clear &amp; wash tables, 2) empty trash, 3) sweep floor, 4) clean restrooms, etc._x000a_" sqref="G22" xr:uid="{93C45CDC-D5B2-42B4-A2E6-72FC2BC7D169}"/>
    <dataValidation type="list" allowBlank="1" showInputMessage="1" showErrorMessage="1" error="Must be between 0 - 4." promptTitle="Week 1: # In Group" prompt="Green: Enter or select the number of people in the group (Max= 4)." sqref="E20:F20" xr:uid="{77A7BE56-C9C5-4E0E-95A2-0623708380FA}">
      <formula1>$J$7:$J$10</formula1>
    </dataValidation>
    <dataValidation allowBlank="1" showInputMessage="1" showErrorMessage="1" prompt="Green: Enter the name(s) of the OOD Staff or OOD Contractor assigned to manage the case in this field." sqref="G7" xr:uid="{ED984F83-A710-4E7E-8B0B-B72CE8AB74F5}"/>
    <dataValidation allowBlank="1" showInputMessage="1" showErrorMessage="1" promptTitle="Week 1: Service UOS" prompt="Non-Editable: Calculation" sqref="E21:F21 E47:F47" xr:uid="{AF5F9AEF-6B1A-4EB0-9134-42053C5F86D6}"/>
    <dataValidation allowBlank="1" showInputMessage="1" showErrorMessage="1" promptTitle="Week 1: Total VTS UOS" prompt="Non-Editable: Calculation" sqref="E30" xr:uid="{F7A2CE39-1456-4A5C-B2F4-6AE808403025}"/>
    <dataValidation allowBlank="1" showInputMessage="1" showErrorMessage="1" promptTitle="Service 2 Total $" prompt="Non-Editable: Calculation" sqref="G13" xr:uid="{F95A0AFF-D958-4952-99B6-F6D837AB3F62}"/>
    <dataValidation allowBlank="1" showInputMessage="1" showErrorMessage="1" promptTitle="Service 1 Total $" prompt="Non-Editable: Calculation" sqref="G12" xr:uid="{919E198A-27DE-40D1-99CC-1ADEB47276B7}"/>
    <dataValidation allowBlank="1" showInputMessage="1" showErrorMessage="1" promptTitle="SAM Total $" prompt="Non-Editable: Calculation" sqref="G14" xr:uid="{63F45DE6-307A-49F8-981C-EFB43C4D4D36}"/>
    <dataValidation allowBlank="1" showInputMessage="1" showErrorMessage="1" prompt="Green: Enter the Provider's name in this field." sqref="G1" xr:uid="{663A3983-D101-421B-8FE0-B93A05572DE5}"/>
    <dataValidation allowBlank="1" showInputMessage="1" showErrorMessage="1" prompt="Green: Enter the authorization number from the OOD-0020 VR Original Authorization &amp; Billing Form in this field." sqref="G2" xr:uid="{F67A6495-1632-45C5-B7B2-732E2670AC93}"/>
    <dataValidation allowBlank="1" showInputMessage="1" showErrorMessage="1" prompt="Enter the Provider's name in this field." sqref="I1" xr:uid="{36C9DBDD-575B-4BDD-B0F9-82BEEAA60295}"/>
    <dataValidation type="decimal" allowBlank="1" showInputMessage="1" showErrorMessage="1" error="Valure exceeds current rate." promptTitle="VTS Rate" prompt="Enter the current calendar year rate for the Vocational Training Stipend in this field." sqref="F15" xr:uid="{B663ED0D-3431-4037-8A13-88DA09912199}">
      <formula1>0</formula1>
      <formula2>5</formula2>
    </dataValidation>
    <dataValidation allowBlank="1" showInputMessage="1" showErrorMessage="1" promptTitle="Invoice Total $" prompt="Non-Editable: Calculation" sqref="G17" xr:uid="{67842C46-6CF4-41E3-9ECD-063CBA898E8F}"/>
    <dataValidation allowBlank="1" showInputMessage="1" showErrorMessage="1" promptTitle="Bilingual Supplement Total $" prompt="Non-Editable: Calculation" sqref="G16" xr:uid="{796CCE4E-4398-42D4-888F-AB91D4E7B9D7}"/>
    <dataValidation allowBlank="1" showInputMessage="1" showErrorMessage="1" promptTitle="VTS Total $" prompt="Non-Editable: Calculation" sqref="G15" xr:uid="{CD09210B-8D49-4B8F-B6AE-92B8D5B588ED}"/>
    <dataValidation allowBlank="1" showInputMessage="1" showErrorMessage="1" prompt="Green: Enter the name(s) of the Provider’s Staff who completed the report, if not the same as the Staff providing the direct service." sqref="G6" xr:uid="{07FC189F-3FA5-4B3B-969F-34B806464421}"/>
    <dataValidation allowBlank="1" showInputMessage="1" showErrorMessage="1" prompt="Green: Enter the name(s) and initials of Provider’s Direct Staff, e.g. Noah Blake (NB)) in this field." sqref="G5" xr:uid="{EE8A9223-ACC3-4BB8-81B6-129FFD93C9AF}"/>
    <dataValidation allowBlank="1" showInputMessage="1" showErrorMessage="1" prompt="Green: Enter the name of the Individual receiving the service in this field." sqref="G4" xr:uid="{1B40CD20-AE4E-46B4-B748-209065BB16AA}"/>
    <dataValidation allowBlank="1" showInputMessage="1" showErrorMessage="1" promptTitle="Week 1/Day 1:Staff Initials" prompt="Green: Enter the names of all Provider Staff members that performed the service during the week." sqref="F51:F55 F25:F29" xr:uid="{F7805D74-3D12-41B2-BEBB-6E0D13BA72EE}"/>
    <dataValidation allowBlank="1" showInputMessage="1" showErrorMessage="1" error="This field is not editable." promptTitle="Week 1/Day 1: Daily VTS" prompt="Non-Editable: Calculation" sqref="E25 E29" xr:uid="{26E8844E-8632-466D-99B9-C91E9CF765E5}"/>
    <dataValidation type="date" allowBlank="1" showInputMessage="1" showErrorMessage="1" errorTitle="Date 1" error="Must be be a date format MM/DD/YY." promptTitle="Week 1/Day 1: Date" prompt="Green: Date of Service, MM/DD/YY." sqref="A25 A27 A29" xr:uid="{22603319-17DC-45A8-8F4B-AE3691464D23}">
      <formula1>44331</formula1>
      <formula2>45930</formula2>
    </dataValidation>
    <dataValidation allowBlank="1" showInputMessage="1" showErrorMessage="1" promptTitle="Week 1: Job Site" prompt="Green: Business name &amp; address." sqref="G19" xr:uid="{75487370-BC94-4FE7-B9EF-076A08ED2494}"/>
    <dataValidation allowBlank="1" showInputMessage="1" showErrorMessage="1" promptTitle="Week 1: Work Schedule" prompt="Green: Enter the scheduled start and end time for the service, e.g. 9:00 - 12:00." sqref="B20:C20" xr:uid="{49D1A8E0-4962-4D39-B3DC-0970C96BA293}"/>
    <dataValidation allowBlank="1" showInputMessage="1" showErrorMessage="1" promptTitle="Week 1" prompt="List the job tasks that participants will complete during the service, e.g. 1) Clear &amp; wash tables, 2) empty trash, 3) sweep floor, 4) clean restrooms, etc._x000a_" sqref="G23 G49 G62 G36 G75" xr:uid="{CCD359A3-92D1-4BF2-93BA-A77EE95741A0}"/>
    <dataValidation allowBlank="1" showInputMessage="1" showErrorMessage="1" promptTitle="Week 1/Day 1: Narrative" prompt="Green: Enter a summary of the Individuals experiences (e.g. concerns with soft skills), performance (e.g. did they meet the employer’s quality/quantity expectations), if not what was the issue), and any interventions the Provider used for the day." sqref="G51 G25" xr:uid="{68F50BBB-A2DF-4467-A223-7EB991C68157}"/>
    <dataValidation type="time" allowBlank="1" showInputMessage="1" showErrorMessage="1" error="Enter a time between 12:00 AM and 11:59 PM." promptTitle="Week 1/Day 1: Individual Start" prompt="Green: Enter the time the individual clocked in for work for purposes of the Vocational Training Stipend (VTS)." sqref="B25" xr:uid="{0A05ABAD-78B9-4FEA-B5D4-49B806E27075}">
      <formula1>J6</formula1>
      <formula2>J7</formula2>
    </dataValidation>
    <dataValidation type="time" allowBlank="1" showInputMessage="1" showErrorMessage="1" error="Enter a time between 12:00 AM and 11:59 PM." promptTitle="Week 1/Day 1: Individual End" prompt="Enter the time the individual clocked out for work for purposes of the Vocational Training Stipend (VTS)." sqref="C25 C29" xr:uid="{72AA3342-34D0-40CD-8EA8-8718A7B23013}">
      <formula1>J6</formula1>
      <formula2>J7</formula2>
    </dataValidation>
    <dataValidation type="time" allowBlank="1" showInputMessage="1" showErrorMessage="1" error="Enter a time between 12:00 AM and 11:59 PM." promptTitle="Week 1/Day 2: Individual Start" prompt="Green: Enter the time the individual clocked in for work for purposes of the Vocational Training Stipend (VTS)." sqref="B26 B52 B64" xr:uid="{23185BCF-7F16-41DD-8652-5A775DD5F9DB}">
      <formula1>J7</formula1>
      <formula2>J8</formula2>
    </dataValidation>
    <dataValidation type="time" allowBlank="1" showInputMessage="1" showErrorMessage="1" error="Enter a time between 12:00 AM and 11:59 PM." promptTitle="Week 1/Day 2: Individual End" prompt="Enter the time the individual clocked out for work for purposes of the Vocational Training Stipend (VTS)." sqref="C26 C52 C64" xr:uid="{8E55F0FD-70E6-495D-B059-351ECBA89B7A}">
      <formula1>J7</formula1>
      <formula2>J8</formula2>
    </dataValidation>
    <dataValidation type="time" allowBlank="1" showInputMessage="1" showErrorMessage="1" error="Enter a time between 12:00 AM and 11:59 PM." promptTitle="Week 1/Day 3: Individual End" prompt="Enter the time the individual clocked out for work for purposes of the Vocational Training Stipend (VTS)." sqref="C27 C53 C65" xr:uid="{5A57964A-47A8-4065-8F6C-4D87F552EAAF}">
      <formula1>J8</formula1>
      <formula2>J9</formula2>
    </dataValidation>
    <dataValidation type="time" allowBlank="1" showInputMessage="1" showErrorMessage="1" error="Enter a time between 12:00 AM and 11:59 PM." promptTitle="Week 1/Day 3: Individual Start" prompt="Green: Enter the time the individual clocked in for work for purposes of the Vocational Training Stipend (VTS)." sqref="B27 B53 B65" xr:uid="{FE49E173-B8C7-48E1-90D5-3789B59CDDFD}">
      <formula1>J8</formula1>
      <formula2>J9</formula2>
    </dataValidation>
    <dataValidation type="time" allowBlank="1" showInputMessage="1" showErrorMessage="1" error="Enter a time between 12:00 AM and 11:59 PM." promptTitle="Week 1/Day 4: Individual Start" prompt="Green: Enter the time the individual clocked in for work for purposes of the Vocational Training Stipend (VTS)." sqref="B28" xr:uid="{B4BBACAD-C7A7-4EA9-A1D8-A3FC8A0FCD4E}">
      <formula1>J9</formula1>
      <formula2>J10</formula2>
    </dataValidation>
    <dataValidation type="time" allowBlank="1" showInputMessage="1" showErrorMessage="1" error="Enter a time between 12:00 AM and 11:59 PM." promptTitle="Week 1/Day 4: Individual End" prompt="Enter the time the individual clocked out for work for purposes of the Vocational Training Stipend (VTS)." sqref="C28" xr:uid="{240D82DA-F374-4F5D-8AE2-BA83F009AA33}">
      <formula1>J9</formula1>
      <formula2>J10</formula2>
    </dataValidation>
    <dataValidation type="time" allowBlank="1" showInputMessage="1" showErrorMessage="1" error="Enter a time between 12:00 AM and 11:59 PM." promptTitle="Week 1/Day 5: Individual Start" prompt="Green: Enter the time the individual clocked in for work for purposes of the Vocational Training Stipend (VTS)." sqref="B29" xr:uid="{CCD1CFBA-CE3D-4F19-8A47-DFB7F8B05A8C}">
      <formula1>J10</formula1>
      <formula2>J11</formula2>
    </dataValidation>
    <dataValidation type="time" allowBlank="1" showInputMessage="1" showErrorMessage="1" error="Enter a time between 12:00 AM and 11:59 PM." promptTitle="Week 2/Day 1: Individual Start" prompt="Green: Enter the time the individual clocked in for work for purposes of the Vocational Training Stipend (VTS)." sqref="B38" xr:uid="{965CF6C9-8A24-459C-B61D-02A1321F9101}">
      <formula1>J19</formula1>
      <formula2>J20</formula2>
    </dataValidation>
    <dataValidation type="time" allowBlank="1" showInputMessage="1" showErrorMessage="1" error="Enter a time between 12:00 AM and 11:59 PM." promptTitle="Week 2/Day 1: Individual End" prompt="Enter the time the individual clocked out for work for purposes of the Vocational Training Stipend (VTS)." sqref="C38" xr:uid="{6103CF48-12AB-46A7-A093-57D0CAC99D14}">
      <formula1>J19</formula1>
      <formula2>J20</formula2>
    </dataValidation>
    <dataValidation type="time" allowBlank="1" showInputMessage="1" showErrorMessage="1" error="Enter a time between 12:00 AM and 11:59 PM." promptTitle="Week 2/Day 2: Individual Start" prompt="Green: Enter the time the individual clocked in for work for purposes of the Vocational Training Stipend (VTS)." sqref="B39" xr:uid="{79A7F6CC-07F5-461F-9617-E11733617367}">
      <formula1>J20</formula1>
      <formula2>J21</formula2>
    </dataValidation>
    <dataValidation type="time" allowBlank="1" showInputMessage="1" showErrorMessage="1" error="Enter a time between 12:00 AM and 11:59 PM." promptTitle="Week 2/Day 2: Individual End" prompt="Enter the time the individual clocked out for work for purposes of the Vocational Training Stipend (VTS)." sqref="C39" xr:uid="{9B89BA83-1339-4D37-9638-EC9B900519A6}">
      <formula1>J20</formula1>
      <formula2>J21</formula2>
    </dataValidation>
    <dataValidation type="time" allowBlank="1" showInputMessage="1" showErrorMessage="1" error="Enter a time between 12:00 AM and 11:59 PM." promptTitle="Week 2/Day 3: Individual End" prompt="Enter the time the individual clocked out for work for purposes of the Vocational Training Stipend (VTS)." sqref="C40" xr:uid="{84B1CACB-9864-48B6-BC57-6AA8D2FBF107}">
      <formula1>J21</formula1>
      <formula2>J22</formula2>
    </dataValidation>
    <dataValidation type="time" allowBlank="1" showInputMessage="1" showErrorMessage="1" error="Enter a time between 12:00 AM and 11:59 PM." promptTitle="Week 2/Day 3: Individual Start" prompt="Green: Enter the time the individual clocked in for work for purposes of the Vocational Training Stipend (VTS)." sqref="B40" xr:uid="{AEFD350F-204E-4B47-9351-5B4D74743741}">
      <formula1>J21</formula1>
      <formula2>J22</formula2>
    </dataValidation>
    <dataValidation type="time" allowBlank="1" showInputMessage="1" showErrorMessage="1" error="Enter a time between 12:00 AM and 11:59 PM." promptTitle="Week 2/Day 4: Individual Start" prompt="Green: Enter the time the individual clocked in for work for purposes of the Vocational Training Stipend (VTS)." sqref="B41" xr:uid="{FDE088F3-38E5-460C-B6EF-ACDD96F7F147}">
      <formula1>J22</formula1>
      <formula2>J23</formula2>
    </dataValidation>
    <dataValidation type="time" allowBlank="1" showInputMessage="1" showErrorMessage="1" error="Enter a time between 12:00 AM and 11:59 PM." promptTitle="Week 2/Day 4: Individual End" prompt="Enter the time the individual clocked out for work for purposes of the Vocational Training Stipend (VTS)." sqref="C41" xr:uid="{58A26DC1-97C0-48A9-A8DA-6E14454842EF}">
      <formula1>J22</formula1>
      <formula2>J23</formula2>
    </dataValidation>
    <dataValidation type="time" allowBlank="1" showInputMessage="1" showErrorMessage="1" error="Enter a time between 12:00 AM and 11:59 PM." promptTitle="Week 2/Day 5: Individual End" prompt="Enter the time the individual clocked out for work for purposes of the Vocational Training Stipend (VTS)." sqref="C42" xr:uid="{583E894C-D359-4D44-BDD3-A26933971DF1}">
      <formula1>J23</formula1>
      <formula2>J24</formula2>
    </dataValidation>
    <dataValidation type="time" allowBlank="1" showInputMessage="1" showErrorMessage="1" error="Enter a time between 12:00 AM and 11:59 PM." promptTitle="Week 2/Day 5: Individual Start" prompt="Green: Enter the time the individual clocked in for work for purposes of the Vocational Training Stipend (VTS)." sqref="B42" xr:uid="{BDAA5DD7-A516-482C-ABF3-FC598C119269}">
      <formula1>J23</formula1>
      <formula2>J24</formula2>
    </dataValidation>
    <dataValidation type="time" allowBlank="1" showInputMessage="1" showErrorMessage="1" error="Enter a time between 12:00 AM and 11:59 PM." promptTitle="Week 3/Day 1: Individual Start" prompt="Green: Enter the time the individual clocked in for work for purposes of the Vocational Training Stipend (VTS)." sqref="B51" xr:uid="{E1D11B53-5A46-4AB2-AE87-194257E95FA3}">
      <formula1>J32</formula1>
      <formula2>J33</formula2>
    </dataValidation>
    <dataValidation type="time" allowBlank="1" showInputMessage="1" showErrorMessage="1" error="Enter a time between 12:00 AM and 11:59 PM." promptTitle="Week 3/Day 1: Individual End" prompt="Enter the time the individual clocked out for work for purposes of the Vocational Training Stipend (VTS)." sqref="C51" xr:uid="{3D2264FA-4A93-4503-82C5-249F0C51462D}">
      <formula1>J32</formula1>
      <formula2>J33</formula2>
    </dataValidation>
    <dataValidation type="time" allowBlank="1" showInputMessage="1" showErrorMessage="1" error="Enter a time between 12:00 AM and 11:59 PM." promptTitle="Week 3/Day 4: Individual End" prompt="Enter the time the individual clocked out for work for purposes of the Vocational Training Stipend (VTS)." sqref="C54 C66 C68" xr:uid="{E461C3CD-FEC1-4BB9-8E70-0F01EE592DAE}">
      <formula1>J35</formula1>
      <formula2>J36</formula2>
    </dataValidation>
    <dataValidation type="time" allowBlank="1" showInputMessage="1" showErrorMessage="1" error="Enter a time between 12:00 AM and 11:59 PM." promptTitle="Week 3/Day 4: Individual Start" prompt="Green: Enter the time the individual clocked in for work for purposes of the Vocational Training Stipend (VTS)." sqref="B54 B66 B68" xr:uid="{81EA9650-A856-4DAF-B8F2-980888640A50}">
      <formula1>J35</formula1>
      <formula2>J36</formula2>
    </dataValidation>
    <dataValidation type="time" allowBlank="1" showInputMessage="1" showErrorMessage="1" error="Enter a time between 12:00 AM and 11:59 PM." promptTitle="Week 3/Day 5: Individual Start" prompt="Green: Enter the time the individual clocked in for work for purposes of the Vocational Training Stipend (VTS)." sqref="B55 B67" xr:uid="{632D427E-406C-4A45-A383-86967EF0277F}">
      <formula1>J36</formula1>
      <formula2>J37</formula2>
    </dataValidation>
    <dataValidation type="time" allowBlank="1" showInputMessage="1" showErrorMessage="1" error="Enter a time between 12:00 AM and 11:59 PM." promptTitle="Week 3/Day 5: Individual End" prompt="Enter the time the individual clocked out for work for purposes of the Vocational Training Stipend (VTS)." sqref="C55 C67" xr:uid="{2CEDDFDF-4955-4778-9490-F82EEFCC23EC}">
      <formula1>J36</formula1>
      <formula2>J37</formula2>
    </dataValidation>
  </dataValidations>
  <pageMargins left="0.25" right="0.25" top="1" bottom="0.75" header="0.3" footer="0.3"/>
  <pageSetup scale="84" fitToHeight="0" orientation="landscape" horizontalDpi="360" verticalDpi="360" r:id="rId1"/>
  <headerFooter>
    <oddHeader xml:space="preserve">&amp;L&amp;G&amp;C&amp;"Arial,Regular"&amp;16Summer Youth Work Experience
Invoice and Report&amp;R&amp;8&amp;G
</oddHeader>
    <oddFooter>&amp;L&amp;"Arial,Regular"Updated 01-03-23&amp;C&amp;"Arial,Regular"Form 16</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04565-CF24-4CC0-854E-8F3687E3D1E7}">
  <dimension ref="A1:G11"/>
  <sheetViews>
    <sheetView workbookViewId="0">
      <selection activeCell="G15" sqref="G15"/>
    </sheetView>
  </sheetViews>
  <sheetFormatPr defaultColWidth="8.7109375" defaultRowHeight="15" x14ac:dyDescent="0.25"/>
  <cols>
    <col min="1" max="2" width="8.7109375" style="76"/>
    <col min="3" max="3" width="8.7109375" style="77"/>
    <col min="4" max="4" width="9.7109375" style="77" bestFit="1" customWidth="1"/>
    <col min="5" max="6" width="8.7109375" style="77"/>
    <col min="7" max="16384" width="8.7109375" style="76"/>
  </cols>
  <sheetData>
    <row r="1" spans="1:7" ht="15.75" thickBot="1" x14ac:dyDescent="0.3">
      <c r="A1" s="81" t="s">
        <v>85</v>
      </c>
      <c r="B1" s="81" t="s">
        <v>86</v>
      </c>
      <c r="C1" s="82">
        <v>1212</v>
      </c>
      <c r="D1" s="82">
        <v>654.48</v>
      </c>
      <c r="E1" s="82">
        <v>496.92</v>
      </c>
      <c r="F1" s="82">
        <v>399.96</v>
      </c>
      <c r="G1" s="78"/>
    </row>
    <row r="2" spans="1:7" ht="15.75" thickBot="1" x14ac:dyDescent="0.3">
      <c r="A2" s="81">
        <v>20</v>
      </c>
      <c r="B2" s="83">
        <f>A2/20</f>
        <v>1</v>
      </c>
      <c r="C2" s="82">
        <f>$C$1*B2</f>
        <v>1212</v>
      </c>
      <c r="D2" s="82">
        <f>$D$1*B2</f>
        <v>654.48</v>
      </c>
      <c r="E2" s="82">
        <f>$E$1*B2</f>
        <v>496.92</v>
      </c>
      <c r="F2" s="82">
        <f>$F$1*B2</f>
        <v>399.96</v>
      </c>
      <c r="G2" s="78"/>
    </row>
    <row r="3" spans="1:7" ht="15.75" thickBot="1" x14ac:dyDescent="0.3">
      <c r="A3" s="81">
        <v>19</v>
      </c>
      <c r="B3" s="83">
        <f t="shared" ref="B3:B10" si="0">A3/20</f>
        <v>0.95</v>
      </c>
      <c r="C3" s="82">
        <f t="shared" ref="C3:C10" si="1">$C$1*B3</f>
        <v>1151.3999999999999</v>
      </c>
      <c r="D3" s="82">
        <f t="shared" ref="D3:D10" si="2">$D$1*B3</f>
        <v>621.75599999999997</v>
      </c>
      <c r="E3" s="82">
        <f t="shared" ref="E3:E10" si="3">$E$1*B3</f>
        <v>472.07400000000001</v>
      </c>
      <c r="F3" s="82">
        <f t="shared" ref="F3:F10" si="4">$F$1*B3</f>
        <v>379.96199999999999</v>
      </c>
      <c r="G3" s="78"/>
    </row>
    <row r="4" spans="1:7" ht="15.75" thickBot="1" x14ac:dyDescent="0.3">
      <c r="A4" s="81">
        <v>18</v>
      </c>
      <c r="B4" s="83">
        <f t="shared" si="0"/>
        <v>0.9</v>
      </c>
      <c r="C4" s="82">
        <f t="shared" si="1"/>
        <v>1090.8</v>
      </c>
      <c r="D4" s="82">
        <f t="shared" si="2"/>
        <v>589.03200000000004</v>
      </c>
      <c r="E4" s="82">
        <f t="shared" si="3"/>
        <v>447.22800000000001</v>
      </c>
      <c r="F4" s="82">
        <f t="shared" si="4"/>
        <v>359.964</v>
      </c>
      <c r="G4" s="78"/>
    </row>
    <row r="5" spans="1:7" ht="15.75" thickBot="1" x14ac:dyDescent="0.3">
      <c r="A5" s="81">
        <v>17</v>
      </c>
      <c r="B5" s="83">
        <f t="shared" si="0"/>
        <v>0.85</v>
      </c>
      <c r="C5" s="82">
        <f t="shared" si="1"/>
        <v>1030.2</v>
      </c>
      <c r="D5" s="82">
        <f t="shared" si="2"/>
        <v>556.30799999999999</v>
      </c>
      <c r="E5" s="82">
        <f t="shared" si="3"/>
        <v>422.38200000000001</v>
      </c>
      <c r="F5" s="82">
        <f t="shared" si="4"/>
        <v>339.96599999999995</v>
      </c>
      <c r="G5" s="78"/>
    </row>
    <row r="6" spans="1:7" ht="15.75" thickBot="1" x14ac:dyDescent="0.3">
      <c r="A6" s="81">
        <v>16</v>
      </c>
      <c r="B6" s="83">
        <f t="shared" si="0"/>
        <v>0.8</v>
      </c>
      <c r="C6" s="82">
        <f t="shared" si="1"/>
        <v>969.6</v>
      </c>
      <c r="D6" s="82">
        <f t="shared" si="2"/>
        <v>523.58400000000006</v>
      </c>
      <c r="E6" s="82">
        <f t="shared" si="3"/>
        <v>397.53600000000006</v>
      </c>
      <c r="F6" s="82">
        <f t="shared" si="4"/>
        <v>319.96800000000002</v>
      </c>
      <c r="G6" s="78"/>
    </row>
    <row r="7" spans="1:7" ht="15.75" thickBot="1" x14ac:dyDescent="0.3">
      <c r="A7" s="81">
        <v>15</v>
      </c>
      <c r="B7" s="83">
        <f t="shared" si="0"/>
        <v>0.75</v>
      </c>
      <c r="C7" s="82">
        <f t="shared" si="1"/>
        <v>909</v>
      </c>
      <c r="D7" s="82">
        <f t="shared" si="2"/>
        <v>490.86</v>
      </c>
      <c r="E7" s="82">
        <f t="shared" si="3"/>
        <v>372.69</v>
      </c>
      <c r="F7" s="82">
        <f t="shared" si="4"/>
        <v>299.96999999999997</v>
      </c>
      <c r="G7" s="78"/>
    </row>
    <row r="8" spans="1:7" ht="15.75" thickBot="1" x14ac:dyDescent="0.3">
      <c r="A8" s="81">
        <v>14</v>
      </c>
      <c r="B8" s="83">
        <f t="shared" si="0"/>
        <v>0.7</v>
      </c>
      <c r="C8" s="82">
        <f t="shared" si="1"/>
        <v>848.4</v>
      </c>
      <c r="D8" s="82">
        <f t="shared" si="2"/>
        <v>458.13599999999997</v>
      </c>
      <c r="E8" s="82">
        <f t="shared" si="3"/>
        <v>347.84399999999999</v>
      </c>
      <c r="F8" s="82">
        <f t="shared" si="4"/>
        <v>279.97199999999998</v>
      </c>
      <c r="G8" s="78"/>
    </row>
    <row r="9" spans="1:7" ht="15.75" thickBot="1" x14ac:dyDescent="0.3">
      <c r="A9" s="81">
        <v>13</v>
      </c>
      <c r="B9" s="83">
        <f t="shared" si="0"/>
        <v>0.65</v>
      </c>
      <c r="C9" s="82">
        <f t="shared" si="1"/>
        <v>787.80000000000007</v>
      </c>
      <c r="D9" s="82">
        <f t="shared" si="2"/>
        <v>425.41200000000003</v>
      </c>
      <c r="E9" s="82">
        <f t="shared" si="3"/>
        <v>322.99800000000005</v>
      </c>
      <c r="F9" s="82">
        <f t="shared" si="4"/>
        <v>259.97399999999999</v>
      </c>
      <c r="G9" s="78"/>
    </row>
    <row r="10" spans="1:7" ht="15.75" thickBot="1" x14ac:dyDescent="0.3">
      <c r="A10" s="81">
        <v>12</v>
      </c>
      <c r="B10" s="83">
        <f t="shared" si="0"/>
        <v>0.6</v>
      </c>
      <c r="C10" s="82">
        <f t="shared" si="1"/>
        <v>727.19999999999993</v>
      </c>
      <c r="D10" s="82">
        <f t="shared" si="2"/>
        <v>392.68799999999999</v>
      </c>
      <c r="E10" s="82">
        <f t="shared" si="3"/>
        <v>298.15199999999999</v>
      </c>
      <c r="F10" s="82">
        <f t="shared" si="4"/>
        <v>239.97599999999997</v>
      </c>
      <c r="G10" s="78"/>
    </row>
    <row r="11" spans="1:7" x14ac:dyDescent="0.25">
      <c r="A11" s="79"/>
      <c r="B11" s="79"/>
      <c r="C11" s="80"/>
      <c r="D11" s="80"/>
      <c r="E11" s="80"/>
      <c r="F11" s="80"/>
    </row>
  </sheetData>
  <sheetProtection sheet="1" objects="1" scenarios="1" formatCells="0" formatColumns="0" formatRows="0"/>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95df6ed-4ba3-4abd-9458-7b727b2338c9">
      <UserInfo>
        <DisplayName>Eskridge, Brian</DisplayName>
        <AccountId>313</AccountId>
        <AccountType/>
      </UserInfo>
    </SharedWithUsers>
    <Sent xmlns="69e0afe0-d67c-47df-80e8-4050ca22d06d" xsi:nil="true"/>
    <Notes xmlns="69e0afe0-d67c-47df-80e8-4050ca22d06d" xsi:nil="true"/>
    <PortalFactSheet xmlns="69e0afe0-d67c-47df-80e8-4050ca22d06d" xsi:nil="true"/>
    <Lettergroup xmlns="69e0afe0-d67c-47df-80e8-4050ca22d06d" xsi:nil="true"/>
    <PortalFactSheetYesorNo xmlns="69e0afe0-d67c-47df-80e8-4050ca22d06d" xsi:nil="true"/>
    <Type_x0020_of_x0020_document xmlns="69e0afe0-d67c-47df-80e8-4050ca22d06d" xsi:nil="true"/>
    <_Format xmlns="http://schemas.microsoft.com/sharepoint/v3/fields" xsi:nil="true"/>
    <lcf76f155ced4ddcb4097134ff3c332f xmlns="69e0afe0-d67c-47df-80e8-4050ca22d06d">
      <Terms xmlns="http://schemas.microsoft.com/office/infopath/2007/PartnerControls"/>
    </lcf76f155ced4ddcb4097134ff3c332f>
    <TaxCatchAll xmlns="06a0b0f5-ab3f-4382-8730-459fb424e42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7BE936E000F6440B87F8A15EA763EF8" ma:contentTypeVersion="22" ma:contentTypeDescription="Create a new document." ma:contentTypeScope="" ma:versionID="af1d8e1212cd86aa09ae37de4c9a0e1f">
  <xsd:schema xmlns:xsd="http://www.w3.org/2001/XMLSchema" xmlns:xs="http://www.w3.org/2001/XMLSchema" xmlns:p="http://schemas.microsoft.com/office/2006/metadata/properties" xmlns:ns2="69e0afe0-d67c-47df-80e8-4050ca22d06d" xmlns:ns3="295df6ed-4ba3-4abd-9458-7b727b2338c9" xmlns:ns4="http://schemas.microsoft.com/sharepoint/v3/fields" xmlns:ns5="06a0b0f5-ab3f-4382-8730-459fb424e421" targetNamespace="http://schemas.microsoft.com/office/2006/metadata/properties" ma:root="true" ma:fieldsID="df8699f7aa3a85bf9be5100f13be4a0d" ns2:_="" ns3:_="" ns4:_="" ns5:_="">
    <xsd:import namespace="69e0afe0-d67c-47df-80e8-4050ca22d06d"/>
    <xsd:import namespace="295df6ed-4ba3-4abd-9458-7b727b2338c9"/>
    <xsd:import namespace="http://schemas.microsoft.com/sharepoint/v3/fields"/>
    <xsd:import namespace="06a0b0f5-ab3f-4382-8730-459fb424e42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Sent" minOccurs="0"/>
                <xsd:element ref="ns2:MediaLengthInSeconds" minOccurs="0"/>
                <xsd:element ref="ns2:Type_x0020_of_x0020_document" minOccurs="0"/>
                <xsd:element ref="ns2:Notes" minOccurs="0"/>
                <xsd:element ref="ns2:Lettergroup" minOccurs="0"/>
                <xsd:element ref="ns2:PortalFactSheet" minOccurs="0"/>
                <xsd:element ref="ns2:PortalFactSheetYesorNo" minOccurs="0"/>
                <xsd:element ref="ns4:_Format" minOccurs="0"/>
                <xsd:element ref="ns2: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e0afe0-d67c-47df-80e8-4050ca22d0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Sent" ma:index="18" nillable="true" ma:displayName="Sent" ma:format="Dropdown" ma:internalName="Sent">
      <xsd:simpleType>
        <xsd:restriction base="dms:Text">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Type_x0020_of_x0020_document" ma:index="20" nillable="true" ma:displayName="Type of document" ma:format="Dropdown" ma:internalName="Type_x0020_of_x0020_document">
      <xsd:simpleType>
        <xsd:union memberTypes="dms:Text">
          <xsd:simpleType>
            <xsd:restriction base="dms:Choice">
              <xsd:enumeration value="Training"/>
              <xsd:enumeration value="Notes"/>
              <xsd:enumeration value="Testing Scenarios"/>
              <xsd:enumeration value="Survey Results"/>
            </xsd:restriction>
          </xsd:simpleType>
        </xsd:union>
      </xsd:simpleType>
    </xsd:element>
    <xsd:element name="Notes" ma:index="21" nillable="true" ma:displayName="Notes" ma:format="Dropdown" ma:internalName="Notes">
      <xsd:simpleType>
        <xsd:restriction base="dms:Note">
          <xsd:maxLength value="255"/>
        </xsd:restriction>
      </xsd:simpleType>
    </xsd:element>
    <xsd:element name="Lettergroup" ma:index="22" nillable="true" ma:displayName="Letter group" ma:format="Dropdown" ma:internalName="Lettergroup">
      <xsd:simpleType>
        <xsd:restriction base="dms:Text">
          <xsd:maxLength value="255"/>
        </xsd:restriction>
      </xsd:simpleType>
    </xsd:element>
    <xsd:element name="PortalFactSheet" ma:index="23" nillable="true" ma:displayName="Portal Fact Sheet" ma:format="Dropdown" ma:internalName="PortalFactSheet">
      <xsd:simpleType>
        <xsd:restriction base="dms:Text">
          <xsd:maxLength value="255"/>
        </xsd:restriction>
      </xsd:simpleType>
    </xsd:element>
    <xsd:element name="PortalFactSheetYesorNo" ma:index="24" nillable="true" ma:displayName="Portal Fact Sheet Yes or No" ma:format="Dropdown" ma:internalName="PortalFactSheetYesorNo">
      <xsd:simpleType>
        <xsd:restriction base="dms:Text">
          <xsd:maxLength value="255"/>
        </xsd:restrictio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7234c9c0-dc82-4bd3-8448-fd5c6ce0fb7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95df6ed-4ba3-4abd-9458-7b727b2338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Format" ma:index="25" nillable="true" ma:displayName="Format" ma:description="Media-type, file format or dimensions" ma:internalName="_Forma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a0b0f5-ab3f-4382-8730-459fb424e421" elementFormDefault="qualified">
    <xsd:import namespace="http://schemas.microsoft.com/office/2006/documentManagement/types"/>
    <xsd:import namespace="http://schemas.microsoft.com/office/infopath/2007/PartnerControls"/>
    <xsd:element name="TaxCatchAll" ma:index="28" nillable="true" ma:displayName="Taxonomy Catch All Column" ma:hidden="true" ma:list="{10ea1e92-0e24-4189-bfa8-01b365b2ba9f}" ma:internalName="TaxCatchAll" ma:showField="CatchAllData" ma:web="295df6ed-4ba3-4abd-9458-7b727b2338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9858FD-EAAE-4813-B26D-21FD11B39F99}">
  <ds:schemaRefs>
    <ds:schemaRef ds:uri="295df6ed-4ba3-4abd-9458-7b727b2338c9"/>
    <ds:schemaRef ds:uri="http://purl.org/dc/terms/"/>
    <ds:schemaRef ds:uri="http://www.w3.org/XML/1998/namespace"/>
    <ds:schemaRef ds:uri="http://schemas.microsoft.com/office/2006/documentManagement/types"/>
    <ds:schemaRef ds:uri="http://schemas.microsoft.com/office/infopath/2007/PartnerControls"/>
    <ds:schemaRef ds:uri="http://purl.org/dc/elements/1.1/"/>
    <ds:schemaRef ds:uri="http://purl.org/dc/dcmitype/"/>
    <ds:schemaRef ds:uri="http://schemas.openxmlformats.org/package/2006/metadata/core-properties"/>
    <ds:schemaRef ds:uri="69e0afe0-d67c-47df-80e8-4050ca22d06d"/>
    <ds:schemaRef ds:uri="http://schemas.microsoft.com/office/2006/metadata/properties"/>
    <ds:schemaRef ds:uri="http://schemas.microsoft.com/sharepoint/v3/fields"/>
    <ds:schemaRef ds:uri="06a0b0f5-ab3f-4382-8730-459fb424e421"/>
  </ds:schemaRefs>
</ds:datastoreItem>
</file>

<file path=customXml/itemProps2.xml><?xml version="1.0" encoding="utf-8"?>
<ds:datastoreItem xmlns:ds="http://schemas.openxmlformats.org/officeDocument/2006/customXml" ds:itemID="{A2AA6A4E-6080-475B-9DA5-00C584E02B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e0afe0-d67c-47df-80e8-4050ca22d06d"/>
    <ds:schemaRef ds:uri="295df6ed-4ba3-4abd-9458-7b727b2338c9"/>
    <ds:schemaRef ds:uri="http://schemas.microsoft.com/sharepoint/v3/fields"/>
    <ds:schemaRef ds:uri="06a0b0f5-ab3f-4382-8730-459fb424e4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5D5F3C-8FBC-4706-8596-0D8CE1A53E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Report Form</vt:lpstr>
      <vt:lpstr>Test1</vt:lpstr>
      <vt:lpstr>Instructions</vt:lpstr>
      <vt:lpstr>REPORT SAMPLE</vt:lpstr>
      <vt:lpstr>Calculator</vt:lpstr>
      <vt:lpstr>'Report Form'!Print_Area</vt:lpstr>
      <vt:lpstr>'REPORT SAMPLE'!Print_Area</vt:lpstr>
    </vt:vector>
  </TitlesOfParts>
  <Manager/>
  <Company>Opportunities for Ohioans with Disabilities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Gallucci</dc:creator>
  <cp:keywords/>
  <dc:description/>
  <cp:lastModifiedBy>Seckler, Melanie</cp:lastModifiedBy>
  <cp:revision/>
  <cp:lastPrinted>2022-03-16T15:15:44Z</cp:lastPrinted>
  <dcterms:created xsi:type="dcterms:W3CDTF">2017-07-26T18:44:56Z</dcterms:created>
  <dcterms:modified xsi:type="dcterms:W3CDTF">2023-01-03T20:16:02Z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0x010100F7BE936E000F6440B87F8A15EA763EF8</vt:lpwstr>
  </property>
  <property fmtid="{D5CDD505-2E9C-101B-9397-08002B2CF9AE}" pid="3" name="Order">
    <vt:r8>175000</vt:r8>
  </property>
  <property fmtid="{D5CDD505-2E9C-101B-9397-08002B2CF9AE}" pid="4" name="MSIP_Label_f920f5b4-f35a-4bd1-ab57-79db69ad10fb_Enabled">
    <vt:lpwstr>true</vt:lpwstr>
  </property>
  <property fmtid="{D5CDD505-2E9C-101B-9397-08002B2CF9AE}" pid="5" name="MSIP_Label_f920f5b4-f35a-4bd1-ab57-79db69ad10fb_SetDate">
    <vt:lpwstr>2021-06-17T16:14:33Z</vt:lpwstr>
  </property>
  <property fmtid="{D5CDD505-2E9C-101B-9397-08002B2CF9AE}" pid="6" name="MSIP_Label_f920f5b4-f35a-4bd1-ab57-79db69ad10fb_Method">
    <vt:lpwstr>Privileged</vt:lpwstr>
  </property>
  <property fmtid="{D5CDD505-2E9C-101B-9397-08002B2CF9AE}" pid="7" name="MSIP_Label_f920f5b4-f35a-4bd1-ab57-79db69ad10fb_Name">
    <vt:lpwstr>Sensitive</vt:lpwstr>
  </property>
  <property fmtid="{D5CDD505-2E9C-101B-9397-08002B2CF9AE}" pid="8" name="MSIP_Label_f920f5b4-f35a-4bd1-ab57-79db69ad10fb_SiteId">
    <vt:lpwstr>50f8fcc4-94d8-4f07-84eb-36ed57c7c8a2</vt:lpwstr>
  </property>
  <property fmtid="{D5CDD505-2E9C-101B-9397-08002B2CF9AE}" pid="9" name="MSIP_Label_f920f5b4-f35a-4bd1-ab57-79db69ad10fb_ActionId">
    <vt:lpwstr>8d007a84-8162-46e1-9ed7-5e7f8570e22a</vt:lpwstr>
  </property>
  <property fmtid="{D5CDD505-2E9C-101B-9397-08002B2CF9AE}" pid="10" name="MSIP_Label_f920f5b4-f35a-4bd1-ab57-79db69ad10fb_ContentBits">
    <vt:lpwstr>0</vt:lpwstr>
  </property>
  <property fmtid="{D5CDD505-2E9C-101B-9397-08002B2CF9AE}" pid="11" name="MediaServiceImageTags">
    <vt:lpwstr/>
  </property>
</Properties>
</file>