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99\"/>
    </mc:Choice>
  </mc:AlternateContent>
  <xr:revisionPtr revIDLastSave="0" documentId="13_ncr:1_{F86E631B-C275-4ADA-A3E3-A570C7A7777E}" xr6:coauthVersionLast="47" xr6:coauthVersionMax="47" xr10:uidLastSave="{00000000-0000-0000-0000-000000000000}"/>
  <bookViews>
    <workbookView xWindow="-98" yWindow="-98" windowWidth="28996" windowHeight="15796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"TEXTJOIN("","",TRUE,V71:Y71)"</definedName>
    <definedName name="afbParams">Params!$A$1:$A$4</definedName>
    <definedName name="afbSheet" localSheetId="2">iSheet1!$K$11:$K$14</definedName>
    <definedName name="FilterOver10000">_xlfn.LAMBDA(_xlpm.TableName,_xlpm.ValuesColumn,_xlfn._xlws.FILTER(_xlpm.TableName,_xlpm.ValuesColumn&gt;10000))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iSheet1!$K$11:$S$15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opNFilter">_xlfn.LAMBDA(_xlpm.TableName,_xlpm.ValueSource,_xlpm.n,_xlfn._xlws.SORT(_xlfn._xlws.FILTER(_xlpm.TableName,NOT(ISNA(MATCH(_xlpm.ValueSource,LARGE(_xlpm.ValueSource,_xlfn.SEQUENCE(_xlpm.n)),0)))),9,-1))</definedName>
    <definedName name="TopNFilterColsCSV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</definedName>
    <definedName name="TopNFilterColsRange">_xlfn.LAMBDA(_xlpm.TableName,_xlpm.ValuesColumn,_xlpm.ColumnHeadersRange,_xlpm.ColumnsRange,_xlpm.TopN,_xlfn._xlws.SORT(_xlfn._xlws.FILTER(INDEX(_xlpm.TableName,_xlfn.SEQUENCE(ROWS(_xlpm.TableName)),MATCH(_xlpm.ColumnsRange,_xlpm.ColumnHeadersRange,0)),NOT(ISNA(MATCH(_xlpm.ValuesColumn,LARGE(_xlpm.ValuesColumn,_xlfn.SEQUENCE(_xlpm.TopN)),0)))),COUNTA(_xlpm.ColumnsRange),-1))</definedName>
    <definedName name="ttSheet" localSheetId="0">Guide!$A$4:$D$4</definedName>
    <definedName name="ttSheet" localSheetId="2">iSheet1!$K$14:$S$14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" i="1" l="1" a="1"/>
  <c r="AA63" i="1" s="1"/>
  <c r="AA56" i="1" a="1"/>
  <c r="AA56" i="1" s="1"/>
  <c r="AA48" i="1" a="1"/>
  <c r="AA48" i="1" s="1"/>
  <c r="AA43" i="1" a="1"/>
  <c r="AA43" i="1" s="1"/>
  <c r="AA45" i="1" a="1"/>
  <c r="AA45" i="1" s="1"/>
  <c r="V72" i="1" a="1"/>
  <c r="V72" i="1" s="1"/>
  <c r="AN31" i="1" a="1"/>
  <c r="AN31" i="1" s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18" i="1"/>
  <c r="R117" i="1"/>
  <c r="R116" i="1"/>
  <c r="R115" i="1"/>
  <c r="R114" i="1"/>
  <c r="R113" i="1"/>
  <c r="R112" i="1"/>
  <c r="R111" i="1"/>
  <c r="R110" i="1"/>
  <c r="R109" i="1"/>
  <c r="R108" i="1"/>
  <c r="R82" i="1"/>
  <c r="R81" i="1"/>
  <c r="R80" i="1"/>
  <c r="R79" i="1"/>
  <c r="R78" i="1"/>
  <c r="R77" i="1"/>
  <c r="R76" i="1"/>
  <c r="R75" i="1"/>
  <c r="R74" i="1"/>
  <c r="R73" i="1"/>
  <c r="R72" i="1"/>
  <c r="R71" i="1"/>
  <c r="R46" i="1"/>
  <c r="R45" i="1"/>
  <c r="R44" i="1"/>
  <c r="R43" i="1"/>
  <c r="R42" i="1"/>
  <c r="R41" i="1"/>
  <c r="R40" i="1"/>
  <c r="R39" i="1"/>
  <c r="R38" i="1"/>
  <c r="R37" i="1"/>
  <c r="R36" i="1"/>
  <c r="R35" i="1"/>
  <c r="R107" i="1"/>
  <c r="V38" i="1" s="1" a="1"/>
  <c r="V38" i="1" s="1"/>
  <c r="V27" i="1" a="1"/>
  <c r="V27" i="1" s="1"/>
  <c r="V60" i="1" a="1"/>
  <c r="V60" i="1" s="1"/>
  <c r="V49" i="1" a="1"/>
  <c r="V49" i="1" s="1"/>
  <c r="AN26" i="1" a="1"/>
  <c r="AN26" i="1" s="1"/>
  <c r="AW15" i="1" l="1" a="1"/>
  <c r="AW15" i="1" s="1"/>
  <c r="T15" i="1" a="1"/>
  <c r="T15" i="1" s="1"/>
  <c r="AY15" i="1" a="1"/>
  <c r="AY15" i="1" s="1"/>
  <c r="AN15" i="1" a="1"/>
  <c r="AN15" i="1" s="1"/>
  <c r="V15" i="1" a="1"/>
  <c r="V15" i="1" s="1"/>
  <c r="B12" i="5" l="1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<sst xmlns="http://schemas.openxmlformats.org/spreadsheetml/2006/main" count="1151" uniqueCount="71">
  <si>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</si>
  <si>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</si>
  <si>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</si>
  <si>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</si>
  <si>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</si>
  <si>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</si>
  <si>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</si>
  <si>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</si>
  <si>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</si>
  <si>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</si>
  <si>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</si>
  <si>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</si>
  <si>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</si>
  <si>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</si>
  <si>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</si>
  <si>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</si>
  <si>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</si>
  <si>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</si>
  <si>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</si>
  <si>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</si>
  <si>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</si>
  <si>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</si>
  <si>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</si>
  <si>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</si>
  <si>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</si>
  <si>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</si>
  <si>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</si>
  <si>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</si>
  <si>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</si>
  <si>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</si>
  <si>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</si>
  <si>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</si>
  <si>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</si>
  <si>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</si>
  <si>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</si>
  <si>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17-Aug-2024A</t>
  </si>
  <si>
    <t>Country</t>
  </si>
  <si>
    <t>Product</t>
  </si>
  <si>
    <t>Year</t>
  </si>
  <si>
    <t>Qtr1</t>
  </si>
  <si>
    <t>Qtr2</t>
  </si>
  <si>
    <t>Qtr3</t>
  </si>
  <si>
    <t>Qtr4</t>
  </si>
  <si>
    <t>FY</t>
  </si>
  <si>
    <t>AUS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</si>
  <si>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</si>
  <si>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</si>
  <si>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</si>
  <si>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</si>
  <si>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</si>
  <si>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</si>
  <si>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</si>
  <si>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</si>
  <si>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</si>
  <si>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</si>
  <si>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</si>
  <si>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</si>
  <si>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</si>
  <si>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</si>
  <si>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</si>
  <si>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</si>
  <si>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</si>
  <si>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</si>
  <si>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</si>
  <si>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</si>
  <si>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</si>
  <si>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</si>
  <si>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ZA</t>
  </si>
  <si>
    <t>Sales</t>
  </si>
  <si>
    <t>Custom function to return top 10. Uses LAMBDA, SORT, FILTER, MATCH, INDEX, NOT, ISNA, LARGE and SEQUENCE.</t>
  </si>
  <si>
    <t>Paul, AbleOwl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</si>
</sst>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0" fillId="35" borderId="2" xfId="92" applyFont="1" applyFill="1" applyBorder="1">
      <alignment horizontal="center" wrapText="1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64" fontId="4" fillId="0" borderId="19" xfId="1" applyFill="1" applyBorder="1">
      <alignment vertical="top"/>
    </xf>
    <xf numFmtId="164" fontId="4" fillId="0" borderId="20" xfId="1" applyFill="1" applyBorder="1">
      <alignment vertical="top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164" fontId="4" fillId="0" borderId="22" xfId="1" applyFill="1" applyBorder="1">
      <alignment vertical="top"/>
    </xf>
    <xf numFmtId="164" fontId="4" fillId="0" borderId="23" xfId="1" applyFill="1" applyBorder="1">
      <alignment vertical="top"/>
    </xf>
    <xf numFmtId="0" fontId="4" fillId="0" borderId="0" xfId="0" applyFont="1" applyFill="1" applyAlignment="1">
      <alignment horizontal="left"/>
    </xf>
    <xf numFmtId="164" fontId="4" fillId="0" borderId="0" xfId="1" applyFill="1">
      <alignment vertical="top"/>
    </xf>
    <xf numFmtId="164" fontId="0" fillId="0" borderId="0" xfId="0" applyNumberFormat="1">
      <alignment vertical="top"/>
    </xf>
    <xf numFmtId="0" fontId="0" fillId="0" borderId="0" xfId="0" applyFill="1" applyBorder="1" applyAlignment="1">
      <alignment horizontal="left"/>
    </xf>
    <xf numFmtId="164" fontId="4" fillId="0" borderId="0" xfId="1" applyFill="1" applyBorder="1">
      <alignment vertical="top"/>
    </xf>
    <xf numFmtId="0" fontId="4" fillId="36" borderId="4" xfId="90" applyFill="1" applyBorder="1" applyAlignment="1">
      <alignment horizontal="left"/>
    </xf>
    <xf numFmtId="0" fontId="4" fillId="36" borderId="8" xfId="9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5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ill>
        <patternFill patternType="solid">
          <fgColor indexed="64"/>
          <bgColor indexed="23"/>
        </patternFill>
      </fill>
      <alignment horizontal="left" vertical="bottom" textRotation="0" wrapText="0" indent="0" justifyLastLine="0" shrinkToFit="0" readingOrder="0"/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8" defaultTableStyle="ESPTable" defaultPivotStyle="ESPPivotTable">
    <tableStyle name="ESPPivotTable" table="0" count="11" xr9:uid="{00000000-0011-0000-FFFF-FFFF00000000}">
      <tableStyleElement type="wholeTable" dxfId="50"/>
      <tableStyleElement type="headerRow" dxfId="49"/>
      <tableStyleElement type="totalRow" dxfId="48"/>
      <tableStyleElement type="firstRowStripe" dxfId="47"/>
      <tableStyleElement type="firstColumnStripe" dxfId="46"/>
      <tableStyleElement type="firstSubtotalRow" dxfId="45"/>
      <tableStyleElement type="secondSubtotalRow" dxfId="44"/>
      <tableStyleElement type="firstRowSubheading" dxfId="43"/>
      <tableStyleElement type="secondRowSubheading" dxfId="42"/>
      <tableStyleElement type="pageFieldLabels" dxfId="41"/>
      <tableStyleElement type="pageFieldValues" dxfId="40"/>
    </tableStyle>
    <tableStyle name="ESPPivotTable 2" table="0" count="11" xr9:uid="{00000000-0011-0000-FFFF-FFFF01000000}">
      <tableStyleElement type="wholeTable" dxfId="39"/>
      <tableStyleElement type="headerRow" dxfId="38"/>
      <tableStyleElement type="totalRow" dxfId="37"/>
      <tableStyleElement type="firstRowStripe" dxfId="36"/>
      <tableStyleElement type="firstColumnStripe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  <tableStyleElement type="pageFieldValues" dxfId="29"/>
    </tableStyle>
    <tableStyle name="ESPSlicer" pivot="0" table="0" count="10" xr9:uid="{00000000-0011-0000-FFFF-FFFF02000000}">
      <tableStyleElement type="wholeTable" dxfId="28"/>
      <tableStyleElement type="headerRow" dxfId="27"/>
    </tableStyle>
    <tableStyle name="ESPSlicer 2" pivot="0" table="0" count="10" xr9:uid="{00000000-0011-0000-FFFF-FFFF03000000}">
      <tableStyleElement type="wholeTable" dxfId="26"/>
      <tableStyleElement type="headerRow" dxfId="25"/>
    </tableStyle>
    <tableStyle name="ESPTable" pivot="0" count="5" xr9:uid="{00000000-0011-0000-FFFF-FFFF04000000}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</tableStyle>
    <tableStyle name="ESPTable 2" pivot="0" count="5" xr9:uid="{215A4AD2-569F-4D5B-8B92-458AB6CE6F5A}">
      <tableStyleElement type="wholeTable" dxfId="19"/>
      <tableStyleElement type="headerRow" dxfId="18"/>
      <tableStyleElement type="totalRow" dxfId="17"/>
      <tableStyleElement type="firstRowStripe" dxfId="16"/>
      <tableStyleElement type="firstColumnStripe" dxfId="15"/>
    </tableStyle>
    <tableStyle name="ESPTimeLine" pivot="0" table="0" count="9" xr9:uid="{00000000-0011-0000-FFFF-FFFF05000000}">
      <tableStyleElement type="wholeTable" dxfId="14"/>
      <tableStyleElement type="headerRow" dxfId="13"/>
    </tableStyle>
    <tableStyle name="ESPTimeLine 2" pivot="0" table="0" count="9" xr9:uid="{00000000-0011-0000-FFFF-FFFF06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336550</xdr:colOff>
      <xdr:row>62</xdr:row>
      <xdr:rowOff>103188</xdr:rowOff>
    </xdr:from>
    <xdr:to>
      <xdr:col>27</xdr:col>
      <xdr:colOff>152400</xdr:colOff>
      <xdr:row>64</xdr:row>
      <xdr:rowOff>23813</xdr:rowOff>
    </xdr:to>
    <xdr:cxnSp macro="">
      <xdr:nvCxnSpPr>
        <xdr:cNvPr id="13" name="ESPTextArrowA11">
          <a:extLst>
            <a:ext uri="{FF2B5EF4-FFF2-40B4-BE49-F238E27FC236}">
              <a16:creationId xmlns:a16="http://schemas.microsoft.com/office/drawing/2014/main" id="{CDA5781D-3371-9E7A-100C-ED8C20A917E4}"/>
            </a:ext>
          </a:extLst>
        </xdr:cNvPr>
        <xdr:cNvCxnSpPr/>
      </xdr:nvCxnSpPr>
      <xdr:spPr>
        <a:xfrm>
          <a:off x="13109575" y="8247063"/>
          <a:ext cx="177800" cy="177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274759</xdr:colOff>
      <xdr:row>55</xdr:row>
      <xdr:rowOff>102577</xdr:rowOff>
    </xdr:from>
    <xdr:to>
      <xdr:col>27</xdr:col>
      <xdr:colOff>0</xdr:colOff>
      <xdr:row>57</xdr:row>
      <xdr:rowOff>65943</xdr:rowOff>
    </xdr:to>
    <xdr:cxnSp macro="">
      <xdr:nvCxnSpPr>
        <xdr:cNvPr id="4" name="ESPTextArrowA10">
          <a:extLst>
            <a:ext uri="{FF2B5EF4-FFF2-40B4-BE49-F238E27FC236}">
              <a16:creationId xmlns:a16="http://schemas.microsoft.com/office/drawing/2014/main" id="{9D4ACF08-A7ED-DD78-5720-7D711698BCCB}"/>
            </a:ext>
          </a:extLst>
        </xdr:cNvPr>
        <xdr:cNvCxnSpPr/>
      </xdr:nvCxnSpPr>
      <xdr:spPr>
        <a:xfrm>
          <a:off x="13056577" y="7326923"/>
          <a:ext cx="87923" cy="219808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21771</xdr:colOff>
      <xdr:row>46</xdr:row>
      <xdr:rowOff>119742</xdr:rowOff>
    </xdr:from>
    <xdr:to>
      <xdr:col>30</xdr:col>
      <xdr:colOff>59872</xdr:colOff>
      <xdr:row>47</xdr:row>
      <xdr:rowOff>81643</xdr:rowOff>
    </xdr:to>
    <xdr:cxnSp macro="">
      <xdr:nvCxnSpPr>
        <xdr:cNvPr id="55" name="ESPTextArrowA9">
          <a:extLst>
            <a:ext uri="{FF2B5EF4-FFF2-40B4-BE49-F238E27FC236}">
              <a16:creationId xmlns:a16="http://schemas.microsoft.com/office/drawing/2014/main" id="{0A21A18A-583E-9627-C239-99F75C117CFB}"/>
            </a:ext>
          </a:extLst>
        </xdr:cNvPr>
        <xdr:cNvCxnSpPr>
          <a:endCxn id="56" idx="1"/>
        </xdr:cNvCxnSpPr>
      </xdr:nvCxnSpPr>
      <xdr:spPr>
        <a:xfrm flipV="1">
          <a:off x="13824857" y="6297385"/>
          <a:ext cx="1322615" cy="92529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355600</xdr:colOff>
      <xdr:row>42</xdr:row>
      <xdr:rowOff>105228</xdr:rowOff>
    </xdr:from>
    <xdr:to>
      <xdr:col>27</xdr:col>
      <xdr:colOff>152400</xdr:colOff>
      <xdr:row>44</xdr:row>
      <xdr:rowOff>21771</xdr:rowOff>
    </xdr:to>
    <xdr:cxnSp macro="">
      <xdr:nvCxnSpPr>
        <xdr:cNvPr id="50" name="ESPTextArrowA8">
          <a:extLst>
            <a:ext uri="{FF2B5EF4-FFF2-40B4-BE49-F238E27FC236}">
              <a16:creationId xmlns:a16="http://schemas.microsoft.com/office/drawing/2014/main" id="{56D5BBA7-1974-74B5-E69A-45A6F2B32407}"/>
            </a:ext>
          </a:extLst>
        </xdr:cNvPr>
        <xdr:cNvCxnSpPr/>
      </xdr:nvCxnSpPr>
      <xdr:spPr>
        <a:xfrm>
          <a:off x="13777686" y="5760357"/>
          <a:ext cx="177800" cy="177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212271</xdr:colOff>
      <xdr:row>43</xdr:row>
      <xdr:rowOff>73479</xdr:rowOff>
    </xdr:from>
    <xdr:to>
      <xdr:col>26</xdr:col>
      <xdr:colOff>353786</xdr:colOff>
      <xdr:row>44</xdr:row>
      <xdr:rowOff>103414</xdr:rowOff>
    </xdr:to>
    <xdr:cxnSp macro="">
      <xdr:nvCxnSpPr>
        <xdr:cNvPr id="45" name="ESPTextArrowA7">
          <a:extLst>
            <a:ext uri="{FF2B5EF4-FFF2-40B4-BE49-F238E27FC236}">
              <a16:creationId xmlns:a16="http://schemas.microsoft.com/office/drawing/2014/main" id="{F0FF54CB-9092-EF91-1638-D6617BF35007}"/>
            </a:ext>
          </a:extLst>
        </xdr:cNvPr>
        <xdr:cNvCxnSpPr>
          <a:endCxn id="46" idx="1"/>
        </xdr:cNvCxnSpPr>
      </xdr:nvCxnSpPr>
      <xdr:spPr>
        <a:xfrm flipV="1">
          <a:off x="13634357" y="5859236"/>
          <a:ext cx="141515" cy="16056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283028</xdr:colOff>
      <xdr:row>69</xdr:row>
      <xdr:rowOff>114300</xdr:rowOff>
    </xdr:from>
    <xdr:to>
      <xdr:col>22</xdr:col>
      <xdr:colOff>152400</xdr:colOff>
      <xdr:row>71</xdr:row>
      <xdr:rowOff>92529</xdr:rowOff>
    </xdr:to>
    <xdr:cxnSp macro="">
      <xdr:nvCxnSpPr>
        <xdr:cNvPr id="37" name="ESPTextArrowA6">
          <a:extLst>
            <a:ext uri="{FF2B5EF4-FFF2-40B4-BE49-F238E27FC236}">
              <a16:creationId xmlns:a16="http://schemas.microsoft.com/office/drawing/2014/main" id="{9CE9E0DF-DB20-B4B2-4FA9-274E21C399C2}"/>
            </a:ext>
          </a:extLst>
        </xdr:cNvPr>
        <xdr:cNvCxnSpPr/>
      </xdr:nvCxnSpPr>
      <xdr:spPr>
        <a:xfrm flipV="1">
          <a:off x="12104914" y="9296400"/>
          <a:ext cx="272143" cy="239486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261257</xdr:colOff>
      <xdr:row>59</xdr:row>
      <xdr:rowOff>59872</xdr:rowOff>
    </xdr:from>
    <xdr:to>
      <xdr:col>25</xdr:col>
      <xdr:colOff>16327</xdr:colOff>
      <xdr:row>60</xdr:row>
      <xdr:rowOff>47991</xdr:rowOff>
    </xdr:to>
    <xdr:cxnSp macro="">
      <xdr:nvCxnSpPr>
        <xdr:cNvPr id="32" name="ESPTextArrowA5">
          <a:extLst>
            <a:ext uri="{FF2B5EF4-FFF2-40B4-BE49-F238E27FC236}">
              <a16:creationId xmlns:a16="http://schemas.microsoft.com/office/drawing/2014/main" id="{477E6321-A0B2-2291-3E01-0DE01A9F06DB}"/>
            </a:ext>
          </a:extLst>
        </xdr:cNvPr>
        <xdr:cNvCxnSpPr>
          <a:endCxn id="33" idx="1"/>
        </xdr:cNvCxnSpPr>
      </xdr:nvCxnSpPr>
      <xdr:spPr>
        <a:xfrm>
          <a:off x="11101440" y="7797103"/>
          <a:ext cx="1334022" cy="11634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377371</xdr:colOff>
      <xdr:row>48</xdr:row>
      <xdr:rowOff>105228</xdr:rowOff>
    </xdr:from>
    <xdr:to>
      <xdr:col>25</xdr:col>
      <xdr:colOff>87086</xdr:colOff>
      <xdr:row>49</xdr:row>
      <xdr:rowOff>16328</xdr:rowOff>
    </xdr:to>
    <xdr:cxnSp macro="">
      <xdr:nvCxnSpPr>
        <xdr:cNvPr id="29" name="ESPTextArrowA4">
          <a:extLst>
            <a:ext uri="{FF2B5EF4-FFF2-40B4-BE49-F238E27FC236}">
              <a16:creationId xmlns:a16="http://schemas.microsoft.com/office/drawing/2014/main" id="{8CA537C7-335A-761A-3DB7-75EFE1419930}"/>
            </a:ext>
          </a:extLst>
        </xdr:cNvPr>
        <xdr:cNvCxnSpPr/>
      </xdr:nvCxnSpPr>
      <xdr:spPr>
        <a:xfrm>
          <a:off x="12199257" y="6544128"/>
          <a:ext cx="1364343" cy="41729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344714</xdr:colOff>
      <xdr:row>37</xdr:row>
      <xdr:rowOff>83456</xdr:rowOff>
    </xdr:from>
    <xdr:to>
      <xdr:col>25</xdr:col>
      <xdr:colOff>65314</xdr:colOff>
      <xdr:row>39</xdr:row>
      <xdr:rowOff>65314</xdr:rowOff>
    </xdr:to>
    <xdr:cxnSp macro="">
      <xdr:nvCxnSpPr>
        <xdr:cNvPr id="20" name="ESPTextArrowA3">
          <a:extLst>
            <a:ext uri="{FF2B5EF4-FFF2-40B4-BE49-F238E27FC236}">
              <a16:creationId xmlns:a16="http://schemas.microsoft.com/office/drawing/2014/main" id="{BCF5DDDA-44BD-1317-4E65-827B0CFEB9CD}"/>
            </a:ext>
          </a:extLst>
        </xdr:cNvPr>
        <xdr:cNvCxnSpPr>
          <a:endCxn id="21" idx="1"/>
        </xdr:cNvCxnSpPr>
      </xdr:nvCxnSpPr>
      <xdr:spPr>
        <a:xfrm>
          <a:off x="12166600" y="5085442"/>
          <a:ext cx="1375228" cy="243115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293914</xdr:colOff>
      <xdr:row>25</xdr:row>
      <xdr:rowOff>111578</xdr:rowOff>
    </xdr:from>
    <xdr:to>
      <xdr:col>25</xdr:col>
      <xdr:colOff>87087</xdr:colOff>
      <xdr:row>26</xdr:row>
      <xdr:rowOff>38100</xdr:rowOff>
    </xdr:to>
    <xdr:cxnSp macro="">
      <xdr:nvCxnSpPr>
        <xdr:cNvPr id="9" name="ESPTextArrowA2">
          <a:extLst>
            <a:ext uri="{FF2B5EF4-FFF2-40B4-BE49-F238E27FC236}">
              <a16:creationId xmlns:a16="http://schemas.microsoft.com/office/drawing/2014/main" id="{9536B5D1-3E9D-4C52-DD24-2B7A8846AC31}"/>
            </a:ext>
          </a:extLst>
        </xdr:cNvPr>
        <xdr:cNvCxnSpPr>
          <a:endCxn id="10" idx="1"/>
        </xdr:cNvCxnSpPr>
      </xdr:nvCxnSpPr>
      <xdr:spPr>
        <a:xfrm flipV="1">
          <a:off x="12115800" y="3546021"/>
          <a:ext cx="1447801" cy="571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255814</xdr:colOff>
      <xdr:row>14</xdr:row>
      <xdr:rowOff>97971</xdr:rowOff>
    </xdr:from>
    <xdr:to>
      <xdr:col>29</xdr:col>
      <xdr:colOff>92529</xdr:colOff>
      <xdr:row>15</xdr:row>
      <xdr:rowOff>29937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04A64B92-9848-025F-315A-1B32C0DA2E59}"/>
            </a:ext>
          </a:extLst>
        </xdr:cNvPr>
        <xdr:cNvCxnSpPr>
          <a:stCxn id="7" idx="1"/>
        </xdr:cNvCxnSpPr>
      </xdr:nvCxnSpPr>
      <xdr:spPr>
        <a:xfrm flipH="1" flipV="1">
          <a:off x="12077700" y="2095500"/>
          <a:ext cx="3015343" cy="6259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92529</xdr:colOff>
      <xdr:row>14</xdr:row>
      <xdr:rowOff>10886</xdr:rowOff>
    </xdr:from>
    <xdr:to>
      <xdr:col>35</xdr:col>
      <xdr:colOff>391885</xdr:colOff>
      <xdr:row>16</xdr:row>
      <xdr:rowOff>48986</xdr:rowOff>
    </xdr:to>
    <xdr:sp macro="" textlink="">
      <xdr:nvSpPr>
        <xdr:cNvPr id="7" name="ESPTextArrowT1">
          <a:extLst>
            <a:ext uri="{FF2B5EF4-FFF2-40B4-BE49-F238E27FC236}">
              <a16:creationId xmlns:a16="http://schemas.microsoft.com/office/drawing/2014/main" id="{C45F398B-2B2C-7C80-B685-85167FBA1C23}"/>
            </a:ext>
          </a:extLst>
        </xdr:cNvPr>
        <xdr:cNvSpPr txBox="1"/>
      </xdr:nvSpPr>
      <xdr:spPr>
        <a:xfrm>
          <a:off x="15093043" y="2008415"/>
          <a:ext cx="3178628" cy="299357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=SORT(FILTER(dtbPTSource,NOT(ISNA(MATCH(dtbPTSource[FY],LARGE(dtbPTSource[FY],SEQUENCE(10)),0)))),8,-1)</a:t>
          </a:r>
        </a:p>
      </xdr:txBody>
    </xdr:sp>
    <xdr:clientData/>
  </xdr:twoCellAnchor>
  <xdr:twoCellAnchor>
    <xdr:from>
      <xdr:col>25</xdr:col>
      <xdr:colOff>87087</xdr:colOff>
      <xdr:row>24</xdr:row>
      <xdr:rowOff>70757</xdr:rowOff>
    </xdr:from>
    <xdr:to>
      <xdr:col>34</xdr:col>
      <xdr:colOff>27214</xdr:colOff>
      <xdr:row>27</xdr:row>
      <xdr:rowOff>21771</xdr:rowOff>
    </xdr:to>
    <xdr:sp macro="" textlink="">
      <xdr:nvSpPr>
        <xdr:cNvPr id="10" name="ESPTextArrowT2">
          <a:extLst>
            <a:ext uri="{FF2B5EF4-FFF2-40B4-BE49-F238E27FC236}">
              <a16:creationId xmlns:a16="http://schemas.microsoft.com/office/drawing/2014/main" id="{52077783-8FB0-3841-3B0C-9874C8A908A6}"/>
            </a:ext>
          </a:extLst>
        </xdr:cNvPr>
        <xdr:cNvSpPr txBox="1"/>
      </xdr:nvSpPr>
      <xdr:spPr>
        <a:xfrm>
          <a:off x="13563601" y="3374571"/>
          <a:ext cx="4076699" cy="34290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=SORT(FILTER(HSTACK(dtbPTSource[[Country]:[Year]],dtbPTSource[FY]),NOT(ISNA(MATCH(dtbPTSource[FY],LARGE(dtbPTSource[FY],SEQUENCE(10)),0)))),4,-1)</a:t>
          </a:r>
        </a:p>
      </xdr:txBody>
    </xdr:sp>
    <xdr:clientData/>
  </xdr:twoCellAnchor>
  <xdr:twoCellAnchor>
    <xdr:from>
      <xdr:col>25</xdr:col>
      <xdr:colOff>65314</xdr:colOff>
      <xdr:row>37</xdr:row>
      <xdr:rowOff>27214</xdr:rowOff>
    </xdr:from>
    <xdr:to>
      <xdr:col>34</xdr:col>
      <xdr:colOff>5444</xdr:colOff>
      <xdr:row>41</xdr:row>
      <xdr:rowOff>103413</xdr:rowOff>
    </xdr:to>
    <xdr:sp macro="" textlink="">
      <xdr:nvSpPr>
        <xdr:cNvPr id="21" name="ESPTextArrowT3">
          <a:extLst>
            <a:ext uri="{FF2B5EF4-FFF2-40B4-BE49-F238E27FC236}">
              <a16:creationId xmlns:a16="http://schemas.microsoft.com/office/drawing/2014/main" id="{2AE34453-2E90-E28D-F568-3948AECA0D89}"/>
            </a:ext>
          </a:extLst>
        </xdr:cNvPr>
        <xdr:cNvSpPr txBox="1"/>
      </xdr:nvSpPr>
      <xdr:spPr>
        <a:xfrm>
          <a:off x="13541828" y="5029200"/>
          <a:ext cx="4076702" cy="598713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=SORT(FILTER(INDEX(dtbPTSource,SEQUENCE(ROWS(dtbPTSource)),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MATCH(TEXTSPLIT("Country,Product,Year,FY",","),dtbPTSource[#Headers],0)),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NOT(ISNA(MATCH(dtbPTSource[FY],LARGE(dtbPTSource[FY],SEQUENCE(10)),0)))),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COUNTA(TEXTSPLIT("Country,Product,Year,FY",",")),-1)</a:t>
          </a:r>
        </a:p>
      </xdr:txBody>
    </xdr:sp>
    <xdr:clientData/>
  </xdr:twoCellAnchor>
  <xdr:twoCellAnchor>
    <xdr:from>
      <xdr:col>25</xdr:col>
      <xdr:colOff>70549</xdr:colOff>
      <xdr:row>47</xdr:row>
      <xdr:rowOff>111475</xdr:rowOff>
    </xdr:from>
    <xdr:to>
      <xdr:col>34</xdr:col>
      <xdr:colOff>175844</xdr:colOff>
      <xdr:row>54</xdr:row>
      <xdr:rowOff>15911</xdr:rowOff>
    </xdr:to>
    <xdr:sp macro="" textlink="">
      <xdr:nvSpPr>
        <xdr:cNvPr id="30" name="ESPTextArrowT4">
          <a:extLst>
            <a:ext uri="{FF2B5EF4-FFF2-40B4-BE49-F238E27FC236}">
              <a16:creationId xmlns:a16="http://schemas.microsoft.com/office/drawing/2014/main" id="{9B3B9C62-0E08-B559-95E5-B4090364EE18}"/>
            </a:ext>
          </a:extLst>
        </xdr:cNvPr>
        <xdr:cNvSpPr txBox="1"/>
      </xdr:nvSpPr>
      <xdr:spPr>
        <a:xfrm>
          <a:off x="12489684" y="6310052"/>
          <a:ext cx="4065497" cy="801984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=LAMBDA(TableName,ValuesColumn,ColumnHeadersRange,ColumnsCSVString,TopN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,SORT(FILTER(INDEX(TableName,SEQUENCE(ROWS(TableName)),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MATCH(TEXTSPLIT(ColumnsCSVString,","),ColumnHeadersRange,0)),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NOT(ISNA(MATCH(ValuesColumn,LARGE(ValuesColumn,SEQUENCE(TopN)),0)))),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COUNTA(TEXTSPLIT(ColumnsCSVString,",")),-1))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(dtbPTSource,dtbPTSource[FY],dtbPTSource[#Headers],"Country,Product,Year,FY",10)</a:t>
          </a:r>
        </a:p>
      </xdr:txBody>
    </xdr:sp>
    <xdr:clientData/>
  </xdr:twoCellAnchor>
  <xdr:twoCellAnchor>
    <xdr:from>
      <xdr:col>25</xdr:col>
      <xdr:colOff>16327</xdr:colOff>
      <xdr:row>59</xdr:row>
      <xdr:rowOff>88655</xdr:rowOff>
    </xdr:from>
    <xdr:to>
      <xdr:col>37</xdr:col>
      <xdr:colOff>102576</xdr:colOff>
      <xdr:row>61</xdr:row>
      <xdr:rowOff>7327</xdr:rowOff>
    </xdr:to>
    <xdr:sp macro="" textlink="">
      <xdr:nvSpPr>
        <xdr:cNvPr id="33" name="ESPTextArrowT5">
          <a:extLst>
            <a:ext uri="{FF2B5EF4-FFF2-40B4-BE49-F238E27FC236}">
              <a16:creationId xmlns:a16="http://schemas.microsoft.com/office/drawing/2014/main" id="{D1FD1B4A-0576-A57E-630A-F677097003E1}"/>
            </a:ext>
          </a:extLst>
        </xdr:cNvPr>
        <xdr:cNvSpPr txBox="1"/>
      </xdr:nvSpPr>
      <xdr:spPr>
        <a:xfrm>
          <a:off x="12435462" y="7825886"/>
          <a:ext cx="5130836" cy="175114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=TopNFilterColsCSV(dtbPTSource,dtbPTSource[FY],dtbPTSource[#Headers],"Country,Product,Year,FY",10)</a:t>
          </a:r>
        </a:p>
      </xdr:txBody>
    </xdr:sp>
    <xdr:clientData/>
  </xdr:twoCellAnchor>
  <xdr:twoCellAnchor>
    <xdr:from>
      <xdr:col>22</xdr:col>
      <xdr:colOff>179613</xdr:colOff>
      <xdr:row>68</xdr:row>
      <xdr:rowOff>114300</xdr:rowOff>
    </xdr:from>
    <xdr:to>
      <xdr:col>32</xdr:col>
      <xdr:colOff>495843</xdr:colOff>
      <xdr:row>70</xdr:row>
      <xdr:rowOff>14967</xdr:rowOff>
    </xdr:to>
    <xdr:sp macro="" textlink="">
      <xdr:nvSpPr>
        <xdr:cNvPr id="38" name="ESPTextArrowT6">
          <a:extLst>
            <a:ext uri="{FF2B5EF4-FFF2-40B4-BE49-F238E27FC236}">
              <a16:creationId xmlns:a16="http://schemas.microsoft.com/office/drawing/2014/main" id="{ABF90849-A5EF-2EF8-FB57-064C2A8B7493}"/>
            </a:ext>
          </a:extLst>
        </xdr:cNvPr>
        <xdr:cNvSpPr txBox="1"/>
      </xdr:nvSpPr>
      <xdr:spPr>
        <a:xfrm>
          <a:off x="12404270" y="9165771"/>
          <a:ext cx="465963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=TopNFilterColsRange(dtbPTSource,dtbPTSource[FY],dtbPTSource[#Headers],V71:Y71,10)</a:t>
          </a:r>
        </a:p>
      </xdr:txBody>
    </xdr:sp>
    <xdr:clientData/>
  </xdr:twoCellAnchor>
  <xdr:twoCellAnchor>
    <xdr:from>
      <xdr:col>26</xdr:col>
      <xdr:colOff>353786</xdr:colOff>
      <xdr:row>42</xdr:row>
      <xdr:rowOff>114299</xdr:rowOff>
    </xdr:from>
    <xdr:to>
      <xdr:col>31</xdr:col>
      <xdr:colOff>293915</xdr:colOff>
      <xdr:row>44</xdr:row>
      <xdr:rowOff>32657</xdr:rowOff>
    </xdr:to>
    <xdr:sp macro="" textlink="">
      <xdr:nvSpPr>
        <xdr:cNvPr id="46" name="ESPTextArrowT7">
          <a:extLst>
            <a:ext uri="{FF2B5EF4-FFF2-40B4-BE49-F238E27FC236}">
              <a16:creationId xmlns:a16="http://schemas.microsoft.com/office/drawing/2014/main" id="{B50C840A-3F2C-2492-CCAE-B36112E04B5C}"/>
            </a:ext>
          </a:extLst>
        </xdr:cNvPr>
        <xdr:cNvSpPr txBox="1"/>
      </xdr:nvSpPr>
      <xdr:spPr>
        <a:xfrm>
          <a:off x="13775872" y="5769428"/>
          <a:ext cx="2128157" cy="17961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=INDEX(dtbPTSource,{20;27;63},{1,2,3,8})</a:t>
          </a:r>
        </a:p>
      </xdr:txBody>
    </xdr:sp>
    <xdr:clientData/>
  </xdr:twoCellAnchor>
  <xdr:twoCellAnchor>
    <xdr:from>
      <xdr:col>29</xdr:col>
      <xdr:colOff>304800</xdr:colOff>
      <xdr:row>41</xdr:row>
      <xdr:rowOff>65314</xdr:rowOff>
    </xdr:from>
    <xdr:to>
      <xdr:col>34</xdr:col>
      <xdr:colOff>112849</xdr:colOff>
      <xdr:row>42</xdr:row>
      <xdr:rowOff>96610</xdr:rowOff>
    </xdr:to>
    <xdr:sp macro="" textlink="">
      <xdr:nvSpPr>
        <xdr:cNvPr id="51" name="ESPTextArrowT8">
          <a:extLst>
            <a:ext uri="{FF2B5EF4-FFF2-40B4-BE49-F238E27FC236}">
              <a16:creationId xmlns:a16="http://schemas.microsoft.com/office/drawing/2014/main" id="{A1606BDB-7DA2-9215-D127-050A30E68961}"/>
            </a:ext>
          </a:extLst>
        </xdr:cNvPr>
        <xdr:cNvSpPr txBox="1"/>
      </xdr:nvSpPr>
      <xdr:spPr>
        <a:xfrm>
          <a:off x="14869886" y="5589814"/>
          <a:ext cx="242062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=TEXTSPLIT("Country,Product,Year,FY",",")</a:t>
          </a:r>
        </a:p>
      </xdr:txBody>
    </xdr:sp>
    <xdr:clientData/>
  </xdr:twoCellAnchor>
  <xdr:twoCellAnchor>
    <xdr:from>
      <xdr:col>26</xdr:col>
      <xdr:colOff>293914</xdr:colOff>
      <xdr:row>42</xdr:row>
      <xdr:rowOff>15648</xdr:rowOff>
    </xdr:from>
    <xdr:to>
      <xdr:col>29</xdr:col>
      <xdr:colOff>304800</xdr:colOff>
      <xdr:row>42</xdr:row>
      <xdr:rowOff>21771</xdr:rowOff>
    </xdr:to>
    <xdr:cxnSp macro="">
      <xdr:nvCxnSpPr>
        <xdr:cNvPr id="52" name="ESPTextArrowA7">
          <a:extLst>
            <a:ext uri="{FF2B5EF4-FFF2-40B4-BE49-F238E27FC236}">
              <a16:creationId xmlns:a16="http://schemas.microsoft.com/office/drawing/2014/main" id="{B8602B49-94DB-443E-97D9-63EF9802E27B}"/>
            </a:ext>
          </a:extLst>
        </xdr:cNvPr>
        <xdr:cNvCxnSpPr>
          <a:endCxn id="51" idx="1"/>
        </xdr:cNvCxnSpPr>
      </xdr:nvCxnSpPr>
      <xdr:spPr>
        <a:xfrm flipV="1">
          <a:off x="13716000" y="5670777"/>
          <a:ext cx="1153886" cy="612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59872</xdr:colOff>
      <xdr:row>45</xdr:row>
      <xdr:rowOff>92528</xdr:rowOff>
    </xdr:from>
    <xdr:to>
      <xdr:col>35</xdr:col>
      <xdr:colOff>223157</xdr:colOff>
      <xdr:row>48</xdr:row>
      <xdr:rowOff>16328</xdr:rowOff>
    </xdr:to>
    <xdr:sp macro="" textlink="">
      <xdr:nvSpPr>
        <xdr:cNvPr id="56" name="ESPTextArrowT9">
          <a:extLst>
            <a:ext uri="{FF2B5EF4-FFF2-40B4-BE49-F238E27FC236}">
              <a16:creationId xmlns:a16="http://schemas.microsoft.com/office/drawing/2014/main" id="{5B79EBD3-4D40-4F29-D47F-51CF8BF698EB}"/>
            </a:ext>
          </a:extLst>
        </xdr:cNvPr>
        <xdr:cNvSpPr txBox="1"/>
      </xdr:nvSpPr>
      <xdr:spPr>
        <a:xfrm>
          <a:off x="15147472" y="6139542"/>
          <a:ext cx="2520042" cy="31568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=MATCH(TEXTSPLIT("Country,Product,Year,FY",","),dtbPTSource[#Headers],0)</a:t>
          </a:r>
        </a:p>
      </xdr:txBody>
    </xdr:sp>
    <xdr:clientData/>
  </xdr:twoCellAnchor>
  <xdr:twoCellAnchor>
    <xdr:from>
      <xdr:col>22</xdr:col>
      <xdr:colOff>401515</xdr:colOff>
      <xdr:row>57</xdr:row>
      <xdr:rowOff>111735</xdr:rowOff>
    </xdr:from>
    <xdr:to>
      <xdr:col>35</xdr:col>
      <xdr:colOff>479986</xdr:colOff>
      <xdr:row>59</xdr:row>
      <xdr:rowOff>16852</xdr:rowOff>
    </xdr:to>
    <xdr:sp macro="" textlink="">
      <xdr:nvSpPr>
        <xdr:cNvPr id="5" name="ESPTextArrowT10">
          <a:extLst>
            <a:ext uri="{FF2B5EF4-FFF2-40B4-BE49-F238E27FC236}">
              <a16:creationId xmlns:a16="http://schemas.microsoft.com/office/drawing/2014/main" id="{4F98D61E-D535-EF61-3E42-8C835AC2B49D}"/>
            </a:ext>
          </a:extLst>
        </xdr:cNvPr>
        <xdr:cNvSpPr txBox="1"/>
      </xdr:nvSpPr>
      <xdr:spPr>
        <a:xfrm>
          <a:off x="11626361" y="7592523"/>
          <a:ext cx="5485740" cy="16156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=LAMBDA(TableName,ValuesColumn,FILTER(TableName,ValuesColumn&gt;10000))(dtbPTSource,dtbPTSource[FY])</a:t>
          </a:r>
        </a:p>
      </xdr:txBody>
    </xdr:sp>
    <xdr:clientData/>
  </xdr:twoCellAnchor>
  <xdr:twoCellAnchor>
    <xdr:from>
      <xdr:col>27</xdr:col>
      <xdr:colOff>152400</xdr:colOff>
      <xdr:row>64</xdr:row>
      <xdr:rowOff>23813</xdr:rowOff>
    </xdr:from>
    <xdr:to>
      <xdr:col>33</xdr:col>
      <xdr:colOff>67310</xdr:colOff>
      <xdr:row>65</xdr:row>
      <xdr:rowOff>57150</xdr:rowOff>
    </xdr:to>
    <xdr:sp macro="" textlink="">
      <xdr:nvSpPr>
        <xdr:cNvPr id="14" name="ESPTextArrowT11">
          <a:extLst>
            <a:ext uri="{FF2B5EF4-FFF2-40B4-BE49-F238E27FC236}">
              <a16:creationId xmlns:a16="http://schemas.microsoft.com/office/drawing/2014/main" id="{D98468B8-2F6D-26F1-16DE-7126C8E7FEE7}"/>
            </a:ext>
          </a:extLst>
        </xdr:cNvPr>
        <xdr:cNvSpPr txBox="1"/>
      </xdr:nvSpPr>
      <xdr:spPr>
        <a:xfrm>
          <a:off x="13287375" y="8424863"/>
          <a:ext cx="263906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=FilterOver10000(dtbPTSource,dtbPTSource[FY])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0CB-FE91-4A73-9306-5AD546565581}" name="dtbPTSource" displayName="dtbPTSource" ref="K14:R554" totalsRowShown="0" headerRowDxfId="10" dataDxfId="8" headerRowBorderDxfId="9" headerRowCellStyle="ttn -TopTextNoWrap" dataCellStyle="cc0 -CalComma">
  <autoFilter ref="K14:R554" xr:uid="{918440CB-FE91-4A73-9306-5AD546565581}"/>
  <tableColumns count="8">
    <tableColumn id="1" xr3:uid="{090E8B3B-C4ED-482D-B49F-DAD3380F0A4C}" name="Country" dataDxfId="7"/>
    <tableColumn id="2" xr3:uid="{6325B5D8-0D57-42E5-AF5E-06475168AE37}" name="Product" dataDxfId="6"/>
    <tableColumn id="4" xr3:uid="{76333F79-E0D7-41B9-A7DB-0365B4CA20BA}" name="Year" dataDxfId="5"/>
    <tableColumn id="5" xr3:uid="{F309EE8D-E53F-4F8A-A74B-E55E47D003E5}" name="Qtr1" dataDxfId="4" dataCellStyle="cc0 -CalComma"/>
    <tableColumn id="6" xr3:uid="{E20D96D6-8FD9-48FA-ABBC-BC275760FCB3}" name="Qtr2" dataDxfId="3" dataCellStyle="cc0 -CalComma"/>
    <tableColumn id="7" xr3:uid="{4AD4B1BA-4607-43C7-BA5D-92992C450243}" name="Qtr3" dataDxfId="2" dataCellStyle="cc0 -CalComma"/>
    <tableColumn id="8" xr3:uid="{F55B2096-0B9C-4875-8C8A-A9AAB7A9860B}" name="Qtr4" dataDxfId="1" dataCellStyle="cc0 -CalComma"/>
    <tableColumn id="9" xr3:uid="{709417B6-0203-4DDB-AEA9-87580C993C76}" name="FY" dataDxfId="0" dataCellStyle="cc0 -CalComm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10" sqref="C10"/>
    </sheetView>
  </sheetViews>
  <sheetFormatPr defaultRowHeight="10.15" x14ac:dyDescent="0.3"/>
  <cols>
    <col min="1" max="1" width="7" customWidth="1"/>
    <col min="2" max="2" width="15.83203125" customWidth="1"/>
    <col min="3" max="3" width="96.4140625" customWidth="1"/>
    <col min="4" max="4" width="2.33203125" customWidth="1"/>
  </cols>
  <sheetData>
    <row r="1" spans="1:4" ht="15" x14ac:dyDescent="0.3">
      <c r="A1" s="20" t="s">
        <v>16</v>
      </c>
      <c r="B1" s="27"/>
      <c r="C1" s="27"/>
      <c r="D1" s="21"/>
    </row>
    <row r="2" spans="1:4" ht="15" x14ac:dyDescent="0.3">
      <c r="A2" s="22" t="str">
        <f>kAppName</f>
        <v>-</v>
      </c>
      <c r="B2" s="28"/>
      <c r="C2" s="28"/>
      <c r="D2" s="23"/>
    </row>
    <row r="3" spans="1:4" x14ac:dyDescent="0.3">
      <c r="A3" s="29" t="str">
        <f>"Version " &amp; kVersion</f>
        <v>Version 17-Aug-2024A</v>
      </c>
      <c r="B3" s="28"/>
      <c r="C3" s="28"/>
      <c r="D3" s="23"/>
    </row>
    <row r="4" spans="1:4" ht="10.5" thickBot="1" x14ac:dyDescent="0.35">
      <c r="A4" s="30"/>
      <c r="B4" s="31"/>
      <c r="C4" s="31"/>
      <c r="D4" s="26"/>
    </row>
    <row r="5" spans="1:4" x14ac:dyDescent="0.3">
      <c r="A5" s="8" t="s">
        <v>24</v>
      </c>
    </row>
    <row r="6" spans="1:4" x14ac:dyDescent="0.3">
      <c r="A6" s="9" t="s">
        <v>25</v>
      </c>
      <c r="C6" s="10" t="s">
        <v>69</v>
      </c>
    </row>
    <row r="7" spans="1:4" x14ac:dyDescent="0.3">
      <c r="A7" s="9" t="s">
        <v>14</v>
      </c>
      <c r="C7" s="10"/>
    </row>
    <row r="8" spans="1:4" x14ac:dyDescent="0.3">
      <c r="A8" s="9" t="s">
        <v>6</v>
      </c>
      <c r="C8" s="4" t="str">
        <f ca="1">SUBSTITUTE(LEFT(CELL("filename",C8),FIND("]",CELL("filename",C8))-1),"[","")</f>
        <v>D:\d\Mag\FreeTips\Tip999\Top10FilterPart3.xlsx</v>
      </c>
    </row>
    <row r="9" spans="1:4" x14ac:dyDescent="0.3">
      <c r="A9" s="9" t="s">
        <v>7</v>
      </c>
      <c r="C9" t="str">
        <f>kVersion</f>
        <v>17-Aug-2024A</v>
      </c>
    </row>
    <row r="10" spans="1:4" x14ac:dyDescent="0.3">
      <c r="A10" s="9" t="s">
        <v>15</v>
      </c>
      <c r="C10" t="s">
        <v>70</v>
      </c>
    </row>
    <row r="11" spans="1:4" x14ac:dyDescent="0.3">
      <c r="A11" s="9" t="s">
        <v>17</v>
      </c>
      <c r="C11" s="10"/>
    </row>
    <row r="12" spans="1:4" x14ac:dyDescent="0.3">
      <c r="A12" s="9" t="s">
        <v>10</v>
      </c>
      <c r="C12" s="10"/>
    </row>
    <row r="13" spans="1:4" x14ac:dyDescent="0.3">
      <c r="A13" s="18" t="s">
        <v>22</v>
      </c>
    </row>
    <row r="14" spans="1:4" x14ac:dyDescent="0.3">
      <c r="A14" s="11" t="s">
        <v>18</v>
      </c>
      <c r="C14" s="10"/>
    </row>
    <row r="15" spans="1:4" x14ac:dyDescent="0.3">
      <c r="A15" s="11" t="s">
        <v>19</v>
      </c>
      <c r="C15" s="10"/>
    </row>
    <row r="16" spans="1:4" x14ac:dyDescent="0.3">
      <c r="A16" s="11" t="s">
        <v>23</v>
      </c>
      <c r="C16" s="10"/>
    </row>
    <row r="17" spans="1:3" x14ac:dyDescent="0.3">
      <c r="A17" s="11" t="s">
        <v>20</v>
      </c>
      <c r="C17" s="10"/>
    </row>
    <row r="18" spans="1:3" x14ac:dyDescent="0.3">
      <c r="A18" s="11" t="s">
        <v>21</v>
      </c>
      <c r="C18" s="10"/>
    </row>
    <row r="19" spans="1:3" x14ac:dyDescent="0.3">
      <c r="A19" s="9" t="s">
        <v>33</v>
      </c>
      <c r="C19" s="10"/>
    </row>
    <row r="20" spans="1:3" x14ac:dyDescent="0.3">
      <c r="A20" s="16" t="s">
        <v>26</v>
      </c>
      <c r="C20" s="10"/>
    </row>
    <row r="21" spans="1:3" x14ac:dyDescent="0.3">
      <c r="A21" s="12"/>
      <c r="C21" s="14"/>
    </row>
    <row r="22" spans="1:3" x14ac:dyDescent="0.3">
      <c r="A22" s="12"/>
      <c r="C22" s="14"/>
    </row>
    <row r="23" spans="1:3" x14ac:dyDescent="0.3">
      <c r="A23" s="4"/>
    </row>
    <row r="24" spans="1:3" x14ac:dyDescent="0.3">
      <c r="C24" s="14"/>
    </row>
    <row r="25" spans="1:3" x14ac:dyDescent="0.3">
      <c r="C25" s="14"/>
    </row>
    <row r="26" spans="1:3" x14ac:dyDescent="0.3">
      <c r="C26" s="14"/>
    </row>
    <row r="27" spans="1:3" x14ac:dyDescent="0.3">
      <c r="C27" s="14"/>
    </row>
    <row r="28" spans="1:3" x14ac:dyDescent="0.3">
      <c r="C28" s="14"/>
    </row>
    <row r="29" spans="1:3" x14ac:dyDescent="0.3">
      <c r="A29" s="15" t="s">
        <v>4</v>
      </c>
      <c r="B29" s="4"/>
    </row>
    <row r="30" spans="1:3" x14ac:dyDescent="0.3">
      <c r="A30" s="16" t="s">
        <v>28</v>
      </c>
      <c r="B30" s="4"/>
    </row>
    <row r="31" spans="1:3" x14ac:dyDescent="0.3">
      <c r="A31" s="19" t="s">
        <v>30</v>
      </c>
      <c r="B31" s="4"/>
    </row>
    <row r="32" spans="1:3" x14ac:dyDescent="0.3">
      <c r="A32" s="13" t="s">
        <v>8</v>
      </c>
      <c r="B32" s="7"/>
    </row>
    <row r="33" spans="1:3" x14ac:dyDescent="0.3">
      <c r="A33" s="13" t="s">
        <v>9</v>
      </c>
      <c r="B33" s="7"/>
      <c r="C33" s="4"/>
    </row>
    <row r="34" spans="1:3" x14ac:dyDescent="0.3">
      <c r="A34" s="18" t="s">
        <v>29</v>
      </c>
      <c r="B34" s="4"/>
      <c r="C34" s="4"/>
    </row>
    <row r="35" spans="1:3" x14ac:dyDescent="0.3">
      <c r="A35" s="19" t="s">
        <v>31</v>
      </c>
      <c r="B35" s="4"/>
      <c r="C35" s="4"/>
    </row>
    <row r="36" spans="1:3" x14ac:dyDescent="0.3">
      <c r="A36" s="13" t="s">
        <v>8</v>
      </c>
      <c r="B36" s="4"/>
      <c r="C36" s="4"/>
    </row>
    <row r="37" spans="1:3" x14ac:dyDescent="0.3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3203125" defaultRowHeight="10.15" x14ac:dyDescent="0.3"/>
  <cols>
    <col min="1" max="1" width="22" customWidth="1"/>
    <col min="2" max="2" width="19.83203125" customWidth="1"/>
  </cols>
  <sheetData>
    <row r="1" spans="1:2" ht="15" x14ac:dyDescent="0.3">
      <c r="A1" s="20" t="s">
        <v>0</v>
      </c>
      <c r="B1" s="21"/>
    </row>
    <row r="2" spans="1:2" ht="15" x14ac:dyDescent="0.3">
      <c r="A2" s="22" t="str">
        <f>kAppName</f>
        <v>-</v>
      </c>
      <c r="B2" s="23"/>
    </row>
    <row r="3" spans="1:2" x14ac:dyDescent="0.3">
      <c r="A3" s="24"/>
      <c r="B3" s="23"/>
    </row>
    <row r="4" spans="1:2" ht="10.5" thickBot="1" x14ac:dyDescent="0.35">
      <c r="A4" s="25"/>
      <c r="B4" s="26"/>
    </row>
    <row r="5" spans="1:2" x14ac:dyDescent="0.3">
      <c r="A5" s="3"/>
      <c r="B5" s="1"/>
    </row>
    <row r="6" spans="1:2" x14ac:dyDescent="0.3">
      <c r="A6" s="3" t="s">
        <v>5</v>
      </c>
      <c r="B6" s="1" t="s">
        <v>27</v>
      </c>
    </row>
    <row r="7" spans="1:2" x14ac:dyDescent="0.3">
      <c r="A7" s="6" t="s">
        <v>7</v>
      </c>
      <c r="B7" s="1" t="s">
        <v>35</v>
      </c>
    </row>
    <row r="8" spans="1:2" x14ac:dyDescent="0.3">
      <c r="A8" s="3" t="s">
        <v>2</v>
      </c>
      <c r="B8" s="1" t="s">
        <v>3</v>
      </c>
    </row>
    <row r="9" spans="1:2" x14ac:dyDescent="0.3">
      <c r="A9" s="3" t="s">
        <v>32</v>
      </c>
      <c r="B9" s="1"/>
    </row>
    <row r="10" spans="1:2" x14ac:dyDescent="0.3">
      <c r="A10" s="3" t="s">
        <v>11</v>
      </c>
      <c r="B10" s="17">
        <v>1E-3</v>
      </c>
    </row>
    <row r="11" spans="1:2" x14ac:dyDescent="0.3">
      <c r="A11" s="3" t="s">
        <v>12</v>
      </c>
      <c r="B11" s="1" t="s">
        <v>13</v>
      </c>
    </row>
    <row r="12" spans="1:2" x14ac:dyDescent="0.3">
      <c r="A12" s="3" t="s">
        <v>1</v>
      </c>
      <c r="B12" s="1" t="str">
        <f ca="1">TEXT(NOW(),"d-mmm-yyyy h:mm AM/PM ")</f>
        <v xml:space="preserve">1-Sep-2024 8:43 am </v>
      </c>
    </row>
    <row r="13" spans="1:2" ht="6" customHeight="1" thickBot="1" x14ac:dyDescent="0.35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BF570"/>
  <sheetViews>
    <sheetView tabSelected="1" topLeftCell="K11" zoomScale="130" zoomScaleNormal="130" workbookViewId="0">
      <pane xSplit="1" ySplit="4" topLeftCell="L36" activePane="bottomRight" state="frozen"/>
      <selection activeCell="K11" sqref="K11"/>
      <selection pane="topRight" activeCell="L11" sqref="L11"/>
      <selection pane="bottomLeft" activeCell="K15" sqref="K15"/>
      <selection pane="bottomRight" activeCell="AA56" sqref="AA56"/>
    </sheetView>
  </sheetViews>
  <sheetFormatPr defaultRowHeight="10.15" x14ac:dyDescent="0.3"/>
  <cols>
    <col min="1" max="1" width="50.83203125" customWidth="1"/>
    <col min="11" max="11" width="6.25" customWidth="1"/>
    <col min="12" max="12" width="12.08203125" bestFit="1" customWidth="1"/>
    <col min="13" max="17" width="6.25" customWidth="1"/>
    <col min="18" max="18" width="6.83203125" bestFit="1" customWidth="1"/>
    <col min="19" max="19" width="1.83203125" customWidth="1"/>
    <col min="20" max="20" width="7.25" hidden="1" customWidth="1"/>
    <col min="21" max="21" width="2.4140625" customWidth="1"/>
    <col min="22" max="22" width="6.75" customWidth="1"/>
    <col min="23" max="23" width="9.75" customWidth="1"/>
    <col min="24" max="24" width="4.83203125" customWidth="1"/>
    <col min="25" max="29" width="6.33203125" customWidth="1"/>
    <col min="30" max="34" width="8.75" customWidth="1"/>
    <col min="35" max="35" width="4.4140625" bestFit="1" customWidth="1"/>
    <col min="36" max="36" width="9.75" bestFit="1" customWidth="1"/>
    <col min="37" max="38" width="4.83203125" bestFit="1" customWidth="1"/>
    <col min="39" max="39" width="1.6640625" customWidth="1"/>
    <col min="41" max="41" width="9.75" bestFit="1" customWidth="1"/>
  </cols>
  <sheetData>
    <row r="10" spans="11:58" ht="10.5" thickBot="1" x14ac:dyDescent="0.35"/>
    <row r="11" spans="11:58" ht="15" x14ac:dyDescent="0.3">
      <c r="K11" s="32" t="s">
        <v>68</v>
      </c>
      <c r="L11" s="33"/>
      <c r="M11" s="33"/>
      <c r="N11" s="33"/>
      <c r="O11" s="33"/>
      <c r="P11" s="33"/>
      <c r="Q11" s="33"/>
      <c r="R11" s="33"/>
      <c r="S11" s="34"/>
    </row>
    <row r="12" spans="11:58" ht="15" x14ac:dyDescent="0.3">
      <c r="K12" s="35"/>
      <c r="L12" s="36"/>
      <c r="M12" s="36"/>
      <c r="N12" s="36"/>
      <c r="O12" s="36"/>
      <c r="P12" s="36"/>
      <c r="Q12" s="36"/>
      <c r="R12" s="36"/>
      <c r="S12" s="37"/>
    </row>
    <row r="13" spans="11:58" ht="13.15" x14ac:dyDescent="0.3">
      <c r="K13" s="38"/>
      <c r="L13" s="36"/>
      <c r="M13" s="36"/>
      <c r="N13" s="36"/>
      <c r="O13" s="36"/>
      <c r="P13" s="36"/>
      <c r="Q13" s="36"/>
      <c r="R13" s="36"/>
      <c r="S13" s="37"/>
    </row>
    <row r="14" spans="11:58" ht="10.5" thickBot="1" x14ac:dyDescent="0.35">
      <c r="K14" s="53" t="s">
        <v>36</v>
      </c>
      <c r="L14" s="54" t="s">
        <v>37</v>
      </c>
      <c r="M14" s="54" t="s">
        <v>38</v>
      </c>
      <c r="N14" s="54" t="s">
        <v>39</v>
      </c>
      <c r="O14" s="54" t="s">
        <v>40</v>
      </c>
      <c r="P14" s="54" t="s">
        <v>41</v>
      </c>
      <c r="Q14" s="54" t="s">
        <v>42</v>
      </c>
      <c r="R14" s="54" t="s">
        <v>43</v>
      </c>
      <c r="S14" s="39" t="s">
        <v>34</v>
      </c>
      <c r="T14" s="55" t="s">
        <v>43</v>
      </c>
      <c r="U14" s="55"/>
      <c r="V14" s="55" t="s">
        <v>36</v>
      </c>
      <c r="W14" s="55" t="s">
        <v>37</v>
      </c>
      <c r="X14" s="55" t="s">
        <v>38</v>
      </c>
      <c r="Y14" s="55" t="s">
        <v>39</v>
      </c>
      <c r="Z14" s="55" t="s">
        <v>40</v>
      </c>
      <c r="AA14" s="55" t="s">
        <v>41</v>
      </c>
      <c r="AB14" s="55" t="s">
        <v>42</v>
      </c>
      <c r="AC14" s="55" t="s">
        <v>43</v>
      </c>
    </row>
    <row r="15" spans="11:58" x14ac:dyDescent="0.3">
      <c r="K15" s="48" t="s">
        <v>44</v>
      </c>
      <c r="L15" s="48" t="s">
        <v>45</v>
      </c>
      <c r="M15">
        <v>2019</v>
      </c>
      <c r="N15" s="49">
        <v>0</v>
      </c>
      <c r="O15" s="49">
        <v>78</v>
      </c>
      <c r="P15" s="49">
        <v>7</v>
      </c>
      <c r="Q15" s="49">
        <v>120</v>
      </c>
      <c r="R15" s="49">
        <v>205</v>
      </c>
      <c r="T15" cm="1">
        <f t="array" ref="T15:T24">LARGE(dtbPTSource[FY],{1;2;3;4;5;6;7;8;9;10})</f>
        <v>10625</v>
      </c>
      <c r="V15" t="str" cm="1">
        <f t="array" ref="V15:AC24">_xlfn._xlws.SORT(_xlfn._xlws.FILTER(dtbPTSource[],NOT(ISNA(MATCH(dtbPTSource[FY],LARGE(dtbPTSource[FY],_xlfn.SEQUENCE(10)),0)))),8,-1)</f>
        <v>IRE</v>
      </c>
      <c r="W15" t="str">
        <v>Gorgonzola</v>
      </c>
      <c r="X15">
        <v>2022</v>
      </c>
      <c r="Y15">
        <v>821</v>
      </c>
      <c r="Z15">
        <v>1388</v>
      </c>
      <c r="AA15">
        <v>3504</v>
      </c>
      <c r="AB15">
        <v>4912</v>
      </c>
      <c r="AC15">
        <v>10625</v>
      </c>
      <c r="AN15" t="str" cm="1">
        <f t="array" ref="AN15:AU24">_xlfn.LAMBDA(_xlpm.TableName,_xlpm.ValueSource,_xlpm.n,_xlfn._xlws.SORT(_xlfn._xlws.FILTER(_xlpm.TableName,NOT(ISNA(MATCH(_xlpm.ValueSource,LARGE(_xlpm.ValueSource,_xlfn.SEQUENCE(_xlpm.n)),0)))),8,-1))(dtbPTSource[],dtbPTSource[FY],10)</f>
        <v>IRE</v>
      </c>
      <c r="AO15" t="str">
        <v>Gorgonzola</v>
      </c>
      <c r="AP15">
        <v>2022</v>
      </c>
      <c r="AQ15">
        <v>821</v>
      </c>
      <c r="AR15">
        <v>1388</v>
      </c>
      <c r="AS15">
        <v>3504</v>
      </c>
      <c r="AT15">
        <v>4912</v>
      </c>
      <c r="AU15">
        <v>10625</v>
      </c>
      <c r="AW15" t="e" cm="1">
        <f t="array" ref="AW15:AW554">MATCH(dtbPTSource[FY],LARGE(dtbPTSource[FY],_xlfn.SEQUENCE(10)),0)</f>
        <v>#N/A</v>
      </c>
      <c r="AY15" t="str" cm="1">
        <f t="array" ref="AY15:BF15">_xlfn._xlws.FILTER(dtbPTSource[],dtbPTSource[FY]=LARGE(dtbPTSource[FY],1))</f>
        <v>IRE</v>
      </c>
      <c r="AZ15" t="str">
        <v>Gorgonzola</v>
      </c>
      <c r="BA15">
        <v>2022</v>
      </c>
      <c r="BB15">
        <v>821</v>
      </c>
      <c r="BC15">
        <v>1388</v>
      </c>
      <c r="BD15">
        <v>3504</v>
      </c>
      <c r="BE15">
        <v>4912</v>
      </c>
      <c r="BF15">
        <v>10625</v>
      </c>
    </row>
    <row r="16" spans="11:58" x14ac:dyDescent="0.3">
      <c r="K16" s="48" t="s">
        <v>44</v>
      </c>
      <c r="L16" s="48" t="s">
        <v>45</v>
      </c>
      <c r="M16">
        <v>2020</v>
      </c>
      <c r="N16" s="49">
        <v>7</v>
      </c>
      <c r="O16" s="49">
        <v>332</v>
      </c>
      <c r="P16" s="49">
        <v>4</v>
      </c>
      <c r="Q16" s="49">
        <v>156</v>
      </c>
      <c r="R16" s="49">
        <v>499</v>
      </c>
      <c r="T16">
        <v>10218</v>
      </c>
      <c r="V16" t="str">
        <v>DEN</v>
      </c>
      <c r="W16" t="str">
        <v>Feta</v>
      </c>
      <c r="X16">
        <v>2019</v>
      </c>
      <c r="Y16">
        <v>2345</v>
      </c>
      <c r="Z16">
        <v>2739</v>
      </c>
      <c r="AA16">
        <v>3056</v>
      </c>
      <c r="AB16">
        <v>2078</v>
      </c>
      <c r="AC16">
        <v>10218</v>
      </c>
      <c r="AN16" t="str">
        <v>DEN</v>
      </c>
      <c r="AO16" t="str">
        <v>Feta</v>
      </c>
      <c r="AP16">
        <v>2019</v>
      </c>
      <c r="AQ16">
        <v>2345</v>
      </c>
      <c r="AR16">
        <v>2739</v>
      </c>
      <c r="AS16">
        <v>3056</v>
      </c>
      <c r="AT16">
        <v>2078</v>
      </c>
      <c r="AU16">
        <v>10218</v>
      </c>
      <c r="AW16" t="e">
        <v>#N/A</v>
      </c>
    </row>
    <row r="17" spans="11:49" x14ac:dyDescent="0.3">
      <c r="K17" s="48" t="s">
        <v>44</v>
      </c>
      <c r="L17" s="48" t="s">
        <v>45</v>
      </c>
      <c r="M17">
        <v>2021</v>
      </c>
      <c r="N17" s="49">
        <v>151</v>
      </c>
      <c r="O17" s="49">
        <v>102</v>
      </c>
      <c r="P17" s="49">
        <v>2</v>
      </c>
      <c r="Q17" s="49">
        <v>93</v>
      </c>
      <c r="R17" s="49">
        <v>348</v>
      </c>
      <c r="T17">
        <v>9374</v>
      </c>
      <c r="V17" t="str">
        <v>GER</v>
      </c>
      <c r="W17" t="str">
        <v>Gorgonzola</v>
      </c>
      <c r="X17">
        <v>2021</v>
      </c>
      <c r="Y17">
        <v>986</v>
      </c>
      <c r="Z17">
        <v>1323</v>
      </c>
      <c r="AA17">
        <v>4954</v>
      </c>
      <c r="AB17">
        <v>2111</v>
      </c>
      <c r="AC17">
        <v>9374</v>
      </c>
      <c r="AN17" t="str">
        <v>GER</v>
      </c>
      <c r="AO17" t="str">
        <v>Gorgonzola</v>
      </c>
      <c r="AP17">
        <v>2021</v>
      </c>
      <c r="AQ17">
        <v>986</v>
      </c>
      <c r="AR17">
        <v>1323</v>
      </c>
      <c r="AS17">
        <v>4954</v>
      </c>
      <c r="AT17">
        <v>2111</v>
      </c>
      <c r="AU17">
        <v>9374</v>
      </c>
      <c r="AW17" t="e">
        <v>#N/A</v>
      </c>
    </row>
    <row r="18" spans="11:49" x14ac:dyDescent="0.3">
      <c r="K18" s="48" t="s">
        <v>44</v>
      </c>
      <c r="L18" s="48" t="s">
        <v>45</v>
      </c>
      <c r="M18">
        <v>2022</v>
      </c>
      <c r="N18" s="49">
        <v>178</v>
      </c>
      <c r="O18" s="49">
        <v>43</v>
      </c>
      <c r="P18" s="49">
        <v>18</v>
      </c>
      <c r="Q18" s="49">
        <v>182</v>
      </c>
      <c r="R18" s="49">
        <v>421</v>
      </c>
      <c r="T18">
        <v>8341</v>
      </c>
      <c r="V18" t="str">
        <v>UKB</v>
      </c>
      <c r="W18" t="str">
        <v>Gorgonzola</v>
      </c>
      <c r="X18">
        <v>2020</v>
      </c>
      <c r="Y18">
        <v>1202</v>
      </c>
      <c r="Z18">
        <v>174</v>
      </c>
      <c r="AA18">
        <v>5021</v>
      </c>
      <c r="AB18">
        <v>1944</v>
      </c>
      <c r="AC18">
        <v>8341</v>
      </c>
      <c r="AN18" t="str">
        <v>UKB</v>
      </c>
      <c r="AO18" t="str">
        <v>Gorgonzola</v>
      </c>
      <c r="AP18">
        <v>2020</v>
      </c>
      <c r="AQ18">
        <v>1202</v>
      </c>
      <c r="AR18">
        <v>174</v>
      </c>
      <c r="AS18">
        <v>5021</v>
      </c>
      <c r="AT18">
        <v>1944</v>
      </c>
      <c r="AU18">
        <v>8341</v>
      </c>
      <c r="AW18" t="e">
        <v>#N/A</v>
      </c>
    </row>
    <row r="19" spans="11:49" x14ac:dyDescent="0.3">
      <c r="K19" s="48" t="s">
        <v>44</v>
      </c>
      <c r="L19" s="48" t="s">
        <v>46</v>
      </c>
      <c r="M19">
        <v>2019</v>
      </c>
      <c r="N19" s="49">
        <v>181</v>
      </c>
      <c r="O19" s="49">
        <v>110</v>
      </c>
      <c r="P19" s="49">
        <v>85</v>
      </c>
      <c r="Q19" s="49">
        <v>116</v>
      </c>
      <c r="R19" s="49">
        <v>116</v>
      </c>
      <c r="T19">
        <v>7997</v>
      </c>
      <c r="V19" t="str">
        <v>HOL</v>
      </c>
      <c r="W19" t="str">
        <v>Gorgonzola</v>
      </c>
      <c r="X19">
        <v>2020</v>
      </c>
      <c r="Y19">
        <v>1286</v>
      </c>
      <c r="Z19">
        <v>228</v>
      </c>
      <c r="AA19">
        <v>4532</v>
      </c>
      <c r="AB19">
        <v>1951</v>
      </c>
      <c r="AC19">
        <v>7997</v>
      </c>
      <c r="AN19" t="str">
        <v>HOL</v>
      </c>
      <c r="AO19" t="str">
        <v>Gorgonzola</v>
      </c>
      <c r="AP19">
        <v>2020</v>
      </c>
      <c r="AQ19">
        <v>1286</v>
      </c>
      <c r="AR19">
        <v>228</v>
      </c>
      <c r="AS19">
        <v>4532</v>
      </c>
      <c r="AT19">
        <v>1951</v>
      </c>
      <c r="AU19">
        <v>7997</v>
      </c>
      <c r="AW19" t="e">
        <v>#N/A</v>
      </c>
    </row>
    <row r="20" spans="11:49" x14ac:dyDescent="0.3">
      <c r="K20" s="48" t="s">
        <v>44</v>
      </c>
      <c r="L20" s="48" t="s">
        <v>46</v>
      </c>
      <c r="M20">
        <v>2020</v>
      </c>
      <c r="N20" s="49">
        <v>390</v>
      </c>
      <c r="O20" s="49">
        <v>550</v>
      </c>
      <c r="P20" s="49">
        <v>694</v>
      </c>
      <c r="Q20" s="49">
        <v>719</v>
      </c>
      <c r="R20" s="49">
        <v>719</v>
      </c>
      <c r="T20">
        <v>7724</v>
      </c>
      <c r="V20" t="str">
        <v>ITA</v>
      </c>
      <c r="W20" t="str">
        <v>Gorgonzola</v>
      </c>
      <c r="X20">
        <v>2021</v>
      </c>
      <c r="Y20">
        <v>1238</v>
      </c>
      <c r="Z20">
        <v>983</v>
      </c>
      <c r="AA20">
        <v>3656</v>
      </c>
      <c r="AB20">
        <v>1847</v>
      </c>
      <c r="AC20">
        <v>7724</v>
      </c>
      <c r="AN20" t="str">
        <v>ITA</v>
      </c>
      <c r="AO20" t="str">
        <v>Gorgonzola</v>
      </c>
      <c r="AP20">
        <v>2021</v>
      </c>
      <c r="AQ20">
        <v>1238</v>
      </c>
      <c r="AR20">
        <v>983</v>
      </c>
      <c r="AS20">
        <v>3656</v>
      </c>
      <c r="AT20">
        <v>1847</v>
      </c>
      <c r="AU20">
        <v>7724</v>
      </c>
      <c r="AW20" t="e">
        <v>#N/A</v>
      </c>
    </row>
    <row r="21" spans="11:49" x14ac:dyDescent="0.3">
      <c r="K21" s="48" t="s">
        <v>44</v>
      </c>
      <c r="L21" s="48" t="s">
        <v>46</v>
      </c>
      <c r="M21">
        <v>2021</v>
      </c>
      <c r="N21" s="49">
        <v>213</v>
      </c>
      <c r="O21" s="49">
        <v>181</v>
      </c>
      <c r="P21" s="49">
        <v>107</v>
      </c>
      <c r="Q21" s="49">
        <v>96</v>
      </c>
      <c r="R21" s="49">
        <v>96</v>
      </c>
      <c r="T21">
        <v>7596</v>
      </c>
      <c r="V21" t="str">
        <v>USA</v>
      </c>
      <c r="W21" t="str">
        <v>Gorgonzola</v>
      </c>
      <c r="X21">
        <v>2020</v>
      </c>
      <c r="Y21">
        <v>1211</v>
      </c>
      <c r="Z21">
        <v>178</v>
      </c>
      <c r="AA21">
        <v>3963</v>
      </c>
      <c r="AB21">
        <v>2244</v>
      </c>
      <c r="AC21">
        <v>7596</v>
      </c>
      <c r="AN21" t="str">
        <v>USA</v>
      </c>
      <c r="AO21" t="str">
        <v>Gorgonzola</v>
      </c>
      <c r="AP21">
        <v>2020</v>
      </c>
      <c r="AQ21">
        <v>1211</v>
      </c>
      <c r="AR21">
        <v>178</v>
      </c>
      <c r="AS21">
        <v>3963</v>
      </c>
      <c r="AT21">
        <v>2244</v>
      </c>
      <c r="AU21">
        <v>7596</v>
      </c>
      <c r="AW21" t="e">
        <v>#N/A</v>
      </c>
    </row>
    <row r="22" spans="11:49" x14ac:dyDescent="0.3">
      <c r="K22" s="48" t="s">
        <v>44</v>
      </c>
      <c r="L22" s="48" t="s">
        <v>46</v>
      </c>
      <c r="M22">
        <v>2022</v>
      </c>
      <c r="N22" s="49">
        <v>240</v>
      </c>
      <c r="O22" s="49">
        <v>288</v>
      </c>
      <c r="P22" s="49">
        <v>411</v>
      </c>
      <c r="Q22" s="49">
        <v>296</v>
      </c>
      <c r="R22" s="49">
        <v>296</v>
      </c>
      <c r="T22">
        <v>7437</v>
      </c>
      <c r="V22" t="str">
        <v>CAN</v>
      </c>
      <c r="W22" t="str">
        <v>Gorgonzola</v>
      </c>
      <c r="X22">
        <v>2021</v>
      </c>
      <c r="Y22">
        <v>795</v>
      </c>
      <c r="Z22">
        <v>1370</v>
      </c>
      <c r="AA22">
        <v>3210</v>
      </c>
      <c r="AB22">
        <v>2062</v>
      </c>
      <c r="AC22">
        <v>7437</v>
      </c>
      <c r="AN22" t="str">
        <v>CAN</v>
      </c>
      <c r="AO22" t="str">
        <v>Gorgonzola</v>
      </c>
      <c r="AP22">
        <v>2021</v>
      </c>
      <c r="AQ22">
        <v>795</v>
      </c>
      <c r="AR22">
        <v>1370</v>
      </c>
      <c r="AS22">
        <v>3210</v>
      </c>
      <c r="AT22">
        <v>2062</v>
      </c>
      <c r="AU22">
        <v>7437</v>
      </c>
      <c r="AW22" t="e">
        <v>#N/A</v>
      </c>
    </row>
    <row r="23" spans="11:49" x14ac:dyDescent="0.3">
      <c r="K23" s="48" t="s">
        <v>44</v>
      </c>
      <c r="L23" s="48" t="s">
        <v>47</v>
      </c>
      <c r="M23">
        <v>2019</v>
      </c>
      <c r="N23" s="49">
        <v>268</v>
      </c>
      <c r="O23" s="49">
        <v>277</v>
      </c>
      <c r="P23" s="49">
        <v>277</v>
      </c>
      <c r="Q23" s="49">
        <v>370</v>
      </c>
      <c r="R23" s="49">
        <v>370</v>
      </c>
      <c r="T23">
        <v>7087</v>
      </c>
      <c r="V23" t="str">
        <v>FRA</v>
      </c>
      <c r="W23" t="str">
        <v>Halloumi</v>
      </c>
      <c r="X23">
        <v>2022</v>
      </c>
      <c r="Y23">
        <v>1873</v>
      </c>
      <c r="Z23">
        <v>1942</v>
      </c>
      <c r="AA23">
        <v>2089</v>
      </c>
      <c r="AB23">
        <v>1183</v>
      </c>
      <c r="AC23">
        <v>7087</v>
      </c>
      <c r="AN23" t="str">
        <v>FRA</v>
      </c>
      <c r="AO23" t="str">
        <v>Halloumi</v>
      </c>
      <c r="AP23">
        <v>2022</v>
      </c>
      <c r="AQ23">
        <v>1873</v>
      </c>
      <c r="AR23">
        <v>1942</v>
      </c>
      <c r="AS23">
        <v>2089</v>
      </c>
      <c r="AT23">
        <v>1183</v>
      </c>
      <c r="AU23">
        <v>7087</v>
      </c>
      <c r="AW23" t="e">
        <v>#N/A</v>
      </c>
    </row>
    <row r="24" spans="11:49" x14ac:dyDescent="0.3">
      <c r="K24" s="48" t="s">
        <v>44</v>
      </c>
      <c r="L24" s="48" t="s">
        <v>47</v>
      </c>
      <c r="M24">
        <v>2020</v>
      </c>
      <c r="N24" s="49">
        <v>193</v>
      </c>
      <c r="O24" s="49">
        <v>221</v>
      </c>
      <c r="P24" s="49">
        <v>121</v>
      </c>
      <c r="Q24" s="49">
        <v>64</v>
      </c>
      <c r="R24" s="49">
        <v>64</v>
      </c>
      <c r="T24">
        <v>6734</v>
      </c>
      <c r="V24" t="str">
        <v>USA</v>
      </c>
      <c r="W24" t="str">
        <v>Epsilon</v>
      </c>
      <c r="X24">
        <v>2021</v>
      </c>
      <c r="Y24">
        <v>492</v>
      </c>
      <c r="Z24">
        <v>966</v>
      </c>
      <c r="AA24">
        <v>4478</v>
      </c>
      <c r="AB24">
        <v>798</v>
      </c>
      <c r="AC24">
        <v>6734</v>
      </c>
      <c r="AN24" t="str">
        <v>USA</v>
      </c>
      <c r="AO24" t="str">
        <v>Epsilon</v>
      </c>
      <c r="AP24">
        <v>2021</v>
      </c>
      <c r="AQ24">
        <v>492</v>
      </c>
      <c r="AR24">
        <v>966</v>
      </c>
      <c r="AS24">
        <v>4478</v>
      </c>
      <c r="AT24">
        <v>798</v>
      </c>
      <c r="AU24">
        <v>6734</v>
      </c>
      <c r="AW24" t="e">
        <v>#N/A</v>
      </c>
    </row>
    <row r="25" spans="11:49" x14ac:dyDescent="0.3">
      <c r="K25" s="48" t="s">
        <v>44</v>
      </c>
      <c r="L25" s="48" t="s">
        <v>47</v>
      </c>
      <c r="M25">
        <v>2021</v>
      </c>
      <c r="N25" s="49">
        <v>218</v>
      </c>
      <c r="O25" s="49">
        <v>191</v>
      </c>
      <c r="P25" s="49">
        <v>130</v>
      </c>
      <c r="Q25" s="49">
        <v>94</v>
      </c>
      <c r="R25" s="49">
        <v>94</v>
      </c>
      <c r="AW25" t="e">
        <v>#N/A</v>
      </c>
    </row>
    <row r="26" spans="11:49" x14ac:dyDescent="0.3">
      <c r="K26" s="48" t="s">
        <v>44</v>
      </c>
      <c r="L26" s="48" t="s">
        <v>47</v>
      </c>
      <c r="M26">
        <v>2022</v>
      </c>
      <c r="N26" s="49">
        <v>77</v>
      </c>
      <c r="O26" s="49">
        <v>111</v>
      </c>
      <c r="P26" s="49">
        <v>120</v>
      </c>
      <c r="Q26" s="49">
        <v>96</v>
      </c>
      <c r="R26" s="49">
        <v>96</v>
      </c>
      <c r="V26" s="56" t="s">
        <v>36</v>
      </c>
      <c r="W26" s="56" t="s">
        <v>37</v>
      </c>
      <c r="X26" s="56" t="s">
        <v>38</v>
      </c>
      <c r="Y26" s="56" t="s">
        <v>43</v>
      </c>
      <c r="AN26" t="str" cm="1">
        <f t="array" ref="AN26:AP28">INDEX(dtbPTSource[],{1;2;3},MATCH(_xlfn.TEXTSPLIT("Country,Product,FY",","),dtbPTSource[#Headers],0))</f>
        <v>AUS</v>
      </c>
      <c r="AO26" t="str">
        <v>Alpha</v>
      </c>
      <c r="AP26">
        <v>205</v>
      </c>
      <c r="AW26" t="e">
        <v>#N/A</v>
      </c>
    </row>
    <row r="27" spans="11:49" x14ac:dyDescent="0.3">
      <c r="K27" s="48" t="s">
        <v>44</v>
      </c>
      <c r="L27" s="48" t="s">
        <v>48</v>
      </c>
      <c r="M27">
        <v>2019</v>
      </c>
      <c r="N27" s="49">
        <v>228</v>
      </c>
      <c r="O27" s="49">
        <v>315</v>
      </c>
      <c r="P27" s="49">
        <v>285</v>
      </c>
      <c r="Q27" s="49">
        <v>329</v>
      </c>
      <c r="R27" s="49">
        <v>329</v>
      </c>
      <c r="V27" t="str" cm="1">
        <f t="array" ref="V27:Y36">_xlfn._xlws.SORT(_xlfn._xlws.FILTER(_xlfn.HSTACK(dtbPTSource[[Country]:[Year]],dtbPTSource[FY]),NOT(ISNA(MATCH(dtbPTSource[FY],LARGE(dtbPTSource[FY],_xlfn.SEQUENCE(10)),0)))),4,-1)</f>
        <v>IRE</v>
      </c>
      <c r="W27" t="str">
        <v>Gorgonzola</v>
      </c>
      <c r="X27">
        <v>2022</v>
      </c>
      <c r="Y27">
        <v>10625</v>
      </c>
      <c r="AN27" t="str">
        <v>AUS</v>
      </c>
      <c r="AO27" t="str">
        <v>Alpha</v>
      </c>
      <c r="AP27">
        <v>499</v>
      </c>
      <c r="AW27" t="e">
        <v>#N/A</v>
      </c>
    </row>
    <row r="28" spans="11:49" x14ac:dyDescent="0.3">
      <c r="K28" s="48" t="s">
        <v>44</v>
      </c>
      <c r="L28" s="48" t="s">
        <v>48</v>
      </c>
      <c r="M28">
        <v>2020</v>
      </c>
      <c r="N28" s="49">
        <v>357</v>
      </c>
      <c r="O28" s="49">
        <v>415</v>
      </c>
      <c r="P28" s="49">
        <v>566</v>
      </c>
      <c r="Q28" s="49">
        <v>629</v>
      </c>
      <c r="R28" s="49">
        <v>629</v>
      </c>
      <c r="V28" t="str">
        <v>DEN</v>
      </c>
      <c r="W28" t="str">
        <v>Feta</v>
      </c>
      <c r="X28">
        <v>2019</v>
      </c>
      <c r="Y28">
        <v>10218</v>
      </c>
      <c r="AN28" t="str">
        <v>AUS</v>
      </c>
      <c r="AO28" t="str">
        <v>Alpha</v>
      </c>
      <c r="AP28">
        <v>348</v>
      </c>
      <c r="AW28" t="e">
        <v>#N/A</v>
      </c>
    </row>
    <row r="29" spans="11:49" x14ac:dyDescent="0.3">
      <c r="K29" s="48" t="s">
        <v>44</v>
      </c>
      <c r="L29" s="48" t="s">
        <v>48</v>
      </c>
      <c r="M29">
        <v>2021</v>
      </c>
      <c r="N29" s="49">
        <v>141</v>
      </c>
      <c r="O29" s="49">
        <v>129</v>
      </c>
      <c r="P29" s="49">
        <v>112</v>
      </c>
      <c r="Q29" s="49">
        <v>115</v>
      </c>
      <c r="R29" s="49">
        <v>115</v>
      </c>
      <c r="V29" t="str">
        <v>GER</v>
      </c>
      <c r="W29" t="str">
        <v>Gorgonzola</v>
      </c>
      <c r="X29">
        <v>2021</v>
      </c>
      <c r="Y29">
        <v>9374</v>
      </c>
      <c r="AW29" t="e">
        <v>#N/A</v>
      </c>
    </row>
    <row r="30" spans="11:49" x14ac:dyDescent="0.3">
      <c r="K30" s="48" t="s">
        <v>44</v>
      </c>
      <c r="L30" s="48" t="s">
        <v>48</v>
      </c>
      <c r="M30">
        <v>2022</v>
      </c>
      <c r="N30" s="49">
        <v>140</v>
      </c>
      <c r="O30" s="49">
        <v>132</v>
      </c>
      <c r="P30" s="49">
        <v>183</v>
      </c>
      <c r="Q30" s="49">
        <v>151</v>
      </c>
      <c r="R30" s="49">
        <v>151</v>
      </c>
      <c r="V30" t="str">
        <v>UKB</v>
      </c>
      <c r="W30" t="str">
        <v>Gorgonzola</v>
      </c>
      <c r="X30">
        <v>2020</v>
      </c>
      <c r="Y30">
        <v>8341</v>
      </c>
      <c r="AN30" s="56" t="s">
        <v>36</v>
      </c>
      <c r="AO30" s="56" t="s">
        <v>37</v>
      </c>
      <c r="AP30" s="56" t="s">
        <v>38</v>
      </c>
      <c r="AQ30" s="56" t="s">
        <v>43</v>
      </c>
      <c r="AW30" t="e">
        <v>#N/A</v>
      </c>
    </row>
    <row r="31" spans="11:49" x14ac:dyDescent="0.3">
      <c r="K31" s="48" t="s">
        <v>44</v>
      </c>
      <c r="L31" s="48" t="s">
        <v>49</v>
      </c>
      <c r="M31">
        <v>2019</v>
      </c>
      <c r="N31" s="49">
        <v>153</v>
      </c>
      <c r="O31" s="49">
        <v>2</v>
      </c>
      <c r="P31" s="49">
        <v>99</v>
      </c>
      <c r="Q31" s="49">
        <v>416</v>
      </c>
      <c r="R31" s="49">
        <v>670</v>
      </c>
      <c r="V31" t="str">
        <v>HOL</v>
      </c>
      <c r="W31" t="str">
        <v>Gorgonzola</v>
      </c>
      <c r="X31">
        <v>2020</v>
      </c>
      <c r="Y31">
        <v>7997</v>
      </c>
      <c r="AN31" t="str" cm="1">
        <f t="array" ref="AN31:AQ570">_xlfn.HSTACK(dtbPTSource[[Country]:[Year]],dtbPTSource[FY])</f>
        <v>AUS</v>
      </c>
      <c r="AO31" t="str">
        <v>Alpha</v>
      </c>
      <c r="AP31">
        <v>2019</v>
      </c>
      <c r="AQ31">
        <v>205</v>
      </c>
      <c r="AW31" t="e">
        <v>#N/A</v>
      </c>
    </row>
    <row r="32" spans="11:49" x14ac:dyDescent="0.3">
      <c r="K32" s="48" t="s">
        <v>44</v>
      </c>
      <c r="L32" s="48" t="s">
        <v>49</v>
      </c>
      <c r="M32">
        <v>2020</v>
      </c>
      <c r="N32" s="49">
        <v>182</v>
      </c>
      <c r="O32" s="49">
        <v>19</v>
      </c>
      <c r="P32" s="49">
        <v>124</v>
      </c>
      <c r="Q32" s="49">
        <v>967</v>
      </c>
      <c r="R32" s="49">
        <v>1292</v>
      </c>
      <c r="V32" t="str">
        <v>ITA</v>
      </c>
      <c r="W32" t="str">
        <v>Gorgonzola</v>
      </c>
      <c r="X32">
        <v>2021</v>
      </c>
      <c r="Y32">
        <v>7724</v>
      </c>
      <c r="AN32" t="str">
        <v>AUS</v>
      </c>
      <c r="AO32" t="str">
        <v>Alpha</v>
      </c>
      <c r="AP32">
        <v>2020</v>
      </c>
      <c r="AQ32">
        <v>499</v>
      </c>
      <c r="AW32" t="e">
        <v>#N/A</v>
      </c>
    </row>
    <row r="33" spans="11:49" x14ac:dyDescent="0.3">
      <c r="K33" s="48" t="s">
        <v>44</v>
      </c>
      <c r="L33" s="48" t="s">
        <v>49</v>
      </c>
      <c r="M33">
        <v>2021</v>
      </c>
      <c r="N33" s="49">
        <v>228</v>
      </c>
      <c r="O33" s="49">
        <v>85</v>
      </c>
      <c r="P33" s="49">
        <v>771</v>
      </c>
      <c r="Q33" s="49">
        <v>153</v>
      </c>
      <c r="R33" s="49">
        <v>1237</v>
      </c>
      <c r="V33" t="str">
        <v>USA</v>
      </c>
      <c r="W33" t="str">
        <v>Gorgonzola</v>
      </c>
      <c r="X33">
        <v>2020</v>
      </c>
      <c r="Y33">
        <v>7596</v>
      </c>
      <c r="AN33" t="str">
        <v>AUS</v>
      </c>
      <c r="AO33" t="str">
        <v>Alpha</v>
      </c>
      <c r="AP33">
        <v>2021</v>
      </c>
      <c r="AQ33">
        <v>348</v>
      </c>
      <c r="AW33" t="e">
        <v>#N/A</v>
      </c>
    </row>
    <row r="34" spans="11:49" x14ac:dyDescent="0.3">
      <c r="K34" s="48" t="s">
        <v>44</v>
      </c>
      <c r="L34" s="48" t="s">
        <v>49</v>
      </c>
      <c r="M34">
        <v>2022</v>
      </c>
      <c r="N34" s="49">
        <v>454</v>
      </c>
      <c r="O34" s="49">
        <v>142</v>
      </c>
      <c r="P34" s="49">
        <v>286</v>
      </c>
      <c r="Q34" s="49">
        <v>2989</v>
      </c>
      <c r="R34" s="49">
        <v>3871</v>
      </c>
      <c r="V34" t="str">
        <v>CAN</v>
      </c>
      <c r="W34" t="str">
        <v>Gorgonzola</v>
      </c>
      <c r="X34">
        <v>2021</v>
      </c>
      <c r="Y34">
        <v>7437</v>
      </c>
      <c r="AN34" t="str">
        <v>AUS</v>
      </c>
      <c r="AO34" t="str">
        <v>Alpha</v>
      </c>
      <c r="AP34">
        <v>2022</v>
      </c>
      <c r="AQ34">
        <v>421</v>
      </c>
      <c r="AW34" t="e">
        <v>#N/A</v>
      </c>
    </row>
    <row r="35" spans="11:49" x14ac:dyDescent="0.3">
      <c r="K35" s="48" t="s">
        <v>44</v>
      </c>
      <c r="L35" s="48" t="s">
        <v>50</v>
      </c>
      <c r="M35">
        <v>2019</v>
      </c>
      <c r="N35" s="49">
        <v>31</v>
      </c>
      <c r="O35" s="49">
        <v>0</v>
      </c>
      <c r="P35" s="49">
        <v>69</v>
      </c>
      <c r="Q35" s="49">
        <v>319</v>
      </c>
      <c r="R35" s="49">
        <f>SUM(dtbPTSource[[#This Row],[Qtr1]:[Qtr4]])</f>
        <v>419</v>
      </c>
      <c r="V35" t="str">
        <v>FRA</v>
      </c>
      <c r="W35" t="str">
        <v>Halloumi</v>
      </c>
      <c r="X35">
        <v>2022</v>
      </c>
      <c r="Y35">
        <v>7087</v>
      </c>
      <c r="AN35" t="str">
        <v>AUS</v>
      </c>
      <c r="AO35" t="str">
        <v>Beta</v>
      </c>
      <c r="AP35">
        <v>2019</v>
      </c>
      <c r="AQ35">
        <v>116</v>
      </c>
      <c r="AW35" t="e">
        <v>#N/A</v>
      </c>
    </row>
    <row r="36" spans="11:49" x14ac:dyDescent="0.3">
      <c r="K36" s="48" t="s">
        <v>44</v>
      </c>
      <c r="L36" s="48" t="s">
        <v>50</v>
      </c>
      <c r="M36">
        <v>2020</v>
      </c>
      <c r="N36" s="49">
        <v>17</v>
      </c>
      <c r="O36" s="49">
        <v>482</v>
      </c>
      <c r="P36" s="49">
        <v>4</v>
      </c>
      <c r="Q36" s="49">
        <v>246</v>
      </c>
      <c r="R36" s="49">
        <f>SUM(dtbPTSource[[#This Row],[Qtr1]:[Qtr4]])</f>
        <v>749</v>
      </c>
      <c r="V36" t="str">
        <v>USA</v>
      </c>
      <c r="W36" t="str">
        <v>Epsilon</v>
      </c>
      <c r="X36">
        <v>2021</v>
      </c>
      <c r="Y36">
        <v>6734</v>
      </c>
      <c r="AN36" t="str">
        <v>AUS</v>
      </c>
      <c r="AO36" t="str">
        <v>Beta</v>
      </c>
      <c r="AP36">
        <v>2020</v>
      </c>
      <c r="AQ36">
        <v>719</v>
      </c>
      <c r="AW36" t="e">
        <v>#N/A</v>
      </c>
    </row>
    <row r="37" spans="11:49" x14ac:dyDescent="0.3">
      <c r="K37" s="48" t="s">
        <v>44</v>
      </c>
      <c r="L37" s="48" t="s">
        <v>50</v>
      </c>
      <c r="M37">
        <v>2021</v>
      </c>
      <c r="N37" s="49">
        <v>579</v>
      </c>
      <c r="O37" s="49">
        <v>205</v>
      </c>
      <c r="P37" s="49">
        <v>17</v>
      </c>
      <c r="Q37" s="49">
        <v>424</v>
      </c>
      <c r="R37" s="49">
        <f>SUM(dtbPTSource[[#This Row],[Qtr1]:[Qtr4]])</f>
        <v>1225</v>
      </c>
      <c r="AN37" t="str">
        <v>AUS</v>
      </c>
      <c r="AO37" t="str">
        <v>Beta</v>
      </c>
      <c r="AP37">
        <v>2021</v>
      </c>
      <c r="AQ37">
        <v>96</v>
      </c>
      <c r="AW37" t="e">
        <v>#N/A</v>
      </c>
    </row>
    <row r="38" spans="11:49" x14ac:dyDescent="0.3">
      <c r="K38" s="48" t="s">
        <v>44</v>
      </c>
      <c r="L38" s="48" t="s">
        <v>50</v>
      </c>
      <c r="M38">
        <v>2022</v>
      </c>
      <c r="N38" s="49">
        <v>228</v>
      </c>
      <c r="O38" s="49">
        <v>83</v>
      </c>
      <c r="P38" s="49">
        <v>124</v>
      </c>
      <c r="Q38" s="49">
        <v>685</v>
      </c>
      <c r="R38" s="49">
        <f>SUM(dtbPTSource[[#This Row],[Qtr1]:[Qtr4]])</f>
        <v>1120</v>
      </c>
      <c r="V38" t="str" cm="1">
        <f t="array" ref="V38:Y47">_xlfn._xlws.SORT(_xlfn._xlws.FILTER(INDEX(dtbPTSource[],_xlfn.SEQUENCE(ROWS(dtbPTSource[])),MATCH(_xlfn.TEXTSPLIT("Country,Product,Year,FY",","),dtbPTSource[#Headers],0)),NOT(ISNA(MATCH(dtbPTSource[FY],LARGE(dtbPTSource[FY],_xlfn.SEQUENCE(10)),0)))),COUNTA(_xlfn.TEXTSPLIT("Country,Product,Year,FY",",")),-1)</f>
        <v>IRE</v>
      </c>
      <c r="W38" t="str">
        <v>Gorgonzola</v>
      </c>
      <c r="X38">
        <v>2022</v>
      </c>
      <c r="Y38">
        <v>10625</v>
      </c>
      <c r="AN38" t="str">
        <v>AUS</v>
      </c>
      <c r="AO38" t="str">
        <v>Beta</v>
      </c>
      <c r="AP38">
        <v>2022</v>
      </c>
      <c r="AQ38">
        <v>296</v>
      </c>
      <c r="AW38" t="e">
        <v>#N/A</v>
      </c>
    </row>
    <row r="39" spans="11:49" x14ac:dyDescent="0.3">
      <c r="K39" s="48" t="s">
        <v>44</v>
      </c>
      <c r="L39" s="48" t="s">
        <v>51</v>
      </c>
      <c r="M39">
        <v>2019</v>
      </c>
      <c r="N39" s="49">
        <v>187</v>
      </c>
      <c r="O39" s="49">
        <v>62</v>
      </c>
      <c r="P39" s="49">
        <v>390</v>
      </c>
      <c r="Q39" s="49">
        <v>539</v>
      </c>
      <c r="R39" s="49">
        <f>SUM(dtbPTSource[[#This Row],[Qtr1]:[Qtr4]])</f>
        <v>1178</v>
      </c>
      <c r="V39" t="str">
        <v>DEN</v>
      </c>
      <c r="W39" t="str">
        <v>Feta</v>
      </c>
      <c r="X39">
        <v>2019</v>
      </c>
      <c r="Y39">
        <v>10218</v>
      </c>
      <c r="AN39" t="str">
        <v>AUS</v>
      </c>
      <c r="AO39" t="str">
        <v>Gamma</v>
      </c>
      <c r="AP39">
        <v>2019</v>
      </c>
      <c r="AQ39">
        <v>370</v>
      </c>
      <c r="AW39" t="e">
        <v>#N/A</v>
      </c>
    </row>
    <row r="40" spans="11:49" x14ac:dyDescent="0.3">
      <c r="K40" s="48" t="s">
        <v>44</v>
      </c>
      <c r="L40" s="48" t="s">
        <v>51</v>
      </c>
      <c r="M40">
        <v>2020</v>
      </c>
      <c r="N40" s="49">
        <v>371</v>
      </c>
      <c r="O40" s="49">
        <v>1461</v>
      </c>
      <c r="P40" s="49">
        <v>388</v>
      </c>
      <c r="Q40" s="49">
        <v>600</v>
      </c>
      <c r="R40" s="49">
        <f>SUM(dtbPTSource[[#This Row],[Qtr1]:[Qtr4]])</f>
        <v>2820</v>
      </c>
      <c r="V40" t="str">
        <v>GER</v>
      </c>
      <c r="W40" t="str">
        <v>Gorgonzola</v>
      </c>
      <c r="X40">
        <v>2021</v>
      </c>
      <c r="Y40">
        <v>9374</v>
      </c>
      <c r="AN40" t="str">
        <v>AUS</v>
      </c>
      <c r="AO40" t="str">
        <v>Gamma</v>
      </c>
      <c r="AP40">
        <v>2020</v>
      </c>
      <c r="AQ40">
        <v>64</v>
      </c>
      <c r="AW40" t="e">
        <v>#N/A</v>
      </c>
    </row>
    <row r="41" spans="11:49" x14ac:dyDescent="0.3">
      <c r="K41" s="48" t="s">
        <v>44</v>
      </c>
      <c r="L41" s="48" t="s">
        <v>51</v>
      </c>
      <c r="M41">
        <v>2021</v>
      </c>
      <c r="N41" s="49">
        <v>902</v>
      </c>
      <c r="O41" s="49">
        <v>426</v>
      </c>
      <c r="P41" s="49">
        <v>1023</v>
      </c>
      <c r="Q41" s="49">
        <v>1572</v>
      </c>
      <c r="R41" s="49">
        <f>SUM(dtbPTSource[[#This Row],[Qtr1]:[Qtr4]])</f>
        <v>3923</v>
      </c>
      <c r="V41" t="str">
        <v>UKB</v>
      </c>
      <c r="W41" t="str">
        <v>Gorgonzola</v>
      </c>
      <c r="X41">
        <v>2020</v>
      </c>
      <c r="Y41">
        <v>8341</v>
      </c>
      <c r="AN41" t="str">
        <v>AUS</v>
      </c>
      <c r="AO41" t="str">
        <v>Gamma</v>
      </c>
      <c r="AP41">
        <v>2021</v>
      </c>
      <c r="AQ41">
        <v>94</v>
      </c>
      <c r="AW41" t="e">
        <v>#N/A</v>
      </c>
    </row>
    <row r="42" spans="11:49" x14ac:dyDescent="0.3">
      <c r="K42" s="48" t="s">
        <v>44</v>
      </c>
      <c r="L42" s="48" t="s">
        <v>51</v>
      </c>
      <c r="M42">
        <v>2022</v>
      </c>
      <c r="N42" s="49">
        <v>3003</v>
      </c>
      <c r="O42" s="49">
        <v>752</v>
      </c>
      <c r="P42" s="49">
        <v>1389</v>
      </c>
      <c r="Q42" s="49">
        <v>773</v>
      </c>
      <c r="R42" s="49">
        <f>SUM(dtbPTSource[[#This Row],[Qtr1]:[Qtr4]])</f>
        <v>5917</v>
      </c>
      <c r="V42" t="str">
        <v>HOL</v>
      </c>
      <c r="W42" t="str">
        <v>Gorgonzola</v>
      </c>
      <c r="X42">
        <v>2020</v>
      </c>
      <c r="Y42">
        <v>7997</v>
      </c>
      <c r="AN42" t="str">
        <v>AUS</v>
      </c>
      <c r="AO42" t="str">
        <v>Gamma</v>
      </c>
      <c r="AP42">
        <v>2022</v>
      </c>
      <c r="AQ42">
        <v>96</v>
      </c>
      <c r="AW42" t="e">
        <v>#N/A</v>
      </c>
    </row>
    <row r="43" spans="11:49" x14ac:dyDescent="0.3">
      <c r="K43" s="48" t="s">
        <v>44</v>
      </c>
      <c r="L43" s="48" t="s">
        <v>52</v>
      </c>
      <c r="M43">
        <v>2019</v>
      </c>
      <c r="N43" s="49">
        <v>102</v>
      </c>
      <c r="O43" s="49">
        <v>339</v>
      </c>
      <c r="P43" s="49">
        <v>336</v>
      </c>
      <c r="Q43" s="49">
        <v>307</v>
      </c>
      <c r="R43" s="49">
        <f>SUM(dtbPTSource[[#This Row],[Qtr1]:[Qtr4]])</f>
        <v>1084</v>
      </c>
      <c r="V43" t="str">
        <v>ITA</v>
      </c>
      <c r="W43" t="str">
        <v>Gorgonzola</v>
      </c>
      <c r="X43">
        <v>2021</v>
      </c>
      <c r="Y43">
        <v>7724</v>
      </c>
      <c r="AA43" t="str" cm="1">
        <f t="array" ref="AA43:AD43">_xlfn.TEXTSPLIT("Country,Product,Year,FY",",")</f>
        <v>Country</v>
      </c>
      <c r="AB43" t="str">
        <v>Product</v>
      </c>
      <c r="AC43" t="str">
        <v>Year</v>
      </c>
      <c r="AD43" t="str">
        <v>FY</v>
      </c>
      <c r="AN43" t="str">
        <v>AUS</v>
      </c>
      <c r="AO43" t="str">
        <v>Delta</v>
      </c>
      <c r="AP43">
        <v>2019</v>
      </c>
      <c r="AQ43">
        <v>329</v>
      </c>
      <c r="AW43" t="e">
        <v>#N/A</v>
      </c>
    </row>
    <row r="44" spans="11:49" x14ac:dyDescent="0.3">
      <c r="K44" s="48" t="s">
        <v>44</v>
      </c>
      <c r="L44" s="48" t="s">
        <v>52</v>
      </c>
      <c r="M44">
        <v>2020</v>
      </c>
      <c r="N44" s="49">
        <v>261</v>
      </c>
      <c r="O44" s="49">
        <v>-104</v>
      </c>
      <c r="P44" s="49">
        <v>-350</v>
      </c>
      <c r="Q44" s="49">
        <v>-412</v>
      </c>
      <c r="R44" s="49">
        <f>SUM(dtbPTSource[[#This Row],[Qtr1]:[Qtr4]])</f>
        <v>-605</v>
      </c>
      <c r="V44" t="str">
        <v>USA</v>
      </c>
      <c r="W44" t="str">
        <v>Gorgonzola</v>
      </c>
      <c r="X44">
        <v>2020</v>
      </c>
      <c r="Y44">
        <v>7596</v>
      </c>
      <c r="AN44" t="str">
        <v>AUS</v>
      </c>
      <c r="AO44" t="str">
        <v>Delta</v>
      </c>
      <c r="AP44">
        <v>2020</v>
      </c>
      <c r="AQ44">
        <v>629</v>
      </c>
      <c r="AW44" t="e">
        <v>#N/A</v>
      </c>
    </row>
    <row r="45" spans="11:49" x14ac:dyDescent="0.3">
      <c r="K45" s="48" t="s">
        <v>44</v>
      </c>
      <c r="L45" s="48" t="s">
        <v>52</v>
      </c>
      <c r="M45">
        <v>2021</v>
      </c>
      <c r="N45" s="49">
        <v>146</v>
      </c>
      <c r="O45" s="49">
        <v>139</v>
      </c>
      <c r="P45" s="49">
        <v>135</v>
      </c>
      <c r="Q45" s="49">
        <v>113</v>
      </c>
      <c r="R45" s="49">
        <f>SUM(dtbPTSource[[#This Row],[Qtr1]:[Qtr4]])</f>
        <v>533</v>
      </c>
      <c r="V45" t="str">
        <v>CAN</v>
      </c>
      <c r="W45" t="str">
        <v>Gorgonzola</v>
      </c>
      <c r="X45">
        <v>2021</v>
      </c>
      <c r="Y45">
        <v>7437</v>
      </c>
      <c r="AA45" t="str" cm="1">
        <f t="array" ref="AA45:AD47">INDEX(dtbPTSource[],{20;27;63},{1,2,3,8})</f>
        <v>AUS</v>
      </c>
      <c r="AB45" t="str">
        <v>Epsilon</v>
      </c>
      <c r="AC45">
        <v>2022</v>
      </c>
      <c r="AD45">
        <v>3871</v>
      </c>
      <c r="AN45" t="str">
        <v>AUS</v>
      </c>
      <c r="AO45" t="str">
        <v>Delta</v>
      </c>
      <c r="AP45">
        <v>2021</v>
      </c>
      <c r="AQ45">
        <v>115</v>
      </c>
      <c r="AW45" t="e">
        <v>#N/A</v>
      </c>
    </row>
    <row r="46" spans="11:49" x14ac:dyDescent="0.3">
      <c r="K46" s="48" t="s">
        <v>44</v>
      </c>
      <c r="L46" s="48" t="s">
        <v>52</v>
      </c>
      <c r="M46">
        <v>2022</v>
      </c>
      <c r="N46" s="49">
        <v>-7</v>
      </c>
      <c r="O46" s="49">
        <v>38</v>
      </c>
      <c r="P46" s="49">
        <v>66</v>
      </c>
      <c r="Q46" s="49">
        <v>61</v>
      </c>
      <c r="R46" s="49">
        <f>SUM(dtbPTSource[[#This Row],[Qtr1]:[Qtr4]])</f>
        <v>158</v>
      </c>
      <c r="V46" t="str">
        <v>FRA</v>
      </c>
      <c r="W46" t="str">
        <v>Halloumi</v>
      </c>
      <c r="X46">
        <v>2022</v>
      </c>
      <c r="Y46">
        <v>7087</v>
      </c>
      <c r="AA46" t="str">
        <v>AUS</v>
      </c>
      <c r="AB46" t="str">
        <v>Gorgonzola</v>
      </c>
      <c r="AC46">
        <v>2021</v>
      </c>
      <c r="AD46">
        <v>3923</v>
      </c>
      <c r="AN46" t="str">
        <v>AUS</v>
      </c>
      <c r="AO46" t="str">
        <v>Delta</v>
      </c>
      <c r="AP46">
        <v>2022</v>
      </c>
      <c r="AQ46">
        <v>151</v>
      </c>
      <c r="AW46" t="e">
        <v>#N/A</v>
      </c>
    </row>
    <row r="47" spans="11:49" x14ac:dyDescent="0.3">
      <c r="K47" s="48" t="s">
        <v>44</v>
      </c>
      <c r="L47" s="48" t="s">
        <v>53</v>
      </c>
      <c r="M47">
        <v>2019</v>
      </c>
      <c r="N47" s="49">
        <v>15</v>
      </c>
      <c r="O47" s="49">
        <v>-56</v>
      </c>
      <c r="P47" s="49">
        <v>206</v>
      </c>
      <c r="Q47" s="49">
        <v>205</v>
      </c>
      <c r="R47" s="49">
        <v>370</v>
      </c>
      <c r="V47" t="str">
        <v>USA</v>
      </c>
      <c r="W47" t="str">
        <v>Epsilon</v>
      </c>
      <c r="X47">
        <v>2021</v>
      </c>
      <c r="Y47">
        <v>6734</v>
      </c>
      <c r="AA47" t="str">
        <v>CAN</v>
      </c>
      <c r="AB47" t="str">
        <v>Gorgonzola</v>
      </c>
      <c r="AC47">
        <v>2021</v>
      </c>
      <c r="AD47">
        <v>7437</v>
      </c>
      <c r="AN47" t="str">
        <v>AUS</v>
      </c>
      <c r="AO47" t="str">
        <v>Epsilon</v>
      </c>
      <c r="AP47">
        <v>2019</v>
      </c>
      <c r="AQ47">
        <v>670</v>
      </c>
      <c r="AW47" t="e">
        <v>#N/A</v>
      </c>
    </row>
    <row r="48" spans="11:49" x14ac:dyDescent="0.3">
      <c r="K48" s="48" t="s">
        <v>44</v>
      </c>
      <c r="L48" s="48" t="s">
        <v>53</v>
      </c>
      <c r="M48">
        <v>2020</v>
      </c>
      <c r="N48" s="49">
        <v>59</v>
      </c>
      <c r="O48" s="49">
        <v>7</v>
      </c>
      <c r="P48" s="49">
        <v>33</v>
      </c>
      <c r="Q48" s="49">
        <v>340</v>
      </c>
      <c r="R48" s="49">
        <v>439</v>
      </c>
      <c r="AA48" cm="1">
        <f t="array" ref="AA48:AD48">MATCH(_xlfn.TEXTSPLIT("Country,Product,Year,FY",","),dtbPTSource[#Headers],0)</f>
        <v>1</v>
      </c>
      <c r="AB48">
        <v>2</v>
      </c>
      <c r="AC48">
        <v>3</v>
      </c>
      <c r="AD48">
        <v>8</v>
      </c>
      <c r="AN48" t="str">
        <v>AUS</v>
      </c>
      <c r="AO48" t="str">
        <v>Epsilon</v>
      </c>
      <c r="AP48">
        <v>2020</v>
      </c>
      <c r="AQ48">
        <v>1292</v>
      </c>
      <c r="AW48" t="e">
        <v>#N/A</v>
      </c>
    </row>
    <row r="49" spans="11:49" x14ac:dyDescent="0.3">
      <c r="K49" s="48" t="s">
        <v>44</v>
      </c>
      <c r="L49" s="48" t="s">
        <v>53</v>
      </c>
      <c r="M49">
        <v>2021</v>
      </c>
      <c r="N49" s="49">
        <v>-4</v>
      </c>
      <c r="O49" s="49">
        <v>-32</v>
      </c>
      <c r="P49" s="49">
        <v>258</v>
      </c>
      <c r="Q49" s="49">
        <v>232</v>
      </c>
      <c r="R49" s="49">
        <v>454</v>
      </c>
      <c r="V49" t="str" cm="1">
        <f t="array" ref="V49:Y58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(dtbPTSource[],dtbPTSource[FY],dtbPTSource[#Headers],"Country,Product,Year,FY",10)</f>
        <v>IRE</v>
      </c>
      <c r="W49" t="str">
        <v>Gorgonzola</v>
      </c>
      <c r="X49">
        <v>2022</v>
      </c>
      <c r="Y49">
        <v>10625</v>
      </c>
      <c r="AN49" t="str">
        <v>AUS</v>
      </c>
      <c r="AO49" t="str">
        <v>Epsilon</v>
      </c>
      <c r="AP49">
        <v>2021</v>
      </c>
      <c r="AQ49">
        <v>1237</v>
      </c>
      <c r="AW49" t="e">
        <v>#N/A</v>
      </c>
    </row>
    <row r="50" spans="11:49" x14ac:dyDescent="0.3">
      <c r="K50" s="48" t="s">
        <v>44</v>
      </c>
      <c r="L50" s="48" t="s">
        <v>53</v>
      </c>
      <c r="M50">
        <v>2022</v>
      </c>
      <c r="N50" s="49">
        <v>48</v>
      </c>
      <c r="O50" s="49">
        <v>16</v>
      </c>
      <c r="P50" s="49">
        <v>144</v>
      </c>
      <c r="Q50" s="49">
        <v>2122</v>
      </c>
      <c r="R50" s="49">
        <v>2330</v>
      </c>
      <c r="V50" t="str">
        <v>DEN</v>
      </c>
      <c r="W50" t="str">
        <v>Feta</v>
      </c>
      <c r="X50">
        <v>2019</v>
      </c>
      <c r="Y50">
        <v>10218</v>
      </c>
      <c r="AN50" t="str">
        <v>AUS</v>
      </c>
      <c r="AO50" t="str">
        <v>Epsilon</v>
      </c>
      <c r="AP50">
        <v>2022</v>
      </c>
      <c r="AQ50">
        <v>3871</v>
      </c>
      <c r="AW50" t="e">
        <v>#N/A</v>
      </c>
    </row>
    <row r="51" spans="11:49" x14ac:dyDescent="0.3">
      <c r="K51" s="48" t="s">
        <v>54</v>
      </c>
      <c r="L51" s="48" t="s">
        <v>45</v>
      </c>
      <c r="M51">
        <v>2019</v>
      </c>
      <c r="N51" s="49">
        <v>6</v>
      </c>
      <c r="O51" s="49">
        <v>154</v>
      </c>
      <c r="P51" s="49">
        <v>0</v>
      </c>
      <c r="Q51" s="49">
        <v>323</v>
      </c>
      <c r="R51" s="49">
        <v>483</v>
      </c>
      <c r="V51" t="str">
        <v>GER</v>
      </c>
      <c r="W51" t="str">
        <v>Gorgonzola</v>
      </c>
      <c r="X51">
        <v>2021</v>
      </c>
      <c r="Y51">
        <v>9374</v>
      </c>
      <c r="AN51" t="str">
        <v>AUS</v>
      </c>
      <c r="AO51" t="str">
        <v>Feta</v>
      </c>
      <c r="AP51">
        <v>2019</v>
      </c>
      <c r="AQ51">
        <v>419</v>
      </c>
      <c r="AW51" t="e">
        <v>#N/A</v>
      </c>
    </row>
    <row r="52" spans="11:49" x14ac:dyDescent="0.3">
      <c r="K52" s="48" t="s">
        <v>54</v>
      </c>
      <c r="L52" s="48" t="s">
        <v>45</v>
      </c>
      <c r="M52">
        <v>2020</v>
      </c>
      <c r="N52" s="49">
        <v>365</v>
      </c>
      <c r="O52" s="49">
        <v>46</v>
      </c>
      <c r="P52" s="49">
        <v>385</v>
      </c>
      <c r="Q52" s="49">
        <v>134</v>
      </c>
      <c r="R52" s="49">
        <v>930</v>
      </c>
      <c r="V52" t="str">
        <v>UKB</v>
      </c>
      <c r="W52" t="str">
        <v>Gorgonzola</v>
      </c>
      <c r="X52">
        <v>2020</v>
      </c>
      <c r="Y52">
        <v>8341</v>
      </c>
      <c r="AN52" t="str">
        <v>AUS</v>
      </c>
      <c r="AO52" t="str">
        <v>Feta</v>
      </c>
      <c r="AP52">
        <v>2020</v>
      </c>
      <c r="AQ52">
        <v>749</v>
      </c>
      <c r="AW52" t="e">
        <v>#N/A</v>
      </c>
    </row>
    <row r="53" spans="11:49" x14ac:dyDescent="0.3">
      <c r="K53" s="48" t="s">
        <v>54</v>
      </c>
      <c r="L53" s="48" t="s">
        <v>45</v>
      </c>
      <c r="M53">
        <v>2021</v>
      </c>
      <c r="N53" s="49">
        <v>61</v>
      </c>
      <c r="O53" s="49">
        <v>173</v>
      </c>
      <c r="P53" s="49">
        <v>4261</v>
      </c>
      <c r="Q53" s="49">
        <v>91</v>
      </c>
      <c r="R53" s="49">
        <v>4586</v>
      </c>
      <c r="V53" t="str">
        <v>HOL</v>
      </c>
      <c r="W53" t="str">
        <v>Gorgonzola</v>
      </c>
      <c r="X53">
        <v>2020</v>
      </c>
      <c r="Y53">
        <v>7997</v>
      </c>
      <c r="AN53" t="str">
        <v>AUS</v>
      </c>
      <c r="AO53" t="str">
        <v>Feta</v>
      </c>
      <c r="AP53">
        <v>2021</v>
      </c>
      <c r="AQ53">
        <v>1225</v>
      </c>
      <c r="AW53" t="e">
        <v>#N/A</v>
      </c>
    </row>
    <row r="54" spans="11:49" x14ac:dyDescent="0.3">
      <c r="K54" s="48" t="s">
        <v>54</v>
      </c>
      <c r="L54" s="48" t="s">
        <v>45</v>
      </c>
      <c r="M54">
        <v>2022</v>
      </c>
      <c r="N54" s="49">
        <v>47</v>
      </c>
      <c r="O54" s="49">
        <v>151</v>
      </c>
      <c r="P54" s="49">
        <v>147</v>
      </c>
      <c r="Q54" s="49">
        <v>296</v>
      </c>
      <c r="R54" s="49">
        <v>641</v>
      </c>
      <c r="V54" t="str">
        <v>ITA</v>
      </c>
      <c r="W54" t="str">
        <v>Gorgonzola</v>
      </c>
      <c r="X54">
        <v>2021</v>
      </c>
      <c r="Y54">
        <v>7724</v>
      </c>
      <c r="AN54" t="str">
        <v>AUS</v>
      </c>
      <c r="AO54" t="str">
        <v>Feta</v>
      </c>
      <c r="AP54">
        <v>2022</v>
      </c>
      <c r="AQ54">
        <v>1120</v>
      </c>
      <c r="AW54" t="e">
        <v>#N/A</v>
      </c>
    </row>
    <row r="55" spans="11:49" x14ac:dyDescent="0.3">
      <c r="K55" s="48" t="s">
        <v>54</v>
      </c>
      <c r="L55" s="48" t="s">
        <v>46</v>
      </c>
      <c r="M55">
        <v>2019</v>
      </c>
      <c r="N55" s="49">
        <v>409</v>
      </c>
      <c r="O55" s="49">
        <v>595</v>
      </c>
      <c r="P55" s="49">
        <v>754</v>
      </c>
      <c r="Q55" s="49">
        <v>887</v>
      </c>
      <c r="R55" s="49">
        <v>887</v>
      </c>
      <c r="V55" t="str">
        <v>USA</v>
      </c>
      <c r="W55" t="str">
        <v>Gorgonzola</v>
      </c>
      <c r="X55">
        <v>2020</v>
      </c>
      <c r="Y55">
        <v>7596</v>
      </c>
      <c r="AN55" t="str">
        <v>AUS</v>
      </c>
      <c r="AO55" t="str">
        <v>Gorgonzola</v>
      </c>
      <c r="AP55">
        <v>2019</v>
      </c>
      <c r="AQ55">
        <v>1178</v>
      </c>
      <c r="AW55" t="e">
        <v>#N/A</v>
      </c>
    </row>
    <row r="56" spans="11:49" x14ac:dyDescent="0.3">
      <c r="K56" s="48" t="s">
        <v>54</v>
      </c>
      <c r="L56" s="48" t="s">
        <v>46</v>
      </c>
      <c r="M56">
        <v>2020</v>
      </c>
      <c r="N56" s="49">
        <v>335</v>
      </c>
      <c r="O56" s="49">
        <v>404</v>
      </c>
      <c r="P56" s="49">
        <v>381</v>
      </c>
      <c r="Q56" s="49">
        <v>365</v>
      </c>
      <c r="R56" s="49">
        <v>365</v>
      </c>
      <c r="V56" t="str">
        <v>CAN</v>
      </c>
      <c r="W56" t="str">
        <v>Gorgonzola</v>
      </c>
      <c r="X56">
        <v>2021</v>
      </c>
      <c r="Y56">
        <v>7437</v>
      </c>
      <c r="AA56" t="str" cm="1">
        <f t="array" ref="AA56:AH57">_xlfn.LAMBDA(_xlpm.TableName,_xlpm.ValuesColumn,_xlfn._xlws.FILTER(_xlpm.TableName,_xlpm.ValuesColumn&gt;10000))(dtbPTSource[],dtbPTSource[FY])</f>
        <v>DEN</v>
      </c>
      <c r="AB56" t="str">
        <v>Feta</v>
      </c>
      <c r="AC56">
        <v>2019</v>
      </c>
      <c r="AD56">
        <v>2345</v>
      </c>
      <c r="AE56">
        <v>2739</v>
      </c>
      <c r="AF56">
        <v>3056</v>
      </c>
      <c r="AG56">
        <v>2078</v>
      </c>
      <c r="AH56">
        <v>10218</v>
      </c>
      <c r="AN56" t="str">
        <v>AUS</v>
      </c>
      <c r="AO56" t="str">
        <v>Gorgonzola</v>
      </c>
      <c r="AP56">
        <v>2020</v>
      </c>
      <c r="AQ56">
        <v>2820</v>
      </c>
      <c r="AW56" t="e">
        <v>#N/A</v>
      </c>
    </row>
    <row r="57" spans="11:49" x14ac:dyDescent="0.3">
      <c r="K57" s="48" t="s">
        <v>54</v>
      </c>
      <c r="L57" s="48" t="s">
        <v>46</v>
      </c>
      <c r="M57">
        <v>2021</v>
      </c>
      <c r="N57" s="49">
        <v>111</v>
      </c>
      <c r="O57" s="49">
        <v>166</v>
      </c>
      <c r="P57" s="49">
        <v>177</v>
      </c>
      <c r="Q57" s="49">
        <v>246</v>
      </c>
      <c r="R57" s="49">
        <v>246</v>
      </c>
      <c r="V57" t="str">
        <v>FRA</v>
      </c>
      <c r="W57" t="str">
        <v>Halloumi</v>
      </c>
      <c r="X57">
        <v>2022</v>
      </c>
      <c r="Y57">
        <v>7087</v>
      </c>
      <c r="AA57" t="str">
        <v>IRE</v>
      </c>
      <c r="AB57" t="str">
        <v>Gorgonzola</v>
      </c>
      <c r="AC57">
        <v>2022</v>
      </c>
      <c r="AD57">
        <v>821</v>
      </c>
      <c r="AE57">
        <v>1388</v>
      </c>
      <c r="AF57">
        <v>3504</v>
      </c>
      <c r="AG57">
        <v>4912</v>
      </c>
      <c r="AH57">
        <v>10625</v>
      </c>
      <c r="AN57" t="str">
        <v>AUS</v>
      </c>
      <c r="AO57" t="str">
        <v>Gorgonzola</v>
      </c>
      <c r="AP57">
        <v>2021</v>
      </c>
      <c r="AQ57">
        <v>3923</v>
      </c>
      <c r="AW57" t="e">
        <v>#N/A</v>
      </c>
    </row>
    <row r="58" spans="11:49" x14ac:dyDescent="0.3">
      <c r="K58" s="48" t="s">
        <v>54</v>
      </c>
      <c r="L58" s="48" t="s">
        <v>46</v>
      </c>
      <c r="M58">
        <v>2022</v>
      </c>
      <c r="N58" s="49">
        <v>194</v>
      </c>
      <c r="O58" s="49">
        <v>144</v>
      </c>
      <c r="P58" s="49">
        <v>108</v>
      </c>
      <c r="Q58" s="49">
        <v>102</v>
      </c>
      <c r="R58" s="49">
        <v>102</v>
      </c>
      <c r="V58" t="str">
        <v>USA</v>
      </c>
      <c r="W58" t="str">
        <v>Epsilon</v>
      </c>
      <c r="X58">
        <v>2021</v>
      </c>
      <c r="Y58">
        <v>6734</v>
      </c>
      <c r="AN58" t="str">
        <v>AUS</v>
      </c>
      <c r="AO58" t="str">
        <v>Gorgonzola</v>
      </c>
      <c r="AP58">
        <v>2022</v>
      </c>
      <c r="AQ58">
        <v>5917</v>
      </c>
      <c r="AW58" t="e">
        <v>#N/A</v>
      </c>
    </row>
    <row r="59" spans="11:49" x14ac:dyDescent="0.3">
      <c r="K59" s="48" t="s">
        <v>54</v>
      </c>
      <c r="L59" s="48" t="s">
        <v>47</v>
      </c>
      <c r="M59">
        <v>2019</v>
      </c>
      <c r="N59" s="49">
        <v>150</v>
      </c>
      <c r="O59" s="49">
        <v>93</v>
      </c>
      <c r="P59" s="49">
        <v>104</v>
      </c>
      <c r="Q59" s="49">
        <v>125</v>
      </c>
      <c r="R59" s="49">
        <v>125</v>
      </c>
      <c r="AN59" t="str">
        <v>AUS</v>
      </c>
      <c r="AO59" t="str">
        <v>Halloumi</v>
      </c>
      <c r="AP59">
        <v>2019</v>
      </c>
      <c r="AQ59">
        <v>1084</v>
      </c>
      <c r="AW59" t="e">
        <v>#N/A</v>
      </c>
    </row>
    <row r="60" spans="11:49" x14ac:dyDescent="0.3">
      <c r="K60" s="48" t="s">
        <v>54</v>
      </c>
      <c r="L60" s="48" t="s">
        <v>47</v>
      </c>
      <c r="M60">
        <v>2020</v>
      </c>
      <c r="N60" s="49">
        <v>238</v>
      </c>
      <c r="O60" s="49">
        <v>289</v>
      </c>
      <c r="P60" s="49">
        <v>363</v>
      </c>
      <c r="Q60" s="49">
        <v>292</v>
      </c>
      <c r="R60" s="49">
        <v>292</v>
      </c>
      <c r="V60" t="str" cm="1">
        <f t="array" ref="V60:Y69">TopNFilterColsCSV(dtbPTSource[],dtbPTSource[FY],dtbPTSource[#Headers],"Country,Product,Year,FY",10)</f>
        <v>IRE</v>
      </c>
      <c r="W60" t="str">
        <v>Gorgonzola</v>
      </c>
      <c r="X60">
        <v>2022</v>
      </c>
      <c r="Y60">
        <v>10625</v>
      </c>
      <c r="AN60" t="str">
        <v>AUS</v>
      </c>
      <c r="AO60" t="str">
        <v>Halloumi</v>
      </c>
      <c r="AP60">
        <v>2020</v>
      </c>
      <c r="AQ60">
        <v>-605</v>
      </c>
      <c r="AW60" t="e">
        <v>#N/A</v>
      </c>
    </row>
    <row r="61" spans="11:49" x14ac:dyDescent="0.3">
      <c r="K61" s="48" t="s">
        <v>54</v>
      </c>
      <c r="L61" s="48" t="s">
        <v>47</v>
      </c>
      <c r="M61">
        <v>2021</v>
      </c>
      <c r="N61" s="49">
        <v>212</v>
      </c>
      <c r="O61" s="49">
        <v>299</v>
      </c>
      <c r="P61" s="49">
        <v>265</v>
      </c>
      <c r="Q61" s="49">
        <v>279</v>
      </c>
      <c r="R61" s="49">
        <v>279</v>
      </c>
      <c r="V61" t="str">
        <v>DEN</v>
      </c>
      <c r="W61" t="str">
        <v>Feta</v>
      </c>
      <c r="X61">
        <v>2019</v>
      </c>
      <c r="Y61">
        <v>10218</v>
      </c>
      <c r="AN61" t="str">
        <v>AUS</v>
      </c>
      <c r="AO61" t="str">
        <v>Halloumi</v>
      </c>
      <c r="AP61">
        <v>2021</v>
      </c>
      <c r="AQ61">
        <v>533</v>
      </c>
      <c r="AW61" t="e">
        <v>#N/A</v>
      </c>
    </row>
    <row r="62" spans="11:49" x14ac:dyDescent="0.3">
      <c r="K62" s="48" t="s">
        <v>54</v>
      </c>
      <c r="L62" s="48" t="s">
        <v>47</v>
      </c>
      <c r="M62">
        <v>2022</v>
      </c>
      <c r="N62" s="49">
        <v>78</v>
      </c>
      <c r="O62" s="49">
        <v>56</v>
      </c>
      <c r="P62" s="49">
        <v>51</v>
      </c>
      <c r="Q62" s="49">
        <v>61</v>
      </c>
      <c r="R62" s="49">
        <v>61</v>
      </c>
      <c r="V62" t="str">
        <v>GER</v>
      </c>
      <c r="W62" t="str">
        <v>Gorgonzola</v>
      </c>
      <c r="X62">
        <v>2021</v>
      </c>
      <c r="Y62">
        <v>9374</v>
      </c>
      <c r="AN62" t="str">
        <v>AUS</v>
      </c>
      <c r="AO62" t="str">
        <v>Halloumi</v>
      </c>
      <c r="AP62">
        <v>2022</v>
      </c>
      <c r="AQ62">
        <v>158</v>
      </c>
      <c r="AW62" t="e">
        <v>#N/A</v>
      </c>
    </row>
    <row r="63" spans="11:49" x14ac:dyDescent="0.3">
      <c r="K63" s="48" t="s">
        <v>54</v>
      </c>
      <c r="L63" s="48" t="s">
        <v>48</v>
      </c>
      <c r="M63">
        <v>2019</v>
      </c>
      <c r="N63" s="49">
        <v>379</v>
      </c>
      <c r="O63" s="49">
        <v>561</v>
      </c>
      <c r="P63" s="49">
        <v>554</v>
      </c>
      <c r="Q63" s="49">
        <v>576</v>
      </c>
      <c r="R63" s="49">
        <v>576</v>
      </c>
      <c r="V63" t="str">
        <v>UKB</v>
      </c>
      <c r="W63" t="str">
        <v>Gorgonzola</v>
      </c>
      <c r="X63">
        <v>2020</v>
      </c>
      <c r="Y63">
        <v>8341</v>
      </c>
      <c r="AA63" t="str" cm="1">
        <f t="array" ref="AA63:AH64">FilterOver10000(dtbPTSource[],dtbPTSource[FY])</f>
        <v>DEN</v>
      </c>
      <c r="AB63" t="str">
        <v>Feta</v>
      </c>
      <c r="AC63">
        <v>2019</v>
      </c>
      <c r="AD63">
        <v>2345</v>
      </c>
      <c r="AE63">
        <v>2739</v>
      </c>
      <c r="AF63">
        <v>3056</v>
      </c>
      <c r="AG63">
        <v>2078</v>
      </c>
      <c r="AH63">
        <v>10218</v>
      </c>
      <c r="AN63" t="str">
        <v>AUS</v>
      </c>
      <c r="AO63" t="str">
        <v>Iota</v>
      </c>
      <c r="AP63">
        <v>2019</v>
      </c>
      <c r="AQ63">
        <v>370</v>
      </c>
      <c r="AW63" t="e">
        <v>#N/A</v>
      </c>
    </row>
    <row r="64" spans="11:49" x14ac:dyDescent="0.3">
      <c r="K64" s="48" t="s">
        <v>54</v>
      </c>
      <c r="L64" s="48" t="s">
        <v>48</v>
      </c>
      <c r="M64">
        <v>2020</v>
      </c>
      <c r="N64" s="49">
        <v>257</v>
      </c>
      <c r="O64" s="49">
        <v>345</v>
      </c>
      <c r="P64" s="49">
        <v>472</v>
      </c>
      <c r="Q64" s="49">
        <v>273</v>
      </c>
      <c r="R64" s="49">
        <v>273</v>
      </c>
      <c r="V64" t="str">
        <v>HOL</v>
      </c>
      <c r="W64" t="str">
        <v>Gorgonzola</v>
      </c>
      <c r="X64">
        <v>2020</v>
      </c>
      <c r="Y64">
        <v>7997</v>
      </c>
      <c r="AA64" t="str">
        <v>IRE</v>
      </c>
      <c r="AB64" t="str">
        <v>Gorgonzola</v>
      </c>
      <c r="AC64">
        <v>2022</v>
      </c>
      <c r="AD64">
        <v>821</v>
      </c>
      <c r="AE64">
        <v>1388</v>
      </c>
      <c r="AF64">
        <v>3504</v>
      </c>
      <c r="AG64">
        <v>4912</v>
      </c>
      <c r="AH64">
        <v>10625</v>
      </c>
      <c r="AN64" t="str">
        <v>AUS</v>
      </c>
      <c r="AO64" t="str">
        <v>Iota</v>
      </c>
      <c r="AP64">
        <v>2020</v>
      </c>
      <c r="AQ64">
        <v>439</v>
      </c>
      <c r="AW64" t="e">
        <v>#N/A</v>
      </c>
    </row>
    <row r="65" spans="11:49" x14ac:dyDescent="0.3">
      <c r="K65" s="48" t="s">
        <v>54</v>
      </c>
      <c r="L65" s="48" t="s">
        <v>48</v>
      </c>
      <c r="M65">
        <v>2021</v>
      </c>
      <c r="N65" s="49">
        <v>170</v>
      </c>
      <c r="O65" s="49">
        <v>153</v>
      </c>
      <c r="P65" s="49">
        <v>153</v>
      </c>
      <c r="Q65" s="49">
        <v>81</v>
      </c>
      <c r="R65" s="49">
        <v>81</v>
      </c>
      <c r="V65" t="str">
        <v>ITA</v>
      </c>
      <c r="W65" t="str">
        <v>Gorgonzola</v>
      </c>
      <c r="X65">
        <v>2021</v>
      </c>
      <c r="Y65">
        <v>7724</v>
      </c>
      <c r="AN65" t="str">
        <v>AUS</v>
      </c>
      <c r="AO65" t="str">
        <v>Iota</v>
      </c>
      <c r="AP65">
        <v>2021</v>
      </c>
      <c r="AQ65">
        <v>454</v>
      </c>
      <c r="AW65" t="e">
        <v>#N/A</v>
      </c>
    </row>
    <row r="66" spans="11:49" x14ac:dyDescent="0.3">
      <c r="K66" s="48" t="s">
        <v>54</v>
      </c>
      <c r="L66" s="48" t="s">
        <v>48</v>
      </c>
      <c r="M66">
        <v>2022</v>
      </c>
      <c r="N66" s="49">
        <v>159</v>
      </c>
      <c r="O66" s="49">
        <v>100</v>
      </c>
      <c r="P66" s="49">
        <v>80</v>
      </c>
      <c r="Q66" s="49">
        <v>94</v>
      </c>
      <c r="R66" s="49">
        <v>94</v>
      </c>
      <c r="V66" t="str">
        <v>USA</v>
      </c>
      <c r="W66" t="str">
        <v>Gorgonzola</v>
      </c>
      <c r="X66">
        <v>2020</v>
      </c>
      <c r="Y66">
        <v>7596</v>
      </c>
      <c r="AN66" t="str">
        <v>AUS</v>
      </c>
      <c r="AO66" t="str">
        <v>Iota</v>
      </c>
      <c r="AP66">
        <v>2022</v>
      </c>
      <c r="AQ66">
        <v>2330</v>
      </c>
      <c r="AW66" t="e">
        <v>#N/A</v>
      </c>
    </row>
    <row r="67" spans="11:49" x14ac:dyDescent="0.3">
      <c r="K67" s="48" t="s">
        <v>54</v>
      </c>
      <c r="L67" s="48" t="s">
        <v>49</v>
      </c>
      <c r="M67">
        <v>2019</v>
      </c>
      <c r="N67" s="49">
        <v>78</v>
      </c>
      <c r="O67" s="49">
        <v>632</v>
      </c>
      <c r="P67" s="49">
        <v>209</v>
      </c>
      <c r="Q67" s="49">
        <v>834</v>
      </c>
      <c r="R67" s="49">
        <v>1753</v>
      </c>
      <c r="V67" t="str">
        <v>CAN</v>
      </c>
      <c r="W67" t="str">
        <v>Gorgonzola</v>
      </c>
      <c r="X67">
        <v>2021</v>
      </c>
      <c r="Y67">
        <v>7437</v>
      </c>
      <c r="AN67" t="str">
        <v>CAN</v>
      </c>
      <c r="AO67" t="str">
        <v>Alpha</v>
      </c>
      <c r="AP67">
        <v>2019</v>
      </c>
      <c r="AQ67">
        <v>483</v>
      </c>
      <c r="AW67" t="e">
        <v>#N/A</v>
      </c>
    </row>
    <row r="68" spans="11:49" x14ac:dyDescent="0.3">
      <c r="K68" s="48" t="s">
        <v>54</v>
      </c>
      <c r="L68" s="48" t="s">
        <v>49</v>
      </c>
      <c r="M68">
        <v>2020</v>
      </c>
      <c r="N68" s="49">
        <v>183</v>
      </c>
      <c r="O68" s="49">
        <v>793</v>
      </c>
      <c r="P68" s="49">
        <v>91</v>
      </c>
      <c r="Q68" s="49">
        <v>55</v>
      </c>
      <c r="R68" s="49">
        <v>1122</v>
      </c>
      <c r="V68" t="str">
        <v>FRA</v>
      </c>
      <c r="W68" t="str">
        <v>Halloumi</v>
      </c>
      <c r="X68">
        <v>2022</v>
      </c>
      <c r="Y68">
        <v>7087</v>
      </c>
      <c r="AN68" t="str">
        <v>CAN</v>
      </c>
      <c r="AO68" t="str">
        <v>Alpha</v>
      </c>
      <c r="AP68">
        <v>2020</v>
      </c>
      <c r="AQ68">
        <v>930</v>
      </c>
      <c r="AW68" t="e">
        <v>#N/A</v>
      </c>
    </row>
    <row r="69" spans="11:49" x14ac:dyDescent="0.3">
      <c r="K69" s="48" t="s">
        <v>54</v>
      </c>
      <c r="L69" s="48" t="s">
        <v>49</v>
      </c>
      <c r="M69">
        <v>2021</v>
      </c>
      <c r="N69" s="49">
        <v>628</v>
      </c>
      <c r="O69" s="49">
        <v>522</v>
      </c>
      <c r="P69" s="49">
        <v>423</v>
      </c>
      <c r="Q69" s="49">
        <v>913</v>
      </c>
      <c r="R69" s="49">
        <v>2486</v>
      </c>
      <c r="V69" t="str">
        <v>USA</v>
      </c>
      <c r="W69" t="str">
        <v>Epsilon</v>
      </c>
      <c r="X69">
        <v>2021</v>
      </c>
      <c r="Y69">
        <v>6734</v>
      </c>
      <c r="AN69" t="str">
        <v>CAN</v>
      </c>
      <c r="AO69" t="str">
        <v>Alpha</v>
      </c>
      <c r="AP69">
        <v>2021</v>
      </c>
      <c r="AQ69">
        <v>4586</v>
      </c>
      <c r="AW69" t="e">
        <v>#N/A</v>
      </c>
    </row>
    <row r="70" spans="11:49" x14ac:dyDescent="0.3">
      <c r="K70" s="48" t="s">
        <v>54</v>
      </c>
      <c r="L70" s="48" t="s">
        <v>49</v>
      </c>
      <c r="M70">
        <v>2022</v>
      </c>
      <c r="N70" s="49">
        <v>991</v>
      </c>
      <c r="O70" s="49">
        <v>973</v>
      </c>
      <c r="P70" s="49">
        <v>42</v>
      </c>
      <c r="Q70" s="49">
        <v>666</v>
      </c>
      <c r="R70" s="49">
        <v>2672</v>
      </c>
      <c r="AN70" t="str">
        <v>CAN</v>
      </c>
      <c r="AO70" t="str">
        <v>Alpha</v>
      </c>
      <c r="AP70">
        <v>2022</v>
      </c>
      <c r="AQ70">
        <v>641</v>
      </c>
      <c r="AW70" t="e">
        <v>#N/A</v>
      </c>
    </row>
    <row r="71" spans="11:49" x14ac:dyDescent="0.3">
      <c r="K71" s="48" t="s">
        <v>54</v>
      </c>
      <c r="L71" s="48" t="s">
        <v>50</v>
      </c>
      <c r="M71">
        <v>2019</v>
      </c>
      <c r="N71" s="49">
        <v>9</v>
      </c>
      <c r="O71" s="49">
        <v>166</v>
      </c>
      <c r="P71" s="49">
        <v>83</v>
      </c>
      <c r="Q71" s="49">
        <v>455</v>
      </c>
      <c r="R71" s="49">
        <f>SUM(dtbPTSource[[#This Row],[Qtr1]:[Qtr4]])</f>
        <v>713</v>
      </c>
      <c r="V71" s="56" t="s">
        <v>36</v>
      </c>
      <c r="W71" s="56" t="s">
        <v>37</v>
      </c>
      <c r="X71" s="56" t="s">
        <v>38</v>
      </c>
      <c r="Y71" s="56" t="s">
        <v>43</v>
      </c>
      <c r="AN71" t="str">
        <v>CAN</v>
      </c>
      <c r="AO71" t="str">
        <v>Beta</v>
      </c>
      <c r="AP71">
        <v>2019</v>
      </c>
      <c r="AQ71">
        <v>887</v>
      </c>
      <c r="AW71" t="e">
        <v>#N/A</v>
      </c>
    </row>
    <row r="72" spans="11:49" x14ac:dyDescent="0.3">
      <c r="K72" s="48" t="s">
        <v>54</v>
      </c>
      <c r="L72" s="48" t="s">
        <v>50</v>
      </c>
      <c r="M72">
        <v>2020</v>
      </c>
      <c r="N72" s="49">
        <v>171</v>
      </c>
      <c r="O72" s="49">
        <v>681</v>
      </c>
      <c r="P72" s="49">
        <v>67</v>
      </c>
      <c r="Q72" s="49">
        <v>7</v>
      </c>
      <c r="R72" s="49">
        <f>SUM(dtbPTSource[[#This Row],[Qtr1]:[Qtr4]])</f>
        <v>926</v>
      </c>
      <c r="V72" t="str" cm="1">
        <f t="array" ref="V72:Y81">TopNFilterColsRange(dtbPTSource[],dtbPTSource[FY],dtbPTSource[#Headers],V71:Y71,10)</f>
        <v>IRE</v>
      </c>
      <c r="W72" t="str">
        <v>Gorgonzola</v>
      </c>
      <c r="X72">
        <v>2022</v>
      </c>
      <c r="Y72">
        <v>10625</v>
      </c>
      <c r="AN72" t="str">
        <v>CAN</v>
      </c>
      <c r="AO72" t="str">
        <v>Beta</v>
      </c>
      <c r="AP72">
        <v>2020</v>
      </c>
      <c r="AQ72">
        <v>365</v>
      </c>
      <c r="AW72" t="e">
        <v>#N/A</v>
      </c>
    </row>
    <row r="73" spans="11:49" x14ac:dyDescent="0.3">
      <c r="K73" s="48" t="s">
        <v>54</v>
      </c>
      <c r="L73" s="48" t="s">
        <v>50</v>
      </c>
      <c r="M73">
        <v>2021</v>
      </c>
      <c r="N73" s="49">
        <v>214</v>
      </c>
      <c r="O73" s="49">
        <v>321</v>
      </c>
      <c r="P73" s="49">
        <v>19</v>
      </c>
      <c r="Q73" s="49">
        <v>348</v>
      </c>
      <c r="R73" s="49">
        <f>SUM(dtbPTSource[[#This Row],[Qtr1]:[Qtr4]])</f>
        <v>902</v>
      </c>
      <c r="V73" t="str">
        <v>DEN</v>
      </c>
      <c r="W73" t="str">
        <v>Feta</v>
      </c>
      <c r="X73">
        <v>2019</v>
      </c>
      <c r="Y73">
        <v>10218</v>
      </c>
      <c r="AN73" t="str">
        <v>CAN</v>
      </c>
      <c r="AO73" t="str">
        <v>Beta</v>
      </c>
      <c r="AP73">
        <v>2021</v>
      </c>
      <c r="AQ73">
        <v>246</v>
      </c>
      <c r="AW73" t="e">
        <v>#N/A</v>
      </c>
    </row>
    <row r="74" spans="11:49" x14ac:dyDescent="0.3">
      <c r="K74" s="48" t="s">
        <v>54</v>
      </c>
      <c r="L74" s="48" t="s">
        <v>50</v>
      </c>
      <c r="M74">
        <v>2022</v>
      </c>
      <c r="N74" s="49">
        <v>87</v>
      </c>
      <c r="O74" s="49">
        <v>485</v>
      </c>
      <c r="P74" s="49">
        <v>666</v>
      </c>
      <c r="Q74" s="49">
        <v>580</v>
      </c>
      <c r="R74" s="49">
        <f>SUM(dtbPTSource[[#This Row],[Qtr1]:[Qtr4]])</f>
        <v>1818</v>
      </c>
      <c r="V74" t="str">
        <v>GER</v>
      </c>
      <c r="W74" t="str">
        <v>Gorgonzola</v>
      </c>
      <c r="X74">
        <v>2021</v>
      </c>
      <c r="Y74">
        <v>9374</v>
      </c>
      <c r="AN74" t="str">
        <v>CAN</v>
      </c>
      <c r="AO74" t="str">
        <v>Beta</v>
      </c>
      <c r="AP74">
        <v>2022</v>
      </c>
      <c r="AQ74">
        <v>102</v>
      </c>
      <c r="AW74" t="e">
        <v>#N/A</v>
      </c>
    </row>
    <row r="75" spans="11:49" x14ac:dyDescent="0.3">
      <c r="K75" s="48" t="s">
        <v>54</v>
      </c>
      <c r="L75" s="48" t="s">
        <v>51</v>
      </c>
      <c r="M75">
        <v>2019</v>
      </c>
      <c r="N75" s="49">
        <v>119</v>
      </c>
      <c r="O75" s="49">
        <v>856</v>
      </c>
      <c r="P75" s="49">
        <v>646</v>
      </c>
      <c r="Q75" s="49">
        <v>1563</v>
      </c>
      <c r="R75" s="49">
        <f>SUM(dtbPTSource[[#This Row],[Qtr1]:[Qtr4]])</f>
        <v>3184</v>
      </c>
      <c r="V75" t="str">
        <v>UKB</v>
      </c>
      <c r="W75" t="str">
        <v>Gorgonzola</v>
      </c>
      <c r="X75">
        <v>2020</v>
      </c>
      <c r="Y75">
        <v>8341</v>
      </c>
      <c r="AN75" t="str">
        <v>CAN</v>
      </c>
      <c r="AO75" t="str">
        <v>Gamma</v>
      </c>
      <c r="AP75">
        <v>2019</v>
      </c>
      <c r="AQ75">
        <v>125</v>
      </c>
      <c r="AW75" t="e">
        <v>#N/A</v>
      </c>
    </row>
    <row r="76" spans="11:49" x14ac:dyDescent="0.3">
      <c r="K76" s="48" t="s">
        <v>54</v>
      </c>
      <c r="L76" s="48" t="s">
        <v>51</v>
      </c>
      <c r="M76">
        <v>2020</v>
      </c>
      <c r="N76" s="49">
        <v>1117</v>
      </c>
      <c r="O76" s="49">
        <v>189</v>
      </c>
      <c r="P76" s="49">
        <v>3284</v>
      </c>
      <c r="Q76" s="49">
        <v>1421</v>
      </c>
      <c r="R76" s="49">
        <f>SUM(dtbPTSource[[#This Row],[Qtr1]:[Qtr4]])</f>
        <v>6011</v>
      </c>
      <c r="V76" t="str">
        <v>HOL</v>
      </c>
      <c r="W76" t="str">
        <v>Gorgonzola</v>
      </c>
      <c r="X76">
        <v>2020</v>
      </c>
      <c r="Y76">
        <v>7997</v>
      </c>
      <c r="AN76" t="str">
        <v>CAN</v>
      </c>
      <c r="AO76" t="str">
        <v>Gamma</v>
      </c>
      <c r="AP76">
        <v>2020</v>
      </c>
      <c r="AQ76">
        <v>292</v>
      </c>
      <c r="AW76" t="e">
        <v>#N/A</v>
      </c>
    </row>
    <row r="77" spans="11:49" x14ac:dyDescent="0.3">
      <c r="K77" s="48" t="s">
        <v>54</v>
      </c>
      <c r="L77" s="48" t="s">
        <v>51</v>
      </c>
      <c r="M77">
        <v>2021</v>
      </c>
      <c r="N77" s="49">
        <v>795</v>
      </c>
      <c r="O77" s="49">
        <v>1370</v>
      </c>
      <c r="P77" s="49">
        <v>3210</v>
      </c>
      <c r="Q77" s="49">
        <v>2062</v>
      </c>
      <c r="R77" s="49">
        <f>SUM(dtbPTSource[[#This Row],[Qtr1]:[Qtr4]])</f>
        <v>7437</v>
      </c>
      <c r="V77" t="str">
        <v>ITA</v>
      </c>
      <c r="W77" t="str">
        <v>Gorgonzola</v>
      </c>
      <c r="X77">
        <v>2021</v>
      </c>
      <c r="Y77">
        <v>7724</v>
      </c>
      <c r="AN77" t="str">
        <v>CAN</v>
      </c>
      <c r="AO77" t="str">
        <v>Gamma</v>
      </c>
      <c r="AP77">
        <v>2021</v>
      </c>
      <c r="AQ77">
        <v>279</v>
      </c>
      <c r="AW77">
        <v>8</v>
      </c>
    </row>
    <row r="78" spans="11:49" x14ac:dyDescent="0.3">
      <c r="K78" s="48" t="s">
        <v>54</v>
      </c>
      <c r="L78" s="48" t="s">
        <v>51</v>
      </c>
      <c r="M78">
        <v>2022</v>
      </c>
      <c r="N78" s="49">
        <v>1659</v>
      </c>
      <c r="O78" s="49">
        <v>1154</v>
      </c>
      <c r="P78" s="49">
        <v>979</v>
      </c>
      <c r="Q78" s="49">
        <v>858</v>
      </c>
      <c r="R78" s="49">
        <f>SUM(dtbPTSource[[#This Row],[Qtr1]:[Qtr4]])</f>
        <v>4650</v>
      </c>
      <c r="V78" t="str">
        <v>USA</v>
      </c>
      <c r="W78" t="str">
        <v>Gorgonzola</v>
      </c>
      <c r="X78">
        <v>2020</v>
      </c>
      <c r="Y78">
        <v>7596</v>
      </c>
      <c r="AN78" t="str">
        <v>CAN</v>
      </c>
      <c r="AO78" t="str">
        <v>Gamma</v>
      </c>
      <c r="AP78">
        <v>2022</v>
      </c>
      <c r="AQ78">
        <v>61</v>
      </c>
      <c r="AW78" t="e">
        <v>#N/A</v>
      </c>
    </row>
    <row r="79" spans="11:49" x14ac:dyDescent="0.3">
      <c r="K79" s="48" t="s">
        <v>54</v>
      </c>
      <c r="L79" s="48" t="s">
        <v>52</v>
      </c>
      <c r="M79">
        <v>2019</v>
      </c>
      <c r="N79" s="49">
        <v>137</v>
      </c>
      <c r="O79" s="49">
        <v>133</v>
      </c>
      <c r="P79" s="49">
        <v>-45</v>
      </c>
      <c r="Q79" s="49">
        <v>-171</v>
      </c>
      <c r="R79" s="49">
        <f>SUM(dtbPTSource[[#This Row],[Qtr1]:[Qtr4]])</f>
        <v>54</v>
      </c>
      <c r="V79" t="str">
        <v>CAN</v>
      </c>
      <c r="W79" t="str">
        <v>Gorgonzola</v>
      </c>
      <c r="X79">
        <v>2021</v>
      </c>
      <c r="Y79">
        <v>7437</v>
      </c>
      <c r="AN79" t="str">
        <v>CAN</v>
      </c>
      <c r="AO79" t="str">
        <v>Delta</v>
      </c>
      <c r="AP79">
        <v>2019</v>
      </c>
      <c r="AQ79">
        <v>576</v>
      </c>
      <c r="AW79" t="e">
        <v>#N/A</v>
      </c>
    </row>
    <row r="80" spans="11:49" x14ac:dyDescent="0.3">
      <c r="K80" s="48" t="s">
        <v>54</v>
      </c>
      <c r="L80" s="48" t="s">
        <v>52</v>
      </c>
      <c r="M80">
        <v>2020</v>
      </c>
      <c r="N80" s="49">
        <v>230</v>
      </c>
      <c r="O80" s="49">
        <v>-36</v>
      </c>
      <c r="P80" s="49">
        <v>81</v>
      </c>
      <c r="Q80" s="49">
        <v>36</v>
      </c>
      <c r="R80" s="49">
        <f>SUM(dtbPTSource[[#This Row],[Qtr1]:[Qtr4]])</f>
        <v>311</v>
      </c>
      <c r="V80" t="str">
        <v>FRA</v>
      </c>
      <c r="W80" t="str">
        <v>Halloumi</v>
      </c>
      <c r="X80">
        <v>2022</v>
      </c>
      <c r="Y80">
        <v>7087</v>
      </c>
      <c r="AN80" t="str">
        <v>CAN</v>
      </c>
      <c r="AO80" t="str">
        <v>Delta</v>
      </c>
      <c r="AP80">
        <v>2020</v>
      </c>
      <c r="AQ80">
        <v>273</v>
      </c>
      <c r="AW80" t="e">
        <v>#N/A</v>
      </c>
    </row>
    <row r="81" spans="11:49" x14ac:dyDescent="0.3">
      <c r="K81" s="48" t="s">
        <v>54</v>
      </c>
      <c r="L81" s="48" t="s">
        <v>52</v>
      </c>
      <c r="M81">
        <v>2021</v>
      </c>
      <c r="N81" s="49">
        <v>318</v>
      </c>
      <c r="O81" s="49">
        <v>331</v>
      </c>
      <c r="P81" s="49">
        <v>210</v>
      </c>
      <c r="Q81" s="49">
        <v>114</v>
      </c>
      <c r="R81" s="49">
        <f>SUM(dtbPTSource[[#This Row],[Qtr1]:[Qtr4]])</f>
        <v>973</v>
      </c>
      <c r="V81" t="str">
        <v>USA</v>
      </c>
      <c r="W81" t="str">
        <v>Epsilon</v>
      </c>
      <c r="X81">
        <v>2021</v>
      </c>
      <c r="Y81">
        <v>6734</v>
      </c>
      <c r="AN81" t="str">
        <v>CAN</v>
      </c>
      <c r="AO81" t="str">
        <v>Delta</v>
      </c>
      <c r="AP81">
        <v>2021</v>
      </c>
      <c r="AQ81">
        <v>81</v>
      </c>
      <c r="AW81" t="e">
        <v>#N/A</v>
      </c>
    </row>
    <row r="82" spans="11:49" x14ac:dyDescent="0.3">
      <c r="K82" s="48" t="s">
        <v>54</v>
      </c>
      <c r="L82" s="48" t="s">
        <v>52</v>
      </c>
      <c r="M82">
        <v>2022</v>
      </c>
      <c r="N82" s="49">
        <v>89</v>
      </c>
      <c r="O82" s="49">
        <v>55</v>
      </c>
      <c r="P82" s="49">
        <v>45</v>
      </c>
      <c r="Q82" s="49">
        <v>104</v>
      </c>
      <c r="R82" s="49">
        <f>SUM(dtbPTSource[[#This Row],[Qtr1]:[Qtr4]])</f>
        <v>293</v>
      </c>
      <c r="AN82" t="str">
        <v>CAN</v>
      </c>
      <c r="AO82" t="str">
        <v>Delta</v>
      </c>
      <c r="AP82">
        <v>2022</v>
      </c>
      <c r="AQ82">
        <v>94</v>
      </c>
      <c r="AW82" t="e">
        <v>#N/A</v>
      </c>
    </row>
    <row r="83" spans="11:49" x14ac:dyDescent="0.3">
      <c r="K83" s="48" t="s">
        <v>54</v>
      </c>
      <c r="L83" s="48" t="s">
        <v>53</v>
      </c>
      <c r="M83">
        <v>2019</v>
      </c>
      <c r="N83" s="49">
        <v>-197</v>
      </c>
      <c r="O83" s="49">
        <v>-3</v>
      </c>
      <c r="P83" s="49">
        <v>86</v>
      </c>
      <c r="Q83" s="49">
        <v>75</v>
      </c>
      <c r="R83" s="49">
        <v>-39</v>
      </c>
      <c r="AC83" s="50"/>
      <c r="AN83" t="str">
        <v>CAN</v>
      </c>
      <c r="AO83" t="str">
        <v>Epsilon</v>
      </c>
      <c r="AP83">
        <v>2019</v>
      </c>
      <c r="AQ83">
        <v>1753</v>
      </c>
      <c r="AW83" t="e">
        <v>#N/A</v>
      </c>
    </row>
    <row r="84" spans="11:49" x14ac:dyDescent="0.3">
      <c r="K84" s="48" t="s">
        <v>54</v>
      </c>
      <c r="L84" s="48" t="s">
        <v>53</v>
      </c>
      <c r="M84">
        <v>2020</v>
      </c>
      <c r="N84" s="49">
        <v>-32</v>
      </c>
      <c r="O84" s="49">
        <v>-365</v>
      </c>
      <c r="P84" s="49">
        <v>-27</v>
      </c>
      <c r="Q84" s="49">
        <v>43</v>
      </c>
      <c r="R84" s="49">
        <v>-381</v>
      </c>
      <c r="AN84" t="str">
        <v>CAN</v>
      </c>
      <c r="AO84" t="str">
        <v>Epsilon</v>
      </c>
      <c r="AP84">
        <v>2020</v>
      </c>
      <c r="AQ84">
        <v>1122</v>
      </c>
      <c r="AW84" t="e">
        <v>#N/A</v>
      </c>
    </row>
    <row r="85" spans="11:49" x14ac:dyDescent="0.3">
      <c r="K85" s="48" t="s">
        <v>54</v>
      </c>
      <c r="L85" s="48" t="s">
        <v>53</v>
      </c>
      <c r="M85">
        <v>2021</v>
      </c>
      <c r="N85" s="49">
        <v>336</v>
      </c>
      <c r="O85" s="49">
        <v>-46</v>
      </c>
      <c r="P85" s="49">
        <v>403</v>
      </c>
      <c r="Q85" s="49">
        <v>526</v>
      </c>
      <c r="R85" s="49">
        <v>1219</v>
      </c>
      <c r="AN85" t="str">
        <v>CAN</v>
      </c>
      <c r="AO85" t="str">
        <v>Epsilon</v>
      </c>
      <c r="AP85">
        <v>2021</v>
      </c>
      <c r="AQ85">
        <v>2486</v>
      </c>
      <c r="AW85" t="e">
        <v>#N/A</v>
      </c>
    </row>
    <row r="86" spans="11:49" x14ac:dyDescent="0.3">
      <c r="K86" s="48" t="s">
        <v>54</v>
      </c>
      <c r="L86" s="48" t="s">
        <v>53</v>
      </c>
      <c r="M86">
        <v>2022</v>
      </c>
      <c r="N86" s="49">
        <v>230</v>
      </c>
      <c r="O86" s="49">
        <v>219</v>
      </c>
      <c r="P86" s="49">
        <v>-107</v>
      </c>
      <c r="Q86" s="49">
        <v>605</v>
      </c>
      <c r="R86" s="49">
        <v>947</v>
      </c>
      <c r="AN86" t="str">
        <v>CAN</v>
      </c>
      <c r="AO86" t="str">
        <v>Epsilon</v>
      </c>
      <c r="AP86">
        <v>2022</v>
      </c>
      <c r="AQ86">
        <v>2672</v>
      </c>
      <c r="AW86" t="e">
        <v>#N/A</v>
      </c>
    </row>
    <row r="87" spans="11:49" x14ac:dyDescent="0.3">
      <c r="K87" s="48" t="s">
        <v>55</v>
      </c>
      <c r="L87" s="48" t="s">
        <v>45</v>
      </c>
      <c r="M87">
        <v>2019</v>
      </c>
      <c r="N87" s="49">
        <v>1</v>
      </c>
      <c r="O87" s="49">
        <v>70</v>
      </c>
      <c r="P87" s="49">
        <v>10</v>
      </c>
      <c r="Q87" s="49">
        <v>207</v>
      </c>
      <c r="R87" s="49">
        <v>288</v>
      </c>
      <c r="AN87" t="str">
        <v>CAN</v>
      </c>
      <c r="AO87" t="str">
        <v>Feta</v>
      </c>
      <c r="AP87">
        <v>2019</v>
      </c>
      <c r="AQ87">
        <v>713</v>
      </c>
      <c r="AW87" t="e">
        <v>#N/A</v>
      </c>
    </row>
    <row r="88" spans="11:49" x14ac:dyDescent="0.3">
      <c r="K88" s="48" t="s">
        <v>55</v>
      </c>
      <c r="L88" s="48" t="s">
        <v>45</v>
      </c>
      <c r="M88">
        <v>2020</v>
      </c>
      <c r="N88" s="49">
        <v>16</v>
      </c>
      <c r="O88" s="49">
        <v>6</v>
      </c>
      <c r="P88" s="49">
        <v>82</v>
      </c>
      <c r="Q88" s="49">
        <v>307</v>
      </c>
      <c r="R88" s="49">
        <v>411</v>
      </c>
      <c r="AN88" t="str">
        <v>CAN</v>
      </c>
      <c r="AO88" t="str">
        <v>Feta</v>
      </c>
      <c r="AP88">
        <v>2020</v>
      </c>
      <c r="AQ88">
        <v>926</v>
      </c>
      <c r="AW88" t="e">
        <v>#N/A</v>
      </c>
    </row>
    <row r="89" spans="11:49" x14ac:dyDescent="0.3">
      <c r="K89" s="48" t="s">
        <v>55</v>
      </c>
      <c r="L89" s="48" t="s">
        <v>45</v>
      </c>
      <c r="M89">
        <v>2021</v>
      </c>
      <c r="N89" s="49">
        <v>37</v>
      </c>
      <c r="O89" s="49">
        <v>134</v>
      </c>
      <c r="P89" s="49">
        <v>6</v>
      </c>
      <c r="Q89" s="49">
        <v>3</v>
      </c>
      <c r="R89" s="49">
        <v>180</v>
      </c>
      <c r="AN89" t="str">
        <v>CAN</v>
      </c>
      <c r="AO89" t="str">
        <v>Feta</v>
      </c>
      <c r="AP89">
        <v>2021</v>
      </c>
      <c r="AQ89">
        <v>902</v>
      </c>
      <c r="AW89" t="e">
        <v>#N/A</v>
      </c>
    </row>
    <row r="90" spans="11:49" x14ac:dyDescent="0.3">
      <c r="K90" s="48" t="s">
        <v>55</v>
      </c>
      <c r="L90" s="48" t="s">
        <v>45</v>
      </c>
      <c r="M90">
        <v>2022</v>
      </c>
      <c r="N90" s="49">
        <v>78</v>
      </c>
      <c r="O90" s="49">
        <v>2</v>
      </c>
      <c r="P90" s="49">
        <v>150</v>
      </c>
      <c r="Q90" s="49">
        <v>550</v>
      </c>
      <c r="R90" s="49">
        <v>780</v>
      </c>
      <c r="AN90" t="str">
        <v>CAN</v>
      </c>
      <c r="AO90" t="str">
        <v>Feta</v>
      </c>
      <c r="AP90">
        <v>2022</v>
      </c>
      <c r="AQ90">
        <v>1818</v>
      </c>
      <c r="AW90" t="e">
        <v>#N/A</v>
      </c>
    </row>
    <row r="91" spans="11:49" x14ac:dyDescent="0.3">
      <c r="K91" s="48" t="s">
        <v>55</v>
      </c>
      <c r="L91" s="48" t="s">
        <v>46</v>
      </c>
      <c r="M91">
        <v>2019</v>
      </c>
      <c r="N91" s="49">
        <v>289</v>
      </c>
      <c r="O91" s="49">
        <v>429</v>
      </c>
      <c r="P91" s="49">
        <v>615</v>
      </c>
      <c r="Q91" s="49">
        <v>876</v>
      </c>
      <c r="R91" s="49">
        <v>876</v>
      </c>
      <c r="AN91" t="str">
        <v>CAN</v>
      </c>
      <c r="AO91" t="str">
        <v>Gorgonzola</v>
      </c>
      <c r="AP91">
        <v>2019</v>
      </c>
      <c r="AQ91">
        <v>3184</v>
      </c>
      <c r="AW91" t="e">
        <v>#N/A</v>
      </c>
    </row>
    <row r="92" spans="11:49" x14ac:dyDescent="0.3">
      <c r="K92" s="48" t="s">
        <v>55</v>
      </c>
      <c r="L92" s="48" t="s">
        <v>46</v>
      </c>
      <c r="M92">
        <v>2020</v>
      </c>
      <c r="N92" s="49">
        <v>219</v>
      </c>
      <c r="O92" s="49">
        <v>147</v>
      </c>
      <c r="P92" s="49">
        <v>96</v>
      </c>
      <c r="Q92" s="49">
        <v>81</v>
      </c>
      <c r="R92" s="49">
        <v>81</v>
      </c>
      <c r="AN92" t="str">
        <v>CAN</v>
      </c>
      <c r="AO92" t="str">
        <v>Gorgonzola</v>
      </c>
      <c r="AP92">
        <v>2020</v>
      </c>
      <c r="AQ92">
        <v>6011</v>
      </c>
      <c r="AW92" t="e">
        <v>#N/A</v>
      </c>
    </row>
    <row r="93" spans="11:49" x14ac:dyDescent="0.3">
      <c r="K93" s="48" t="s">
        <v>55</v>
      </c>
      <c r="L93" s="48" t="s">
        <v>46</v>
      </c>
      <c r="M93">
        <v>2021</v>
      </c>
      <c r="N93" s="49">
        <v>182</v>
      </c>
      <c r="O93" s="49">
        <v>255</v>
      </c>
      <c r="P93" s="49">
        <v>293</v>
      </c>
      <c r="Q93" s="49">
        <v>394</v>
      </c>
      <c r="R93" s="49">
        <v>394</v>
      </c>
      <c r="AN93" t="str">
        <v>CAN</v>
      </c>
      <c r="AO93" t="str">
        <v>Gorgonzola</v>
      </c>
      <c r="AP93">
        <v>2021</v>
      </c>
      <c r="AQ93">
        <v>7437</v>
      </c>
      <c r="AW93" t="e">
        <v>#N/A</v>
      </c>
    </row>
    <row r="94" spans="11:49" x14ac:dyDescent="0.3">
      <c r="K94" s="48" t="s">
        <v>55</v>
      </c>
      <c r="L94" s="48" t="s">
        <v>46</v>
      </c>
      <c r="M94">
        <v>2022</v>
      </c>
      <c r="N94" s="49">
        <v>123</v>
      </c>
      <c r="O94" s="49">
        <v>98</v>
      </c>
      <c r="P94" s="49">
        <v>51</v>
      </c>
      <c r="Q94" s="49">
        <v>42</v>
      </c>
      <c r="R94" s="49">
        <v>42</v>
      </c>
      <c r="AN94" t="str">
        <v>CAN</v>
      </c>
      <c r="AO94" t="str">
        <v>Gorgonzola</v>
      </c>
      <c r="AP94">
        <v>2022</v>
      </c>
      <c r="AQ94">
        <v>4650</v>
      </c>
      <c r="AW94" t="e">
        <v>#N/A</v>
      </c>
    </row>
    <row r="95" spans="11:49" x14ac:dyDescent="0.3">
      <c r="K95" s="48" t="s">
        <v>55</v>
      </c>
      <c r="L95" s="48" t="s">
        <v>47</v>
      </c>
      <c r="M95">
        <v>2019</v>
      </c>
      <c r="N95" s="49">
        <v>321</v>
      </c>
      <c r="O95" s="49">
        <v>209</v>
      </c>
      <c r="P95" s="49">
        <v>109</v>
      </c>
      <c r="Q95" s="49">
        <v>142</v>
      </c>
      <c r="R95" s="49">
        <v>142</v>
      </c>
      <c r="AN95" t="str">
        <v>CAN</v>
      </c>
      <c r="AO95" t="str">
        <v>Halloumi</v>
      </c>
      <c r="AP95">
        <v>2019</v>
      </c>
      <c r="AQ95">
        <v>54</v>
      </c>
      <c r="AW95" t="e">
        <v>#N/A</v>
      </c>
    </row>
    <row r="96" spans="11:49" x14ac:dyDescent="0.3">
      <c r="K96" s="48" t="s">
        <v>55</v>
      </c>
      <c r="L96" s="48" t="s">
        <v>47</v>
      </c>
      <c r="M96">
        <v>2020</v>
      </c>
      <c r="N96" s="49">
        <v>376</v>
      </c>
      <c r="O96" s="49">
        <v>285</v>
      </c>
      <c r="P96" s="49">
        <v>253</v>
      </c>
      <c r="Q96" s="49">
        <v>153</v>
      </c>
      <c r="R96" s="49">
        <v>153</v>
      </c>
      <c r="AN96" t="str">
        <v>CAN</v>
      </c>
      <c r="AO96" t="str">
        <v>Halloumi</v>
      </c>
      <c r="AP96">
        <v>2020</v>
      </c>
      <c r="AQ96">
        <v>311</v>
      </c>
      <c r="AW96" t="e">
        <v>#N/A</v>
      </c>
    </row>
    <row r="97" spans="11:49" x14ac:dyDescent="0.3">
      <c r="K97" s="48" t="s">
        <v>55</v>
      </c>
      <c r="L97" s="48" t="s">
        <v>47</v>
      </c>
      <c r="M97">
        <v>2021</v>
      </c>
      <c r="N97" s="49">
        <v>147</v>
      </c>
      <c r="O97" s="49">
        <v>175</v>
      </c>
      <c r="P97" s="49">
        <v>126</v>
      </c>
      <c r="Q97" s="49">
        <v>105</v>
      </c>
      <c r="R97" s="49">
        <v>105</v>
      </c>
      <c r="AN97" t="str">
        <v>CAN</v>
      </c>
      <c r="AO97" t="str">
        <v>Halloumi</v>
      </c>
      <c r="AP97">
        <v>2021</v>
      </c>
      <c r="AQ97">
        <v>973</v>
      </c>
      <c r="AW97" t="e">
        <v>#N/A</v>
      </c>
    </row>
    <row r="98" spans="11:49" x14ac:dyDescent="0.3">
      <c r="K98" s="48" t="s">
        <v>55</v>
      </c>
      <c r="L98" s="48" t="s">
        <v>47</v>
      </c>
      <c r="M98">
        <v>2022</v>
      </c>
      <c r="N98" s="49">
        <v>186</v>
      </c>
      <c r="O98" s="49">
        <v>190</v>
      </c>
      <c r="P98" s="49">
        <v>284</v>
      </c>
      <c r="Q98" s="49">
        <v>230</v>
      </c>
      <c r="R98" s="49">
        <v>230</v>
      </c>
      <c r="AN98" t="str">
        <v>CAN</v>
      </c>
      <c r="AO98" t="str">
        <v>Halloumi</v>
      </c>
      <c r="AP98">
        <v>2022</v>
      </c>
      <c r="AQ98">
        <v>293</v>
      </c>
      <c r="AW98" t="e">
        <v>#N/A</v>
      </c>
    </row>
    <row r="99" spans="11:49" x14ac:dyDescent="0.3">
      <c r="K99" s="48" t="s">
        <v>55</v>
      </c>
      <c r="L99" s="48" t="s">
        <v>48</v>
      </c>
      <c r="M99">
        <v>2019</v>
      </c>
      <c r="N99" s="49">
        <v>384</v>
      </c>
      <c r="O99" s="49">
        <v>491</v>
      </c>
      <c r="P99" s="49">
        <v>313</v>
      </c>
      <c r="Q99" s="49">
        <v>195</v>
      </c>
      <c r="R99" s="49">
        <v>195</v>
      </c>
      <c r="AN99" t="str">
        <v>CAN</v>
      </c>
      <c r="AO99" t="str">
        <v>Iota</v>
      </c>
      <c r="AP99">
        <v>2019</v>
      </c>
      <c r="AQ99">
        <v>-39</v>
      </c>
      <c r="AW99" t="e">
        <v>#N/A</v>
      </c>
    </row>
    <row r="100" spans="11:49" x14ac:dyDescent="0.3">
      <c r="K100" s="48" t="s">
        <v>55</v>
      </c>
      <c r="L100" s="48" t="s">
        <v>48</v>
      </c>
      <c r="M100">
        <v>2020</v>
      </c>
      <c r="N100" s="49">
        <v>218</v>
      </c>
      <c r="O100" s="49">
        <v>127</v>
      </c>
      <c r="P100" s="49">
        <v>110</v>
      </c>
      <c r="Q100" s="49">
        <v>154</v>
      </c>
      <c r="R100" s="49">
        <v>154</v>
      </c>
      <c r="AN100" t="str">
        <v>CAN</v>
      </c>
      <c r="AO100" t="str">
        <v>Iota</v>
      </c>
      <c r="AP100">
        <v>2020</v>
      </c>
      <c r="AQ100">
        <v>-381</v>
      </c>
      <c r="AW100" t="e">
        <v>#N/A</v>
      </c>
    </row>
    <row r="101" spans="11:49" x14ac:dyDescent="0.3">
      <c r="K101" s="48" t="s">
        <v>55</v>
      </c>
      <c r="L101" s="48" t="s">
        <v>48</v>
      </c>
      <c r="M101">
        <v>2021</v>
      </c>
      <c r="N101" s="49">
        <v>147</v>
      </c>
      <c r="O101" s="49">
        <v>175</v>
      </c>
      <c r="P101" s="49">
        <v>171</v>
      </c>
      <c r="Q101" s="49">
        <v>141</v>
      </c>
      <c r="R101" s="49">
        <v>141</v>
      </c>
      <c r="AN101" t="str">
        <v>CAN</v>
      </c>
      <c r="AO101" t="str">
        <v>Iota</v>
      </c>
      <c r="AP101">
        <v>2021</v>
      </c>
      <c r="AQ101">
        <v>1219</v>
      </c>
      <c r="AW101" t="e">
        <v>#N/A</v>
      </c>
    </row>
    <row r="102" spans="11:49" x14ac:dyDescent="0.3">
      <c r="K102" s="48" t="s">
        <v>55</v>
      </c>
      <c r="L102" s="48" t="s">
        <v>48</v>
      </c>
      <c r="M102">
        <v>2022</v>
      </c>
      <c r="N102" s="49">
        <v>171</v>
      </c>
      <c r="O102" s="49">
        <v>138</v>
      </c>
      <c r="P102" s="49">
        <v>191</v>
      </c>
      <c r="Q102" s="49">
        <v>119</v>
      </c>
      <c r="R102" s="49">
        <v>119</v>
      </c>
      <c r="AN102" t="str">
        <v>CAN</v>
      </c>
      <c r="AO102" t="str">
        <v>Iota</v>
      </c>
      <c r="AP102">
        <v>2022</v>
      </c>
      <c r="AQ102">
        <v>947</v>
      </c>
      <c r="AW102" t="e">
        <v>#N/A</v>
      </c>
    </row>
    <row r="103" spans="11:49" x14ac:dyDescent="0.3">
      <c r="K103" s="48" t="s">
        <v>55</v>
      </c>
      <c r="L103" s="48" t="s">
        <v>49</v>
      </c>
      <c r="M103">
        <v>2019</v>
      </c>
      <c r="N103" s="49">
        <v>59</v>
      </c>
      <c r="O103" s="49">
        <v>49</v>
      </c>
      <c r="P103" s="49">
        <v>160</v>
      </c>
      <c r="Q103" s="49">
        <v>142</v>
      </c>
      <c r="R103" s="49">
        <v>410</v>
      </c>
      <c r="AN103" t="str">
        <v>DEN</v>
      </c>
      <c r="AO103" t="str">
        <v>Alpha</v>
      </c>
      <c r="AP103">
        <v>2019</v>
      </c>
      <c r="AQ103">
        <v>288</v>
      </c>
      <c r="AW103" t="e">
        <v>#N/A</v>
      </c>
    </row>
    <row r="104" spans="11:49" x14ac:dyDescent="0.3">
      <c r="K104" s="48" t="s">
        <v>55</v>
      </c>
      <c r="L104" s="48" t="s">
        <v>49</v>
      </c>
      <c r="M104">
        <v>2020</v>
      </c>
      <c r="N104" s="49">
        <v>135</v>
      </c>
      <c r="O104" s="49">
        <v>1449</v>
      </c>
      <c r="P104" s="49">
        <v>65</v>
      </c>
      <c r="Q104" s="49">
        <v>372</v>
      </c>
      <c r="R104" s="49">
        <v>2021</v>
      </c>
      <c r="AN104" t="str">
        <v>DEN</v>
      </c>
      <c r="AO104" t="str">
        <v>Alpha</v>
      </c>
      <c r="AP104">
        <v>2020</v>
      </c>
      <c r="AQ104">
        <v>411</v>
      </c>
      <c r="AW104" t="e">
        <v>#N/A</v>
      </c>
    </row>
    <row r="105" spans="11:49" x14ac:dyDescent="0.3">
      <c r="K105" s="48" t="s">
        <v>55</v>
      </c>
      <c r="L105" s="48" t="s">
        <v>49</v>
      </c>
      <c r="M105">
        <v>2021</v>
      </c>
      <c r="N105" s="49">
        <v>892</v>
      </c>
      <c r="O105" s="49">
        <v>202</v>
      </c>
      <c r="P105" s="49">
        <v>659</v>
      </c>
      <c r="Q105" s="49">
        <v>644</v>
      </c>
      <c r="R105" s="49">
        <v>2397</v>
      </c>
      <c r="AN105" t="str">
        <v>DEN</v>
      </c>
      <c r="AO105" t="str">
        <v>Alpha</v>
      </c>
      <c r="AP105">
        <v>2021</v>
      </c>
      <c r="AQ105">
        <v>180</v>
      </c>
      <c r="AW105" t="e">
        <v>#N/A</v>
      </c>
    </row>
    <row r="106" spans="11:49" x14ac:dyDescent="0.3">
      <c r="K106" s="48" t="s">
        <v>55</v>
      </c>
      <c r="L106" s="48" t="s">
        <v>49</v>
      </c>
      <c r="M106">
        <v>2022</v>
      </c>
      <c r="N106" s="49">
        <v>274</v>
      </c>
      <c r="O106" s="49">
        <v>179</v>
      </c>
      <c r="P106" s="49">
        <v>845</v>
      </c>
      <c r="Q106" s="49">
        <v>2538</v>
      </c>
      <c r="R106" s="49">
        <v>3836</v>
      </c>
      <c r="AN106" t="str">
        <v>DEN</v>
      </c>
      <c r="AO106" t="str">
        <v>Alpha</v>
      </c>
      <c r="AP106">
        <v>2022</v>
      </c>
      <c r="AQ106">
        <v>780</v>
      </c>
      <c r="AW106" t="e">
        <v>#N/A</v>
      </c>
    </row>
    <row r="107" spans="11:49" x14ac:dyDescent="0.3">
      <c r="K107" s="48" t="s">
        <v>55</v>
      </c>
      <c r="L107" s="48" t="s">
        <v>50</v>
      </c>
      <c r="M107">
        <v>2019</v>
      </c>
      <c r="N107" s="49">
        <v>2345</v>
      </c>
      <c r="O107" s="49">
        <v>2739</v>
      </c>
      <c r="P107" s="49">
        <v>3056</v>
      </c>
      <c r="Q107" s="49">
        <v>2078</v>
      </c>
      <c r="R107" s="49">
        <f>SUM(dtbPTSource[[#This Row],[Qtr1]:[Qtr4]])</f>
        <v>10218</v>
      </c>
      <c r="AN107" t="str">
        <v>DEN</v>
      </c>
      <c r="AO107" t="str">
        <v>Beta</v>
      </c>
      <c r="AP107">
        <v>2019</v>
      </c>
      <c r="AQ107">
        <v>876</v>
      </c>
      <c r="AW107">
        <v>2</v>
      </c>
    </row>
    <row r="108" spans="11:49" x14ac:dyDescent="0.3">
      <c r="K108" s="48" t="s">
        <v>55</v>
      </c>
      <c r="L108" s="48" t="s">
        <v>50</v>
      </c>
      <c r="M108">
        <v>2020</v>
      </c>
      <c r="N108" s="49">
        <v>44</v>
      </c>
      <c r="O108" s="49">
        <v>32</v>
      </c>
      <c r="P108" s="49">
        <v>51</v>
      </c>
      <c r="Q108" s="49">
        <v>269</v>
      </c>
      <c r="R108" s="49">
        <f>SUM(dtbPTSource[[#This Row],[Qtr1]:[Qtr4]])</f>
        <v>396</v>
      </c>
      <c r="AN108" t="str">
        <v>DEN</v>
      </c>
      <c r="AO108" t="str">
        <v>Beta</v>
      </c>
      <c r="AP108">
        <v>2020</v>
      </c>
      <c r="AQ108">
        <v>81</v>
      </c>
      <c r="AW108" t="e">
        <v>#N/A</v>
      </c>
    </row>
    <row r="109" spans="11:49" x14ac:dyDescent="0.3">
      <c r="K109" s="48" t="s">
        <v>55</v>
      </c>
      <c r="L109" s="48" t="s">
        <v>50</v>
      </c>
      <c r="M109">
        <v>2021</v>
      </c>
      <c r="N109" s="49">
        <v>85</v>
      </c>
      <c r="O109" s="49">
        <v>145</v>
      </c>
      <c r="P109" s="49">
        <v>21</v>
      </c>
      <c r="Q109" s="49">
        <v>20</v>
      </c>
      <c r="R109" s="49">
        <f>SUM(dtbPTSource[[#This Row],[Qtr1]:[Qtr4]])</f>
        <v>271</v>
      </c>
      <c r="AN109" t="str">
        <v>DEN</v>
      </c>
      <c r="AO109" t="str">
        <v>Beta</v>
      </c>
      <c r="AP109">
        <v>2021</v>
      </c>
      <c r="AQ109">
        <v>394</v>
      </c>
      <c r="AW109" t="e">
        <v>#N/A</v>
      </c>
    </row>
    <row r="110" spans="11:49" x14ac:dyDescent="0.3">
      <c r="K110" s="48" t="s">
        <v>55</v>
      </c>
      <c r="L110" s="48" t="s">
        <v>50</v>
      </c>
      <c r="M110">
        <v>2022</v>
      </c>
      <c r="N110" s="49">
        <v>110</v>
      </c>
      <c r="O110" s="49">
        <v>4</v>
      </c>
      <c r="P110" s="49">
        <v>816</v>
      </c>
      <c r="Q110" s="49">
        <v>1422</v>
      </c>
      <c r="R110" s="49">
        <f>SUM(dtbPTSource[[#This Row],[Qtr1]:[Qtr4]])</f>
        <v>2352</v>
      </c>
      <c r="AN110" t="str">
        <v>DEN</v>
      </c>
      <c r="AO110" t="str">
        <v>Beta</v>
      </c>
      <c r="AP110">
        <v>2022</v>
      </c>
      <c r="AQ110">
        <v>42</v>
      </c>
      <c r="AW110" t="e">
        <v>#N/A</v>
      </c>
    </row>
    <row r="111" spans="11:49" x14ac:dyDescent="0.3">
      <c r="K111" s="48" t="s">
        <v>55</v>
      </c>
      <c r="L111" s="48" t="s">
        <v>51</v>
      </c>
      <c r="M111">
        <v>2019</v>
      </c>
      <c r="N111" s="49">
        <v>167</v>
      </c>
      <c r="O111" s="49">
        <v>64</v>
      </c>
      <c r="P111" s="49">
        <v>425</v>
      </c>
      <c r="Q111" s="49">
        <v>709</v>
      </c>
      <c r="R111" s="49">
        <f>SUM(dtbPTSource[[#This Row],[Qtr1]:[Qtr4]])</f>
        <v>1365</v>
      </c>
      <c r="AN111" t="str">
        <v>DEN</v>
      </c>
      <c r="AO111" t="str">
        <v>Gamma</v>
      </c>
      <c r="AP111">
        <v>2019</v>
      </c>
      <c r="AQ111">
        <v>142</v>
      </c>
      <c r="AW111" t="e">
        <v>#N/A</v>
      </c>
    </row>
    <row r="112" spans="11:49" x14ac:dyDescent="0.3">
      <c r="K112" s="48" t="s">
        <v>55</v>
      </c>
      <c r="L112" s="48" t="s">
        <v>51</v>
      </c>
      <c r="M112">
        <v>2020</v>
      </c>
      <c r="N112" s="49">
        <v>408</v>
      </c>
      <c r="O112" s="49">
        <v>1596</v>
      </c>
      <c r="P112" s="49">
        <v>378</v>
      </c>
      <c r="Q112" s="49">
        <v>531</v>
      </c>
      <c r="R112" s="49">
        <f>SUM(dtbPTSource[[#This Row],[Qtr1]:[Qtr4]])</f>
        <v>2913</v>
      </c>
      <c r="AN112" t="str">
        <v>DEN</v>
      </c>
      <c r="AO112" t="str">
        <v>Gamma</v>
      </c>
      <c r="AP112">
        <v>2020</v>
      </c>
      <c r="AQ112">
        <v>153</v>
      </c>
      <c r="AW112" t="e">
        <v>#N/A</v>
      </c>
    </row>
    <row r="113" spans="11:49" x14ac:dyDescent="0.3">
      <c r="K113" s="48" t="s">
        <v>55</v>
      </c>
      <c r="L113" s="48" t="s">
        <v>51</v>
      </c>
      <c r="M113">
        <v>2021</v>
      </c>
      <c r="N113" s="49">
        <v>453</v>
      </c>
      <c r="O113" s="49">
        <v>906</v>
      </c>
      <c r="P113" s="49">
        <v>1076</v>
      </c>
      <c r="Q113" s="49">
        <v>471</v>
      </c>
      <c r="R113" s="49">
        <f>SUM(dtbPTSource[[#This Row],[Qtr1]:[Qtr4]])</f>
        <v>2906</v>
      </c>
      <c r="AN113" t="str">
        <v>DEN</v>
      </c>
      <c r="AO113" t="str">
        <v>Gamma</v>
      </c>
      <c r="AP113">
        <v>2021</v>
      </c>
      <c r="AQ113">
        <v>105</v>
      </c>
      <c r="AW113" t="e">
        <v>#N/A</v>
      </c>
    </row>
    <row r="114" spans="11:49" x14ac:dyDescent="0.3">
      <c r="K114" s="48" t="s">
        <v>55</v>
      </c>
      <c r="L114" s="48" t="s">
        <v>51</v>
      </c>
      <c r="M114">
        <v>2022</v>
      </c>
      <c r="N114" s="49">
        <v>2932</v>
      </c>
      <c r="O114" s="49">
        <v>700</v>
      </c>
      <c r="P114" s="49">
        <v>1787</v>
      </c>
      <c r="Q114" s="49">
        <v>856</v>
      </c>
      <c r="R114" s="49">
        <f>SUM(dtbPTSource[[#This Row],[Qtr1]:[Qtr4]])</f>
        <v>6275</v>
      </c>
      <c r="AN114" t="str">
        <v>DEN</v>
      </c>
      <c r="AO114" t="str">
        <v>Gamma</v>
      </c>
      <c r="AP114">
        <v>2022</v>
      </c>
      <c r="AQ114">
        <v>230</v>
      </c>
      <c r="AW114" t="e">
        <v>#N/A</v>
      </c>
    </row>
    <row r="115" spans="11:49" x14ac:dyDescent="0.3">
      <c r="K115" s="48" t="s">
        <v>55</v>
      </c>
      <c r="L115" s="48" t="s">
        <v>52</v>
      </c>
      <c r="M115">
        <v>2019</v>
      </c>
      <c r="N115" s="49">
        <v>126</v>
      </c>
      <c r="O115" s="49">
        <v>106</v>
      </c>
      <c r="P115" s="49">
        <v>-311</v>
      </c>
      <c r="Q115" s="49">
        <v>-718</v>
      </c>
      <c r="R115" s="49">
        <f>SUM(dtbPTSource[[#This Row],[Qtr1]:[Qtr4]])</f>
        <v>-797</v>
      </c>
      <c r="AN115" t="str">
        <v>DEN</v>
      </c>
      <c r="AO115" t="str">
        <v>Delta</v>
      </c>
      <c r="AP115">
        <v>2019</v>
      </c>
      <c r="AQ115">
        <v>195</v>
      </c>
      <c r="AW115" t="e">
        <v>#N/A</v>
      </c>
    </row>
    <row r="116" spans="11:49" x14ac:dyDescent="0.3">
      <c r="K116" s="48" t="s">
        <v>55</v>
      </c>
      <c r="L116" s="48" t="s">
        <v>52</v>
      </c>
      <c r="M116">
        <v>2020</v>
      </c>
      <c r="N116" s="49">
        <v>375</v>
      </c>
      <c r="O116" s="49">
        <v>265</v>
      </c>
      <c r="P116" s="49">
        <v>267</v>
      </c>
      <c r="Q116" s="49">
        <v>226</v>
      </c>
      <c r="R116" s="49">
        <f>SUM(dtbPTSource[[#This Row],[Qtr1]:[Qtr4]])</f>
        <v>1133</v>
      </c>
      <c r="AN116" t="str">
        <v>DEN</v>
      </c>
      <c r="AO116" t="str">
        <v>Delta</v>
      </c>
      <c r="AP116">
        <v>2020</v>
      </c>
      <c r="AQ116">
        <v>154</v>
      </c>
      <c r="AW116" t="e">
        <v>#N/A</v>
      </c>
    </row>
    <row r="117" spans="11:49" x14ac:dyDescent="0.3">
      <c r="K117" s="48" t="s">
        <v>55</v>
      </c>
      <c r="L117" s="48" t="s">
        <v>52</v>
      </c>
      <c r="M117">
        <v>2021</v>
      </c>
      <c r="N117" s="49">
        <v>0</v>
      </c>
      <c r="O117" s="49">
        <v>-17</v>
      </c>
      <c r="P117" s="49">
        <v>-22</v>
      </c>
      <c r="Q117" s="49">
        <v>-143</v>
      </c>
      <c r="R117" s="49">
        <f>SUM(dtbPTSource[[#This Row],[Qtr1]:[Qtr4]])</f>
        <v>-182</v>
      </c>
      <c r="AN117" t="str">
        <v>DEN</v>
      </c>
      <c r="AO117" t="str">
        <v>Delta</v>
      </c>
      <c r="AP117">
        <v>2021</v>
      </c>
      <c r="AQ117">
        <v>141</v>
      </c>
      <c r="AW117" t="e">
        <v>#N/A</v>
      </c>
    </row>
    <row r="118" spans="11:49" x14ac:dyDescent="0.3">
      <c r="K118" s="48" t="s">
        <v>55</v>
      </c>
      <c r="L118" s="48" t="s">
        <v>52</v>
      </c>
      <c r="M118">
        <v>2022</v>
      </c>
      <c r="N118" s="49">
        <v>242</v>
      </c>
      <c r="O118" s="49">
        <v>218</v>
      </c>
      <c r="P118" s="49">
        <v>399</v>
      </c>
      <c r="Q118" s="49">
        <v>271</v>
      </c>
      <c r="R118" s="49">
        <f>SUM(dtbPTSource[[#This Row],[Qtr1]:[Qtr4]])</f>
        <v>1130</v>
      </c>
      <c r="AN118" t="str">
        <v>DEN</v>
      </c>
      <c r="AO118" t="str">
        <v>Delta</v>
      </c>
      <c r="AP118">
        <v>2022</v>
      </c>
      <c r="AQ118">
        <v>119</v>
      </c>
      <c r="AW118" t="e">
        <v>#N/A</v>
      </c>
    </row>
    <row r="119" spans="11:49" x14ac:dyDescent="0.3">
      <c r="K119" s="48" t="s">
        <v>55</v>
      </c>
      <c r="L119" s="48" t="s">
        <v>53</v>
      </c>
      <c r="M119">
        <v>2019</v>
      </c>
      <c r="N119" s="49">
        <v>42</v>
      </c>
      <c r="O119" s="49">
        <v>174</v>
      </c>
      <c r="P119" s="49">
        <v>131</v>
      </c>
      <c r="Q119" s="49">
        <v>411</v>
      </c>
      <c r="R119" s="49">
        <v>758</v>
      </c>
      <c r="AN119" t="str">
        <v>DEN</v>
      </c>
      <c r="AO119" t="str">
        <v>Epsilon</v>
      </c>
      <c r="AP119">
        <v>2019</v>
      </c>
      <c r="AQ119">
        <v>410</v>
      </c>
      <c r="AW119" t="e">
        <v>#N/A</v>
      </c>
    </row>
    <row r="120" spans="11:49" x14ac:dyDescent="0.3">
      <c r="K120" s="48" t="s">
        <v>55</v>
      </c>
      <c r="L120" s="48" t="s">
        <v>53</v>
      </c>
      <c r="M120">
        <v>2020</v>
      </c>
      <c r="N120" s="49">
        <v>-12</v>
      </c>
      <c r="O120" s="49">
        <v>12</v>
      </c>
      <c r="P120" s="49">
        <v>333</v>
      </c>
      <c r="Q120" s="49">
        <v>-117</v>
      </c>
      <c r="R120" s="49">
        <v>216</v>
      </c>
      <c r="AN120" t="str">
        <v>DEN</v>
      </c>
      <c r="AO120" t="str">
        <v>Epsilon</v>
      </c>
      <c r="AP120">
        <v>2020</v>
      </c>
      <c r="AQ120">
        <v>2021</v>
      </c>
      <c r="AW120" t="e">
        <v>#N/A</v>
      </c>
    </row>
    <row r="121" spans="11:49" x14ac:dyDescent="0.3">
      <c r="K121" s="48" t="s">
        <v>55</v>
      </c>
      <c r="L121" s="48" t="s">
        <v>53</v>
      </c>
      <c r="M121">
        <v>2021</v>
      </c>
      <c r="N121" s="49">
        <v>211</v>
      </c>
      <c r="O121" s="49">
        <v>-111</v>
      </c>
      <c r="P121" s="49">
        <v>126</v>
      </c>
      <c r="Q121" s="49">
        <v>347</v>
      </c>
      <c r="R121" s="49">
        <v>573</v>
      </c>
      <c r="AN121" t="str">
        <v>DEN</v>
      </c>
      <c r="AO121" t="str">
        <v>Epsilon</v>
      </c>
      <c r="AP121">
        <v>2021</v>
      </c>
      <c r="AQ121">
        <v>2397</v>
      </c>
      <c r="AW121" t="e">
        <v>#N/A</v>
      </c>
    </row>
    <row r="122" spans="11:49" x14ac:dyDescent="0.3">
      <c r="K122" s="48" t="s">
        <v>55</v>
      </c>
      <c r="L122" s="48" t="s">
        <v>53</v>
      </c>
      <c r="M122">
        <v>2022</v>
      </c>
      <c r="N122" s="49">
        <v>86</v>
      </c>
      <c r="O122" s="49">
        <v>173</v>
      </c>
      <c r="P122" s="49">
        <v>-121</v>
      </c>
      <c r="Q122" s="49">
        <v>566</v>
      </c>
      <c r="R122" s="49">
        <v>704</v>
      </c>
      <c r="AN122" t="str">
        <v>DEN</v>
      </c>
      <c r="AO122" t="str">
        <v>Epsilon</v>
      </c>
      <c r="AP122">
        <v>2022</v>
      </c>
      <c r="AQ122">
        <v>3836</v>
      </c>
      <c r="AW122" t="e">
        <v>#N/A</v>
      </c>
    </row>
    <row r="123" spans="11:49" x14ac:dyDescent="0.3">
      <c r="K123" s="51" t="s">
        <v>56</v>
      </c>
      <c r="L123" s="51" t="s">
        <v>45</v>
      </c>
      <c r="M123">
        <v>2019</v>
      </c>
      <c r="N123" s="52">
        <v>12</v>
      </c>
      <c r="O123" s="52">
        <v>0</v>
      </c>
      <c r="P123" s="52">
        <v>84</v>
      </c>
      <c r="Q123" s="52">
        <v>17</v>
      </c>
      <c r="R123" s="52">
        <v>113</v>
      </c>
      <c r="AN123" t="str">
        <v>DEN</v>
      </c>
      <c r="AO123" t="str">
        <v>Feta</v>
      </c>
      <c r="AP123">
        <v>2019</v>
      </c>
      <c r="AQ123">
        <v>10218</v>
      </c>
      <c r="AW123" t="e">
        <v>#N/A</v>
      </c>
    </row>
    <row r="124" spans="11:49" x14ac:dyDescent="0.3">
      <c r="K124" s="51" t="s">
        <v>56</v>
      </c>
      <c r="L124" s="51" t="s">
        <v>45</v>
      </c>
      <c r="M124">
        <v>2020</v>
      </c>
      <c r="N124" s="52">
        <v>113</v>
      </c>
      <c r="O124" s="52">
        <v>264</v>
      </c>
      <c r="P124" s="52">
        <v>6</v>
      </c>
      <c r="Q124" s="52">
        <v>68</v>
      </c>
      <c r="R124" s="52">
        <v>451</v>
      </c>
      <c r="AN124" t="str">
        <v>DEN</v>
      </c>
      <c r="AO124" t="str">
        <v>Feta</v>
      </c>
      <c r="AP124">
        <v>2020</v>
      </c>
      <c r="AQ124">
        <v>396</v>
      </c>
      <c r="AW124" t="e">
        <v>#N/A</v>
      </c>
    </row>
    <row r="125" spans="11:49" x14ac:dyDescent="0.3">
      <c r="K125" s="51" t="s">
        <v>56</v>
      </c>
      <c r="L125" s="51" t="s">
        <v>45</v>
      </c>
      <c r="M125">
        <v>2021</v>
      </c>
      <c r="N125" s="52">
        <v>138</v>
      </c>
      <c r="O125" s="52">
        <v>801</v>
      </c>
      <c r="P125" s="52">
        <v>130</v>
      </c>
      <c r="Q125" s="52">
        <v>12</v>
      </c>
      <c r="R125" s="52">
        <v>1081</v>
      </c>
      <c r="AN125" t="str">
        <v>DEN</v>
      </c>
      <c r="AO125" t="str">
        <v>Feta</v>
      </c>
      <c r="AP125">
        <v>2021</v>
      </c>
      <c r="AQ125">
        <v>271</v>
      </c>
      <c r="AW125" t="e">
        <v>#N/A</v>
      </c>
    </row>
    <row r="126" spans="11:49" x14ac:dyDescent="0.3">
      <c r="K126" s="51" t="s">
        <v>56</v>
      </c>
      <c r="L126" s="51" t="s">
        <v>45</v>
      </c>
      <c r="M126">
        <v>2022</v>
      </c>
      <c r="N126" s="52">
        <v>76</v>
      </c>
      <c r="O126" s="52">
        <v>32</v>
      </c>
      <c r="P126" s="52">
        <v>154</v>
      </c>
      <c r="Q126" s="52">
        <v>17</v>
      </c>
      <c r="R126" s="52">
        <v>279</v>
      </c>
      <c r="AN126" t="str">
        <v>DEN</v>
      </c>
      <c r="AO126" t="str">
        <v>Feta</v>
      </c>
      <c r="AP126">
        <v>2022</v>
      </c>
      <c r="AQ126">
        <v>2352</v>
      </c>
      <c r="AW126" t="e">
        <v>#N/A</v>
      </c>
    </row>
    <row r="127" spans="11:49" x14ac:dyDescent="0.3">
      <c r="K127" s="51" t="s">
        <v>56</v>
      </c>
      <c r="L127" s="51" t="s">
        <v>46</v>
      </c>
      <c r="M127">
        <v>2019</v>
      </c>
      <c r="N127" s="52">
        <v>400</v>
      </c>
      <c r="O127" s="52">
        <v>227</v>
      </c>
      <c r="P127" s="52">
        <v>233</v>
      </c>
      <c r="Q127" s="52">
        <v>144</v>
      </c>
      <c r="R127" s="52">
        <v>144</v>
      </c>
      <c r="AN127" t="str">
        <v>DEN</v>
      </c>
      <c r="AO127" t="str">
        <v>Gorgonzola</v>
      </c>
      <c r="AP127">
        <v>2019</v>
      </c>
      <c r="AQ127">
        <v>1365</v>
      </c>
      <c r="AW127" t="e">
        <v>#N/A</v>
      </c>
    </row>
    <row r="128" spans="11:49" x14ac:dyDescent="0.3">
      <c r="K128" s="51" t="s">
        <v>56</v>
      </c>
      <c r="L128" s="51" t="s">
        <v>46</v>
      </c>
      <c r="M128">
        <v>2020</v>
      </c>
      <c r="N128" s="52">
        <v>156</v>
      </c>
      <c r="O128" s="52">
        <v>175</v>
      </c>
      <c r="P128" s="52">
        <v>184</v>
      </c>
      <c r="Q128" s="52">
        <v>131</v>
      </c>
      <c r="R128" s="52">
        <v>131</v>
      </c>
      <c r="AN128" t="str">
        <v>DEN</v>
      </c>
      <c r="AO128" t="str">
        <v>Gorgonzola</v>
      </c>
      <c r="AP128">
        <v>2020</v>
      </c>
      <c r="AQ128">
        <v>2913</v>
      </c>
      <c r="AW128" t="e">
        <v>#N/A</v>
      </c>
    </row>
    <row r="129" spans="11:49" x14ac:dyDescent="0.3">
      <c r="K129" s="51" t="s">
        <v>56</v>
      </c>
      <c r="L129" s="51" t="s">
        <v>46</v>
      </c>
      <c r="M129">
        <v>2021</v>
      </c>
      <c r="N129" s="52">
        <v>106</v>
      </c>
      <c r="O129" s="52">
        <v>147</v>
      </c>
      <c r="P129" s="52">
        <v>216</v>
      </c>
      <c r="Q129" s="52">
        <v>309</v>
      </c>
      <c r="R129" s="52">
        <v>309</v>
      </c>
      <c r="AN129" t="str">
        <v>DEN</v>
      </c>
      <c r="AO129" t="str">
        <v>Gorgonzola</v>
      </c>
      <c r="AP129">
        <v>2021</v>
      </c>
      <c r="AQ129">
        <v>2906</v>
      </c>
      <c r="AW129" t="e">
        <v>#N/A</v>
      </c>
    </row>
    <row r="130" spans="11:49" x14ac:dyDescent="0.3">
      <c r="K130" s="51" t="s">
        <v>56</v>
      </c>
      <c r="L130" s="51" t="s">
        <v>46</v>
      </c>
      <c r="M130">
        <v>2022</v>
      </c>
      <c r="N130" s="52">
        <v>104</v>
      </c>
      <c r="O130" s="52">
        <v>79</v>
      </c>
      <c r="P130" s="52">
        <v>98</v>
      </c>
      <c r="Q130" s="52">
        <v>113</v>
      </c>
      <c r="R130" s="52">
        <v>113</v>
      </c>
      <c r="AN130" t="str">
        <v>DEN</v>
      </c>
      <c r="AO130" t="str">
        <v>Gorgonzola</v>
      </c>
      <c r="AP130">
        <v>2022</v>
      </c>
      <c r="AQ130">
        <v>6275</v>
      </c>
      <c r="AW130" t="e">
        <v>#N/A</v>
      </c>
    </row>
    <row r="131" spans="11:49" x14ac:dyDescent="0.3">
      <c r="K131" s="51" t="s">
        <v>56</v>
      </c>
      <c r="L131" s="51" t="s">
        <v>47</v>
      </c>
      <c r="M131">
        <v>2019</v>
      </c>
      <c r="N131" s="52">
        <v>229</v>
      </c>
      <c r="O131" s="52">
        <v>270</v>
      </c>
      <c r="P131" s="52">
        <v>191</v>
      </c>
      <c r="Q131" s="52">
        <v>126</v>
      </c>
      <c r="R131" s="52">
        <v>126</v>
      </c>
      <c r="AN131" t="str">
        <v>DEN</v>
      </c>
      <c r="AO131" t="str">
        <v>Halloumi</v>
      </c>
      <c r="AP131">
        <v>2019</v>
      </c>
      <c r="AQ131">
        <v>-797</v>
      </c>
      <c r="AW131" t="e">
        <v>#N/A</v>
      </c>
    </row>
    <row r="132" spans="11:49" x14ac:dyDescent="0.3">
      <c r="K132" s="51" t="s">
        <v>56</v>
      </c>
      <c r="L132" s="51" t="s">
        <v>47</v>
      </c>
      <c r="M132">
        <v>2020</v>
      </c>
      <c r="N132" s="52">
        <v>138</v>
      </c>
      <c r="O132" s="52">
        <v>99</v>
      </c>
      <c r="P132" s="52">
        <v>63</v>
      </c>
      <c r="Q132" s="52">
        <v>72</v>
      </c>
      <c r="R132" s="52">
        <v>72</v>
      </c>
      <c r="AN132" t="str">
        <v>DEN</v>
      </c>
      <c r="AO132" t="str">
        <v>Halloumi</v>
      </c>
      <c r="AP132">
        <v>2020</v>
      </c>
      <c r="AQ132">
        <v>1133</v>
      </c>
      <c r="AW132" t="e">
        <v>#N/A</v>
      </c>
    </row>
    <row r="133" spans="11:49" x14ac:dyDescent="0.3">
      <c r="K133" s="51" t="s">
        <v>56</v>
      </c>
      <c r="L133" s="51" t="s">
        <v>47</v>
      </c>
      <c r="M133">
        <v>2021</v>
      </c>
      <c r="N133" s="52">
        <v>132</v>
      </c>
      <c r="O133" s="52">
        <v>162</v>
      </c>
      <c r="P133" s="52">
        <v>173</v>
      </c>
      <c r="Q133" s="52">
        <v>249</v>
      </c>
      <c r="R133" s="52">
        <v>249</v>
      </c>
      <c r="AN133" t="str">
        <v>DEN</v>
      </c>
      <c r="AO133" t="str">
        <v>Halloumi</v>
      </c>
      <c r="AP133">
        <v>2021</v>
      </c>
      <c r="AQ133">
        <v>-182</v>
      </c>
      <c r="AW133" t="e">
        <v>#N/A</v>
      </c>
    </row>
    <row r="134" spans="11:49" x14ac:dyDescent="0.3">
      <c r="K134" s="51" t="s">
        <v>56</v>
      </c>
      <c r="L134" s="51" t="s">
        <v>47</v>
      </c>
      <c r="M134">
        <v>2022</v>
      </c>
      <c r="N134" s="52">
        <v>144</v>
      </c>
      <c r="O134" s="52">
        <v>121</v>
      </c>
      <c r="P134" s="52">
        <v>143</v>
      </c>
      <c r="Q134" s="52">
        <v>78</v>
      </c>
      <c r="R134" s="52">
        <v>78</v>
      </c>
      <c r="AN134" t="str">
        <v>DEN</v>
      </c>
      <c r="AO134" t="str">
        <v>Halloumi</v>
      </c>
      <c r="AP134">
        <v>2022</v>
      </c>
      <c r="AQ134">
        <v>1130</v>
      </c>
      <c r="AW134" t="e">
        <v>#N/A</v>
      </c>
    </row>
    <row r="135" spans="11:49" x14ac:dyDescent="0.3">
      <c r="K135" s="51" t="s">
        <v>56</v>
      </c>
      <c r="L135" s="51" t="s">
        <v>48</v>
      </c>
      <c r="M135">
        <v>2019</v>
      </c>
      <c r="N135" s="52">
        <v>271</v>
      </c>
      <c r="O135" s="52">
        <v>400</v>
      </c>
      <c r="P135" s="52">
        <v>411</v>
      </c>
      <c r="Q135" s="52">
        <v>341</v>
      </c>
      <c r="R135" s="52">
        <v>341</v>
      </c>
      <c r="AN135" t="str">
        <v>DEN</v>
      </c>
      <c r="AO135" t="str">
        <v>Iota</v>
      </c>
      <c r="AP135">
        <v>2019</v>
      </c>
      <c r="AQ135">
        <v>758</v>
      </c>
      <c r="AW135" t="e">
        <v>#N/A</v>
      </c>
    </row>
    <row r="136" spans="11:49" x14ac:dyDescent="0.3">
      <c r="K136" s="51" t="s">
        <v>56</v>
      </c>
      <c r="L136" s="51" t="s">
        <v>48</v>
      </c>
      <c r="M136">
        <v>2020</v>
      </c>
      <c r="N136" s="52">
        <v>167</v>
      </c>
      <c r="O136" s="52">
        <v>197</v>
      </c>
      <c r="P136" s="52">
        <v>124</v>
      </c>
      <c r="Q136" s="52">
        <v>126</v>
      </c>
      <c r="R136" s="52">
        <v>126</v>
      </c>
      <c r="AN136" t="str">
        <v>DEN</v>
      </c>
      <c r="AO136" t="str">
        <v>Iota</v>
      </c>
      <c r="AP136">
        <v>2020</v>
      </c>
      <c r="AQ136">
        <v>216</v>
      </c>
      <c r="AW136" t="e">
        <v>#N/A</v>
      </c>
    </row>
    <row r="137" spans="11:49" x14ac:dyDescent="0.3">
      <c r="K137" s="51" t="s">
        <v>56</v>
      </c>
      <c r="L137" s="51" t="s">
        <v>48</v>
      </c>
      <c r="M137">
        <v>2021</v>
      </c>
      <c r="N137" s="52">
        <v>203</v>
      </c>
      <c r="O137" s="52">
        <v>213</v>
      </c>
      <c r="P137" s="52">
        <v>318</v>
      </c>
      <c r="Q137" s="52">
        <v>448</v>
      </c>
      <c r="R137" s="52">
        <v>448</v>
      </c>
      <c r="AN137" t="str">
        <v>DEN</v>
      </c>
      <c r="AO137" t="str">
        <v>Iota</v>
      </c>
      <c r="AP137">
        <v>2021</v>
      </c>
      <c r="AQ137">
        <v>573</v>
      </c>
      <c r="AW137" t="e">
        <v>#N/A</v>
      </c>
    </row>
    <row r="138" spans="11:49" x14ac:dyDescent="0.3">
      <c r="K138" s="51" t="s">
        <v>56</v>
      </c>
      <c r="L138" s="51" t="s">
        <v>48</v>
      </c>
      <c r="M138">
        <v>2022</v>
      </c>
      <c r="N138" s="52">
        <v>106</v>
      </c>
      <c r="O138" s="52">
        <v>120</v>
      </c>
      <c r="P138" s="52">
        <v>170</v>
      </c>
      <c r="Q138" s="52">
        <v>253</v>
      </c>
      <c r="R138" s="52">
        <v>253</v>
      </c>
      <c r="AN138" t="str">
        <v>DEN</v>
      </c>
      <c r="AO138" t="str">
        <v>Iota</v>
      </c>
      <c r="AP138">
        <v>2022</v>
      </c>
      <c r="AQ138">
        <v>704</v>
      </c>
      <c r="AW138" t="e">
        <v>#N/A</v>
      </c>
    </row>
    <row r="139" spans="11:49" x14ac:dyDescent="0.3">
      <c r="K139" s="51" t="s">
        <v>56</v>
      </c>
      <c r="L139" s="51" t="s">
        <v>49</v>
      </c>
      <c r="M139">
        <v>2019</v>
      </c>
      <c r="N139" s="52">
        <v>89</v>
      </c>
      <c r="O139" s="52">
        <v>895</v>
      </c>
      <c r="P139" s="52">
        <v>588</v>
      </c>
      <c r="Q139" s="52">
        <v>980</v>
      </c>
      <c r="R139" s="52">
        <v>2552</v>
      </c>
      <c r="AN139" t="str">
        <v>FRA</v>
      </c>
      <c r="AO139" t="str">
        <v>Alpha</v>
      </c>
      <c r="AP139">
        <v>2019</v>
      </c>
      <c r="AQ139">
        <v>113</v>
      </c>
      <c r="AW139" t="e">
        <v>#N/A</v>
      </c>
    </row>
    <row r="140" spans="11:49" x14ac:dyDescent="0.3">
      <c r="K140" s="51" t="s">
        <v>56</v>
      </c>
      <c r="L140" s="51" t="s">
        <v>49</v>
      </c>
      <c r="M140">
        <v>2020</v>
      </c>
      <c r="N140" s="52">
        <v>438</v>
      </c>
      <c r="O140" s="52">
        <v>767</v>
      </c>
      <c r="P140" s="52">
        <v>276</v>
      </c>
      <c r="Q140" s="52">
        <v>263</v>
      </c>
      <c r="R140" s="52">
        <v>1744</v>
      </c>
      <c r="AN140" t="str">
        <v>FRA</v>
      </c>
      <c r="AO140" t="str">
        <v>Alpha</v>
      </c>
      <c r="AP140">
        <v>2020</v>
      </c>
      <c r="AQ140">
        <v>451</v>
      </c>
      <c r="AW140" t="e">
        <v>#N/A</v>
      </c>
    </row>
    <row r="141" spans="11:49" x14ac:dyDescent="0.3">
      <c r="K141" s="51" t="s">
        <v>56</v>
      </c>
      <c r="L141" s="51" t="s">
        <v>49</v>
      </c>
      <c r="M141">
        <v>2021</v>
      </c>
      <c r="N141" s="52">
        <v>240</v>
      </c>
      <c r="O141" s="52">
        <v>1264</v>
      </c>
      <c r="P141" s="52">
        <v>1091</v>
      </c>
      <c r="Q141" s="52">
        <v>52</v>
      </c>
      <c r="R141" s="52">
        <v>2647</v>
      </c>
      <c r="AN141" t="str">
        <v>FRA</v>
      </c>
      <c r="AO141" t="str">
        <v>Alpha</v>
      </c>
      <c r="AP141">
        <v>2021</v>
      </c>
      <c r="AQ141">
        <v>1081</v>
      </c>
      <c r="AW141" t="e">
        <v>#N/A</v>
      </c>
    </row>
    <row r="142" spans="11:49" x14ac:dyDescent="0.3">
      <c r="K142" s="51" t="s">
        <v>56</v>
      </c>
      <c r="L142" s="51" t="s">
        <v>49</v>
      </c>
      <c r="M142">
        <v>2022</v>
      </c>
      <c r="N142" s="52">
        <v>771</v>
      </c>
      <c r="O142" s="52">
        <v>585</v>
      </c>
      <c r="P142" s="52">
        <v>1129</v>
      </c>
      <c r="Q142" s="52">
        <v>868</v>
      </c>
      <c r="R142" s="52">
        <v>3353</v>
      </c>
      <c r="AN142" t="str">
        <v>FRA</v>
      </c>
      <c r="AO142" t="str">
        <v>Alpha</v>
      </c>
      <c r="AP142">
        <v>2022</v>
      </c>
      <c r="AQ142">
        <v>279</v>
      </c>
      <c r="AW142" t="e">
        <v>#N/A</v>
      </c>
    </row>
    <row r="143" spans="11:49" x14ac:dyDescent="0.3">
      <c r="K143" s="51" t="s">
        <v>56</v>
      </c>
      <c r="L143" s="51" t="s">
        <v>50</v>
      </c>
      <c r="M143">
        <v>2019</v>
      </c>
      <c r="N143" s="52">
        <v>33</v>
      </c>
      <c r="O143" s="52">
        <v>5</v>
      </c>
      <c r="P143" s="52">
        <v>94</v>
      </c>
      <c r="Q143" s="52">
        <v>22</v>
      </c>
      <c r="R143" s="49">
        <f>SUM(dtbPTSource[[#This Row],[Qtr1]:[Qtr4]])</f>
        <v>154</v>
      </c>
      <c r="AN143" t="str">
        <v>FRA</v>
      </c>
      <c r="AO143" t="str">
        <v>Beta</v>
      </c>
      <c r="AP143">
        <v>2019</v>
      </c>
      <c r="AQ143">
        <v>144</v>
      </c>
      <c r="AW143" t="e">
        <v>#N/A</v>
      </c>
    </row>
    <row r="144" spans="11:49" x14ac:dyDescent="0.3">
      <c r="K144" s="51" t="s">
        <v>56</v>
      </c>
      <c r="L144" s="51" t="s">
        <v>50</v>
      </c>
      <c r="M144">
        <v>2020</v>
      </c>
      <c r="N144" s="52">
        <v>13</v>
      </c>
      <c r="O144" s="52">
        <v>181</v>
      </c>
      <c r="P144" s="52">
        <v>189</v>
      </c>
      <c r="Q144" s="52">
        <v>235</v>
      </c>
      <c r="R144" s="49">
        <f>SUM(dtbPTSource[[#This Row],[Qtr1]:[Qtr4]])</f>
        <v>618</v>
      </c>
      <c r="AN144" t="str">
        <v>FRA</v>
      </c>
      <c r="AO144" t="str">
        <v>Beta</v>
      </c>
      <c r="AP144">
        <v>2020</v>
      </c>
      <c r="AQ144">
        <v>131</v>
      </c>
      <c r="AW144" t="e">
        <v>#N/A</v>
      </c>
    </row>
    <row r="145" spans="11:49" x14ac:dyDescent="0.3">
      <c r="K145" s="51" t="s">
        <v>56</v>
      </c>
      <c r="L145" s="51" t="s">
        <v>50</v>
      </c>
      <c r="M145">
        <v>2021</v>
      </c>
      <c r="N145" s="52">
        <v>381</v>
      </c>
      <c r="O145" s="52">
        <v>589</v>
      </c>
      <c r="P145" s="52">
        <v>261</v>
      </c>
      <c r="Q145" s="52">
        <v>428</v>
      </c>
      <c r="R145" s="49">
        <f>SUM(dtbPTSource[[#This Row],[Qtr1]:[Qtr4]])</f>
        <v>1659</v>
      </c>
      <c r="AN145" t="str">
        <v>FRA</v>
      </c>
      <c r="AO145" t="str">
        <v>Beta</v>
      </c>
      <c r="AP145">
        <v>2021</v>
      </c>
      <c r="AQ145">
        <v>309</v>
      </c>
      <c r="AW145" t="e">
        <v>#N/A</v>
      </c>
    </row>
    <row r="146" spans="11:49" x14ac:dyDescent="0.3">
      <c r="K146" s="51" t="s">
        <v>56</v>
      </c>
      <c r="L146" s="51" t="s">
        <v>50</v>
      </c>
      <c r="M146">
        <v>2022</v>
      </c>
      <c r="N146" s="52">
        <v>464</v>
      </c>
      <c r="O146" s="52">
        <v>37</v>
      </c>
      <c r="P146" s="52">
        <v>302</v>
      </c>
      <c r="Q146" s="52">
        <v>90</v>
      </c>
      <c r="R146" s="49">
        <f>SUM(dtbPTSource[[#This Row],[Qtr1]:[Qtr4]])</f>
        <v>893</v>
      </c>
      <c r="AN146" t="str">
        <v>FRA</v>
      </c>
      <c r="AO146" t="str">
        <v>Beta</v>
      </c>
      <c r="AP146">
        <v>2022</v>
      </c>
      <c r="AQ146">
        <v>113</v>
      </c>
      <c r="AW146" t="e">
        <v>#N/A</v>
      </c>
    </row>
    <row r="147" spans="11:49" x14ac:dyDescent="0.3">
      <c r="K147" s="51" t="s">
        <v>56</v>
      </c>
      <c r="L147" s="51" t="s">
        <v>51</v>
      </c>
      <c r="M147">
        <v>2019</v>
      </c>
      <c r="N147" s="52">
        <v>519</v>
      </c>
      <c r="O147" s="52">
        <v>93</v>
      </c>
      <c r="P147" s="52">
        <v>1037</v>
      </c>
      <c r="Q147" s="52">
        <v>436</v>
      </c>
      <c r="R147" s="49">
        <f>SUM(dtbPTSource[[#This Row],[Qtr1]:[Qtr4]])</f>
        <v>2085</v>
      </c>
      <c r="AN147" t="str">
        <v>FRA</v>
      </c>
      <c r="AO147" t="str">
        <v>Gamma</v>
      </c>
      <c r="AP147">
        <v>2019</v>
      </c>
      <c r="AQ147">
        <v>126</v>
      </c>
      <c r="AW147" t="e">
        <v>#N/A</v>
      </c>
    </row>
    <row r="148" spans="11:49" x14ac:dyDescent="0.3">
      <c r="K148" s="51" t="s">
        <v>56</v>
      </c>
      <c r="L148" s="51" t="s">
        <v>51</v>
      </c>
      <c r="M148">
        <v>2020</v>
      </c>
      <c r="N148" s="52">
        <v>1103</v>
      </c>
      <c r="O148" s="52">
        <v>272</v>
      </c>
      <c r="P148" s="52">
        <v>3635</v>
      </c>
      <c r="Q148" s="52">
        <v>1696</v>
      </c>
      <c r="R148" s="49">
        <f>SUM(dtbPTSource[[#This Row],[Qtr1]:[Qtr4]])</f>
        <v>6706</v>
      </c>
      <c r="AN148" t="str">
        <v>FRA</v>
      </c>
      <c r="AO148" t="str">
        <v>Gamma</v>
      </c>
      <c r="AP148">
        <v>2020</v>
      </c>
      <c r="AQ148">
        <v>72</v>
      </c>
      <c r="AW148" t="e">
        <v>#N/A</v>
      </c>
    </row>
    <row r="149" spans="11:49" x14ac:dyDescent="0.3">
      <c r="K149" s="51" t="s">
        <v>56</v>
      </c>
      <c r="L149" s="51" t="s">
        <v>51</v>
      </c>
      <c r="M149">
        <v>2021</v>
      </c>
      <c r="N149" s="52">
        <v>1154</v>
      </c>
      <c r="O149" s="52">
        <v>932</v>
      </c>
      <c r="P149" s="52">
        <v>2315</v>
      </c>
      <c r="Q149" s="52">
        <v>914</v>
      </c>
      <c r="R149" s="49">
        <f>SUM(dtbPTSource[[#This Row],[Qtr1]:[Qtr4]])</f>
        <v>5315</v>
      </c>
      <c r="AN149" t="str">
        <v>FRA</v>
      </c>
      <c r="AO149" t="str">
        <v>Gamma</v>
      </c>
      <c r="AP149">
        <v>2021</v>
      </c>
      <c r="AQ149">
        <v>249</v>
      </c>
      <c r="AW149" t="e">
        <v>#N/A</v>
      </c>
    </row>
    <row r="150" spans="11:49" x14ac:dyDescent="0.3">
      <c r="K150" s="51" t="s">
        <v>56</v>
      </c>
      <c r="L150" s="51" t="s">
        <v>51</v>
      </c>
      <c r="M150">
        <v>2022</v>
      </c>
      <c r="N150" s="52">
        <v>1239</v>
      </c>
      <c r="O150" s="52">
        <v>959</v>
      </c>
      <c r="P150" s="52">
        <v>1201</v>
      </c>
      <c r="Q150" s="52">
        <v>1625</v>
      </c>
      <c r="R150" s="49">
        <f>SUM(dtbPTSource[[#This Row],[Qtr1]:[Qtr4]])</f>
        <v>5024</v>
      </c>
      <c r="AN150" t="str">
        <v>FRA</v>
      </c>
      <c r="AO150" t="str">
        <v>Gamma</v>
      </c>
      <c r="AP150">
        <v>2022</v>
      </c>
      <c r="AQ150">
        <v>78</v>
      </c>
      <c r="AW150" t="e">
        <v>#N/A</v>
      </c>
    </row>
    <row r="151" spans="11:49" x14ac:dyDescent="0.3">
      <c r="K151" s="51" t="s">
        <v>56</v>
      </c>
      <c r="L151" s="51" t="s">
        <v>52</v>
      </c>
      <c r="M151">
        <v>2019</v>
      </c>
      <c r="N151" s="52">
        <v>124</v>
      </c>
      <c r="O151" s="52">
        <v>393</v>
      </c>
      <c r="P151" s="52">
        <v>392</v>
      </c>
      <c r="Q151" s="52">
        <v>491</v>
      </c>
      <c r="R151" s="49">
        <f>SUM(dtbPTSource[[#This Row],[Qtr1]:[Qtr4]])</f>
        <v>1400</v>
      </c>
      <c r="AN151" t="str">
        <v>FRA</v>
      </c>
      <c r="AO151" t="str">
        <v>Delta</v>
      </c>
      <c r="AP151">
        <v>2019</v>
      </c>
      <c r="AQ151">
        <v>341</v>
      </c>
      <c r="AW151" t="e">
        <v>#N/A</v>
      </c>
    </row>
    <row r="152" spans="11:49" x14ac:dyDescent="0.3">
      <c r="K152" s="51" t="s">
        <v>56</v>
      </c>
      <c r="L152" s="51" t="s">
        <v>52</v>
      </c>
      <c r="M152">
        <v>2020</v>
      </c>
      <c r="N152" s="52">
        <v>134</v>
      </c>
      <c r="O152" s="52">
        <v>297</v>
      </c>
      <c r="P152" s="52">
        <v>147</v>
      </c>
      <c r="Q152" s="52">
        <v>170</v>
      </c>
      <c r="R152" s="49">
        <f>SUM(dtbPTSource[[#This Row],[Qtr1]:[Qtr4]])</f>
        <v>748</v>
      </c>
      <c r="AN152" t="str">
        <v>FRA</v>
      </c>
      <c r="AO152" t="str">
        <v>Delta</v>
      </c>
      <c r="AP152">
        <v>2020</v>
      </c>
      <c r="AQ152">
        <v>126</v>
      </c>
      <c r="AW152" t="e">
        <v>#N/A</v>
      </c>
    </row>
    <row r="153" spans="11:49" x14ac:dyDescent="0.3">
      <c r="K153" s="51" t="s">
        <v>56</v>
      </c>
      <c r="L153" s="51" t="s">
        <v>52</v>
      </c>
      <c r="M153">
        <v>2021</v>
      </c>
      <c r="N153" s="52">
        <v>85</v>
      </c>
      <c r="O153" s="52">
        <v>16</v>
      </c>
      <c r="P153" s="52">
        <v>-95</v>
      </c>
      <c r="Q153" s="52">
        <v>-142</v>
      </c>
      <c r="R153" s="49">
        <f>SUM(dtbPTSource[[#This Row],[Qtr1]:[Qtr4]])</f>
        <v>-136</v>
      </c>
      <c r="AN153" t="str">
        <v>FRA</v>
      </c>
      <c r="AO153" t="str">
        <v>Delta</v>
      </c>
      <c r="AP153">
        <v>2021</v>
      </c>
      <c r="AQ153">
        <v>448</v>
      </c>
      <c r="AW153" t="e">
        <v>#N/A</v>
      </c>
    </row>
    <row r="154" spans="11:49" x14ac:dyDescent="0.3">
      <c r="K154" s="51" t="s">
        <v>56</v>
      </c>
      <c r="L154" s="51" t="s">
        <v>52</v>
      </c>
      <c r="M154">
        <v>2022</v>
      </c>
      <c r="N154" s="52">
        <v>1873</v>
      </c>
      <c r="O154" s="52">
        <v>1942</v>
      </c>
      <c r="P154" s="52">
        <v>2089</v>
      </c>
      <c r="Q154" s="52">
        <v>1183</v>
      </c>
      <c r="R154" s="49">
        <f>SUM(dtbPTSource[[#This Row],[Qtr1]:[Qtr4]])</f>
        <v>7087</v>
      </c>
      <c r="AN154" t="str">
        <v>FRA</v>
      </c>
      <c r="AO154" t="str">
        <v>Delta</v>
      </c>
      <c r="AP154">
        <v>2022</v>
      </c>
      <c r="AQ154">
        <v>253</v>
      </c>
      <c r="AW154">
        <v>9</v>
      </c>
    </row>
    <row r="155" spans="11:49" x14ac:dyDescent="0.3">
      <c r="K155" s="51" t="s">
        <v>56</v>
      </c>
      <c r="L155" s="51" t="s">
        <v>53</v>
      </c>
      <c r="M155">
        <v>2019</v>
      </c>
      <c r="N155" s="52">
        <v>2</v>
      </c>
      <c r="O155" s="52">
        <v>618</v>
      </c>
      <c r="P155" s="52">
        <v>-150</v>
      </c>
      <c r="Q155" s="52">
        <v>-75</v>
      </c>
      <c r="R155" s="52">
        <v>395</v>
      </c>
      <c r="AN155" t="str">
        <v>FRA</v>
      </c>
      <c r="AO155" t="str">
        <v>Epsilon</v>
      </c>
      <c r="AP155">
        <v>2019</v>
      </c>
      <c r="AQ155">
        <v>2552</v>
      </c>
      <c r="AW155" t="e">
        <v>#N/A</v>
      </c>
    </row>
    <row r="156" spans="11:49" x14ac:dyDescent="0.3">
      <c r="K156" s="51" t="s">
        <v>56</v>
      </c>
      <c r="L156" s="51" t="s">
        <v>53</v>
      </c>
      <c r="M156">
        <v>2020</v>
      </c>
      <c r="N156" s="52">
        <v>9</v>
      </c>
      <c r="O156" s="52">
        <v>84</v>
      </c>
      <c r="P156" s="52">
        <v>259</v>
      </c>
      <c r="Q156" s="52">
        <v>30</v>
      </c>
      <c r="R156" s="52">
        <v>382</v>
      </c>
      <c r="AN156" t="str">
        <v>FRA</v>
      </c>
      <c r="AO156" t="str">
        <v>Epsilon</v>
      </c>
      <c r="AP156">
        <v>2020</v>
      </c>
      <c r="AQ156">
        <v>1744</v>
      </c>
      <c r="AW156" t="e">
        <v>#N/A</v>
      </c>
    </row>
    <row r="157" spans="11:49" x14ac:dyDescent="0.3">
      <c r="K157" s="51" t="s">
        <v>56</v>
      </c>
      <c r="L157" s="51" t="s">
        <v>53</v>
      </c>
      <c r="M157">
        <v>2021</v>
      </c>
      <c r="N157" s="52">
        <v>44</v>
      </c>
      <c r="O157" s="52">
        <v>100</v>
      </c>
      <c r="P157" s="52">
        <v>529</v>
      </c>
      <c r="Q157" s="52">
        <v>170</v>
      </c>
      <c r="R157" s="52">
        <v>843</v>
      </c>
      <c r="AN157" t="str">
        <v>FRA</v>
      </c>
      <c r="AO157" t="str">
        <v>Epsilon</v>
      </c>
      <c r="AP157">
        <v>2021</v>
      </c>
      <c r="AQ157">
        <v>2647</v>
      </c>
      <c r="AW157" t="e">
        <v>#N/A</v>
      </c>
    </row>
    <row r="158" spans="11:49" x14ac:dyDescent="0.3">
      <c r="K158" s="51" t="s">
        <v>56</v>
      </c>
      <c r="L158" s="51" t="s">
        <v>53</v>
      </c>
      <c r="M158">
        <v>2022</v>
      </c>
      <c r="N158" s="52">
        <v>354</v>
      </c>
      <c r="O158" s="52">
        <v>-126</v>
      </c>
      <c r="P158" s="52">
        <v>-55</v>
      </c>
      <c r="Q158" s="52">
        <v>498</v>
      </c>
      <c r="R158" s="52">
        <v>671</v>
      </c>
      <c r="AN158" t="str">
        <v>FRA</v>
      </c>
      <c r="AO158" t="str">
        <v>Epsilon</v>
      </c>
      <c r="AP158">
        <v>2022</v>
      </c>
      <c r="AQ158">
        <v>3353</v>
      </c>
      <c r="AW158" t="e">
        <v>#N/A</v>
      </c>
    </row>
    <row r="159" spans="11:49" x14ac:dyDescent="0.3">
      <c r="K159" s="51" t="s">
        <v>57</v>
      </c>
      <c r="L159" s="51" t="s">
        <v>45</v>
      </c>
      <c r="M159">
        <v>2019</v>
      </c>
      <c r="N159" s="52">
        <v>142</v>
      </c>
      <c r="O159" s="52">
        <v>2</v>
      </c>
      <c r="P159" s="52">
        <v>74</v>
      </c>
      <c r="Q159" s="52">
        <v>57</v>
      </c>
      <c r="R159" s="52">
        <v>275</v>
      </c>
      <c r="AN159" t="str">
        <v>FRA</v>
      </c>
      <c r="AO159" t="str">
        <v>Feta</v>
      </c>
      <c r="AP159">
        <v>2019</v>
      </c>
      <c r="AQ159">
        <v>154</v>
      </c>
      <c r="AW159" t="e">
        <v>#N/A</v>
      </c>
    </row>
    <row r="160" spans="11:49" x14ac:dyDescent="0.3">
      <c r="K160" s="51" t="s">
        <v>57</v>
      </c>
      <c r="L160" s="51" t="s">
        <v>45</v>
      </c>
      <c r="M160">
        <v>2020</v>
      </c>
      <c r="N160" s="52">
        <v>106</v>
      </c>
      <c r="O160" s="52">
        <v>932</v>
      </c>
      <c r="P160" s="52">
        <v>103</v>
      </c>
      <c r="Q160" s="52">
        <v>22</v>
      </c>
      <c r="R160" s="52">
        <v>1163</v>
      </c>
      <c r="AN160" t="str">
        <v>FRA</v>
      </c>
      <c r="AO160" t="str">
        <v>Feta</v>
      </c>
      <c r="AP160">
        <v>2020</v>
      </c>
      <c r="AQ160">
        <v>618</v>
      </c>
      <c r="AW160" t="e">
        <v>#N/A</v>
      </c>
    </row>
    <row r="161" spans="11:49" x14ac:dyDescent="0.3">
      <c r="K161" s="51" t="s">
        <v>57</v>
      </c>
      <c r="L161" s="51" t="s">
        <v>45</v>
      </c>
      <c r="M161">
        <v>2021</v>
      </c>
      <c r="N161" s="52">
        <v>6</v>
      </c>
      <c r="O161" s="52">
        <v>70</v>
      </c>
      <c r="P161" s="52">
        <v>47</v>
      </c>
      <c r="Q161" s="52">
        <v>46</v>
      </c>
      <c r="R161" s="52">
        <v>169</v>
      </c>
      <c r="AN161" t="str">
        <v>FRA</v>
      </c>
      <c r="AO161" t="str">
        <v>Feta</v>
      </c>
      <c r="AP161">
        <v>2021</v>
      </c>
      <c r="AQ161">
        <v>1659</v>
      </c>
      <c r="AW161" t="e">
        <v>#N/A</v>
      </c>
    </row>
    <row r="162" spans="11:49" x14ac:dyDescent="0.3">
      <c r="K162" s="51" t="s">
        <v>57</v>
      </c>
      <c r="L162" s="51" t="s">
        <v>45</v>
      </c>
      <c r="M162">
        <v>2022</v>
      </c>
      <c r="N162" s="52">
        <v>386</v>
      </c>
      <c r="O162" s="52">
        <v>358</v>
      </c>
      <c r="P162" s="52">
        <v>168</v>
      </c>
      <c r="Q162" s="52">
        <v>569</v>
      </c>
      <c r="R162" s="52">
        <v>1481</v>
      </c>
      <c r="AN162" t="str">
        <v>FRA</v>
      </c>
      <c r="AO162" t="str">
        <v>Feta</v>
      </c>
      <c r="AP162">
        <v>2022</v>
      </c>
      <c r="AQ162">
        <v>893</v>
      </c>
      <c r="AW162" t="e">
        <v>#N/A</v>
      </c>
    </row>
    <row r="163" spans="11:49" x14ac:dyDescent="0.3">
      <c r="K163" s="51" t="s">
        <v>57</v>
      </c>
      <c r="L163" s="51" t="s">
        <v>46</v>
      </c>
      <c r="M163">
        <v>2019</v>
      </c>
      <c r="N163" s="52">
        <v>489</v>
      </c>
      <c r="O163" s="52">
        <v>462</v>
      </c>
      <c r="P163" s="52">
        <v>380</v>
      </c>
      <c r="Q163" s="52">
        <v>275</v>
      </c>
      <c r="R163" s="52">
        <v>275</v>
      </c>
      <c r="AN163" t="str">
        <v>FRA</v>
      </c>
      <c r="AO163" t="str">
        <v>Gorgonzola</v>
      </c>
      <c r="AP163">
        <v>2019</v>
      </c>
      <c r="AQ163">
        <v>2085</v>
      </c>
      <c r="AW163" t="e">
        <v>#N/A</v>
      </c>
    </row>
    <row r="164" spans="11:49" x14ac:dyDescent="0.3">
      <c r="K164" s="51" t="s">
        <v>57</v>
      </c>
      <c r="L164" s="51" t="s">
        <v>46</v>
      </c>
      <c r="M164">
        <v>2020</v>
      </c>
      <c r="N164" s="52">
        <v>341</v>
      </c>
      <c r="O164" s="52">
        <v>392</v>
      </c>
      <c r="P164" s="52">
        <v>237</v>
      </c>
      <c r="Q164" s="52">
        <v>257</v>
      </c>
      <c r="R164" s="52">
        <v>257</v>
      </c>
      <c r="AN164" t="str">
        <v>FRA</v>
      </c>
      <c r="AO164" t="str">
        <v>Gorgonzola</v>
      </c>
      <c r="AP164">
        <v>2020</v>
      </c>
      <c r="AQ164">
        <v>6706</v>
      </c>
      <c r="AW164" t="e">
        <v>#N/A</v>
      </c>
    </row>
    <row r="165" spans="11:49" x14ac:dyDescent="0.3">
      <c r="K165" s="51" t="s">
        <v>57</v>
      </c>
      <c r="L165" s="51" t="s">
        <v>46</v>
      </c>
      <c r="M165">
        <v>2021</v>
      </c>
      <c r="N165" s="52">
        <v>312</v>
      </c>
      <c r="O165" s="52">
        <v>284</v>
      </c>
      <c r="P165" s="52">
        <v>369</v>
      </c>
      <c r="Q165" s="52">
        <v>423</v>
      </c>
      <c r="R165" s="52">
        <v>423</v>
      </c>
      <c r="AN165" t="str">
        <v>FRA</v>
      </c>
      <c r="AO165" t="str">
        <v>Gorgonzola</v>
      </c>
      <c r="AP165">
        <v>2021</v>
      </c>
      <c r="AQ165">
        <v>5315</v>
      </c>
      <c r="AW165" t="e">
        <v>#N/A</v>
      </c>
    </row>
    <row r="166" spans="11:49" x14ac:dyDescent="0.3">
      <c r="K166" s="51" t="s">
        <v>57</v>
      </c>
      <c r="L166" s="51" t="s">
        <v>46</v>
      </c>
      <c r="M166">
        <v>2022</v>
      </c>
      <c r="N166" s="52">
        <v>222</v>
      </c>
      <c r="O166" s="52">
        <v>171</v>
      </c>
      <c r="P166" s="52">
        <v>221</v>
      </c>
      <c r="Q166" s="52">
        <v>267</v>
      </c>
      <c r="R166" s="52">
        <v>267</v>
      </c>
      <c r="AN166" t="str">
        <v>FRA</v>
      </c>
      <c r="AO166" t="str">
        <v>Gorgonzola</v>
      </c>
      <c r="AP166">
        <v>2022</v>
      </c>
      <c r="AQ166">
        <v>5024</v>
      </c>
      <c r="AW166" t="e">
        <v>#N/A</v>
      </c>
    </row>
    <row r="167" spans="11:49" x14ac:dyDescent="0.3">
      <c r="K167" s="51" t="s">
        <v>57</v>
      </c>
      <c r="L167" s="51" t="s">
        <v>47</v>
      </c>
      <c r="M167">
        <v>2019</v>
      </c>
      <c r="N167" s="52">
        <v>354</v>
      </c>
      <c r="O167" s="52">
        <v>514</v>
      </c>
      <c r="P167" s="52">
        <v>625</v>
      </c>
      <c r="Q167" s="52">
        <v>754</v>
      </c>
      <c r="R167" s="52">
        <v>754</v>
      </c>
      <c r="AN167" t="str">
        <v>FRA</v>
      </c>
      <c r="AO167" t="str">
        <v>Halloumi</v>
      </c>
      <c r="AP167">
        <v>2019</v>
      </c>
      <c r="AQ167">
        <v>1400</v>
      </c>
      <c r="AW167" t="e">
        <v>#N/A</v>
      </c>
    </row>
    <row r="168" spans="11:49" x14ac:dyDescent="0.3">
      <c r="K168" s="51" t="s">
        <v>57</v>
      </c>
      <c r="L168" s="51" t="s">
        <v>47</v>
      </c>
      <c r="M168">
        <v>2020</v>
      </c>
      <c r="N168" s="52">
        <v>263</v>
      </c>
      <c r="O168" s="52">
        <v>208</v>
      </c>
      <c r="P168" s="52">
        <v>166</v>
      </c>
      <c r="Q168" s="52">
        <v>156</v>
      </c>
      <c r="R168" s="52">
        <v>156</v>
      </c>
      <c r="AN168" t="str">
        <v>FRA</v>
      </c>
      <c r="AO168" t="str">
        <v>Halloumi</v>
      </c>
      <c r="AP168">
        <v>2020</v>
      </c>
      <c r="AQ168">
        <v>748</v>
      </c>
      <c r="AW168" t="e">
        <v>#N/A</v>
      </c>
    </row>
    <row r="169" spans="11:49" x14ac:dyDescent="0.3">
      <c r="K169" s="51" t="s">
        <v>57</v>
      </c>
      <c r="L169" s="51" t="s">
        <v>47</v>
      </c>
      <c r="M169">
        <v>2021</v>
      </c>
      <c r="N169" s="52">
        <v>184</v>
      </c>
      <c r="O169" s="52">
        <v>228</v>
      </c>
      <c r="P169" s="52">
        <v>177</v>
      </c>
      <c r="Q169" s="52">
        <v>145</v>
      </c>
      <c r="R169" s="52">
        <v>145</v>
      </c>
      <c r="AN169" t="str">
        <v>FRA</v>
      </c>
      <c r="AO169" t="str">
        <v>Halloumi</v>
      </c>
      <c r="AP169">
        <v>2021</v>
      </c>
      <c r="AQ169">
        <v>-136</v>
      </c>
      <c r="AW169" t="e">
        <v>#N/A</v>
      </c>
    </row>
    <row r="170" spans="11:49" x14ac:dyDescent="0.3">
      <c r="K170" s="51" t="s">
        <v>57</v>
      </c>
      <c r="L170" s="51" t="s">
        <v>47</v>
      </c>
      <c r="M170">
        <v>2022</v>
      </c>
      <c r="N170" s="52">
        <v>152</v>
      </c>
      <c r="O170" s="52">
        <v>86</v>
      </c>
      <c r="P170" s="52">
        <v>79</v>
      </c>
      <c r="Q170" s="52">
        <v>84</v>
      </c>
      <c r="R170" s="52">
        <v>84</v>
      </c>
      <c r="AN170" t="str">
        <v>FRA</v>
      </c>
      <c r="AO170" t="str">
        <v>Halloumi</v>
      </c>
      <c r="AP170">
        <v>2022</v>
      </c>
      <c r="AQ170">
        <v>7087</v>
      </c>
      <c r="AW170" t="e">
        <v>#N/A</v>
      </c>
    </row>
    <row r="171" spans="11:49" x14ac:dyDescent="0.3">
      <c r="K171" s="51" t="s">
        <v>57</v>
      </c>
      <c r="L171" s="51" t="s">
        <v>48</v>
      </c>
      <c r="M171">
        <v>2019</v>
      </c>
      <c r="N171" s="52">
        <v>329</v>
      </c>
      <c r="O171" s="52">
        <v>288</v>
      </c>
      <c r="P171" s="52">
        <v>242</v>
      </c>
      <c r="Q171" s="52">
        <v>171</v>
      </c>
      <c r="R171" s="52">
        <v>171</v>
      </c>
      <c r="AN171" t="str">
        <v>FRA</v>
      </c>
      <c r="AO171" t="str">
        <v>Iota</v>
      </c>
      <c r="AP171">
        <v>2019</v>
      </c>
      <c r="AQ171">
        <v>395</v>
      </c>
      <c r="AW171" t="e">
        <v>#N/A</v>
      </c>
    </row>
    <row r="172" spans="11:49" x14ac:dyDescent="0.3">
      <c r="K172" s="51" t="s">
        <v>57</v>
      </c>
      <c r="L172" s="51" t="s">
        <v>48</v>
      </c>
      <c r="M172">
        <v>2020</v>
      </c>
      <c r="N172" s="52">
        <v>222</v>
      </c>
      <c r="O172" s="52">
        <v>202</v>
      </c>
      <c r="P172" s="52">
        <v>214</v>
      </c>
      <c r="Q172" s="52">
        <v>282</v>
      </c>
      <c r="R172" s="52">
        <v>282</v>
      </c>
      <c r="AN172" t="str">
        <v>FRA</v>
      </c>
      <c r="AO172" t="str">
        <v>Iota</v>
      </c>
      <c r="AP172">
        <v>2020</v>
      </c>
      <c r="AQ172">
        <v>382</v>
      </c>
      <c r="AW172" t="e">
        <v>#N/A</v>
      </c>
    </row>
    <row r="173" spans="11:49" x14ac:dyDescent="0.3">
      <c r="K173" s="51" t="s">
        <v>57</v>
      </c>
      <c r="L173" s="51" t="s">
        <v>48</v>
      </c>
      <c r="M173">
        <v>2021</v>
      </c>
      <c r="N173" s="52">
        <v>172</v>
      </c>
      <c r="O173" s="52">
        <v>177</v>
      </c>
      <c r="P173" s="52">
        <v>162</v>
      </c>
      <c r="Q173" s="52">
        <v>212</v>
      </c>
      <c r="R173" s="52">
        <v>212</v>
      </c>
      <c r="AN173" t="str">
        <v>FRA</v>
      </c>
      <c r="AO173" t="str">
        <v>Iota</v>
      </c>
      <c r="AP173">
        <v>2021</v>
      </c>
      <c r="AQ173">
        <v>843</v>
      </c>
      <c r="AW173" t="e">
        <v>#N/A</v>
      </c>
    </row>
    <row r="174" spans="11:49" x14ac:dyDescent="0.3">
      <c r="K174" s="51" t="s">
        <v>57</v>
      </c>
      <c r="L174" s="51" t="s">
        <v>48</v>
      </c>
      <c r="M174">
        <v>2022</v>
      </c>
      <c r="N174" s="52">
        <v>96</v>
      </c>
      <c r="O174" s="52">
        <v>137</v>
      </c>
      <c r="P174" s="52">
        <v>95</v>
      </c>
      <c r="Q174" s="52">
        <v>88</v>
      </c>
      <c r="R174" s="52">
        <v>88</v>
      </c>
      <c r="AN174" t="str">
        <v>FRA</v>
      </c>
      <c r="AO174" t="str">
        <v>Iota</v>
      </c>
      <c r="AP174">
        <v>2022</v>
      </c>
      <c r="AQ174">
        <v>671</v>
      </c>
      <c r="AW174" t="e">
        <v>#N/A</v>
      </c>
    </row>
    <row r="175" spans="11:49" x14ac:dyDescent="0.3">
      <c r="K175" s="51" t="s">
        <v>57</v>
      </c>
      <c r="L175" s="51" t="s">
        <v>49</v>
      </c>
      <c r="M175">
        <v>2019</v>
      </c>
      <c r="N175" s="52">
        <v>255</v>
      </c>
      <c r="O175" s="52">
        <v>7</v>
      </c>
      <c r="P175" s="52">
        <v>339</v>
      </c>
      <c r="Q175" s="52">
        <v>404</v>
      </c>
      <c r="R175" s="52">
        <v>1005</v>
      </c>
      <c r="AN175" t="str">
        <v>GER</v>
      </c>
      <c r="AO175" t="str">
        <v>Alpha</v>
      </c>
      <c r="AP175">
        <v>2019</v>
      </c>
      <c r="AQ175">
        <v>275</v>
      </c>
      <c r="AW175" t="e">
        <v>#N/A</v>
      </c>
    </row>
    <row r="176" spans="11:49" x14ac:dyDescent="0.3">
      <c r="K176" s="51" t="s">
        <v>57</v>
      </c>
      <c r="L176" s="51" t="s">
        <v>49</v>
      </c>
      <c r="M176">
        <v>2020</v>
      </c>
      <c r="N176" s="52">
        <v>271</v>
      </c>
      <c r="O176" s="52">
        <v>1647</v>
      </c>
      <c r="P176" s="52">
        <v>263</v>
      </c>
      <c r="Q176" s="52">
        <v>188</v>
      </c>
      <c r="R176" s="52">
        <v>2369</v>
      </c>
      <c r="AN176" t="str">
        <v>GER</v>
      </c>
      <c r="AO176" t="str">
        <v>Alpha</v>
      </c>
      <c r="AP176">
        <v>2020</v>
      </c>
      <c r="AQ176">
        <v>1163</v>
      </c>
      <c r="AW176" t="e">
        <v>#N/A</v>
      </c>
    </row>
    <row r="177" spans="11:49" x14ac:dyDescent="0.3">
      <c r="K177" s="51" t="s">
        <v>57</v>
      </c>
      <c r="L177" s="51" t="s">
        <v>49</v>
      </c>
      <c r="M177">
        <v>2021</v>
      </c>
      <c r="N177" s="52">
        <v>640</v>
      </c>
      <c r="O177" s="52">
        <v>695</v>
      </c>
      <c r="P177" s="52">
        <v>1802</v>
      </c>
      <c r="Q177" s="52">
        <v>134</v>
      </c>
      <c r="R177" s="52">
        <v>3271</v>
      </c>
      <c r="AN177" t="str">
        <v>GER</v>
      </c>
      <c r="AO177" t="str">
        <v>Alpha</v>
      </c>
      <c r="AP177">
        <v>2021</v>
      </c>
      <c r="AQ177">
        <v>169</v>
      </c>
      <c r="AW177" t="e">
        <v>#N/A</v>
      </c>
    </row>
    <row r="178" spans="11:49" x14ac:dyDescent="0.3">
      <c r="K178" s="51" t="s">
        <v>57</v>
      </c>
      <c r="L178" s="51" t="s">
        <v>49</v>
      </c>
      <c r="M178">
        <v>2022</v>
      </c>
      <c r="N178" s="52">
        <v>1781</v>
      </c>
      <c r="O178" s="52">
        <v>967</v>
      </c>
      <c r="P178" s="52">
        <v>399</v>
      </c>
      <c r="Q178" s="52">
        <v>240</v>
      </c>
      <c r="R178" s="52">
        <v>3387</v>
      </c>
      <c r="AN178" t="str">
        <v>GER</v>
      </c>
      <c r="AO178" t="str">
        <v>Alpha</v>
      </c>
      <c r="AP178">
        <v>2022</v>
      </c>
      <c r="AQ178">
        <v>1481</v>
      </c>
      <c r="AW178" t="e">
        <v>#N/A</v>
      </c>
    </row>
    <row r="179" spans="11:49" x14ac:dyDescent="0.3">
      <c r="K179" s="51" t="s">
        <v>57</v>
      </c>
      <c r="L179" s="51" t="s">
        <v>50</v>
      </c>
      <c r="M179">
        <v>2019</v>
      </c>
      <c r="N179" s="52">
        <v>213</v>
      </c>
      <c r="O179" s="52">
        <v>4</v>
      </c>
      <c r="P179" s="52">
        <v>143</v>
      </c>
      <c r="Q179" s="52">
        <v>92</v>
      </c>
      <c r="R179" s="49">
        <f>SUM(dtbPTSource[[#This Row],[Qtr1]:[Qtr4]])</f>
        <v>452</v>
      </c>
      <c r="AN179" t="str">
        <v>GER</v>
      </c>
      <c r="AO179" t="str">
        <v>Beta</v>
      </c>
      <c r="AP179">
        <v>2019</v>
      </c>
      <c r="AQ179">
        <v>275</v>
      </c>
      <c r="AW179" t="e">
        <v>#N/A</v>
      </c>
    </row>
    <row r="180" spans="11:49" x14ac:dyDescent="0.3">
      <c r="K180" s="51" t="s">
        <v>57</v>
      </c>
      <c r="L180" s="51" t="s">
        <v>50</v>
      </c>
      <c r="M180">
        <v>2020</v>
      </c>
      <c r="N180" s="52">
        <v>126</v>
      </c>
      <c r="O180" s="52">
        <v>112</v>
      </c>
      <c r="P180" s="52">
        <v>1479</v>
      </c>
      <c r="Q180" s="52">
        <v>118</v>
      </c>
      <c r="R180" s="49">
        <f>SUM(dtbPTSource[[#This Row],[Qtr1]:[Qtr4]])</f>
        <v>1835</v>
      </c>
      <c r="AN180" t="str">
        <v>GER</v>
      </c>
      <c r="AO180" t="str">
        <v>Beta</v>
      </c>
      <c r="AP180">
        <v>2020</v>
      </c>
      <c r="AQ180">
        <v>257</v>
      </c>
      <c r="AW180" t="e">
        <v>#N/A</v>
      </c>
    </row>
    <row r="181" spans="11:49" x14ac:dyDescent="0.3">
      <c r="K181" s="51" t="s">
        <v>57</v>
      </c>
      <c r="L181" s="51" t="s">
        <v>50</v>
      </c>
      <c r="M181">
        <v>2021</v>
      </c>
      <c r="N181" s="52">
        <v>84</v>
      </c>
      <c r="O181" s="52">
        <v>484</v>
      </c>
      <c r="P181" s="52">
        <v>1237</v>
      </c>
      <c r="Q181" s="52">
        <v>93</v>
      </c>
      <c r="R181" s="49">
        <f>SUM(dtbPTSource[[#This Row],[Qtr1]:[Qtr4]])</f>
        <v>1898</v>
      </c>
      <c r="AN181" t="str">
        <v>GER</v>
      </c>
      <c r="AO181" t="str">
        <v>Beta</v>
      </c>
      <c r="AP181">
        <v>2021</v>
      </c>
      <c r="AQ181">
        <v>423</v>
      </c>
      <c r="AW181" t="e">
        <v>#N/A</v>
      </c>
    </row>
    <row r="182" spans="11:49" x14ac:dyDescent="0.3">
      <c r="K182" s="51" t="s">
        <v>57</v>
      </c>
      <c r="L182" s="51" t="s">
        <v>50</v>
      </c>
      <c r="M182">
        <v>2022</v>
      </c>
      <c r="N182" s="52">
        <v>1395</v>
      </c>
      <c r="O182" s="52">
        <v>764</v>
      </c>
      <c r="P182" s="52">
        <v>170</v>
      </c>
      <c r="Q182" s="52">
        <v>55</v>
      </c>
      <c r="R182" s="49">
        <f>SUM(dtbPTSource[[#This Row],[Qtr1]:[Qtr4]])</f>
        <v>2384</v>
      </c>
      <c r="AN182" t="str">
        <v>GER</v>
      </c>
      <c r="AO182" t="str">
        <v>Beta</v>
      </c>
      <c r="AP182">
        <v>2022</v>
      </c>
      <c r="AQ182">
        <v>267</v>
      </c>
      <c r="AW182" t="e">
        <v>#N/A</v>
      </c>
    </row>
    <row r="183" spans="11:49" x14ac:dyDescent="0.3">
      <c r="K183" s="51" t="s">
        <v>57</v>
      </c>
      <c r="L183" s="51" t="s">
        <v>51</v>
      </c>
      <c r="M183">
        <v>2019</v>
      </c>
      <c r="N183" s="52">
        <v>108</v>
      </c>
      <c r="O183" s="52">
        <v>828</v>
      </c>
      <c r="P183" s="52">
        <v>713</v>
      </c>
      <c r="Q183" s="52">
        <v>1940</v>
      </c>
      <c r="R183" s="49">
        <f>SUM(dtbPTSource[[#This Row],[Qtr1]:[Qtr4]])</f>
        <v>3589</v>
      </c>
      <c r="AN183" t="str">
        <v>GER</v>
      </c>
      <c r="AO183" t="str">
        <v>Gamma</v>
      </c>
      <c r="AP183">
        <v>2019</v>
      </c>
      <c r="AQ183">
        <v>754</v>
      </c>
      <c r="AW183" t="e">
        <v>#N/A</v>
      </c>
    </row>
    <row r="184" spans="11:49" x14ac:dyDescent="0.3">
      <c r="K184" s="51" t="s">
        <v>57</v>
      </c>
      <c r="L184" s="51" t="s">
        <v>51</v>
      </c>
      <c r="M184">
        <v>2020</v>
      </c>
      <c r="N184" s="52">
        <v>434</v>
      </c>
      <c r="O184" s="52">
        <v>2665</v>
      </c>
      <c r="P184" s="52">
        <v>499</v>
      </c>
      <c r="Q184" s="52">
        <v>495</v>
      </c>
      <c r="R184" s="49">
        <f>SUM(dtbPTSource[[#This Row],[Qtr1]:[Qtr4]])</f>
        <v>4093</v>
      </c>
      <c r="AN184" t="str">
        <v>GER</v>
      </c>
      <c r="AO184" t="str">
        <v>Gamma</v>
      </c>
      <c r="AP184">
        <v>2020</v>
      </c>
      <c r="AQ184">
        <v>156</v>
      </c>
      <c r="AW184" t="e">
        <v>#N/A</v>
      </c>
    </row>
    <row r="185" spans="11:49" x14ac:dyDescent="0.3">
      <c r="K185" s="51" t="s">
        <v>57</v>
      </c>
      <c r="L185" s="51" t="s">
        <v>51</v>
      </c>
      <c r="M185">
        <v>2021</v>
      </c>
      <c r="N185" s="52">
        <v>986</v>
      </c>
      <c r="O185" s="52">
        <v>1323</v>
      </c>
      <c r="P185" s="52">
        <v>4954</v>
      </c>
      <c r="Q185" s="52">
        <v>2111</v>
      </c>
      <c r="R185" s="49">
        <f>SUM(dtbPTSource[[#This Row],[Qtr1]:[Qtr4]])</f>
        <v>9374</v>
      </c>
      <c r="AN185" t="str">
        <v>GER</v>
      </c>
      <c r="AO185" t="str">
        <v>Gamma</v>
      </c>
      <c r="AP185">
        <v>2021</v>
      </c>
      <c r="AQ185">
        <v>145</v>
      </c>
      <c r="AW185">
        <v>3</v>
      </c>
    </row>
    <row r="186" spans="11:49" x14ac:dyDescent="0.3">
      <c r="K186" s="51" t="s">
        <v>57</v>
      </c>
      <c r="L186" s="51" t="s">
        <v>51</v>
      </c>
      <c r="M186">
        <v>2022</v>
      </c>
      <c r="N186" s="52">
        <v>1050</v>
      </c>
      <c r="O186" s="52">
        <v>1207</v>
      </c>
      <c r="P186" s="52">
        <v>1653</v>
      </c>
      <c r="Q186" s="52">
        <v>1847</v>
      </c>
      <c r="R186" s="49">
        <f>SUM(dtbPTSource[[#This Row],[Qtr1]:[Qtr4]])</f>
        <v>5757</v>
      </c>
      <c r="AN186" t="str">
        <v>GER</v>
      </c>
      <c r="AO186" t="str">
        <v>Gamma</v>
      </c>
      <c r="AP186">
        <v>2022</v>
      </c>
      <c r="AQ186">
        <v>84</v>
      </c>
      <c r="AW186" t="e">
        <v>#N/A</v>
      </c>
    </row>
    <row r="187" spans="11:49" x14ac:dyDescent="0.3">
      <c r="K187" s="51" t="s">
        <v>57</v>
      </c>
      <c r="L187" s="51" t="s">
        <v>52</v>
      </c>
      <c r="M187">
        <v>2019</v>
      </c>
      <c r="N187" s="52">
        <v>228</v>
      </c>
      <c r="O187" s="52">
        <v>56</v>
      </c>
      <c r="P187" s="52">
        <v>34</v>
      </c>
      <c r="Q187" s="52">
        <v>67</v>
      </c>
      <c r="R187" s="49">
        <f>SUM(dtbPTSource[[#This Row],[Qtr1]:[Qtr4]])</f>
        <v>385</v>
      </c>
      <c r="AN187" t="str">
        <v>GER</v>
      </c>
      <c r="AO187" t="str">
        <v>Delta</v>
      </c>
      <c r="AP187">
        <v>2019</v>
      </c>
      <c r="AQ187">
        <v>171</v>
      </c>
      <c r="AW187" t="e">
        <v>#N/A</v>
      </c>
    </row>
    <row r="188" spans="11:49" x14ac:dyDescent="0.3">
      <c r="K188" s="51" t="s">
        <v>57</v>
      </c>
      <c r="L188" s="51" t="s">
        <v>52</v>
      </c>
      <c r="M188">
        <v>2020</v>
      </c>
      <c r="N188" s="52">
        <v>210</v>
      </c>
      <c r="O188" s="52">
        <v>40</v>
      </c>
      <c r="P188" s="52">
        <v>132</v>
      </c>
      <c r="Q188" s="52">
        <v>156</v>
      </c>
      <c r="R188" s="49">
        <f>SUM(dtbPTSource[[#This Row],[Qtr1]:[Qtr4]])</f>
        <v>538</v>
      </c>
      <c r="AN188" t="str">
        <v>GER</v>
      </c>
      <c r="AO188" t="str">
        <v>Delta</v>
      </c>
      <c r="AP188">
        <v>2020</v>
      </c>
      <c r="AQ188">
        <v>282</v>
      </c>
      <c r="AW188" t="e">
        <v>#N/A</v>
      </c>
    </row>
    <row r="189" spans="11:49" x14ac:dyDescent="0.3">
      <c r="K189" s="51" t="s">
        <v>57</v>
      </c>
      <c r="L189" s="51" t="s">
        <v>52</v>
      </c>
      <c r="M189">
        <v>2021</v>
      </c>
      <c r="N189" s="52">
        <v>-4</v>
      </c>
      <c r="O189" s="52">
        <v>-30</v>
      </c>
      <c r="P189" s="52">
        <v>-142</v>
      </c>
      <c r="Q189" s="52">
        <v>-169</v>
      </c>
      <c r="R189" s="49">
        <f>SUM(dtbPTSource[[#This Row],[Qtr1]:[Qtr4]])</f>
        <v>-345</v>
      </c>
      <c r="AN189" t="str">
        <v>GER</v>
      </c>
      <c r="AO189" t="str">
        <v>Delta</v>
      </c>
      <c r="AP189">
        <v>2021</v>
      </c>
      <c r="AQ189">
        <v>212</v>
      </c>
      <c r="AW189" t="e">
        <v>#N/A</v>
      </c>
    </row>
    <row r="190" spans="11:49" x14ac:dyDescent="0.3">
      <c r="K190" s="51" t="s">
        <v>57</v>
      </c>
      <c r="L190" s="51" t="s">
        <v>52</v>
      </c>
      <c r="M190">
        <v>2022</v>
      </c>
      <c r="N190" s="52">
        <v>10</v>
      </c>
      <c r="O190" s="52">
        <v>-39</v>
      </c>
      <c r="P190" s="52">
        <v>-83</v>
      </c>
      <c r="Q190" s="52">
        <v>-115</v>
      </c>
      <c r="R190" s="49">
        <f>SUM(dtbPTSource[[#This Row],[Qtr1]:[Qtr4]])</f>
        <v>-227</v>
      </c>
      <c r="AN190" t="str">
        <v>GER</v>
      </c>
      <c r="AO190" t="str">
        <v>Delta</v>
      </c>
      <c r="AP190">
        <v>2022</v>
      </c>
      <c r="AQ190">
        <v>88</v>
      </c>
      <c r="AW190" t="e">
        <v>#N/A</v>
      </c>
    </row>
    <row r="191" spans="11:49" x14ac:dyDescent="0.3">
      <c r="K191" s="51" t="s">
        <v>57</v>
      </c>
      <c r="L191" s="51" t="s">
        <v>53</v>
      </c>
      <c r="M191">
        <v>2019</v>
      </c>
      <c r="N191" s="52">
        <v>7</v>
      </c>
      <c r="O191" s="52">
        <v>97</v>
      </c>
      <c r="P191" s="52">
        <v>-64</v>
      </c>
      <c r="Q191" s="52">
        <v>-128</v>
      </c>
      <c r="R191" s="52">
        <v>-88</v>
      </c>
      <c r="AN191" t="str">
        <v>GER</v>
      </c>
      <c r="AO191" t="str">
        <v>Epsilon</v>
      </c>
      <c r="AP191">
        <v>2019</v>
      </c>
      <c r="AQ191">
        <v>1005</v>
      </c>
      <c r="AW191" t="e">
        <v>#N/A</v>
      </c>
    </row>
    <row r="192" spans="11:49" x14ac:dyDescent="0.3">
      <c r="K192" s="51" t="s">
        <v>57</v>
      </c>
      <c r="L192" s="51" t="s">
        <v>53</v>
      </c>
      <c r="M192">
        <v>2020</v>
      </c>
      <c r="N192" s="52">
        <v>2</v>
      </c>
      <c r="O192" s="52">
        <v>-53</v>
      </c>
      <c r="P192" s="52">
        <v>-217</v>
      </c>
      <c r="Q192" s="52">
        <v>507</v>
      </c>
      <c r="R192" s="52">
        <v>239</v>
      </c>
      <c r="AN192" t="str">
        <v>GER</v>
      </c>
      <c r="AO192" t="str">
        <v>Epsilon</v>
      </c>
      <c r="AP192">
        <v>2020</v>
      </c>
      <c r="AQ192">
        <v>2369</v>
      </c>
      <c r="AW192" t="e">
        <v>#N/A</v>
      </c>
    </row>
    <row r="193" spans="11:49" x14ac:dyDescent="0.3">
      <c r="K193" s="51" t="s">
        <v>57</v>
      </c>
      <c r="L193" s="51" t="s">
        <v>53</v>
      </c>
      <c r="M193">
        <v>2021</v>
      </c>
      <c r="N193" s="52">
        <v>498</v>
      </c>
      <c r="O193" s="52">
        <v>330</v>
      </c>
      <c r="P193" s="52">
        <v>1398</v>
      </c>
      <c r="Q193" s="52">
        <v>26</v>
      </c>
      <c r="R193" s="52">
        <v>2252</v>
      </c>
      <c r="AN193" t="str">
        <v>GER</v>
      </c>
      <c r="AO193" t="str">
        <v>Epsilon</v>
      </c>
      <c r="AP193">
        <v>2021</v>
      </c>
      <c r="AQ193">
        <v>3271</v>
      </c>
      <c r="AW193" t="e">
        <v>#N/A</v>
      </c>
    </row>
    <row r="194" spans="11:49" x14ac:dyDescent="0.3">
      <c r="K194" s="51" t="s">
        <v>57</v>
      </c>
      <c r="L194" s="51" t="s">
        <v>53</v>
      </c>
      <c r="M194">
        <v>2022</v>
      </c>
      <c r="N194" s="52">
        <v>-292</v>
      </c>
      <c r="O194" s="52">
        <v>371</v>
      </c>
      <c r="P194" s="52">
        <v>-137</v>
      </c>
      <c r="Q194" s="52">
        <v>-264</v>
      </c>
      <c r="R194" s="52">
        <v>-322</v>
      </c>
      <c r="AN194" t="str">
        <v>GER</v>
      </c>
      <c r="AO194" t="str">
        <v>Epsilon</v>
      </c>
      <c r="AP194">
        <v>2022</v>
      </c>
      <c r="AQ194">
        <v>3387</v>
      </c>
      <c r="AW194" t="e">
        <v>#N/A</v>
      </c>
    </row>
    <row r="195" spans="11:49" x14ac:dyDescent="0.3">
      <c r="K195" s="51" t="s">
        <v>58</v>
      </c>
      <c r="L195" s="51" t="s">
        <v>45</v>
      </c>
      <c r="M195">
        <v>2019</v>
      </c>
      <c r="N195" s="52">
        <v>6</v>
      </c>
      <c r="O195" s="52">
        <v>3</v>
      </c>
      <c r="P195" s="52">
        <v>77</v>
      </c>
      <c r="Q195" s="52">
        <v>32</v>
      </c>
      <c r="R195" s="52">
        <v>118</v>
      </c>
      <c r="AN195" t="str">
        <v>GER</v>
      </c>
      <c r="AO195" t="str">
        <v>Feta</v>
      </c>
      <c r="AP195">
        <v>2019</v>
      </c>
      <c r="AQ195">
        <v>452</v>
      </c>
      <c r="AW195" t="e">
        <v>#N/A</v>
      </c>
    </row>
    <row r="196" spans="11:49" x14ac:dyDescent="0.3">
      <c r="K196" s="51" t="s">
        <v>58</v>
      </c>
      <c r="L196" s="51" t="s">
        <v>45</v>
      </c>
      <c r="M196">
        <v>2020</v>
      </c>
      <c r="N196" s="52">
        <v>5</v>
      </c>
      <c r="O196" s="52">
        <v>268</v>
      </c>
      <c r="P196" s="52">
        <v>10</v>
      </c>
      <c r="Q196" s="52">
        <v>291</v>
      </c>
      <c r="R196" s="52">
        <v>574</v>
      </c>
      <c r="AN196" t="str">
        <v>GER</v>
      </c>
      <c r="AO196" t="str">
        <v>Feta</v>
      </c>
      <c r="AP196">
        <v>2020</v>
      </c>
      <c r="AQ196">
        <v>1835</v>
      </c>
      <c r="AW196" t="e">
        <v>#N/A</v>
      </c>
    </row>
    <row r="197" spans="11:49" x14ac:dyDescent="0.3">
      <c r="K197" s="51" t="s">
        <v>58</v>
      </c>
      <c r="L197" s="51" t="s">
        <v>45</v>
      </c>
      <c r="M197">
        <v>2021</v>
      </c>
      <c r="N197" s="52">
        <v>203</v>
      </c>
      <c r="O197" s="52">
        <v>172</v>
      </c>
      <c r="P197" s="52">
        <v>254</v>
      </c>
      <c r="Q197" s="52">
        <v>6</v>
      </c>
      <c r="R197" s="52">
        <v>635</v>
      </c>
      <c r="AN197" t="str">
        <v>GER</v>
      </c>
      <c r="AO197" t="str">
        <v>Feta</v>
      </c>
      <c r="AP197">
        <v>2021</v>
      </c>
      <c r="AQ197">
        <v>1898</v>
      </c>
      <c r="AW197" t="e">
        <v>#N/A</v>
      </c>
    </row>
    <row r="198" spans="11:49" x14ac:dyDescent="0.3">
      <c r="K198" s="51" t="s">
        <v>58</v>
      </c>
      <c r="L198" s="51" t="s">
        <v>45</v>
      </c>
      <c r="M198">
        <v>2022</v>
      </c>
      <c r="N198" s="52">
        <v>699</v>
      </c>
      <c r="O198" s="52">
        <v>29</v>
      </c>
      <c r="P198" s="52">
        <v>65</v>
      </c>
      <c r="Q198" s="52">
        <v>174</v>
      </c>
      <c r="R198" s="52">
        <v>967</v>
      </c>
      <c r="AN198" t="str">
        <v>GER</v>
      </c>
      <c r="AO198" t="str">
        <v>Feta</v>
      </c>
      <c r="AP198">
        <v>2022</v>
      </c>
      <c r="AQ198">
        <v>2384</v>
      </c>
      <c r="AW198" t="e">
        <v>#N/A</v>
      </c>
    </row>
    <row r="199" spans="11:49" x14ac:dyDescent="0.3">
      <c r="K199" s="51" t="s">
        <v>58</v>
      </c>
      <c r="L199" s="51" t="s">
        <v>46</v>
      </c>
      <c r="M199">
        <v>2019</v>
      </c>
      <c r="N199" s="52">
        <v>426</v>
      </c>
      <c r="O199" s="52">
        <v>593</v>
      </c>
      <c r="P199" s="52">
        <v>327</v>
      </c>
      <c r="Q199" s="52">
        <v>485</v>
      </c>
      <c r="R199" s="52">
        <v>485</v>
      </c>
      <c r="AN199" t="str">
        <v>GER</v>
      </c>
      <c r="AO199" t="str">
        <v>Gorgonzola</v>
      </c>
      <c r="AP199">
        <v>2019</v>
      </c>
      <c r="AQ199">
        <v>3589</v>
      </c>
      <c r="AW199" t="e">
        <v>#N/A</v>
      </c>
    </row>
    <row r="200" spans="11:49" x14ac:dyDescent="0.3">
      <c r="K200" s="51" t="s">
        <v>58</v>
      </c>
      <c r="L200" s="51" t="s">
        <v>46</v>
      </c>
      <c r="M200">
        <v>2020</v>
      </c>
      <c r="N200" s="52">
        <v>316</v>
      </c>
      <c r="O200" s="52">
        <v>328</v>
      </c>
      <c r="P200" s="52">
        <v>283</v>
      </c>
      <c r="Q200" s="52">
        <v>317</v>
      </c>
      <c r="R200" s="52">
        <v>317</v>
      </c>
      <c r="AN200" t="str">
        <v>GER</v>
      </c>
      <c r="AO200" t="str">
        <v>Gorgonzola</v>
      </c>
      <c r="AP200">
        <v>2020</v>
      </c>
      <c r="AQ200">
        <v>4093</v>
      </c>
      <c r="AW200" t="e">
        <v>#N/A</v>
      </c>
    </row>
    <row r="201" spans="11:49" x14ac:dyDescent="0.3">
      <c r="K201" s="51" t="s">
        <v>58</v>
      </c>
      <c r="L201" s="51" t="s">
        <v>46</v>
      </c>
      <c r="M201">
        <v>2021</v>
      </c>
      <c r="N201" s="52">
        <v>135</v>
      </c>
      <c r="O201" s="52">
        <v>95</v>
      </c>
      <c r="P201" s="52">
        <v>115</v>
      </c>
      <c r="Q201" s="52">
        <v>137</v>
      </c>
      <c r="R201" s="52">
        <v>137</v>
      </c>
      <c r="AN201" t="str">
        <v>GER</v>
      </c>
      <c r="AO201" t="str">
        <v>Gorgonzola</v>
      </c>
      <c r="AP201">
        <v>2021</v>
      </c>
      <c r="AQ201">
        <v>9374</v>
      </c>
      <c r="AW201" t="e">
        <v>#N/A</v>
      </c>
    </row>
    <row r="202" spans="11:49" x14ac:dyDescent="0.3">
      <c r="K202" s="51" t="s">
        <v>58</v>
      </c>
      <c r="L202" s="51" t="s">
        <v>46</v>
      </c>
      <c r="M202">
        <v>2022</v>
      </c>
      <c r="N202" s="52">
        <v>187</v>
      </c>
      <c r="O202" s="52">
        <v>124</v>
      </c>
      <c r="P202" s="52">
        <v>97</v>
      </c>
      <c r="Q202" s="52">
        <v>80</v>
      </c>
      <c r="R202" s="52">
        <v>80</v>
      </c>
      <c r="AN202" t="str">
        <v>GER</v>
      </c>
      <c r="AO202" t="str">
        <v>Gorgonzola</v>
      </c>
      <c r="AP202">
        <v>2022</v>
      </c>
      <c r="AQ202">
        <v>5757</v>
      </c>
      <c r="AW202" t="e">
        <v>#N/A</v>
      </c>
    </row>
    <row r="203" spans="11:49" x14ac:dyDescent="0.3">
      <c r="K203" s="51" t="s">
        <v>58</v>
      </c>
      <c r="L203" s="51" t="s">
        <v>47</v>
      </c>
      <c r="M203">
        <v>2019</v>
      </c>
      <c r="N203" s="52">
        <v>216</v>
      </c>
      <c r="O203" s="52">
        <v>230</v>
      </c>
      <c r="P203" s="52">
        <v>175</v>
      </c>
      <c r="Q203" s="52">
        <v>113</v>
      </c>
      <c r="R203" s="52">
        <v>113</v>
      </c>
      <c r="AN203" t="str">
        <v>GER</v>
      </c>
      <c r="AO203" t="str">
        <v>Halloumi</v>
      </c>
      <c r="AP203">
        <v>2019</v>
      </c>
      <c r="AQ203">
        <v>385</v>
      </c>
      <c r="AW203" t="e">
        <v>#N/A</v>
      </c>
    </row>
    <row r="204" spans="11:49" x14ac:dyDescent="0.3">
      <c r="K204" s="51" t="s">
        <v>58</v>
      </c>
      <c r="L204" s="51" t="s">
        <v>47</v>
      </c>
      <c r="M204">
        <v>2020</v>
      </c>
      <c r="N204" s="52">
        <v>291</v>
      </c>
      <c r="O204" s="52">
        <v>240</v>
      </c>
      <c r="P204" s="52">
        <v>155</v>
      </c>
      <c r="Q204" s="52">
        <v>205</v>
      </c>
      <c r="R204" s="52">
        <v>205</v>
      </c>
      <c r="AN204" t="str">
        <v>GER</v>
      </c>
      <c r="AO204" t="str">
        <v>Halloumi</v>
      </c>
      <c r="AP204">
        <v>2020</v>
      </c>
      <c r="AQ204">
        <v>538</v>
      </c>
      <c r="AW204" t="e">
        <v>#N/A</v>
      </c>
    </row>
    <row r="205" spans="11:49" x14ac:dyDescent="0.3">
      <c r="K205" s="51" t="s">
        <v>58</v>
      </c>
      <c r="L205" s="51" t="s">
        <v>47</v>
      </c>
      <c r="M205">
        <v>2021</v>
      </c>
      <c r="N205" s="52">
        <v>227</v>
      </c>
      <c r="O205" s="52">
        <v>215</v>
      </c>
      <c r="P205" s="52">
        <v>108</v>
      </c>
      <c r="Q205" s="52">
        <v>100</v>
      </c>
      <c r="R205" s="52">
        <v>100</v>
      </c>
      <c r="AN205" t="str">
        <v>GER</v>
      </c>
      <c r="AO205" t="str">
        <v>Halloumi</v>
      </c>
      <c r="AP205">
        <v>2021</v>
      </c>
      <c r="AQ205">
        <v>-345</v>
      </c>
      <c r="AW205" t="e">
        <v>#N/A</v>
      </c>
    </row>
    <row r="206" spans="11:49" x14ac:dyDescent="0.3">
      <c r="K206" s="51" t="s">
        <v>58</v>
      </c>
      <c r="L206" s="51" t="s">
        <v>47</v>
      </c>
      <c r="M206">
        <v>2022</v>
      </c>
      <c r="N206" s="52">
        <v>126</v>
      </c>
      <c r="O206" s="52">
        <v>167</v>
      </c>
      <c r="P206" s="52">
        <v>232</v>
      </c>
      <c r="Q206" s="52">
        <v>126</v>
      </c>
      <c r="R206" s="52">
        <v>126</v>
      </c>
      <c r="AN206" t="str">
        <v>GER</v>
      </c>
      <c r="AO206" t="str">
        <v>Halloumi</v>
      </c>
      <c r="AP206">
        <v>2022</v>
      </c>
      <c r="AQ206">
        <v>-227</v>
      </c>
      <c r="AW206" t="e">
        <v>#N/A</v>
      </c>
    </row>
    <row r="207" spans="11:49" x14ac:dyDescent="0.3">
      <c r="K207" s="51" t="s">
        <v>58</v>
      </c>
      <c r="L207" s="51" t="s">
        <v>48</v>
      </c>
      <c r="M207">
        <v>2019</v>
      </c>
      <c r="N207" s="52">
        <v>174</v>
      </c>
      <c r="O207" s="52">
        <v>187</v>
      </c>
      <c r="P207" s="52">
        <v>138</v>
      </c>
      <c r="Q207" s="52">
        <v>145</v>
      </c>
      <c r="R207" s="52">
        <v>145</v>
      </c>
      <c r="AN207" t="str">
        <v>GER</v>
      </c>
      <c r="AO207" t="str">
        <v>Iota</v>
      </c>
      <c r="AP207">
        <v>2019</v>
      </c>
      <c r="AQ207">
        <v>-88</v>
      </c>
      <c r="AW207" t="e">
        <v>#N/A</v>
      </c>
    </row>
    <row r="208" spans="11:49" x14ac:dyDescent="0.3">
      <c r="K208" s="51" t="s">
        <v>58</v>
      </c>
      <c r="L208" s="51" t="s">
        <v>48</v>
      </c>
      <c r="M208">
        <v>2020</v>
      </c>
      <c r="N208" s="52">
        <v>149</v>
      </c>
      <c r="O208" s="52">
        <v>104</v>
      </c>
      <c r="P208" s="52">
        <v>142</v>
      </c>
      <c r="Q208" s="52">
        <v>152</v>
      </c>
      <c r="R208" s="52">
        <v>152</v>
      </c>
      <c r="AN208" t="str">
        <v>GER</v>
      </c>
      <c r="AO208" t="str">
        <v>Iota</v>
      </c>
      <c r="AP208">
        <v>2020</v>
      </c>
      <c r="AQ208">
        <v>239</v>
      </c>
      <c r="AW208" t="e">
        <v>#N/A</v>
      </c>
    </row>
    <row r="209" spans="11:49" x14ac:dyDescent="0.3">
      <c r="K209" s="51" t="s">
        <v>58</v>
      </c>
      <c r="L209" s="51" t="s">
        <v>48</v>
      </c>
      <c r="M209">
        <v>2021</v>
      </c>
      <c r="N209" s="52">
        <v>90</v>
      </c>
      <c r="O209" s="52">
        <v>86</v>
      </c>
      <c r="P209" s="52">
        <v>93</v>
      </c>
      <c r="Q209" s="52">
        <v>137</v>
      </c>
      <c r="R209" s="52">
        <v>137</v>
      </c>
      <c r="AN209" t="str">
        <v>GER</v>
      </c>
      <c r="AO209" t="str">
        <v>Iota</v>
      </c>
      <c r="AP209">
        <v>2021</v>
      </c>
      <c r="AQ209">
        <v>2252</v>
      </c>
      <c r="AW209" t="e">
        <v>#N/A</v>
      </c>
    </row>
    <row r="210" spans="11:49" x14ac:dyDescent="0.3">
      <c r="K210" s="51" t="s">
        <v>58</v>
      </c>
      <c r="L210" s="51" t="s">
        <v>48</v>
      </c>
      <c r="M210">
        <v>2022</v>
      </c>
      <c r="N210" s="52">
        <v>101</v>
      </c>
      <c r="O210" s="52">
        <v>81</v>
      </c>
      <c r="P210" s="52">
        <v>100</v>
      </c>
      <c r="Q210" s="52">
        <v>86</v>
      </c>
      <c r="R210" s="52">
        <v>86</v>
      </c>
      <c r="AN210" t="str">
        <v>GER</v>
      </c>
      <c r="AO210" t="str">
        <v>Iota</v>
      </c>
      <c r="AP210">
        <v>2022</v>
      </c>
      <c r="AQ210">
        <v>-322</v>
      </c>
      <c r="AW210" t="e">
        <v>#N/A</v>
      </c>
    </row>
    <row r="211" spans="11:49" x14ac:dyDescent="0.3">
      <c r="K211" s="51" t="s">
        <v>58</v>
      </c>
      <c r="L211" s="51" t="s">
        <v>49</v>
      </c>
      <c r="M211">
        <v>2019</v>
      </c>
      <c r="N211" s="52">
        <v>72</v>
      </c>
      <c r="O211" s="52">
        <v>6</v>
      </c>
      <c r="P211" s="52">
        <v>368</v>
      </c>
      <c r="Q211" s="52">
        <v>80</v>
      </c>
      <c r="R211" s="52">
        <v>526</v>
      </c>
      <c r="AN211" t="str">
        <v>HOL</v>
      </c>
      <c r="AO211" t="str">
        <v>Alpha</v>
      </c>
      <c r="AP211">
        <v>2019</v>
      </c>
      <c r="AQ211">
        <v>118</v>
      </c>
      <c r="AW211" t="e">
        <v>#N/A</v>
      </c>
    </row>
    <row r="212" spans="11:49" x14ac:dyDescent="0.3">
      <c r="K212" s="51" t="s">
        <v>58</v>
      </c>
      <c r="L212" s="51" t="s">
        <v>49</v>
      </c>
      <c r="M212">
        <v>2020</v>
      </c>
      <c r="N212" s="52">
        <v>121</v>
      </c>
      <c r="O212" s="52">
        <v>651</v>
      </c>
      <c r="P212" s="52">
        <v>114</v>
      </c>
      <c r="Q212" s="52">
        <v>409</v>
      </c>
      <c r="R212" s="52">
        <v>1295</v>
      </c>
      <c r="AN212" t="str">
        <v>HOL</v>
      </c>
      <c r="AO212" t="str">
        <v>Alpha</v>
      </c>
      <c r="AP212">
        <v>2020</v>
      </c>
      <c r="AQ212">
        <v>574</v>
      </c>
      <c r="AW212" t="e">
        <v>#N/A</v>
      </c>
    </row>
    <row r="213" spans="11:49" x14ac:dyDescent="0.3">
      <c r="K213" s="51" t="s">
        <v>58</v>
      </c>
      <c r="L213" s="51" t="s">
        <v>49</v>
      </c>
      <c r="M213">
        <v>2021</v>
      </c>
      <c r="N213" s="52">
        <v>948</v>
      </c>
      <c r="O213" s="52">
        <v>426</v>
      </c>
      <c r="P213" s="52">
        <v>740</v>
      </c>
      <c r="Q213" s="52">
        <v>61</v>
      </c>
      <c r="R213" s="52">
        <v>2175</v>
      </c>
      <c r="AN213" t="str">
        <v>HOL</v>
      </c>
      <c r="AO213" t="str">
        <v>Alpha</v>
      </c>
      <c r="AP213">
        <v>2021</v>
      </c>
      <c r="AQ213">
        <v>635</v>
      </c>
      <c r="AW213" t="e">
        <v>#N/A</v>
      </c>
    </row>
    <row r="214" spans="11:49" x14ac:dyDescent="0.3">
      <c r="K214" s="51" t="s">
        <v>58</v>
      </c>
      <c r="L214" s="51" t="s">
        <v>49</v>
      </c>
      <c r="M214">
        <v>2022</v>
      </c>
      <c r="N214" s="52">
        <v>377</v>
      </c>
      <c r="O214" s="52">
        <v>1302</v>
      </c>
      <c r="P214" s="52">
        <v>484</v>
      </c>
      <c r="Q214" s="52">
        <v>668</v>
      </c>
      <c r="R214" s="52">
        <v>2831</v>
      </c>
      <c r="AN214" t="str">
        <v>HOL</v>
      </c>
      <c r="AO214" t="str">
        <v>Alpha</v>
      </c>
      <c r="AP214">
        <v>2022</v>
      </c>
      <c r="AQ214">
        <v>967</v>
      </c>
      <c r="AW214" t="e">
        <v>#N/A</v>
      </c>
    </row>
    <row r="215" spans="11:49" x14ac:dyDescent="0.3">
      <c r="K215" s="51" t="s">
        <v>58</v>
      </c>
      <c r="L215" s="51" t="s">
        <v>50</v>
      </c>
      <c r="M215">
        <v>2019</v>
      </c>
      <c r="N215" s="52">
        <v>24</v>
      </c>
      <c r="O215" s="52">
        <v>2</v>
      </c>
      <c r="P215" s="52">
        <v>428</v>
      </c>
      <c r="Q215" s="52">
        <v>94</v>
      </c>
      <c r="R215" s="49">
        <f>SUM(dtbPTSource[[#This Row],[Qtr1]:[Qtr4]])</f>
        <v>548</v>
      </c>
      <c r="AN215" t="str">
        <v>HOL</v>
      </c>
      <c r="AO215" t="str">
        <v>Beta</v>
      </c>
      <c r="AP215">
        <v>2019</v>
      </c>
      <c r="AQ215">
        <v>485</v>
      </c>
      <c r="AW215" t="e">
        <v>#N/A</v>
      </c>
    </row>
    <row r="216" spans="11:49" x14ac:dyDescent="0.3">
      <c r="K216" s="51" t="s">
        <v>58</v>
      </c>
      <c r="L216" s="51" t="s">
        <v>50</v>
      </c>
      <c r="M216">
        <v>2020</v>
      </c>
      <c r="N216" s="52">
        <v>14</v>
      </c>
      <c r="O216" s="52">
        <v>567</v>
      </c>
      <c r="P216" s="52">
        <v>59</v>
      </c>
      <c r="Q216" s="52">
        <v>333</v>
      </c>
      <c r="R216" s="49">
        <f>SUM(dtbPTSource[[#This Row],[Qtr1]:[Qtr4]])</f>
        <v>973</v>
      </c>
      <c r="AN216" t="str">
        <v>HOL</v>
      </c>
      <c r="AO216" t="str">
        <v>Beta</v>
      </c>
      <c r="AP216">
        <v>2020</v>
      </c>
      <c r="AQ216">
        <v>317</v>
      </c>
      <c r="AW216" t="e">
        <v>#N/A</v>
      </c>
    </row>
    <row r="217" spans="11:49" x14ac:dyDescent="0.3">
      <c r="K217" s="51" t="s">
        <v>58</v>
      </c>
      <c r="L217" s="51" t="s">
        <v>50</v>
      </c>
      <c r="M217">
        <v>2021</v>
      </c>
      <c r="N217" s="52">
        <v>227</v>
      </c>
      <c r="O217" s="52">
        <v>329</v>
      </c>
      <c r="P217" s="52">
        <v>842</v>
      </c>
      <c r="Q217" s="52">
        <v>509</v>
      </c>
      <c r="R217" s="49">
        <f>SUM(dtbPTSource[[#This Row],[Qtr1]:[Qtr4]])</f>
        <v>1907</v>
      </c>
      <c r="AN217" t="str">
        <v>HOL</v>
      </c>
      <c r="AO217" t="str">
        <v>Beta</v>
      </c>
      <c r="AP217">
        <v>2021</v>
      </c>
      <c r="AQ217">
        <v>137</v>
      </c>
      <c r="AW217" t="e">
        <v>#N/A</v>
      </c>
    </row>
    <row r="218" spans="11:49" x14ac:dyDescent="0.3">
      <c r="K218" s="51" t="s">
        <v>58</v>
      </c>
      <c r="L218" s="51" t="s">
        <v>50</v>
      </c>
      <c r="M218">
        <v>2022</v>
      </c>
      <c r="N218" s="52">
        <v>251</v>
      </c>
      <c r="O218" s="52">
        <v>1106</v>
      </c>
      <c r="P218" s="52">
        <v>365</v>
      </c>
      <c r="Q218" s="52">
        <v>13</v>
      </c>
      <c r="R218" s="49">
        <f>SUM(dtbPTSource[[#This Row],[Qtr1]:[Qtr4]])</f>
        <v>1735</v>
      </c>
      <c r="AN218" t="str">
        <v>HOL</v>
      </c>
      <c r="AO218" t="str">
        <v>Beta</v>
      </c>
      <c r="AP218">
        <v>2022</v>
      </c>
      <c r="AQ218">
        <v>80</v>
      </c>
      <c r="AW218" t="e">
        <v>#N/A</v>
      </c>
    </row>
    <row r="219" spans="11:49" x14ac:dyDescent="0.3">
      <c r="K219" s="51" t="s">
        <v>58</v>
      </c>
      <c r="L219" s="51" t="s">
        <v>51</v>
      </c>
      <c r="M219">
        <v>2019</v>
      </c>
      <c r="N219" s="52">
        <v>340</v>
      </c>
      <c r="O219" s="52">
        <v>75</v>
      </c>
      <c r="P219" s="52">
        <v>963</v>
      </c>
      <c r="Q219" s="52">
        <v>492</v>
      </c>
      <c r="R219" s="49">
        <f>SUM(dtbPTSource[[#This Row],[Qtr1]:[Qtr4]])</f>
        <v>1870</v>
      </c>
      <c r="AN219" t="str">
        <v>HOL</v>
      </c>
      <c r="AO219" t="str">
        <v>Gamma</v>
      </c>
      <c r="AP219">
        <v>2019</v>
      </c>
      <c r="AQ219">
        <v>113</v>
      </c>
      <c r="AW219" t="e">
        <v>#N/A</v>
      </c>
    </row>
    <row r="220" spans="11:49" x14ac:dyDescent="0.3">
      <c r="K220" s="51" t="s">
        <v>58</v>
      </c>
      <c r="L220" s="51" t="s">
        <v>51</v>
      </c>
      <c r="M220">
        <v>2020</v>
      </c>
      <c r="N220" s="52">
        <v>1286</v>
      </c>
      <c r="O220" s="52">
        <v>228</v>
      </c>
      <c r="P220" s="52">
        <v>4532</v>
      </c>
      <c r="Q220" s="52">
        <v>1951</v>
      </c>
      <c r="R220" s="49">
        <f>SUM(dtbPTSource[[#This Row],[Qtr1]:[Qtr4]])</f>
        <v>7997</v>
      </c>
      <c r="AN220" t="str">
        <v>HOL</v>
      </c>
      <c r="AO220" t="str">
        <v>Gamma</v>
      </c>
      <c r="AP220">
        <v>2020</v>
      </c>
      <c r="AQ220">
        <v>205</v>
      </c>
      <c r="AW220">
        <v>5</v>
      </c>
    </row>
    <row r="221" spans="11:49" x14ac:dyDescent="0.3">
      <c r="K221" s="51" t="s">
        <v>58</v>
      </c>
      <c r="L221" s="51" t="s">
        <v>51</v>
      </c>
      <c r="M221">
        <v>2021</v>
      </c>
      <c r="N221" s="52">
        <v>1284</v>
      </c>
      <c r="O221" s="52">
        <v>852</v>
      </c>
      <c r="P221" s="52">
        <v>2158</v>
      </c>
      <c r="Q221" s="52">
        <v>984</v>
      </c>
      <c r="R221" s="49">
        <f>SUM(dtbPTSource[[#This Row],[Qtr1]:[Qtr4]])</f>
        <v>5278</v>
      </c>
      <c r="AN221" t="str">
        <v>HOL</v>
      </c>
      <c r="AO221" t="str">
        <v>Gamma</v>
      </c>
      <c r="AP221">
        <v>2021</v>
      </c>
      <c r="AQ221">
        <v>100</v>
      </c>
      <c r="AW221" t="e">
        <v>#N/A</v>
      </c>
    </row>
    <row r="222" spans="11:49" x14ac:dyDescent="0.3">
      <c r="K222" s="51" t="s">
        <v>58</v>
      </c>
      <c r="L222" s="51" t="s">
        <v>51</v>
      </c>
      <c r="M222">
        <v>2022</v>
      </c>
      <c r="N222" s="52">
        <v>1331</v>
      </c>
      <c r="O222" s="52">
        <v>1257</v>
      </c>
      <c r="P222" s="52">
        <v>1048</v>
      </c>
      <c r="Q222" s="52">
        <v>1073</v>
      </c>
      <c r="R222" s="49">
        <f>SUM(dtbPTSource[[#This Row],[Qtr1]:[Qtr4]])</f>
        <v>4709</v>
      </c>
      <c r="AN222" t="str">
        <v>HOL</v>
      </c>
      <c r="AO222" t="str">
        <v>Gamma</v>
      </c>
      <c r="AP222">
        <v>2022</v>
      </c>
      <c r="AQ222">
        <v>126</v>
      </c>
      <c r="AW222" t="e">
        <v>#N/A</v>
      </c>
    </row>
    <row r="223" spans="11:49" x14ac:dyDescent="0.3">
      <c r="K223" s="51" t="s">
        <v>58</v>
      </c>
      <c r="L223" s="51" t="s">
        <v>52</v>
      </c>
      <c r="M223">
        <v>2019</v>
      </c>
      <c r="N223" s="52">
        <v>-104</v>
      </c>
      <c r="O223" s="52">
        <v>-309</v>
      </c>
      <c r="P223" s="52">
        <v>-47</v>
      </c>
      <c r="Q223" s="52">
        <v>-262</v>
      </c>
      <c r="R223" s="49">
        <f>SUM(dtbPTSource[[#This Row],[Qtr1]:[Qtr4]])</f>
        <v>-722</v>
      </c>
      <c r="AN223" t="str">
        <v>HOL</v>
      </c>
      <c r="AO223" t="str">
        <v>Delta</v>
      </c>
      <c r="AP223">
        <v>2019</v>
      </c>
      <c r="AQ223">
        <v>145</v>
      </c>
      <c r="AW223" t="e">
        <v>#N/A</v>
      </c>
    </row>
    <row r="224" spans="11:49" x14ac:dyDescent="0.3">
      <c r="K224" s="51" t="s">
        <v>58</v>
      </c>
      <c r="L224" s="51" t="s">
        <v>52</v>
      </c>
      <c r="M224">
        <v>2020</v>
      </c>
      <c r="N224" s="52">
        <v>481</v>
      </c>
      <c r="O224" s="52">
        <v>311</v>
      </c>
      <c r="P224" s="52">
        <v>434</v>
      </c>
      <c r="Q224" s="52">
        <v>217</v>
      </c>
      <c r="R224" s="49">
        <f>SUM(dtbPTSource[[#This Row],[Qtr1]:[Qtr4]])</f>
        <v>1443</v>
      </c>
      <c r="AN224" t="str">
        <v>HOL</v>
      </c>
      <c r="AO224" t="str">
        <v>Delta</v>
      </c>
      <c r="AP224">
        <v>2020</v>
      </c>
      <c r="AQ224">
        <v>152</v>
      </c>
      <c r="AW224" t="e">
        <v>#N/A</v>
      </c>
    </row>
    <row r="225" spans="11:49" x14ac:dyDescent="0.3">
      <c r="K225" s="51" t="s">
        <v>58</v>
      </c>
      <c r="L225" s="51" t="s">
        <v>52</v>
      </c>
      <c r="M225">
        <v>2021</v>
      </c>
      <c r="N225" s="52">
        <v>212</v>
      </c>
      <c r="O225" s="52">
        <v>122</v>
      </c>
      <c r="P225" s="52">
        <v>59</v>
      </c>
      <c r="Q225" s="52">
        <v>53</v>
      </c>
      <c r="R225" s="49">
        <f>SUM(dtbPTSource[[#This Row],[Qtr1]:[Qtr4]])</f>
        <v>446</v>
      </c>
      <c r="AN225" t="str">
        <v>HOL</v>
      </c>
      <c r="AO225" t="str">
        <v>Delta</v>
      </c>
      <c r="AP225">
        <v>2021</v>
      </c>
      <c r="AQ225">
        <v>137</v>
      </c>
      <c r="AW225" t="e">
        <v>#N/A</v>
      </c>
    </row>
    <row r="226" spans="11:49" x14ac:dyDescent="0.3">
      <c r="K226" s="51" t="s">
        <v>58</v>
      </c>
      <c r="L226" s="51" t="s">
        <v>52</v>
      </c>
      <c r="M226">
        <v>2022</v>
      </c>
      <c r="N226" s="52">
        <v>37</v>
      </c>
      <c r="O226" s="52">
        <v>84</v>
      </c>
      <c r="P226" s="52">
        <v>60</v>
      </c>
      <c r="Q226" s="52">
        <v>7</v>
      </c>
      <c r="R226" s="49">
        <f>SUM(dtbPTSource[[#This Row],[Qtr1]:[Qtr4]])</f>
        <v>188</v>
      </c>
      <c r="AN226" t="str">
        <v>HOL</v>
      </c>
      <c r="AO226" t="str">
        <v>Delta</v>
      </c>
      <c r="AP226">
        <v>2022</v>
      </c>
      <c r="AQ226">
        <v>86</v>
      </c>
      <c r="AW226" t="e">
        <v>#N/A</v>
      </c>
    </row>
    <row r="227" spans="11:49" x14ac:dyDescent="0.3">
      <c r="K227" s="51" t="s">
        <v>58</v>
      </c>
      <c r="L227" s="51" t="s">
        <v>53</v>
      </c>
      <c r="M227">
        <v>2019</v>
      </c>
      <c r="N227" s="52">
        <v>58</v>
      </c>
      <c r="O227" s="52">
        <v>0</v>
      </c>
      <c r="P227" s="52">
        <v>-47</v>
      </c>
      <c r="Q227" s="52">
        <v>-19</v>
      </c>
      <c r="R227" s="52">
        <v>-8</v>
      </c>
      <c r="AN227" t="str">
        <v>HOL</v>
      </c>
      <c r="AO227" t="str">
        <v>Epsilon</v>
      </c>
      <c r="AP227">
        <v>2019</v>
      </c>
      <c r="AQ227">
        <v>526</v>
      </c>
      <c r="AW227" t="e">
        <v>#N/A</v>
      </c>
    </row>
    <row r="228" spans="11:49" x14ac:dyDescent="0.3">
      <c r="K228" s="51" t="s">
        <v>58</v>
      </c>
      <c r="L228" s="51" t="s">
        <v>53</v>
      </c>
      <c r="M228">
        <v>2020</v>
      </c>
      <c r="N228" s="52">
        <v>102</v>
      </c>
      <c r="O228" s="52">
        <v>-184</v>
      </c>
      <c r="P228" s="52">
        <v>45</v>
      </c>
      <c r="Q228" s="52">
        <v>-215</v>
      </c>
      <c r="R228" s="52">
        <v>-252</v>
      </c>
      <c r="AN228" t="str">
        <v>HOL</v>
      </c>
      <c r="AO228" t="str">
        <v>Epsilon</v>
      </c>
      <c r="AP228">
        <v>2020</v>
      </c>
      <c r="AQ228">
        <v>1295</v>
      </c>
      <c r="AW228" t="e">
        <v>#N/A</v>
      </c>
    </row>
    <row r="229" spans="11:49" x14ac:dyDescent="0.3">
      <c r="K229" s="51" t="s">
        <v>58</v>
      </c>
      <c r="L229" s="51" t="s">
        <v>53</v>
      </c>
      <c r="M229">
        <v>2021</v>
      </c>
      <c r="N229" s="52">
        <v>241</v>
      </c>
      <c r="O229" s="52">
        <v>79</v>
      </c>
      <c r="P229" s="52">
        <v>73</v>
      </c>
      <c r="Q229" s="52">
        <v>41</v>
      </c>
      <c r="R229" s="52">
        <v>434</v>
      </c>
      <c r="AN229" t="str">
        <v>HOL</v>
      </c>
      <c r="AO229" t="str">
        <v>Epsilon</v>
      </c>
      <c r="AP229">
        <v>2021</v>
      </c>
      <c r="AQ229">
        <v>2175</v>
      </c>
      <c r="AW229" t="e">
        <v>#N/A</v>
      </c>
    </row>
    <row r="230" spans="11:49" x14ac:dyDescent="0.3">
      <c r="K230" s="51" t="s">
        <v>58</v>
      </c>
      <c r="L230" s="51" t="s">
        <v>53</v>
      </c>
      <c r="M230">
        <v>2022</v>
      </c>
      <c r="N230" s="52">
        <v>-524</v>
      </c>
      <c r="O230" s="52">
        <v>301</v>
      </c>
      <c r="P230" s="52">
        <v>224</v>
      </c>
      <c r="Q230" s="52">
        <v>24</v>
      </c>
      <c r="R230" s="52">
        <v>25</v>
      </c>
      <c r="AN230" t="str">
        <v>HOL</v>
      </c>
      <c r="AO230" t="str">
        <v>Epsilon</v>
      </c>
      <c r="AP230">
        <v>2022</v>
      </c>
      <c r="AQ230">
        <v>2831</v>
      </c>
      <c r="AW230" t="e">
        <v>#N/A</v>
      </c>
    </row>
    <row r="231" spans="11:49" x14ac:dyDescent="0.3">
      <c r="K231" s="40" t="s">
        <v>59</v>
      </c>
      <c r="L231" s="41" t="s">
        <v>45</v>
      </c>
      <c r="M231">
        <v>2019</v>
      </c>
      <c r="N231" s="42">
        <v>32</v>
      </c>
      <c r="O231" s="42">
        <v>3</v>
      </c>
      <c r="P231" s="42">
        <v>2</v>
      </c>
      <c r="Q231" s="42">
        <v>104</v>
      </c>
      <c r="R231" s="43">
        <v>141</v>
      </c>
      <c r="AN231" t="str">
        <v>HOL</v>
      </c>
      <c r="AO231" t="str">
        <v>Feta</v>
      </c>
      <c r="AP231">
        <v>2019</v>
      </c>
      <c r="AQ231">
        <v>548</v>
      </c>
      <c r="AW231" t="e">
        <v>#N/A</v>
      </c>
    </row>
    <row r="232" spans="11:49" x14ac:dyDescent="0.3">
      <c r="K232" s="44" t="s">
        <v>59</v>
      </c>
      <c r="L232" s="45" t="s">
        <v>45</v>
      </c>
      <c r="M232">
        <v>2020</v>
      </c>
      <c r="N232" s="46">
        <v>1</v>
      </c>
      <c r="O232" s="46">
        <v>17</v>
      </c>
      <c r="P232" s="46">
        <v>43</v>
      </c>
      <c r="Q232" s="46">
        <v>6</v>
      </c>
      <c r="R232" s="47">
        <v>67</v>
      </c>
      <c r="AN232" t="str">
        <v>HOL</v>
      </c>
      <c r="AO232" t="str">
        <v>Feta</v>
      </c>
      <c r="AP232">
        <v>2020</v>
      </c>
      <c r="AQ232">
        <v>973</v>
      </c>
      <c r="AW232" t="e">
        <v>#N/A</v>
      </c>
    </row>
    <row r="233" spans="11:49" x14ac:dyDescent="0.3">
      <c r="K233" s="44" t="s">
        <v>59</v>
      </c>
      <c r="L233" s="45" t="s">
        <v>45</v>
      </c>
      <c r="M233">
        <v>2021</v>
      </c>
      <c r="N233" s="46">
        <v>635</v>
      </c>
      <c r="O233" s="46">
        <v>17</v>
      </c>
      <c r="P233" s="46">
        <v>377</v>
      </c>
      <c r="Q233" s="46">
        <v>233</v>
      </c>
      <c r="R233" s="47">
        <v>1262</v>
      </c>
      <c r="AN233" t="str">
        <v>HOL</v>
      </c>
      <c r="AO233" t="str">
        <v>Feta</v>
      </c>
      <c r="AP233">
        <v>2021</v>
      </c>
      <c r="AQ233">
        <v>1907</v>
      </c>
      <c r="AW233" t="e">
        <v>#N/A</v>
      </c>
    </row>
    <row r="234" spans="11:49" x14ac:dyDescent="0.3">
      <c r="K234" s="44" t="s">
        <v>59</v>
      </c>
      <c r="L234" s="45" t="s">
        <v>45</v>
      </c>
      <c r="M234">
        <v>2022</v>
      </c>
      <c r="N234" s="46">
        <v>652</v>
      </c>
      <c r="O234" s="46">
        <v>18</v>
      </c>
      <c r="P234" s="46">
        <v>125</v>
      </c>
      <c r="Q234" s="46">
        <v>0</v>
      </c>
      <c r="R234" s="47">
        <v>795</v>
      </c>
      <c r="AN234" t="str">
        <v>HOL</v>
      </c>
      <c r="AO234" t="str">
        <v>Feta</v>
      </c>
      <c r="AP234">
        <v>2022</v>
      </c>
      <c r="AQ234">
        <v>1735</v>
      </c>
      <c r="AW234" t="e">
        <v>#N/A</v>
      </c>
    </row>
    <row r="235" spans="11:49" x14ac:dyDescent="0.3">
      <c r="K235" s="44" t="s">
        <v>59</v>
      </c>
      <c r="L235" s="45" t="s">
        <v>46</v>
      </c>
      <c r="M235">
        <v>2019</v>
      </c>
      <c r="N235" s="46">
        <v>510</v>
      </c>
      <c r="O235" s="46">
        <v>355</v>
      </c>
      <c r="P235" s="46">
        <v>222</v>
      </c>
      <c r="Q235" s="46">
        <v>233</v>
      </c>
      <c r="R235" s="47">
        <v>233</v>
      </c>
      <c r="AN235" t="str">
        <v>HOL</v>
      </c>
      <c r="AO235" t="str">
        <v>Gorgonzola</v>
      </c>
      <c r="AP235">
        <v>2019</v>
      </c>
      <c r="AQ235">
        <v>1870</v>
      </c>
      <c r="AW235" t="e">
        <v>#N/A</v>
      </c>
    </row>
    <row r="236" spans="11:49" x14ac:dyDescent="0.3">
      <c r="K236" s="44" t="s">
        <v>59</v>
      </c>
      <c r="L236" s="45" t="s">
        <v>46</v>
      </c>
      <c r="M236">
        <v>2020</v>
      </c>
      <c r="N236" s="46">
        <v>418</v>
      </c>
      <c r="O236" s="46">
        <v>461</v>
      </c>
      <c r="P236" s="46">
        <v>536</v>
      </c>
      <c r="Q236" s="46">
        <v>449</v>
      </c>
      <c r="R236" s="47">
        <v>449</v>
      </c>
      <c r="AN236" t="str">
        <v>HOL</v>
      </c>
      <c r="AO236" t="str">
        <v>Gorgonzola</v>
      </c>
      <c r="AP236">
        <v>2020</v>
      </c>
      <c r="AQ236">
        <v>7997</v>
      </c>
      <c r="AW236" t="e">
        <v>#N/A</v>
      </c>
    </row>
    <row r="237" spans="11:49" x14ac:dyDescent="0.3">
      <c r="K237" s="44" t="s">
        <v>59</v>
      </c>
      <c r="L237" s="45" t="s">
        <v>46</v>
      </c>
      <c r="M237">
        <v>2021</v>
      </c>
      <c r="N237" s="46">
        <v>207</v>
      </c>
      <c r="O237" s="46">
        <v>266</v>
      </c>
      <c r="P237" s="46">
        <v>249</v>
      </c>
      <c r="Q237" s="46">
        <v>265</v>
      </c>
      <c r="R237" s="47">
        <v>265</v>
      </c>
      <c r="AN237" t="str">
        <v>HOL</v>
      </c>
      <c r="AO237" t="str">
        <v>Gorgonzola</v>
      </c>
      <c r="AP237">
        <v>2021</v>
      </c>
      <c r="AQ237">
        <v>5278</v>
      </c>
      <c r="AW237" t="e">
        <v>#N/A</v>
      </c>
    </row>
    <row r="238" spans="11:49" x14ac:dyDescent="0.3">
      <c r="K238" s="44" t="s">
        <v>59</v>
      </c>
      <c r="L238" s="45" t="s">
        <v>46</v>
      </c>
      <c r="M238">
        <v>2022</v>
      </c>
      <c r="N238" s="46">
        <v>155</v>
      </c>
      <c r="O238" s="46">
        <v>211</v>
      </c>
      <c r="P238" s="46">
        <v>142</v>
      </c>
      <c r="Q238" s="46">
        <v>132</v>
      </c>
      <c r="R238" s="47">
        <v>132</v>
      </c>
      <c r="AN238" t="str">
        <v>HOL</v>
      </c>
      <c r="AO238" t="str">
        <v>Gorgonzola</v>
      </c>
      <c r="AP238">
        <v>2022</v>
      </c>
      <c r="AQ238">
        <v>4709</v>
      </c>
      <c r="AW238" t="e">
        <v>#N/A</v>
      </c>
    </row>
    <row r="239" spans="11:49" x14ac:dyDescent="0.3">
      <c r="K239" s="44" t="s">
        <v>59</v>
      </c>
      <c r="L239" s="45" t="s">
        <v>47</v>
      </c>
      <c r="M239">
        <v>2019</v>
      </c>
      <c r="N239" s="46">
        <v>295</v>
      </c>
      <c r="O239" s="46">
        <v>442</v>
      </c>
      <c r="P239" s="46">
        <v>296</v>
      </c>
      <c r="Q239" s="46">
        <v>234</v>
      </c>
      <c r="R239" s="47">
        <v>234</v>
      </c>
      <c r="AN239" t="str">
        <v>HOL</v>
      </c>
      <c r="AO239" t="str">
        <v>Halloumi</v>
      </c>
      <c r="AP239">
        <v>2019</v>
      </c>
      <c r="AQ239">
        <v>-722</v>
      </c>
      <c r="AW239" t="e">
        <v>#N/A</v>
      </c>
    </row>
    <row r="240" spans="11:49" x14ac:dyDescent="0.3">
      <c r="K240" s="44" t="s">
        <v>59</v>
      </c>
      <c r="L240" s="45" t="s">
        <v>47</v>
      </c>
      <c r="M240">
        <v>2020</v>
      </c>
      <c r="N240" s="46">
        <v>380</v>
      </c>
      <c r="O240" s="46">
        <v>427</v>
      </c>
      <c r="P240" s="46">
        <v>482</v>
      </c>
      <c r="Q240" s="46">
        <v>521</v>
      </c>
      <c r="R240" s="47">
        <v>521</v>
      </c>
      <c r="AN240" t="str">
        <v>HOL</v>
      </c>
      <c r="AO240" t="str">
        <v>Halloumi</v>
      </c>
      <c r="AP240">
        <v>2020</v>
      </c>
      <c r="AQ240">
        <v>1443</v>
      </c>
      <c r="AW240" t="e">
        <v>#N/A</v>
      </c>
    </row>
    <row r="241" spans="11:49" x14ac:dyDescent="0.3">
      <c r="K241" s="44" t="s">
        <v>59</v>
      </c>
      <c r="L241" s="45" t="s">
        <v>47</v>
      </c>
      <c r="M241">
        <v>2021</v>
      </c>
      <c r="N241" s="46">
        <v>278</v>
      </c>
      <c r="O241" s="46">
        <v>291</v>
      </c>
      <c r="P241" s="46">
        <v>191</v>
      </c>
      <c r="Q241" s="46">
        <v>210</v>
      </c>
      <c r="R241" s="47">
        <v>210</v>
      </c>
      <c r="AN241" t="str">
        <v>HOL</v>
      </c>
      <c r="AO241" t="str">
        <v>Halloumi</v>
      </c>
      <c r="AP241">
        <v>2021</v>
      </c>
      <c r="AQ241">
        <v>446</v>
      </c>
      <c r="AW241" t="e">
        <v>#N/A</v>
      </c>
    </row>
    <row r="242" spans="11:49" x14ac:dyDescent="0.3">
      <c r="K242" s="44" t="s">
        <v>59</v>
      </c>
      <c r="L242" s="45" t="s">
        <v>47</v>
      </c>
      <c r="M242">
        <v>2022</v>
      </c>
      <c r="N242" s="46">
        <v>145</v>
      </c>
      <c r="O242" s="46">
        <v>143</v>
      </c>
      <c r="P242" s="46">
        <v>73</v>
      </c>
      <c r="Q242" s="46">
        <v>54</v>
      </c>
      <c r="R242" s="47">
        <v>54</v>
      </c>
      <c r="AN242" t="str">
        <v>HOL</v>
      </c>
      <c r="AO242" t="str">
        <v>Halloumi</v>
      </c>
      <c r="AP242">
        <v>2022</v>
      </c>
      <c r="AQ242">
        <v>188</v>
      </c>
      <c r="AW242" t="e">
        <v>#N/A</v>
      </c>
    </row>
    <row r="243" spans="11:49" x14ac:dyDescent="0.3">
      <c r="K243" s="44" t="s">
        <v>59</v>
      </c>
      <c r="L243" s="45" t="s">
        <v>48</v>
      </c>
      <c r="M243">
        <v>2019</v>
      </c>
      <c r="N243" s="46">
        <v>189</v>
      </c>
      <c r="O243" s="46">
        <v>281</v>
      </c>
      <c r="P243" s="46">
        <v>328</v>
      </c>
      <c r="Q243" s="46">
        <v>404</v>
      </c>
      <c r="R243" s="47">
        <v>404</v>
      </c>
      <c r="AN243" t="str">
        <v>HOL</v>
      </c>
      <c r="AO243" t="str">
        <v>Iota</v>
      </c>
      <c r="AP243">
        <v>2019</v>
      </c>
      <c r="AQ243">
        <v>-8</v>
      </c>
      <c r="AW243" t="e">
        <v>#N/A</v>
      </c>
    </row>
    <row r="244" spans="11:49" x14ac:dyDescent="0.3">
      <c r="K244" s="44" t="s">
        <v>59</v>
      </c>
      <c r="L244" s="45" t="s">
        <v>48</v>
      </c>
      <c r="M244">
        <v>2020</v>
      </c>
      <c r="N244" s="46">
        <v>276</v>
      </c>
      <c r="O244" s="46">
        <v>242</v>
      </c>
      <c r="P244" s="46">
        <v>297</v>
      </c>
      <c r="Q244" s="46">
        <v>373</v>
      </c>
      <c r="R244" s="47">
        <v>373</v>
      </c>
      <c r="AN244" t="str">
        <v>HOL</v>
      </c>
      <c r="AO244" t="str">
        <v>Iota</v>
      </c>
      <c r="AP244">
        <v>2020</v>
      </c>
      <c r="AQ244">
        <v>-252</v>
      </c>
      <c r="AW244" t="e">
        <v>#N/A</v>
      </c>
    </row>
    <row r="245" spans="11:49" x14ac:dyDescent="0.3">
      <c r="K245" s="44" t="s">
        <v>59</v>
      </c>
      <c r="L245" s="45" t="s">
        <v>48</v>
      </c>
      <c r="M245">
        <v>2021</v>
      </c>
      <c r="N245" s="46">
        <v>289</v>
      </c>
      <c r="O245" s="46">
        <v>425</v>
      </c>
      <c r="P245" s="46">
        <v>341</v>
      </c>
      <c r="Q245" s="46">
        <v>189</v>
      </c>
      <c r="R245" s="47">
        <v>189</v>
      </c>
      <c r="AN245" t="str">
        <v>HOL</v>
      </c>
      <c r="AO245" t="str">
        <v>Iota</v>
      </c>
      <c r="AP245">
        <v>2021</v>
      </c>
      <c r="AQ245">
        <v>434</v>
      </c>
      <c r="AW245" t="e">
        <v>#N/A</v>
      </c>
    </row>
    <row r="246" spans="11:49" x14ac:dyDescent="0.3">
      <c r="K246" s="44" t="s">
        <v>59</v>
      </c>
      <c r="L246" s="45" t="s">
        <v>48</v>
      </c>
      <c r="M246">
        <v>2022</v>
      </c>
      <c r="N246" s="46">
        <v>190</v>
      </c>
      <c r="O246" s="46">
        <v>139</v>
      </c>
      <c r="P246" s="46">
        <v>110</v>
      </c>
      <c r="Q246" s="46">
        <v>133</v>
      </c>
      <c r="R246" s="47">
        <v>133</v>
      </c>
      <c r="AN246" t="str">
        <v>HOL</v>
      </c>
      <c r="AO246" t="str">
        <v>Iota</v>
      </c>
      <c r="AP246">
        <v>2022</v>
      </c>
      <c r="AQ246">
        <v>25</v>
      </c>
      <c r="AW246" t="e">
        <v>#N/A</v>
      </c>
    </row>
    <row r="247" spans="11:49" x14ac:dyDescent="0.3">
      <c r="K247" s="44" t="s">
        <v>59</v>
      </c>
      <c r="L247" s="45" t="s">
        <v>49</v>
      </c>
      <c r="M247">
        <v>2019</v>
      </c>
      <c r="N247" s="46">
        <v>36</v>
      </c>
      <c r="O247" s="46">
        <v>57</v>
      </c>
      <c r="P247" s="46">
        <v>323</v>
      </c>
      <c r="Q247" s="46">
        <v>1277</v>
      </c>
      <c r="R247" s="47">
        <v>1693</v>
      </c>
      <c r="AN247" t="str">
        <v>IRE</v>
      </c>
      <c r="AO247" t="str">
        <v>Alpha</v>
      </c>
      <c r="AP247">
        <v>2019</v>
      </c>
      <c r="AQ247">
        <v>141</v>
      </c>
      <c r="AW247" t="e">
        <v>#N/A</v>
      </c>
    </row>
    <row r="248" spans="11:49" x14ac:dyDescent="0.3">
      <c r="K248" s="44" t="s">
        <v>59</v>
      </c>
      <c r="L248" s="45" t="s">
        <v>49</v>
      </c>
      <c r="M248">
        <v>2020</v>
      </c>
      <c r="N248" s="46">
        <v>96</v>
      </c>
      <c r="O248" s="46">
        <v>36</v>
      </c>
      <c r="P248" s="46">
        <v>288</v>
      </c>
      <c r="Q248" s="46">
        <v>529</v>
      </c>
      <c r="R248" s="47">
        <v>949</v>
      </c>
      <c r="AN248" t="str">
        <v>IRE</v>
      </c>
      <c r="AO248" t="str">
        <v>Alpha</v>
      </c>
      <c r="AP248">
        <v>2020</v>
      </c>
      <c r="AQ248">
        <v>67</v>
      </c>
      <c r="AW248" t="e">
        <v>#N/A</v>
      </c>
    </row>
    <row r="249" spans="11:49" x14ac:dyDescent="0.3">
      <c r="K249" s="44" t="s">
        <v>59</v>
      </c>
      <c r="L249" s="45" t="s">
        <v>49</v>
      </c>
      <c r="M249">
        <v>2021</v>
      </c>
      <c r="N249" s="46">
        <v>1467</v>
      </c>
      <c r="O249" s="46">
        <v>189</v>
      </c>
      <c r="P249" s="46">
        <v>1010</v>
      </c>
      <c r="Q249" s="46">
        <v>853</v>
      </c>
      <c r="R249" s="47">
        <v>3519</v>
      </c>
      <c r="AN249" t="str">
        <v>IRE</v>
      </c>
      <c r="AO249" t="str">
        <v>Alpha</v>
      </c>
      <c r="AP249">
        <v>2021</v>
      </c>
      <c r="AQ249">
        <v>1262</v>
      </c>
      <c r="AW249" t="e">
        <v>#N/A</v>
      </c>
    </row>
    <row r="250" spans="11:49" x14ac:dyDescent="0.3">
      <c r="K250" s="44" t="s">
        <v>59</v>
      </c>
      <c r="L250" s="45" t="s">
        <v>49</v>
      </c>
      <c r="M250">
        <v>2022</v>
      </c>
      <c r="N250" s="46">
        <v>977</v>
      </c>
      <c r="O250" s="46">
        <v>124</v>
      </c>
      <c r="P250" s="46">
        <v>423</v>
      </c>
      <c r="Q250" s="46">
        <v>23</v>
      </c>
      <c r="R250" s="47">
        <v>1547</v>
      </c>
      <c r="AN250" t="str">
        <v>IRE</v>
      </c>
      <c r="AO250" t="str">
        <v>Alpha</v>
      </c>
      <c r="AP250">
        <v>2022</v>
      </c>
      <c r="AQ250">
        <v>795</v>
      </c>
      <c r="AW250" t="e">
        <v>#N/A</v>
      </c>
    </row>
    <row r="251" spans="11:49" x14ac:dyDescent="0.3">
      <c r="K251" s="44" t="s">
        <v>59</v>
      </c>
      <c r="L251" s="45" t="s">
        <v>50</v>
      </c>
      <c r="M251">
        <v>2019</v>
      </c>
      <c r="N251" s="46">
        <v>63</v>
      </c>
      <c r="O251" s="46">
        <v>13</v>
      </c>
      <c r="P251" s="46">
        <v>223</v>
      </c>
      <c r="Q251" s="46">
        <v>54</v>
      </c>
      <c r="R251" s="49">
        <f>SUM(dtbPTSource[[#This Row],[Qtr1]:[Qtr4]])</f>
        <v>353</v>
      </c>
      <c r="AN251" t="str">
        <v>IRE</v>
      </c>
      <c r="AO251" t="str">
        <v>Beta</v>
      </c>
      <c r="AP251">
        <v>2019</v>
      </c>
      <c r="AQ251">
        <v>233</v>
      </c>
      <c r="AW251" t="e">
        <v>#N/A</v>
      </c>
    </row>
    <row r="252" spans="11:49" x14ac:dyDescent="0.3">
      <c r="K252" s="44" t="s">
        <v>59</v>
      </c>
      <c r="L252" s="45" t="s">
        <v>50</v>
      </c>
      <c r="M252">
        <v>2020</v>
      </c>
      <c r="N252" s="46">
        <v>99</v>
      </c>
      <c r="O252" s="46">
        <v>1192</v>
      </c>
      <c r="P252" s="46">
        <v>134</v>
      </c>
      <c r="Q252" s="46">
        <v>67</v>
      </c>
      <c r="R252" s="49">
        <f>SUM(dtbPTSource[[#This Row],[Qtr1]:[Qtr4]])</f>
        <v>1492</v>
      </c>
      <c r="AN252" t="str">
        <v>IRE</v>
      </c>
      <c r="AO252" t="str">
        <v>Beta</v>
      </c>
      <c r="AP252">
        <v>2020</v>
      </c>
      <c r="AQ252">
        <v>449</v>
      </c>
      <c r="AW252" t="e">
        <v>#N/A</v>
      </c>
    </row>
    <row r="253" spans="11:49" x14ac:dyDescent="0.3">
      <c r="K253" s="44" t="s">
        <v>59</v>
      </c>
      <c r="L253" s="45" t="s">
        <v>50</v>
      </c>
      <c r="M253">
        <v>2021</v>
      </c>
      <c r="N253" s="46">
        <v>65</v>
      </c>
      <c r="O253" s="46">
        <v>833</v>
      </c>
      <c r="P253" s="46">
        <v>155</v>
      </c>
      <c r="Q253" s="46">
        <v>151</v>
      </c>
      <c r="R253" s="49">
        <f>SUM(dtbPTSource[[#This Row],[Qtr1]:[Qtr4]])</f>
        <v>1204</v>
      </c>
      <c r="AN253" t="str">
        <v>IRE</v>
      </c>
      <c r="AO253" t="str">
        <v>Beta</v>
      </c>
      <c r="AP253">
        <v>2021</v>
      </c>
      <c r="AQ253">
        <v>265</v>
      </c>
      <c r="AW253" t="e">
        <v>#N/A</v>
      </c>
    </row>
    <row r="254" spans="11:49" x14ac:dyDescent="0.3">
      <c r="K254" s="44" t="s">
        <v>59</v>
      </c>
      <c r="L254" s="45" t="s">
        <v>50</v>
      </c>
      <c r="M254">
        <v>2022</v>
      </c>
      <c r="N254" s="46">
        <v>459</v>
      </c>
      <c r="O254" s="46">
        <v>1185</v>
      </c>
      <c r="P254" s="46">
        <v>1345</v>
      </c>
      <c r="Q254" s="46">
        <v>946</v>
      </c>
      <c r="R254" s="49">
        <f>SUM(dtbPTSource[[#This Row],[Qtr1]:[Qtr4]])</f>
        <v>3935</v>
      </c>
      <c r="AN254" t="str">
        <v>IRE</v>
      </c>
      <c r="AO254" t="str">
        <v>Beta</v>
      </c>
      <c r="AP254">
        <v>2022</v>
      </c>
      <c r="AQ254">
        <v>132</v>
      </c>
      <c r="AW254" t="e">
        <v>#N/A</v>
      </c>
    </row>
    <row r="255" spans="11:49" x14ac:dyDescent="0.3">
      <c r="K255" s="44" t="s">
        <v>59</v>
      </c>
      <c r="L255" s="45" t="s">
        <v>51</v>
      </c>
      <c r="M255">
        <v>2019</v>
      </c>
      <c r="N255" s="46">
        <v>341</v>
      </c>
      <c r="O255" s="46">
        <v>91</v>
      </c>
      <c r="P255" s="46">
        <v>794</v>
      </c>
      <c r="Q255" s="46">
        <v>317</v>
      </c>
      <c r="R255" s="49">
        <f>SUM(dtbPTSource[[#This Row],[Qtr1]:[Qtr4]])</f>
        <v>1543</v>
      </c>
      <c r="AN255" t="str">
        <v>IRE</v>
      </c>
      <c r="AO255" t="str">
        <v>Gamma</v>
      </c>
      <c r="AP255">
        <v>2019</v>
      </c>
      <c r="AQ255">
        <v>234</v>
      </c>
      <c r="AW255" t="e">
        <v>#N/A</v>
      </c>
    </row>
    <row r="256" spans="11:49" x14ac:dyDescent="0.3">
      <c r="K256" s="44" t="s">
        <v>59</v>
      </c>
      <c r="L256" s="45" t="s">
        <v>51</v>
      </c>
      <c r="M256">
        <v>2020</v>
      </c>
      <c r="N256" s="46">
        <v>577</v>
      </c>
      <c r="O256" s="46">
        <v>70</v>
      </c>
      <c r="P256" s="46">
        <v>895</v>
      </c>
      <c r="Q256" s="46">
        <v>616</v>
      </c>
      <c r="R256" s="49">
        <f>SUM(dtbPTSource[[#This Row],[Qtr1]:[Qtr4]])</f>
        <v>2158</v>
      </c>
      <c r="AN256" t="str">
        <v>IRE</v>
      </c>
      <c r="AO256" t="str">
        <v>Gamma</v>
      </c>
      <c r="AP256">
        <v>2020</v>
      </c>
      <c r="AQ256">
        <v>521</v>
      </c>
      <c r="AW256" t="e">
        <v>#N/A</v>
      </c>
    </row>
    <row r="257" spans="11:49" x14ac:dyDescent="0.3">
      <c r="K257" s="44" t="s">
        <v>59</v>
      </c>
      <c r="L257" s="45" t="s">
        <v>51</v>
      </c>
      <c r="M257">
        <v>2021</v>
      </c>
      <c r="N257" s="46">
        <v>1681</v>
      </c>
      <c r="O257" s="46">
        <v>430</v>
      </c>
      <c r="P257" s="46">
        <v>3014</v>
      </c>
      <c r="Q257" s="46">
        <v>1113</v>
      </c>
      <c r="R257" s="49">
        <f>SUM(dtbPTSource[[#This Row],[Qtr1]:[Qtr4]])</f>
        <v>6238</v>
      </c>
      <c r="AN257" t="str">
        <v>IRE</v>
      </c>
      <c r="AO257" t="str">
        <v>Gamma</v>
      </c>
      <c r="AP257">
        <v>2021</v>
      </c>
      <c r="AQ257">
        <v>210</v>
      </c>
      <c r="AW257" t="e">
        <v>#N/A</v>
      </c>
    </row>
    <row r="258" spans="11:49" x14ac:dyDescent="0.3">
      <c r="K258" s="44" t="s">
        <v>59</v>
      </c>
      <c r="L258" s="45" t="s">
        <v>51</v>
      </c>
      <c r="M258">
        <v>2022</v>
      </c>
      <c r="N258" s="46">
        <v>821</v>
      </c>
      <c r="O258" s="46">
        <v>1388</v>
      </c>
      <c r="P258" s="46">
        <v>3504</v>
      </c>
      <c r="Q258" s="46">
        <v>4912</v>
      </c>
      <c r="R258" s="49">
        <f>SUM(dtbPTSource[[#This Row],[Qtr1]:[Qtr4]])</f>
        <v>10625</v>
      </c>
      <c r="AN258" t="str">
        <v>IRE</v>
      </c>
      <c r="AO258" t="str">
        <v>Gamma</v>
      </c>
      <c r="AP258">
        <v>2022</v>
      </c>
      <c r="AQ258">
        <v>54</v>
      </c>
      <c r="AW258">
        <v>1</v>
      </c>
    </row>
    <row r="259" spans="11:49" x14ac:dyDescent="0.3">
      <c r="K259" s="44" t="s">
        <v>59</v>
      </c>
      <c r="L259" s="45" t="s">
        <v>52</v>
      </c>
      <c r="M259">
        <v>2019</v>
      </c>
      <c r="N259" s="46">
        <v>27</v>
      </c>
      <c r="O259" s="46">
        <v>96</v>
      </c>
      <c r="P259" s="46">
        <v>-217</v>
      </c>
      <c r="Q259" s="46">
        <v>-330</v>
      </c>
      <c r="R259" s="49">
        <f>SUM(dtbPTSource[[#This Row],[Qtr1]:[Qtr4]])</f>
        <v>-424</v>
      </c>
      <c r="AN259" t="str">
        <v>IRE</v>
      </c>
      <c r="AO259" t="str">
        <v>Delta</v>
      </c>
      <c r="AP259">
        <v>2019</v>
      </c>
      <c r="AQ259">
        <v>404</v>
      </c>
      <c r="AW259" t="e">
        <v>#N/A</v>
      </c>
    </row>
    <row r="260" spans="11:49" x14ac:dyDescent="0.3">
      <c r="K260" s="44" t="s">
        <v>59</v>
      </c>
      <c r="L260" s="45" t="s">
        <v>52</v>
      </c>
      <c r="M260">
        <v>2020</v>
      </c>
      <c r="N260" s="46">
        <v>501</v>
      </c>
      <c r="O260" s="46">
        <v>536</v>
      </c>
      <c r="P260" s="46">
        <v>693</v>
      </c>
      <c r="Q260" s="46">
        <v>772</v>
      </c>
      <c r="R260" s="49">
        <f>SUM(dtbPTSource[[#This Row],[Qtr1]:[Qtr4]])</f>
        <v>2502</v>
      </c>
      <c r="AN260" t="str">
        <v>IRE</v>
      </c>
      <c r="AO260" t="str">
        <v>Delta</v>
      </c>
      <c r="AP260">
        <v>2020</v>
      </c>
      <c r="AQ260">
        <v>373</v>
      </c>
      <c r="AW260" t="e">
        <v>#N/A</v>
      </c>
    </row>
    <row r="261" spans="11:49" x14ac:dyDescent="0.3">
      <c r="K261" s="44" t="s">
        <v>59</v>
      </c>
      <c r="L261" s="45" t="s">
        <v>52</v>
      </c>
      <c r="M261">
        <v>2021</v>
      </c>
      <c r="N261" s="46">
        <v>247</v>
      </c>
      <c r="O261" s="46">
        <v>273</v>
      </c>
      <c r="P261" s="46">
        <v>255</v>
      </c>
      <c r="Q261" s="46">
        <v>20</v>
      </c>
      <c r="R261" s="49">
        <f>SUM(dtbPTSource[[#This Row],[Qtr1]:[Qtr4]])</f>
        <v>795</v>
      </c>
      <c r="AN261" t="str">
        <v>IRE</v>
      </c>
      <c r="AO261" t="str">
        <v>Delta</v>
      </c>
      <c r="AP261">
        <v>2021</v>
      </c>
      <c r="AQ261">
        <v>189</v>
      </c>
      <c r="AW261" t="e">
        <v>#N/A</v>
      </c>
    </row>
    <row r="262" spans="11:49" x14ac:dyDescent="0.3">
      <c r="K262" s="44" t="s">
        <v>59</v>
      </c>
      <c r="L262" s="45" t="s">
        <v>52</v>
      </c>
      <c r="M262">
        <v>2022</v>
      </c>
      <c r="N262" s="46">
        <v>180</v>
      </c>
      <c r="O262" s="46">
        <v>71</v>
      </c>
      <c r="P262" s="46">
        <v>41</v>
      </c>
      <c r="Q262" s="46">
        <v>55</v>
      </c>
      <c r="R262" s="49">
        <f>SUM(dtbPTSource[[#This Row],[Qtr1]:[Qtr4]])</f>
        <v>347</v>
      </c>
      <c r="AN262" t="str">
        <v>IRE</v>
      </c>
      <c r="AO262" t="str">
        <v>Delta</v>
      </c>
      <c r="AP262">
        <v>2022</v>
      </c>
      <c r="AQ262">
        <v>133</v>
      </c>
      <c r="AW262" t="e">
        <v>#N/A</v>
      </c>
    </row>
    <row r="263" spans="11:49" x14ac:dyDescent="0.3">
      <c r="K263" s="44" t="s">
        <v>59</v>
      </c>
      <c r="L263" s="45" t="s">
        <v>53</v>
      </c>
      <c r="M263">
        <v>2019</v>
      </c>
      <c r="N263" s="46">
        <v>247</v>
      </c>
      <c r="O263" s="46">
        <v>7</v>
      </c>
      <c r="P263" s="46">
        <v>-71</v>
      </c>
      <c r="Q263" s="46">
        <v>64</v>
      </c>
      <c r="R263" s="47">
        <v>247</v>
      </c>
      <c r="AN263" t="str">
        <v>IRE</v>
      </c>
      <c r="AO263" t="str">
        <v>Epsilon</v>
      </c>
      <c r="AP263">
        <v>2019</v>
      </c>
      <c r="AQ263">
        <v>1693</v>
      </c>
      <c r="AW263" t="e">
        <v>#N/A</v>
      </c>
    </row>
    <row r="264" spans="11:49" x14ac:dyDescent="0.3">
      <c r="K264" s="44" t="s">
        <v>59</v>
      </c>
      <c r="L264" s="45" t="s">
        <v>53</v>
      </c>
      <c r="M264">
        <v>2020</v>
      </c>
      <c r="N264" s="46">
        <v>10</v>
      </c>
      <c r="O264" s="46">
        <v>-154</v>
      </c>
      <c r="P264" s="46">
        <v>-23</v>
      </c>
      <c r="Q264" s="46">
        <v>941</v>
      </c>
      <c r="R264" s="47">
        <v>774</v>
      </c>
      <c r="AN264" t="str">
        <v>IRE</v>
      </c>
      <c r="AO264" t="str">
        <v>Epsilon</v>
      </c>
      <c r="AP264">
        <v>2020</v>
      </c>
      <c r="AQ264">
        <v>949</v>
      </c>
      <c r="AW264" t="e">
        <v>#N/A</v>
      </c>
    </row>
    <row r="265" spans="11:49" x14ac:dyDescent="0.3">
      <c r="K265" s="44" t="s">
        <v>59</v>
      </c>
      <c r="L265" s="45" t="s">
        <v>53</v>
      </c>
      <c r="M265">
        <v>2021</v>
      </c>
      <c r="N265" s="46">
        <v>-579</v>
      </c>
      <c r="O265" s="46">
        <v>150</v>
      </c>
      <c r="P265" s="46">
        <v>154</v>
      </c>
      <c r="Q265" s="46">
        <v>172</v>
      </c>
      <c r="R265" s="47">
        <v>-103</v>
      </c>
      <c r="AN265" t="str">
        <v>IRE</v>
      </c>
      <c r="AO265" t="str">
        <v>Epsilon</v>
      </c>
      <c r="AP265">
        <v>2021</v>
      </c>
      <c r="AQ265">
        <v>3519</v>
      </c>
      <c r="AW265" t="e">
        <v>#N/A</v>
      </c>
    </row>
    <row r="266" spans="11:49" x14ac:dyDescent="0.3">
      <c r="K266" s="44" t="s">
        <v>59</v>
      </c>
      <c r="L266" s="45" t="s">
        <v>53</v>
      </c>
      <c r="M266">
        <v>2022</v>
      </c>
      <c r="N266" s="46">
        <v>-343</v>
      </c>
      <c r="O266" s="46">
        <v>-11</v>
      </c>
      <c r="P266" s="46">
        <v>-1</v>
      </c>
      <c r="Q266" s="46">
        <v>23</v>
      </c>
      <c r="R266" s="47">
        <v>-332</v>
      </c>
      <c r="AN266" t="str">
        <v>IRE</v>
      </c>
      <c r="AO266" t="str">
        <v>Epsilon</v>
      </c>
      <c r="AP266">
        <v>2022</v>
      </c>
      <c r="AQ266">
        <v>1547</v>
      </c>
      <c r="AW266" t="e">
        <v>#N/A</v>
      </c>
    </row>
    <row r="267" spans="11:49" x14ac:dyDescent="0.3">
      <c r="K267" s="44" t="s">
        <v>60</v>
      </c>
      <c r="L267" s="45" t="s">
        <v>45</v>
      </c>
      <c r="M267">
        <v>2019</v>
      </c>
      <c r="N267" s="46">
        <v>18</v>
      </c>
      <c r="O267" s="46">
        <v>13</v>
      </c>
      <c r="P267" s="46">
        <v>140</v>
      </c>
      <c r="Q267" s="46">
        <v>62</v>
      </c>
      <c r="R267" s="47">
        <v>233</v>
      </c>
      <c r="AN267" t="str">
        <v>IRE</v>
      </c>
      <c r="AO267" t="str">
        <v>Feta</v>
      </c>
      <c r="AP267">
        <v>2019</v>
      </c>
      <c r="AQ267">
        <v>353</v>
      </c>
      <c r="AW267" t="e">
        <v>#N/A</v>
      </c>
    </row>
    <row r="268" spans="11:49" x14ac:dyDescent="0.3">
      <c r="K268" s="44" t="s">
        <v>60</v>
      </c>
      <c r="L268" s="45" t="s">
        <v>45</v>
      </c>
      <c r="M268">
        <v>2020</v>
      </c>
      <c r="N268" s="46">
        <v>53</v>
      </c>
      <c r="O268" s="46">
        <v>1140</v>
      </c>
      <c r="P268" s="46">
        <v>1</v>
      </c>
      <c r="Q268" s="46">
        <v>38</v>
      </c>
      <c r="R268" s="47">
        <v>1232</v>
      </c>
      <c r="AN268" t="str">
        <v>IRE</v>
      </c>
      <c r="AO268" t="str">
        <v>Feta</v>
      </c>
      <c r="AP268">
        <v>2020</v>
      </c>
      <c r="AQ268">
        <v>1492</v>
      </c>
      <c r="AW268" t="e">
        <v>#N/A</v>
      </c>
    </row>
    <row r="269" spans="11:49" x14ac:dyDescent="0.3">
      <c r="K269" s="44" t="s">
        <v>60</v>
      </c>
      <c r="L269" s="45" t="s">
        <v>45</v>
      </c>
      <c r="M269">
        <v>2021</v>
      </c>
      <c r="N269" s="46">
        <v>130</v>
      </c>
      <c r="O269" s="46">
        <v>126</v>
      </c>
      <c r="P269" s="46">
        <v>1767</v>
      </c>
      <c r="Q269" s="46">
        <v>916</v>
      </c>
      <c r="R269" s="47">
        <v>2939</v>
      </c>
      <c r="AN269" t="str">
        <v>IRE</v>
      </c>
      <c r="AO269" t="str">
        <v>Feta</v>
      </c>
      <c r="AP269">
        <v>2021</v>
      </c>
      <c r="AQ269">
        <v>1204</v>
      </c>
      <c r="AW269" t="e">
        <v>#N/A</v>
      </c>
    </row>
    <row r="270" spans="11:49" x14ac:dyDescent="0.3">
      <c r="K270" s="44" t="s">
        <v>60</v>
      </c>
      <c r="L270" s="45" t="s">
        <v>45</v>
      </c>
      <c r="M270">
        <v>2022</v>
      </c>
      <c r="N270" s="46">
        <v>692</v>
      </c>
      <c r="O270" s="46">
        <v>47</v>
      </c>
      <c r="P270" s="46">
        <v>706</v>
      </c>
      <c r="Q270" s="46">
        <v>260</v>
      </c>
      <c r="R270" s="47">
        <v>1705</v>
      </c>
      <c r="AN270" t="str">
        <v>IRE</v>
      </c>
      <c r="AO270" t="str">
        <v>Feta</v>
      </c>
      <c r="AP270">
        <v>2022</v>
      </c>
      <c r="AQ270">
        <v>3935</v>
      </c>
      <c r="AW270" t="e">
        <v>#N/A</v>
      </c>
    </row>
    <row r="271" spans="11:49" x14ac:dyDescent="0.3">
      <c r="K271" s="44" t="s">
        <v>60</v>
      </c>
      <c r="L271" s="45" t="s">
        <v>46</v>
      </c>
      <c r="M271">
        <v>2019</v>
      </c>
      <c r="N271" s="46">
        <v>389</v>
      </c>
      <c r="O271" s="46">
        <v>433</v>
      </c>
      <c r="P271" s="46">
        <v>224</v>
      </c>
      <c r="Q271" s="46">
        <v>325</v>
      </c>
      <c r="R271" s="47">
        <v>325</v>
      </c>
      <c r="AN271" t="str">
        <v>IRE</v>
      </c>
      <c r="AO271" t="str">
        <v>Gorgonzola</v>
      </c>
      <c r="AP271">
        <v>2019</v>
      </c>
      <c r="AQ271">
        <v>1543</v>
      </c>
      <c r="AW271" t="e">
        <v>#N/A</v>
      </c>
    </row>
    <row r="272" spans="11:49" x14ac:dyDescent="0.3">
      <c r="K272" s="44" t="s">
        <v>60</v>
      </c>
      <c r="L272" s="45" t="s">
        <v>46</v>
      </c>
      <c r="M272">
        <v>2020</v>
      </c>
      <c r="N272" s="46">
        <v>243</v>
      </c>
      <c r="O272" s="46">
        <v>272</v>
      </c>
      <c r="P272" s="46">
        <v>312</v>
      </c>
      <c r="Q272" s="46">
        <v>320</v>
      </c>
      <c r="R272" s="47">
        <v>320</v>
      </c>
      <c r="AN272" t="str">
        <v>IRE</v>
      </c>
      <c r="AO272" t="str">
        <v>Gorgonzola</v>
      </c>
      <c r="AP272">
        <v>2020</v>
      </c>
      <c r="AQ272">
        <v>2158</v>
      </c>
      <c r="AW272" t="e">
        <v>#N/A</v>
      </c>
    </row>
    <row r="273" spans="11:49" x14ac:dyDescent="0.3">
      <c r="K273" s="44" t="s">
        <v>60</v>
      </c>
      <c r="L273" s="45" t="s">
        <v>46</v>
      </c>
      <c r="M273">
        <v>2021</v>
      </c>
      <c r="N273" s="46">
        <v>181</v>
      </c>
      <c r="O273" s="46">
        <v>109</v>
      </c>
      <c r="P273" s="46">
        <v>113</v>
      </c>
      <c r="Q273" s="46">
        <v>130</v>
      </c>
      <c r="R273" s="47">
        <v>130</v>
      </c>
      <c r="AN273" t="str">
        <v>IRE</v>
      </c>
      <c r="AO273" t="str">
        <v>Gorgonzola</v>
      </c>
      <c r="AP273">
        <v>2021</v>
      </c>
      <c r="AQ273">
        <v>6238</v>
      </c>
      <c r="AW273" t="e">
        <v>#N/A</v>
      </c>
    </row>
    <row r="274" spans="11:49" x14ac:dyDescent="0.3">
      <c r="K274" s="44" t="s">
        <v>60</v>
      </c>
      <c r="L274" s="45" t="s">
        <v>46</v>
      </c>
      <c r="M274">
        <v>2022</v>
      </c>
      <c r="N274" s="46">
        <v>170</v>
      </c>
      <c r="O274" s="46">
        <v>198</v>
      </c>
      <c r="P274" s="46">
        <v>200</v>
      </c>
      <c r="Q274" s="46">
        <v>127</v>
      </c>
      <c r="R274" s="47">
        <v>127</v>
      </c>
      <c r="AN274" t="str">
        <v>IRE</v>
      </c>
      <c r="AO274" t="str">
        <v>Gorgonzola</v>
      </c>
      <c r="AP274">
        <v>2022</v>
      </c>
      <c r="AQ274">
        <v>10625</v>
      </c>
      <c r="AW274" t="e">
        <v>#N/A</v>
      </c>
    </row>
    <row r="275" spans="11:49" x14ac:dyDescent="0.3">
      <c r="K275" s="44" t="s">
        <v>60</v>
      </c>
      <c r="L275" s="45" t="s">
        <v>47</v>
      </c>
      <c r="M275">
        <v>2019</v>
      </c>
      <c r="N275" s="46">
        <v>199</v>
      </c>
      <c r="O275" s="46">
        <v>264</v>
      </c>
      <c r="P275" s="46">
        <v>234</v>
      </c>
      <c r="Q275" s="46">
        <v>322</v>
      </c>
      <c r="R275" s="47">
        <v>322</v>
      </c>
      <c r="AN275" t="str">
        <v>IRE</v>
      </c>
      <c r="AO275" t="str">
        <v>Halloumi</v>
      </c>
      <c r="AP275">
        <v>2019</v>
      </c>
      <c r="AQ275">
        <v>-424</v>
      </c>
      <c r="AW275" t="e">
        <v>#N/A</v>
      </c>
    </row>
    <row r="276" spans="11:49" x14ac:dyDescent="0.3">
      <c r="K276" s="44" t="s">
        <v>60</v>
      </c>
      <c r="L276" s="45" t="s">
        <v>47</v>
      </c>
      <c r="M276">
        <v>2020</v>
      </c>
      <c r="N276" s="46">
        <v>342</v>
      </c>
      <c r="O276" s="46">
        <v>279</v>
      </c>
      <c r="P276" s="46">
        <v>165</v>
      </c>
      <c r="Q276" s="46">
        <v>196</v>
      </c>
      <c r="R276" s="47">
        <v>196</v>
      </c>
      <c r="AN276" t="str">
        <v>IRE</v>
      </c>
      <c r="AO276" t="str">
        <v>Halloumi</v>
      </c>
      <c r="AP276">
        <v>2020</v>
      </c>
      <c r="AQ276">
        <v>2502</v>
      </c>
      <c r="AW276" t="e">
        <v>#N/A</v>
      </c>
    </row>
    <row r="277" spans="11:49" x14ac:dyDescent="0.3">
      <c r="K277" s="44" t="s">
        <v>60</v>
      </c>
      <c r="L277" s="45" t="s">
        <v>47</v>
      </c>
      <c r="M277">
        <v>2021</v>
      </c>
      <c r="N277" s="46">
        <v>234</v>
      </c>
      <c r="O277" s="46">
        <v>341</v>
      </c>
      <c r="P277" s="46">
        <v>244</v>
      </c>
      <c r="Q277" s="46">
        <v>324</v>
      </c>
      <c r="R277" s="47">
        <v>324</v>
      </c>
      <c r="AN277" t="str">
        <v>IRE</v>
      </c>
      <c r="AO277" t="str">
        <v>Halloumi</v>
      </c>
      <c r="AP277">
        <v>2021</v>
      </c>
      <c r="AQ277">
        <v>795</v>
      </c>
      <c r="AW277" t="e">
        <v>#N/A</v>
      </c>
    </row>
    <row r="278" spans="11:49" x14ac:dyDescent="0.3">
      <c r="K278" s="44" t="s">
        <v>60</v>
      </c>
      <c r="L278" s="45" t="s">
        <v>47</v>
      </c>
      <c r="M278">
        <v>2022</v>
      </c>
      <c r="N278" s="46">
        <v>182</v>
      </c>
      <c r="O278" s="46">
        <v>123</v>
      </c>
      <c r="P278" s="46">
        <v>87</v>
      </c>
      <c r="Q278" s="46">
        <v>88</v>
      </c>
      <c r="R278" s="47">
        <v>88</v>
      </c>
      <c r="AN278" t="str">
        <v>IRE</v>
      </c>
      <c r="AO278" t="str">
        <v>Halloumi</v>
      </c>
      <c r="AP278">
        <v>2022</v>
      </c>
      <c r="AQ278">
        <v>347</v>
      </c>
      <c r="AW278" t="e">
        <v>#N/A</v>
      </c>
    </row>
    <row r="279" spans="11:49" x14ac:dyDescent="0.3">
      <c r="K279" s="44" t="s">
        <v>60</v>
      </c>
      <c r="L279" s="45" t="s">
        <v>48</v>
      </c>
      <c r="M279">
        <v>2019</v>
      </c>
      <c r="N279" s="46">
        <v>204</v>
      </c>
      <c r="O279" s="46">
        <v>173</v>
      </c>
      <c r="P279" s="46">
        <v>211</v>
      </c>
      <c r="Q279" s="46">
        <v>153</v>
      </c>
      <c r="R279" s="47">
        <v>153</v>
      </c>
      <c r="AN279" t="str">
        <v>IRE</v>
      </c>
      <c r="AO279" t="str">
        <v>Iota</v>
      </c>
      <c r="AP279">
        <v>2019</v>
      </c>
      <c r="AQ279">
        <v>247</v>
      </c>
      <c r="AW279" t="e">
        <v>#N/A</v>
      </c>
    </row>
    <row r="280" spans="11:49" x14ac:dyDescent="0.3">
      <c r="K280" s="44" t="s">
        <v>60</v>
      </c>
      <c r="L280" s="45" t="s">
        <v>48</v>
      </c>
      <c r="M280">
        <v>2020</v>
      </c>
      <c r="N280" s="46">
        <v>274</v>
      </c>
      <c r="O280" s="46">
        <v>398</v>
      </c>
      <c r="P280" s="46">
        <v>440</v>
      </c>
      <c r="Q280" s="46">
        <v>282</v>
      </c>
      <c r="R280" s="47">
        <v>282</v>
      </c>
      <c r="AN280" t="str">
        <v>IRE</v>
      </c>
      <c r="AO280" t="str">
        <v>Iota</v>
      </c>
      <c r="AP280">
        <v>2020</v>
      </c>
      <c r="AQ280">
        <v>774</v>
      </c>
      <c r="AW280" t="e">
        <v>#N/A</v>
      </c>
    </row>
    <row r="281" spans="11:49" x14ac:dyDescent="0.3">
      <c r="K281" s="44" t="s">
        <v>60</v>
      </c>
      <c r="L281" s="45" t="s">
        <v>48</v>
      </c>
      <c r="M281">
        <v>2021</v>
      </c>
      <c r="N281" s="46">
        <v>170</v>
      </c>
      <c r="O281" s="46">
        <v>199</v>
      </c>
      <c r="P281" s="46">
        <v>132</v>
      </c>
      <c r="Q281" s="46">
        <v>197</v>
      </c>
      <c r="R281" s="47">
        <v>197</v>
      </c>
      <c r="AN281" t="str">
        <v>IRE</v>
      </c>
      <c r="AO281" t="str">
        <v>Iota</v>
      </c>
      <c r="AP281">
        <v>2021</v>
      </c>
      <c r="AQ281">
        <v>-103</v>
      </c>
      <c r="AW281" t="e">
        <v>#N/A</v>
      </c>
    </row>
    <row r="282" spans="11:49" x14ac:dyDescent="0.3">
      <c r="K282" s="44" t="s">
        <v>60</v>
      </c>
      <c r="L282" s="45" t="s">
        <v>48</v>
      </c>
      <c r="M282">
        <v>2022</v>
      </c>
      <c r="N282" s="46">
        <v>155</v>
      </c>
      <c r="O282" s="46">
        <v>204</v>
      </c>
      <c r="P282" s="46">
        <v>115</v>
      </c>
      <c r="Q282" s="46">
        <v>86</v>
      </c>
      <c r="R282" s="47">
        <v>86</v>
      </c>
      <c r="AN282" t="str">
        <v>IRE</v>
      </c>
      <c r="AO282" t="str">
        <v>Iota</v>
      </c>
      <c r="AP282">
        <v>2022</v>
      </c>
      <c r="AQ282">
        <v>-332</v>
      </c>
      <c r="AW282" t="e">
        <v>#N/A</v>
      </c>
    </row>
    <row r="283" spans="11:49" x14ac:dyDescent="0.3">
      <c r="K283" s="44" t="s">
        <v>60</v>
      </c>
      <c r="L283" s="45" t="s">
        <v>49</v>
      </c>
      <c r="M283">
        <v>2019</v>
      </c>
      <c r="N283" s="46">
        <v>55</v>
      </c>
      <c r="O283" s="46">
        <v>373</v>
      </c>
      <c r="P283" s="46">
        <v>410</v>
      </c>
      <c r="Q283" s="46">
        <v>948</v>
      </c>
      <c r="R283" s="47">
        <v>1786</v>
      </c>
      <c r="AN283" t="str">
        <v>ITA</v>
      </c>
      <c r="AO283" t="str">
        <v>Alpha</v>
      </c>
      <c r="AP283">
        <v>2019</v>
      </c>
      <c r="AQ283">
        <v>233</v>
      </c>
      <c r="AW283" t="e">
        <v>#N/A</v>
      </c>
    </row>
    <row r="284" spans="11:49" x14ac:dyDescent="0.3">
      <c r="K284" s="44" t="s">
        <v>60</v>
      </c>
      <c r="L284" s="45" t="s">
        <v>49</v>
      </c>
      <c r="M284">
        <v>2020</v>
      </c>
      <c r="N284" s="46">
        <v>256</v>
      </c>
      <c r="O284" s="46">
        <v>2254</v>
      </c>
      <c r="P284" s="46">
        <v>14</v>
      </c>
      <c r="Q284" s="46">
        <v>408</v>
      </c>
      <c r="R284" s="47">
        <v>2932</v>
      </c>
      <c r="AN284" t="str">
        <v>ITA</v>
      </c>
      <c r="AO284" t="str">
        <v>Alpha</v>
      </c>
      <c r="AP284">
        <v>2020</v>
      </c>
      <c r="AQ284">
        <v>1232</v>
      </c>
      <c r="AW284" t="e">
        <v>#N/A</v>
      </c>
    </row>
    <row r="285" spans="11:49" x14ac:dyDescent="0.3">
      <c r="K285" s="44" t="s">
        <v>60</v>
      </c>
      <c r="L285" s="45" t="s">
        <v>49</v>
      </c>
      <c r="M285">
        <v>2021</v>
      </c>
      <c r="N285" s="46">
        <v>629</v>
      </c>
      <c r="O285" s="46">
        <v>714</v>
      </c>
      <c r="P285" s="46">
        <v>889</v>
      </c>
      <c r="Q285" s="46">
        <v>187</v>
      </c>
      <c r="R285" s="47">
        <v>2419</v>
      </c>
      <c r="AN285" t="str">
        <v>ITA</v>
      </c>
      <c r="AO285" t="str">
        <v>Alpha</v>
      </c>
      <c r="AP285">
        <v>2021</v>
      </c>
      <c r="AQ285">
        <v>2939</v>
      </c>
      <c r="AW285" t="e">
        <v>#N/A</v>
      </c>
    </row>
    <row r="286" spans="11:49" x14ac:dyDescent="0.3">
      <c r="K286" s="44" t="s">
        <v>60</v>
      </c>
      <c r="L286" s="45" t="s">
        <v>49</v>
      </c>
      <c r="M286">
        <v>2022</v>
      </c>
      <c r="N286" s="46">
        <v>767</v>
      </c>
      <c r="O286" s="46">
        <v>86</v>
      </c>
      <c r="P286" s="46">
        <v>389</v>
      </c>
      <c r="Q286" s="46">
        <v>2452</v>
      </c>
      <c r="R286" s="47">
        <v>3694</v>
      </c>
      <c r="AN286" t="str">
        <v>ITA</v>
      </c>
      <c r="AO286" t="str">
        <v>Alpha</v>
      </c>
      <c r="AP286">
        <v>2022</v>
      </c>
      <c r="AQ286">
        <v>1705</v>
      </c>
      <c r="AW286" t="e">
        <v>#N/A</v>
      </c>
    </row>
    <row r="287" spans="11:49" x14ac:dyDescent="0.3">
      <c r="K287" s="44" t="s">
        <v>60</v>
      </c>
      <c r="L287" s="45" t="s">
        <v>50</v>
      </c>
      <c r="M287">
        <v>2019</v>
      </c>
      <c r="N287" s="46">
        <v>42</v>
      </c>
      <c r="O287" s="46">
        <v>74</v>
      </c>
      <c r="P287" s="46">
        <v>234</v>
      </c>
      <c r="Q287" s="46">
        <v>429</v>
      </c>
      <c r="R287" s="49">
        <f>SUM(dtbPTSource[[#This Row],[Qtr1]:[Qtr4]])</f>
        <v>779</v>
      </c>
      <c r="AN287" t="str">
        <v>ITA</v>
      </c>
      <c r="AO287" t="str">
        <v>Beta</v>
      </c>
      <c r="AP287">
        <v>2019</v>
      </c>
      <c r="AQ287">
        <v>325</v>
      </c>
      <c r="AW287" t="e">
        <v>#N/A</v>
      </c>
    </row>
    <row r="288" spans="11:49" x14ac:dyDescent="0.3">
      <c r="K288" s="44" t="s">
        <v>60</v>
      </c>
      <c r="L288" s="45" t="s">
        <v>50</v>
      </c>
      <c r="M288">
        <v>2020</v>
      </c>
      <c r="N288" s="46">
        <v>239</v>
      </c>
      <c r="O288" s="46">
        <v>1592</v>
      </c>
      <c r="P288" s="46">
        <v>4</v>
      </c>
      <c r="Q288" s="46">
        <v>70</v>
      </c>
      <c r="R288" s="49">
        <f>SUM(dtbPTSource[[#This Row],[Qtr1]:[Qtr4]])</f>
        <v>1905</v>
      </c>
      <c r="AN288" t="str">
        <v>ITA</v>
      </c>
      <c r="AO288" t="str">
        <v>Beta</v>
      </c>
      <c r="AP288">
        <v>2020</v>
      </c>
      <c r="AQ288">
        <v>320</v>
      </c>
      <c r="AW288" t="e">
        <v>#N/A</v>
      </c>
    </row>
    <row r="289" spans="11:49" x14ac:dyDescent="0.3">
      <c r="K289" s="44" t="s">
        <v>60</v>
      </c>
      <c r="L289" s="45" t="s">
        <v>50</v>
      </c>
      <c r="M289">
        <v>2021</v>
      </c>
      <c r="N289" s="46">
        <v>191</v>
      </c>
      <c r="O289" s="46">
        <v>667</v>
      </c>
      <c r="P289" s="46">
        <v>612</v>
      </c>
      <c r="Q289" s="46">
        <v>3</v>
      </c>
      <c r="R289" s="49">
        <f>SUM(dtbPTSource[[#This Row],[Qtr1]:[Qtr4]])</f>
        <v>1473</v>
      </c>
      <c r="AN289" t="str">
        <v>ITA</v>
      </c>
      <c r="AO289" t="str">
        <v>Beta</v>
      </c>
      <c r="AP289">
        <v>2021</v>
      </c>
      <c r="AQ289">
        <v>130</v>
      </c>
      <c r="AW289" t="e">
        <v>#N/A</v>
      </c>
    </row>
    <row r="290" spans="11:49" x14ac:dyDescent="0.3">
      <c r="K290" s="44" t="s">
        <v>60</v>
      </c>
      <c r="L290" s="45" t="s">
        <v>50</v>
      </c>
      <c r="M290">
        <v>2022</v>
      </c>
      <c r="N290" s="46">
        <v>756</v>
      </c>
      <c r="O290" s="46">
        <v>155</v>
      </c>
      <c r="P290" s="46">
        <v>738</v>
      </c>
      <c r="Q290" s="46">
        <v>567</v>
      </c>
      <c r="R290" s="49">
        <f>SUM(dtbPTSource[[#This Row],[Qtr1]:[Qtr4]])</f>
        <v>2216</v>
      </c>
      <c r="AN290" t="str">
        <v>ITA</v>
      </c>
      <c r="AO290" t="str">
        <v>Beta</v>
      </c>
      <c r="AP290">
        <v>2022</v>
      </c>
      <c r="AQ290">
        <v>127</v>
      </c>
      <c r="AW290" t="e">
        <v>#N/A</v>
      </c>
    </row>
    <row r="291" spans="11:49" x14ac:dyDescent="0.3">
      <c r="K291" s="44" t="s">
        <v>60</v>
      </c>
      <c r="L291" s="45" t="s">
        <v>51</v>
      </c>
      <c r="M291">
        <v>2019</v>
      </c>
      <c r="N291" s="46">
        <v>143</v>
      </c>
      <c r="O291" s="46">
        <v>40</v>
      </c>
      <c r="P291" s="46">
        <v>522</v>
      </c>
      <c r="Q291" s="46">
        <v>626</v>
      </c>
      <c r="R291" s="49">
        <f>SUM(dtbPTSource[[#This Row],[Qtr1]:[Qtr4]])</f>
        <v>1331</v>
      </c>
      <c r="AN291" t="str">
        <v>ITA</v>
      </c>
      <c r="AO291" t="str">
        <v>Gamma</v>
      </c>
      <c r="AP291">
        <v>2019</v>
      </c>
      <c r="AQ291">
        <v>322</v>
      </c>
      <c r="AW291" t="e">
        <v>#N/A</v>
      </c>
    </row>
    <row r="292" spans="11:49" x14ac:dyDescent="0.3">
      <c r="K292" s="44" t="s">
        <v>60</v>
      </c>
      <c r="L292" s="45" t="s">
        <v>51</v>
      </c>
      <c r="M292">
        <v>2020</v>
      </c>
      <c r="N292" s="46">
        <v>488</v>
      </c>
      <c r="O292" s="46">
        <v>2413</v>
      </c>
      <c r="P292" s="46">
        <v>368</v>
      </c>
      <c r="Q292" s="46">
        <v>635</v>
      </c>
      <c r="R292" s="49">
        <f>SUM(dtbPTSource[[#This Row],[Qtr1]:[Qtr4]])</f>
        <v>3904</v>
      </c>
      <c r="AN292" t="str">
        <v>ITA</v>
      </c>
      <c r="AO292" t="str">
        <v>Gamma</v>
      </c>
      <c r="AP292">
        <v>2020</v>
      </c>
      <c r="AQ292">
        <v>196</v>
      </c>
      <c r="AW292" t="e">
        <v>#N/A</v>
      </c>
    </row>
    <row r="293" spans="11:49" x14ac:dyDescent="0.3">
      <c r="K293" s="44" t="s">
        <v>60</v>
      </c>
      <c r="L293" s="45" t="s">
        <v>51</v>
      </c>
      <c r="M293">
        <v>2021</v>
      </c>
      <c r="N293" s="46">
        <v>1238</v>
      </c>
      <c r="O293" s="46">
        <v>983</v>
      </c>
      <c r="P293" s="46">
        <v>3656</v>
      </c>
      <c r="Q293" s="46">
        <v>1847</v>
      </c>
      <c r="R293" s="49">
        <f>SUM(dtbPTSource[[#This Row],[Qtr1]:[Qtr4]])</f>
        <v>7724</v>
      </c>
      <c r="AN293" t="str">
        <v>ITA</v>
      </c>
      <c r="AO293" t="str">
        <v>Gamma</v>
      </c>
      <c r="AP293">
        <v>2021</v>
      </c>
      <c r="AQ293">
        <v>324</v>
      </c>
      <c r="AW293">
        <v>6</v>
      </c>
    </row>
    <row r="294" spans="11:49" x14ac:dyDescent="0.3">
      <c r="K294" s="44" t="s">
        <v>60</v>
      </c>
      <c r="L294" s="45" t="s">
        <v>51</v>
      </c>
      <c r="M294">
        <v>2022</v>
      </c>
      <c r="N294" s="46">
        <v>1894</v>
      </c>
      <c r="O294" s="46">
        <v>811</v>
      </c>
      <c r="P294" s="46">
        <v>1836</v>
      </c>
      <c r="Q294" s="46">
        <v>633</v>
      </c>
      <c r="R294" s="49">
        <f>SUM(dtbPTSource[[#This Row],[Qtr1]:[Qtr4]])</f>
        <v>5174</v>
      </c>
      <c r="AN294" t="str">
        <v>ITA</v>
      </c>
      <c r="AO294" t="str">
        <v>Gamma</v>
      </c>
      <c r="AP294">
        <v>2022</v>
      </c>
      <c r="AQ294">
        <v>88</v>
      </c>
      <c r="AW294" t="e">
        <v>#N/A</v>
      </c>
    </row>
    <row r="295" spans="11:49" x14ac:dyDescent="0.3">
      <c r="K295" s="44" t="s">
        <v>60</v>
      </c>
      <c r="L295" s="45" t="s">
        <v>52</v>
      </c>
      <c r="M295">
        <v>2019</v>
      </c>
      <c r="N295" s="46">
        <v>190</v>
      </c>
      <c r="O295" s="46">
        <v>66</v>
      </c>
      <c r="P295" s="46">
        <v>462</v>
      </c>
      <c r="Q295" s="46">
        <v>406</v>
      </c>
      <c r="R295" s="49">
        <f>SUM(dtbPTSource[[#This Row],[Qtr1]:[Qtr4]])</f>
        <v>1124</v>
      </c>
      <c r="AN295" t="str">
        <v>ITA</v>
      </c>
      <c r="AO295" t="str">
        <v>Delta</v>
      </c>
      <c r="AP295">
        <v>2019</v>
      </c>
      <c r="AQ295">
        <v>153</v>
      </c>
      <c r="AW295" t="e">
        <v>#N/A</v>
      </c>
    </row>
    <row r="296" spans="11:49" x14ac:dyDescent="0.3">
      <c r="K296" s="44" t="s">
        <v>60</v>
      </c>
      <c r="L296" s="45" t="s">
        <v>52</v>
      </c>
      <c r="M296">
        <v>2020</v>
      </c>
      <c r="N296" s="46">
        <v>373</v>
      </c>
      <c r="O296" s="46">
        <v>405</v>
      </c>
      <c r="P296" s="46">
        <v>293</v>
      </c>
      <c r="Q296" s="46">
        <v>158</v>
      </c>
      <c r="R296" s="49">
        <f>SUM(dtbPTSource[[#This Row],[Qtr1]:[Qtr4]])</f>
        <v>1229</v>
      </c>
      <c r="AN296" t="str">
        <v>ITA</v>
      </c>
      <c r="AO296" t="str">
        <v>Delta</v>
      </c>
      <c r="AP296">
        <v>2020</v>
      </c>
      <c r="AQ296">
        <v>282</v>
      </c>
      <c r="AW296" t="e">
        <v>#N/A</v>
      </c>
    </row>
    <row r="297" spans="11:49" x14ac:dyDescent="0.3">
      <c r="K297" s="44" t="s">
        <v>60</v>
      </c>
      <c r="L297" s="45" t="s">
        <v>52</v>
      </c>
      <c r="M297">
        <v>2021</v>
      </c>
      <c r="N297" s="46">
        <v>209</v>
      </c>
      <c r="O297" s="46">
        <v>380</v>
      </c>
      <c r="P297" s="46">
        <v>377</v>
      </c>
      <c r="Q297" s="46">
        <v>450</v>
      </c>
      <c r="R297" s="49">
        <f>SUM(dtbPTSource[[#This Row],[Qtr1]:[Qtr4]])</f>
        <v>1416</v>
      </c>
      <c r="AN297" t="str">
        <v>ITA</v>
      </c>
      <c r="AO297" t="str">
        <v>Delta</v>
      </c>
      <c r="AP297">
        <v>2021</v>
      </c>
      <c r="AQ297">
        <v>197</v>
      </c>
      <c r="AW297" t="e">
        <v>#N/A</v>
      </c>
    </row>
    <row r="298" spans="11:49" x14ac:dyDescent="0.3">
      <c r="K298" s="44" t="s">
        <v>60</v>
      </c>
      <c r="L298" s="45" t="s">
        <v>52</v>
      </c>
      <c r="M298">
        <v>2022</v>
      </c>
      <c r="N298" s="46">
        <v>160</v>
      </c>
      <c r="O298" s="46">
        <v>79</v>
      </c>
      <c r="P298" s="46">
        <v>25</v>
      </c>
      <c r="Q298" s="46">
        <v>155</v>
      </c>
      <c r="R298" s="49">
        <f>SUM(dtbPTSource[[#This Row],[Qtr1]:[Qtr4]])</f>
        <v>419</v>
      </c>
      <c r="AN298" t="str">
        <v>ITA</v>
      </c>
      <c r="AO298" t="str">
        <v>Delta</v>
      </c>
      <c r="AP298">
        <v>2022</v>
      </c>
      <c r="AQ298">
        <v>86</v>
      </c>
      <c r="AW298" t="e">
        <v>#N/A</v>
      </c>
    </row>
    <row r="299" spans="11:49" x14ac:dyDescent="0.3">
      <c r="K299" s="44" t="s">
        <v>60</v>
      </c>
      <c r="L299" s="45" t="s">
        <v>53</v>
      </c>
      <c r="M299">
        <v>2019</v>
      </c>
      <c r="N299" s="46">
        <v>-14</v>
      </c>
      <c r="O299" s="46">
        <v>250</v>
      </c>
      <c r="P299" s="46">
        <v>24</v>
      </c>
      <c r="Q299" s="46">
        <v>423</v>
      </c>
      <c r="R299" s="47">
        <v>683</v>
      </c>
      <c r="AN299" t="str">
        <v>ITA</v>
      </c>
      <c r="AO299" t="str">
        <v>Epsilon</v>
      </c>
      <c r="AP299">
        <v>2019</v>
      </c>
      <c r="AQ299">
        <v>1786</v>
      </c>
      <c r="AW299" t="e">
        <v>#N/A</v>
      </c>
    </row>
    <row r="300" spans="11:49" x14ac:dyDescent="0.3">
      <c r="K300" s="44" t="s">
        <v>60</v>
      </c>
      <c r="L300" s="45" t="s">
        <v>53</v>
      </c>
      <c r="M300">
        <v>2020</v>
      </c>
      <c r="N300" s="46">
        <v>-36</v>
      </c>
      <c r="O300" s="46">
        <v>-478</v>
      </c>
      <c r="P300" s="46">
        <v>9</v>
      </c>
      <c r="Q300" s="46">
        <v>300</v>
      </c>
      <c r="R300" s="47">
        <v>-205</v>
      </c>
      <c r="AN300" t="str">
        <v>ITA</v>
      </c>
      <c r="AO300" t="str">
        <v>Epsilon</v>
      </c>
      <c r="AP300">
        <v>2020</v>
      </c>
      <c r="AQ300">
        <v>2932</v>
      </c>
      <c r="AW300" t="e">
        <v>#N/A</v>
      </c>
    </row>
    <row r="301" spans="11:49" x14ac:dyDescent="0.3">
      <c r="K301" s="44" t="s">
        <v>60</v>
      </c>
      <c r="L301" s="45" t="s">
        <v>53</v>
      </c>
      <c r="M301">
        <v>2021</v>
      </c>
      <c r="N301" s="46">
        <v>510</v>
      </c>
      <c r="O301" s="46">
        <v>102</v>
      </c>
      <c r="P301" s="46">
        <v>-922</v>
      </c>
      <c r="Q301" s="46">
        <v>-781</v>
      </c>
      <c r="R301" s="47">
        <v>-1091</v>
      </c>
      <c r="AN301" t="str">
        <v>ITA</v>
      </c>
      <c r="AO301" t="str">
        <v>Epsilon</v>
      </c>
      <c r="AP301">
        <v>2021</v>
      </c>
      <c r="AQ301">
        <v>2419</v>
      </c>
      <c r="AW301" t="e">
        <v>#N/A</v>
      </c>
    </row>
    <row r="302" spans="11:49" x14ac:dyDescent="0.3">
      <c r="K302" s="44" t="s">
        <v>60</v>
      </c>
      <c r="L302" s="45" t="s">
        <v>53</v>
      </c>
      <c r="M302">
        <v>2022</v>
      </c>
      <c r="N302" s="46">
        <v>-583</v>
      </c>
      <c r="O302" s="46">
        <v>239</v>
      </c>
      <c r="P302" s="46">
        <v>-192</v>
      </c>
      <c r="Q302" s="46">
        <v>-241</v>
      </c>
      <c r="R302" s="47">
        <v>-777</v>
      </c>
      <c r="AN302" t="str">
        <v>ITA</v>
      </c>
      <c r="AO302" t="str">
        <v>Epsilon</v>
      </c>
      <c r="AP302">
        <v>2022</v>
      </c>
      <c r="AQ302">
        <v>3694</v>
      </c>
      <c r="AW302" t="e">
        <v>#N/A</v>
      </c>
    </row>
    <row r="303" spans="11:49" x14ac:dyDescent="0.3">
      <c r="K303" s="44" t="s">
        <v>61</v>
      </c>
      <c r="L303" s="45" t="s">
        <v>45</v>
      </c>
      <c r="M303">
        <v>2019</v>
      </c>
      <c r="N303" s="46">
        <v>24</v>
      </c>
      <c r="O303" s="46">
        <v>1</v>
      </c>
      <c r="P303" s="46">
        <v>2</v>
      </c>
      <c r="Q303" s="46">
        <v>21</v>
      </c>
      <c r="R303" s="47">
        <v>48</v>
      </c>
      <c r="AN303" t="str">
        <v>ITA</v>
      </c>
      <c r="AO303" t="str">
        <v>Feta</v>
      </c>
      <c r="AP303">
        <v>2019</v>
      </c>
      <c r="AQ303">
        <v>779</v>
      </c>
      <c r="AW303" t="e">
        <v>#N/A</v>
      </c>
    </row>
    <row r="304" spans="11:49" x14ac:dyDescent="0.3">
      <c r="K304" s="44" t="s">
        <v>61</v>
      </c>
      <c r="L304" s="45" t="s">
        <v>45</v>
      </c>
      <c r="M304">
        <v>2020</v>
      </c>
      <c r="N304" s="46">
        <v>4</v>
      </c>
      <c r="O304" s="46">
        <v>23</v>
      </c>
      <c r="P304" s="46">
        <v>43</v>
      </c>
      <c r="Q304" s="46">
        <v>71</v>
      </c>
      <c r="R304" s="47">
        <v>141</v>
      </c>
      <c r="AN304" t="str">
        <v>ITA</v>
      </c>
      <c r="AO304" t="str">
        <v>Feta</v>
      </c>
      <c r="AP304">
        <v>2020</v>
      </c>
      <c r="AQ304">
        <v>1905</v>
      </c>
      <c r="AW304" t="e">
        <v>#N/A</v>
      </c>
    </row>
    <row r="305" spans="11:49" x14ac:dyDescent="0.3">
      <c r="K305" s="44" t="s">
        <v>61</v>
      </c>
      <c r="L305" s="45" t="s">
        <v>45</v>
      </c>
      <c r="M305">
        <v>2021</v>
      </c>
      <c r="N305" s="46">
        <v>10</v>
      </c>
      <c r="O305" s="46">
        <v>15</v>
      </c>
      <c r="P305" s="46">
        <v>175</v>
      </c>
      <c r="Q305" s="46">
        <v>102</v>
      </c>
      <c r="R305" s="47">
        <v>302</v>
      </c>
      <c r="AN305" t="str">
        <v>ITA</v>
      </c>
      <c r="AO305" t="str">
        <v>Feta</v>
      </c>
      <c r="AP305">
        <v>2021</v>
      </c>
      <c r="AQ305">
        <v>1473</v>
      </c>
      <c r="AW305" t="e">
        <v>#N/A</v>
      </c>
    </row>
    <row r="306" spans="11:49" x14ac:dyDescent="0.3">
      <c r="K306" s="44" t="s">
        <v>61</v>
      </c>
      <c r="L306" s="45" t="s">
        <v>45</v>
      </c>
      <c r="M306">
        <v>2022</v>
      </c>
      <c r="N306" s="46">
        <v>70</v>
      </c>
      <c r="O306" s="46">
        <v>66</v>
      </c>
      <c r="P306" s="46">
        <v>232</v>
      </c>
      <c r="Q306" s="46">
        <v>420</v>
      </c>
      <c r="R306" s="47">
        <v>788</v>
      </c>
      <c r="AN306" t="str">
        <v>ITA</v>
      </c>
      <c r="AO306" t="str">
        <v>Feta</v>
      </c>
      <c r="AP306">
        <v>2022</v>
      </c>
      <c r="AQ306">
        <v>2216</v>
      </c>
      <c r="AW306" t="e">
        <v>#N/A</v>
      </c>
    </row>
    <row r="307" spans="11:49" x14ac:dyDescent="0.3">
      <c r="K307" s="44" t="s">
        <v>61</v>
      </c>
      <c r="L307" s="45" t="s">
        <v>46</v>
      </c>
      <c r="M307">
        <v>2019</v>
      </c>
      <c r="N307" s="46">
        <v>426</v>
      </c>
      <c r="O307" s="46">
        <v>296</v>
      </c>
      <c r="P307" s="46">
        <v>194</v>
      </c>
      <c r="Q307" s="46">
        <v>101</v>
      </c>
      <c r="R307" s="47">
        <v>101</v>
      </c>
      <c r="AN307" t="str">
        <v>ITA</v>
      </c>
      <c r="AO307" t="str">
        <v>Gorgonzola</v>
      </c>
      <c r="AP307">
        <v>2019</v>
      </c>
      <c r="AQ307">
        <v>1331</v>
      </c>
      <c r="AW307" t="e">
        <v>#N/A</v>
      </c>
    </row>
    <row r="308" spans="11:49" x14ac:dyDescent="0.3">
      <c r="K308" s="44" t="s">
        <v>61</v>
      </c>
      <c r="L308" s="45" t="s">
        <v>46</v>
      </c>
      <c r="M308">
        <v>2020</v>
      </c>
      <c r="N308" s="46">
        <v>181</v>
      </c>
      <c r="O308" s="46">
        <v>110</v>
      </c>
      <c r="P308" s="46">
        <v>90</v>
      </c>
      <c r="Q308" s="46">
        <v>134</v>
      </c>
      <c r="R308" s="47">
        <v>134</v>
      </c>
      <c r="AN308" t="str">
        <v>ITA</v>
      </c>
      <c r="AO308" t="str">
        <v>Gorgonzola</v>
      </c>
      <c r="AP308">
        <v>2020</v>
      </c>
      <c r="AQ308">
        <v>3904</v>
      </c>
      <c r="AW308" t="e">
        <v>#N/A</v>
      </c>
    </row>
    <row r="309" spans="11:49" x14ac:dyDescent="0.3">
      <c r="K309" s="44" t="s">
        <v>61</v>
      </c>
      <c r="L309" s="45" t="s">
        <v>46</v>
      </c>
      <c r="M309">
        <v>2021</v>
      </c>
      <c r="N309" s="46">
        <v>295</v>
      </c>
      <c r="O309" s="46">
        <v>441</v>
      </c>
      <c r="P309" s="46">
        <v>542</v>
      </c>
      <c r="Q309" s="46">
        <v>673</v>
      </c>
      <c r="R309" s="47">
        <v>673</v>
      </c>
      <c r="AN309" t="str">
        <v>ITA</v>
      </c>
      <c r="AO309" t="str">
        <v>Gorgonzola</v>
      </c>
      <c r="AP309">
        <v>2021</v>
      </c>
      <c r="AQ309">
        <v>7724</v>
      </c>
      <c r="AW309" t="e">
        <v>#N/A</v>
      </c>
    </row>
    <row r="310" spans="11:49" x14ac:dyDescent="0.3">
      <c r="K310" s="44" t="s">
        <v>61</v>
      </c>
      <c r="L310" s="45" t="s">
        <v>46</v>
      </c>
      <c r="M310">
        <v>2022</v>
      </c>
      <c r="N310" s="46">
        <v>104</v>
      </c>
      <c r="O310" s="46">
        <v>82</v>
      </c>
      <c r="P310" s="46">
        <v>96</v>
      </c>
      <c r="Q310" s="46">
        <v>85</v>
      </c>
      <c r="R310" s="47">
        <v>85</v>
      </c>
      <c r="AN310" t="str">
        <v>ITA</v>
      </c>
      <c r="AO310" t="str">
        <v>Gorgonzola</v>
      </c>
      <c r="AP310">
        <v>2022</v>
      </c>
      <c r="AQ310">
        <v>5174</v>
      </c>
      <c r="AW310" t="e">
        <v>#N/A</v>
      </c>
    </row>
    <row r="311" spans="11:49" x14ac:dyDescent="0.3">
      <c r="K311" s="44" t="s">
        <v>61</v>
      </c>
      <c r="L311" s="45" t="s">
        <v>47</v>
      </c>
      <c r="M311">
        <v>2019</v>
      </c>
      <c r="N311" s="46">
        <v>301</v>
      </c>
      <c r="O311" s="46">
        <v>329</v>
      </c>
      <c r="P311" s="46">
        <v>424</v>
      </c>
      <c r="Q311" s="46">
        <v>632</v>
      </c>
      <c r="R311" s="47">
        <v>632</v>
      </c>
      <c r="AN311" t="str">
        <v>ITA</v>
      </c>
      <c r="AO311" t="str">
        <v>Halloumi</v>
      </c>
      <c r="AP311">
        <v>2019</v>
      </c>
      <c r="AQ311">
        <v>1124</v>
      </c>
      <c r="AW311" t="e">
        <v>#N/A</v>
      </c>
    </row>
    <row r="312" spans="11:49" x14ac:dyDescent="0.3">
      <c r="K312" s="44" t="s">
        <v>61</v>
      </c>
      <c r="L312" s="45" t="s">
        <v>47</v>
      </c>
      <c r="M312">
        <v>2020</v>
      </c>
      <c r="N312" s="46">
        <v>329</v>
      </c>
      <c r="O312" s="46">
        <v>436</v>
      </c>
      <c r="P312" s="46">
        <v>330</v>
      </c>
      <c r="Q312" s="46">
        <v>267</v>
      </c>
      <c r="R312" s="47">
        <v>267</v>
      </c>
      <c r="AN312" t="str">
        <v>ITA</v>
      </c>
      <c r="AO312" t="str">
        <v>Halloumi</v>
      </c>
      <c r="AP312">
        <v>2020</v>
      </c>
      <c r="AQ312">
        <v>1229</v>
      </c>
      <c r="AW312" t="e">
        <v>#N/A</v>
      </c>
    </row>
    <row r="313" spans="11:49" x14ac:dyDescent="0.3">
      <c r="K313" s="44" t="s">
        <v>61</v>
      </c>
      <c r="L313" s="45" t="s">
        <v>47</v>
      </c>
      <c r="M313">
        <v>2021</v>
      </c>
      <c r="N313" s="46">
        <v>168</v>
      </c>
      <c r="O313" s="46">
        <v>216</v>
      </c>
      <c r="P313" s="46">
        <v>195</v>
      </c>
      <c r="Q313" s="46">
        <v>171</v>
      </c>
      <c r="R313" s="47">
        <v>171</v>
      </c>
      <c r="AN313" t="str">
        <v>ITA</v>
      </c>
      <c r="AO313" t="str">
        <v>Halloumi</v>
      </c>
      <c r="AP313">
        <v>2021</v>
      </c>
      <c r="AQ313">
        <v>1416</v>
      </c>
      <c r="AW313" t="e">
        <v>#N/A</v>
      </c>
    </row>
    <row r="314" spans="11:49" x14ac:dyDescent="0.3">
      <c r="K314" s="44" t="s">
        <v>61</v>
      </c>
      <c r="L314" s="45" t="s">
        <v>47</v>
      </c>
      <c r="M314">
        <v>2022</v>
      </c>
      <c r="N314" s="46">
        <v>126</v>
      </c>
      <c r="O314" s="46">
        <v>117</v>
      </c>
      <c r="P314" s="46">
        <v>67</v>
      </c>
      <c r="Q314" s="46">
        <v>57</v>
      </c>
      <c r="R314" s="47">
        <v>57</v>
      </c>
      <c r="AN314" t="str">
        <v>ITA</v>
      </c>
      <c r="AO314" t="str">
        <v>Halloumi</v>
      </c>
      <c r="AP314">
        <v>2022</v>
      </c>
      <c r="AQ314">
        <v>419</v>
      </c>
      <c r="AW314" t="e">
        <v>#N/A</v>
      </c>
    </row>
    <row r="315" spans="11:49" x14ac:dyDescent="0.3">
      <c r="K315" s="44" t="s">
        <v>61</v>
      </c>
      <c r="L315" s="45" t="s">
        <v>48</v>
      </c>
      <c r="M315">
        <v>2019</v>
      </c>
      <c r="N315" s="46">
        <v>403</v>
      </c>
      <c r="O315" s="46">
        <v>401</v>
      </c>
      <c r="P315" s="46">
        <v>366</v>
      </c>
      <c r="Q315" s="46">
        <v>477</v>
      </c>
      <c r="R315" s="47">
        <v>477</v>
      </c>
      <c r="AN315" t="str">
        <v>ITA</v>
      </c>
      <c r="AO315" t="str">
        <v>Iota</v>
      </c>
      <c r="AP315">
        <v>2019</v>
      </c>
      <c r="AQ315">
        <v>683</v>
      </c>
      <c r="AW315" t="e">
        <v>#N/A</v>
      </c>
    </row>
    <row r="316" spans="11:49" x14ac:dyDescent="0.3">
      <c r="K316" s="44" t="s">
        <v>61</v>
      </c>
      <c r="L316" s="45" t="s">
        <v>48</v>
      </c>
      <c r="M316">
        <v>2020</v>
      </c>
      <c r="N316" s="46">
        <v>123</v>
      </c>
      <c r="O316" s="46">
        <v>155</v>
      </c>
      <c r="P316" s="46">
        <v>203</v>
      </c>
      <c r="Q316" s="46">
        <v>300</v>
      </c>
      <c r="R316" s="47">
        <v>300</v>
      </c>
      <c r="AN316" t="str">
        <v>ITA</v>
      </c>
      <c r="AO316" t="str">
        <v>Iota</v>
      </c>
      <c r="AP316">
        <v>2020</v>
      </c>
      <c r="AQ316">
        <v>-205</v>
      </c>
      <c r="AW316" t="e">
        <v>#N/A</v>
      </c>
    </row>
    <row r="317" spans="11:49" x14ac:dyDescent="0.3">
      <c r="K317" s="44" t="s">
        <v>61</v>
      </c>
      <c r="L317" s="45" t="s">
        <v>48</v>
      </c>
      <c r="M317">
        <v>2021</v>
      </c>
      <c r="N317" s="46">
        <v>262</v>
      </c>
      <c r="O317" s="46">
        <v>271</v>
      </c>
      <c r="P317" s="46">
        <v>264</v>
      </c>
      <c r="Q317" s="46">
        <v>261</v>
      </c>
      <c r="R317" s="47">
        <v>261</v>
      </c>
      <c r="AN317" t="str">
        <v>ITA</v>
      </c>
      <c r="AO317" t="str">
        <v>Iota</v>
      </c>
      <c r="AP317">
        <v>2021</v>
      </c>
      <c r="AQ317">
        <v>-1091</v>
      </c>
      <c r="AW317" t="e">
        <v>#N/A</v>
      </c>
    </row>
    <row r="318" spans="11:49" x14ac:dyDescent="0.3">
      <c r="K318" s="44" t="s">
        <v>61</v>
      </c>
      <c r="L318" s="45" t="s">
        <v>48</v>
      </c>
      <c r="M318">
        <v>2022</v>
      </c>
      <c r="N318" s="46">
        <v>161</v>
      </c>
      <c r="O318" s="46">
        <v>81</v>
      </c>
      <c r="P318" s="46">
        <v>119</v>
      </c>
      <c r="Q318" s="46">
        <v>176</v>
      </c>
      <c r="R318" s="47">
        <v>176</v>
      </c>
      <c r="AN318" t="str">
        <v>ITA</v>
      </c>
      <c r="AO318" t="str">
        <v>Iota</v>
      </c>
      <c r="AP318">
        <v>2022</v>
      </c>
      <c r="AQ318">
        <v>-777</v>
      </c>
      <c r="AW318" t="e">
        <v>#N/A</v>
      </c>
    </row>
    <row r="319" spans="11:49" x14ac:dyDescent="0.3">
      <c r="K319" s="44" t="s">
        <v>61</v>
      </c>
      <c r="L319" s="45" t="s">
        <v>49</v>
      </c>
      <c r="M319">
        <v>2019</v>
      </c>
      <c r="N319" s="46">
        <v>35</v>
      </c>
      <c r="O319" s="46">
        <v>6</v>
      </c>
      <c r="P319" s="46">
        <v>62</v>
      </c>
      <c r="Q319" s="46">
        <v>213</v>
      </c>
      <c r="R319" s="47">
        <v>316</v>
      </c>
      <c r="AN319" t="str">
        <v>NOR</v>
      </c>
      <c r="AO319" t="str">
        <v>Alpha</v>
      </c>
      <c r="AP319">
        <v>2019</v>
      </c>
      <c r="AQ319">
        <v>48</v>
      </c>
      <c r="AW319" t="e">
        <v>#N/A</v>
      </c>
    </row>
    <row r="320" spans="11:49" x14ac:dyDescent="0.3">
      <c r="K320" s="44" t="s">
        <v>61</v>
      </c>
      <c r="L320" s="45" t="s">
        <v>49</v>
      </c>
      <c r="M320">
        <v>2020</v>
      </c>
      <c r="N320" s="46">
        <v>354</v>
      </c>
      <c r="O320" s="46">
        <v>456</v>
      </c>
      <c r="P320" s="46">
        <v>236</v>
      </c>
      <c r="Q320" s="46">
        <v>245</v>
      </c>
      <c r="R320" s="47">
        <v>1291</v>
      </c>
      <c r="AN320" t="str">
        <v>NOR</v>
      </c>
      <c r="AO320" t="str">
        <v>Alpha</v>
      </c>
      <c r="AP320">
        <v>2020</v>
      </c>
      <c r="AQ320">
        <v>141</v>
      </c>
      <c r="AW320" t="e">
        <v>#N/A</v>
      </c>
    </row>
    <row r="321" spans="11:49" x14ac:dyDescent="0.3">
      <c r="K321" s="44" t="s">
        <v>61</v>
      </c>
      <c r="L321" s="45" t="s">
        <v>49</v>
      </c>
      <c r="M321">
        <v>2021</v>
      </c>
      <c r="N321" s="46">
        <v>780</v>
      </c>
      <c r="O321" s="46">
        <v>736</v>
      </c>
      <c r="P321" s="46">
        <v>2201</v>
      </c>
      <c r="Q321" s="46">
        <v>313</v>
      </c>
      <c r="R321" s="47">
        <v>4030</v>
      </c>
      <c r="AN321" t="str">
        <v>NOR</v>
      </c>
      <c r="AO321" t="str">
        <v>Alpha</v>
      </c>
      <c r="AP321">
        <v>2021</v>
      </c>
      <c r="AQ321">
        <v>302</v>
      </c>
      <c r="AW321" t="e">
        <v>#N/A</v>
      </c>
    </row>
    <row r="322" spans="11:49" x14ac:dyDescent="0.3">
      <c r="K322" s="44" t="s">
        <v>61</v>
      </c>
      <c r="L322" s="45" t="s">
        <v>49</v>
      </c>
      <c r="M322">
        <v>2022</v>
      </c>
      <c r="N322" s="46">
        <v>1062</v>
      </c>
      <c r="O322" s="46">
        <v>517</v>
      </c>
      <c r="P322" s="46">
        <v>1233</v>
      </c>
      <c r="Q322" s="46">
        <v>124</v>
      </c>
      <c r="R322" s="47">
        <v>2936</v>
      </c>
      <c r="AN322" t="str">
        <v>NOR</v>
      </c>
      <c r="AO322" t="str">
        <v>Alpha</v>
      </c>
      <c r="AP322">
        <v>2022</v>
      </c>
      <c r="AQ322">
        <v>788</v>
      </c>
      <c r="AW322" t="e">
        <v>#N/A</v>
      </c>
    </row>
    <row r="323" spans="11:49" x14ac:dyDescent="0.3">
      <c r="K323" s="44" t="s">
        <v>61</v>
      </c>
      <c r="L323" s="45" t="s">
        <v>50</v>
      </c>
      <c r="M323">
        <v>2019</v>
      </c>
      <c r="N323" s="46">
        <v>18</v>
      </c>
      <c r="O323" s="46">
        <v>47</v>
      </c>
      <c r="P323" s="46">
        <v>150</v>
      </c>
      <c r="Q323" s="46">
        <v>1173</v>
      </c>
      <c r="R323" s="49">
        <f>SUM(dtbPTSource[[#This Row],[Qtr1]:[Qtr4]])</f>
        <v>1388</v>
      </c>
      <c r="AN323" t="str">
        <v>NOR</v>
      </c>
      <c r="AO323" t="str">
        <v>Beta</v>
      </c>
      <c r="AP323">
        <v>2019</v>
      </c>
      <c r="AQ323">
        <v>101</v>
      </c>
      <c r="AW323" t="e">
        <v>#N/A</v>
      </c>
    </row>
    <row r="324" spans="11:49" x14ac:dyDescent="0.3">
      <c r="K324" s="44" t="s">
        <v>61</v>
      </c>
      <c r="L324" s="45" t="s">
        <v>50</v>
      </c>
      <c r="M324">
        <v>2020</v>
      </c>
      <c r="N324" s="46">
        <v>20</v>
      </c>
      <c r="O324" s="46">
        <v>26</v>
      </c>
      <c r="P324" s="46">
        <v>175</v>
      </c>
      <c r="Q324" s="46">
        <v>112</v>
      </c>
      <c r="R324" s="49">
        <f>SUM(dtbPTSource[[#This Row],[Qtr1]:[Qtr4]])</f>
        <v>333</v>
      </c>
      <c r="AN324" t="str">
        <v>NOR</v>
      </c>
      <c r="AO324" t="str">
        <v>Beta</v>
      </c>
      <c r="AP324">
        <v>2020</v>
      </c>
      <c r="AQ324">
        <v>134</v>
      </c>
      <c r="AW324" t="e">
        <v>#N/A</v>
      </c>
    </row>
    <row r="325" spans="11:49" x14ac:dyDescent="0.3">
      <c r="K325" s="44" t="s">
        <v>61</v>
      </c>
      <c r="L325" s="45" t="s">
        <v>50</v>
      </c>
      <c r="M325">
        <v>2021</v>
      </c>
      <c r="N325" s="46">
        <v>744</v>
      </c>
      <c r="O325" s="46">
        <v>354</v>
      </c>
      <c r="P325" s="46">
        <v>2131</v>
      </c>
      <c r="Q325" s="46">
        <v>175</v>
      </c>
      <c r="R325" s="49">
        <f>SUM(dtbPTSource[[#This Row],[Qtr1]:[Qtr4]])</f>
        <v>3404</v>
      </c>
      <c r="AN325" t="str">
        <v>NOR</v>
      </c>
      <c r="AO325" t="str">
        <v>Beta</v>
      </c>
      <c r="AP325">
        <v>2021</v>
      </c>
      <c r="AQ325">
        <v>673</v>
      </c>
      <c r="AW325" t="e">
        <v>#N/A</v>
      </c>
    </row>
    <row r="326" spans="11:49" x14ac:dyDescent="0.3">
      <c r="K326" s="44" t="s">
        <v>61</v>
      </c>
      <c r="L326" s="45" t="s">
        <v>50</v>
      </c>
      <c r="M326">
        <v>2022</v>
      </c>
      <c r="N326" s="46">
        <v>267</v>
      </c>
      <c r="O326" s="46">
        <v>92</v>
      </c>
      <c r="P326" s="46">
        <v>657</v>
      </c>
      <c r="Q326" s="46">
        <v>809</v>
      </c>
      <c r="R326" s="49">
        <f>SUM(dtbPTSource[[#This Row],[Qtr1]:[Qtr4]])</f>
        <v>1825</v>
      </c>
      <c r="AN326" t="str">
        <v>NOR</v>
      </c>
      <c r="AO326" t="str">
        <v>Beta</v>
      </c>
      <c r="AP326">
        <v>2022</v>
      </c>
      <c r="AQ326">
        <v>85</v>
      </c>
      <c r="AW326" t="e">
        <v>#N/A</v>
      </c>
    </row>
    <row r="327" spans="11:49" x14ac:dyDescent="0.3">
      <c r="K327" s="44" t="s">
        <v>61</v>
      </c>
      <c r="L327" s="45" t="s">
        <v>51</v>
      </c>
      <c r="M327">
        <v>2019</v>
      </c>
      <c r="N327" s="46">
        <v>241</v>
      </c>
      <c r="O327" s="46">
        <v>44</v>
      </c>
      <c r="P327" s="46">
        <v>640</v>
      </c>
      <c r="Q327" s="46">
        <v>452</v>
      </c>
      <c r="R327" s="49">
        <f>SUM(dtbPTSource[[#This Row],[Qtr1]:[Qtr4]])</f>
        <v>1377</v>
      </c>
      <c r="AN327" t="str">
        <v>NOR</v>
      </c>
      <c r="AO327" t="str">
        <v>Gamma</v>
      </c>
      <c r="AP327">
        <v>2019</v>
      </c>
      <c r="AQ327">
        <v>632</v>
      </c>
      <c r="AW327" t="e">
        <v>#N/A</v>
      </c>
    </row>
    <row r="328" spans="11:49" x14ac:dyDescent="0.3">
      <c r="K328" s="44" t="s">
        <v>61</v>
      </c>
      <c r="L328" s="45" t="s">
        <v>51</v>
      </c>
      <c r="M328">
        <v>2020</v>
      </c>
      <c r="N328" s="46">
        <v>440</v>
      </c>
      <c r="O328" s="46">
        <v>2469</v>
      </c>
      <c r="P328" s="46">
        <v>470</v>
      </c>
      <c r="Q328" s="46">
        <v>484</v>
      </c>
      <c r="R328" s="49">
        <f>SUM(dtbPTSource[[#This Row],[Qtr1]:[Qtr4]])</f>
        <v>3863</v>
      </c>
      <c r="AN328" t="str">
        <v>NOR</v>
      </c>
      <c r="AO328" t="str">
        <v>Gamma</v>
      </c>
      <c r="AP328">
        <v>2020</v>
      </c>
      <c r="AQ328">
        <v>267</v>
      </c>
      <c r="AW328" t="e">
        <v>#N/A</v>
      </c>
    </row>
    <row r="329" spans="11:49" x14ac:dyDescent="0.3">
      <c r="K329" s="44" t="s">
        <v>61</v>
      </c>
      <c r="L329" s="45" t="s">
        <v>51</v>
      </c>
      <c r="M329">
        <v>2021</v>
      </c>
      <c r="N329" s="46">
        <v>1044</v>
      </c>
      <c r="O329" s="46">
        <v>438</v>
      </c>
      <c r="P329" s="46">
        <v>1523</v>
      </c>
      <c r="Q329" s="46">
        <v>597</v>
      </c>
      <c r="R329" s="49">
        <f>SUM(dtbPTSource[[#This Row],[Qtr1]:[Qtr4]])</f>
        <v>3602</v>
      </c>
      <c r="AN329" t="str">
        <v>NOR</v>
      </c>
      <c r="AO329" t="str">
        <v>Gamma</v>
      </c>
      <c r="AP329">
        <v>2021</v>
      </c>
      <c r="AQ329">
        <v>171</v>
      </c>
      <c r="AW329" t="e">
        <v>#N/A</v>
      </c>
    </row>
    <row r="330" spans="11:49" x14ac:dyDescent="0.3">
      <c r="K330" s="44" t="s">
        <v>61</v>
      </c>
      <c r="L330" s="45" t="s">
        <v>51</v>
      </c>
      <c r="M330">
        <v>2022</v>
      </c>
      <c r="N330" s="46">
        <v>2217</v>
      </c>
      <c r="O330" s="46">
        <v>956</v>
      </c>
      <c r="P330" s="46">
        <v>1346</v>
      </c>
      <c r="Q330" s="46">
        <v>528</v>
      </c>
      <c r="R330" s="49">
        <f>SUM(dtbPTSource[[#This Row],[Qtr1]:[Qtr4]])</f>
        <v>5047</v>
      </c>
      <c r="AN330" t="str">
        <v>NOR</v>
      </c>
      <c r="AO330" t="str">
        <v>Gamma</v>
      </c>
      <c r="AP330">
        <v>2022</v>
      </c>
      <c r="AQ330">
        <v>57</v>
      </c>
      <c r="AW330" t="e">
        <v>#N/A</v>
      </c>
    </row>
    <row r="331" spans="11:49" x14ac:dyDescent="0.3">
      <c r="K331" s="44" t="s">
        <v>61</v>
      </c>
      <c r="L331" s="45" t="s">
        <v>52</v>
      </c>
      <c r="M331">
        <v>2019</v>
      </c>
      <c r="N331" s="46">
        <v>279</v>
      </c>
      <c r="O331" s="46">
        <v>400</v>
      </c>
      <c r="P331" s="46">
        <v>536</v>
      </c>
      <c r="Q331" s="46">
        <v>969</v>
      </c>
      <c r="R331" s="49">
        <f>SUM(dtbPTSource[[#This Row],[Qtr1]:[Qtr4]])</f>
        <v>2184</v>
      </c>
      <c r="AN331" t="str">
        <v>NOR</v>
      </c>
      <c r="AO331" t="str">
        <v>Delta</v>
      </c>
      <c r="AP331">
        <v>2019</v>
      </c>
      <c r="AQ331">
        <v>477</v>
      </c>
      <c r="AW331" t="e">
        <v>#N/A</v>
      </c>
    </row>
    <row r="332" spans="11:49" x14ac:dyDescent="0.3">
      <c r="K332" s="44" t="s">
        <v>61</v>
      </c>
      <c r="L332" s="45" t="s">
        <v>52</v>
      </c>
      <c r="M332">
        <v>2020</v>
      </c>
      <c r="N332" s="46">
        <v>356</v>
      </c>
      <c r="O332" s="46">
        <v>456</v>
      </c>
      <c r="P332" s="46">
        <v>214</v>
      </c>
      <c r="Q332" s="46">
        <v>32</v>
      </c>
      <c r="R332" s="49">
        <f>SUM(dtbPTSource[[#This Row],[Qtr1]:[Qtr4]])</f>
        <v>1058</v>
      </c>
      <c r="AN332" t="str">
        <v>NOR</v>
      </c>
      <c r="AO332" t="str">
        <v>Delta</v>
      </c>
      <c r="AP332">
        <v>2020</v>
      </c>
      <c r="AQ332">
        <v>300</v>
      </c>
      <c r="AW332" t="e">
        <v>#N/A</v>
      </c>
    </row>
    <row r="333" spans="11:49" x14ac:dyDescent="0.3">
      <c r="K333" s="44" t="s">
        <v>61</v>
      </c>
      <c r="L333" s="45" t="s">
        <v>52</v>
      </c>
      <c r="M333">
        <v>2021</v>
      </c>
      <c r="N333" s="46">
        <v>135</v>
      </c>
      <c r="O333" s="46">
        <v>46</v>
      </c>
      <c r="P333" s="46">
        <v>-83</v>
      </c>
      <c r="Q333" s="46">
        <v>-241</v>
      </c>
      <c r="R333" s="49">
        <f>SUM(dtbPTSource[[#This Row],[Qtr1]:[Qtr4]])</f>
        <v>-143</v>
      </c>
      <c r="AN333" t="str">
        <v>NOR</v>
      </c>
      <c r="AO333" t="str">
        <v>Delta</v>
      </c>
      <c r="AP333">
        <v>2021</v>
      </c>
      <c r="AQ333">
        <v>261</v>
      </c>
      <c r="AW333" t="e">
        <v>#N/A</v>
      </c>
    </row>
    <row r="334" spans="11:49" x14ac:dyDescent="0.3">
      <c r="K334" s="44" t="s">
        <v>61</v>
      </c>
      <c r="L334" s="45" t="s">
        <v>52</v>
      </c>
      <c r="M334">
        <v>2022</v>
      </c>
      <c r="N334" s="46">
        <v>-50</v>
      </c>
      <c r="O334" s="46">
        <v>41</v>
      </c>
      <c r="P334" s="46">
        <v>79</v>
      </c>
      <c r="Q334" s="46">
        <v>98</v>
      </c>
      <c r="R334" s="49">
        <f>SUM(dtbPTSource[[#This Row],[Qtr1]:[Qtr4]])</f>
        <v>168</v>
      </c>
      <c r="AN334" t="str">
        <v>NOR</v>
      </c>
      <c r="AO334" t="str">
        <v>Delta</v>
      </c>
      <c r="AP334">
        <v>2022</v>
      </c>
      <c r="AQ334">
        <v>176</v>
      </c>
      <c r="AW334" t="e">
        <v>#N/A</v>
      </c>
    </row>
    <row r="335" spans="11:49" x14ac:dyDescent="0.3">
      <c r="K335" s="44" t="s">
        <v>61</v>
      </c>
      <c r="L335" s="45" t="s">
        <v>53</v>
      </c>
      <c r="M335">
        <v>2019</v>
      </c>
      <c r="N335" s="46">
        <v>3</v>
      </c>
      <c r="O335" s="46">
        <v>14</v>
      </c>
      <c r="P335" s="46">
        <v>-8</v>
      </c>
      <c r="Q335" s="46">
        <v>-249</v>
      </c>
      <c r="R335" s="47">
        <v>-240</v>
      </c>
      <c r="AN335" t="str">
        <v>NOR</v>
      </c>
      <c r="AO335" t="str">
        <v>Epsilon</v>
      </c>
      <c r="AP335">
        <v>2019</v>
      </c>
      <c r="AQ335">
        <v>316</v>
      </c>
      <c r="AW335" t="e">
        <v>#N/A</v>
      </c>
    </row>
    <row r="336" spans="11:49" x14ac:dyDescent="0.3">
      <c r="K336" s="44" t="s">
        <v>61</v>
      </c>
      <c r="L336" s="45" t="s">
        <v>53</v>
      </c>
      <c r="M336">
        <v>2020</v>
      </c>
      <c r="N336" s="46">
        <v>69</v>
      </c>
      <c r="O336" s="46">
        <v>57</v>
      </c>
      <c r="P336" s="46">
        <v>451</v>
      </c>
      <c r="Q336" s="46">
        <v>-93</v>
      </c>
      <c r="R336" s="47">
        <v>484</v>
      </c>
      <c r="AN336" t="str">
        <v>NOR</v>
      </c>
      <c r="AO336" t="str">
        <v>Epsilon</v>
      </c>
      <c r="AP336">
        <v>2020</v>
      </c>
      <c r="AQ336">
        <v>1291</v>
      </c>
      <c r="AW336" t="e">
        <v>#N/A</v>
      </c>
    </row>
    <row r="337" spans="11:49" x14ac:dyDescent="0.3">
      <c r="K337" s="44" t="s">
        <v>61</v>
      </c>
      <c r="L337" s="45" t="s">
        <v>53</v>
      </c>
      <c r="M337">
        <v>2021</v>
      </c>
      <c r="N337" s="46">
        <v>76</v>
      </c>
      <c r="O337" s="46">
        <v>76</v>
      </c>
      <c r="P337" s="46">
        <v>1101</v>
      </c>
      <c r="Q337" s="46">
        <v>-93</v>
      </c>
      <c r="R337" s="47">
        <v>1160</v>
      </c>
      <c r="AN337" t="str">
        <v>NOR</v>
      </c>
      <c r="AO337" t="str">
        <v>Epsilon</v>
      </c>
      <c r="AP337">
        <v>2021</v>
      </c>
      <c r="AQ337">
        <v>4030</v>
      </c>
      <c r="AW337" t="e">
        <v>#N/A</v>
      </c>
    </row>
    <row r="338" spans="11:49" x14ac:dyDescent="0.3">
      <c r="K338" s="44" t="s">
        <v>61</v>
      </c>
      <c r="L338" s="45" t="s">
        <v>53</v>
      </c>
      <c r="M338">
        <v>2022</v>
      </c>
      <c r="N338" s="46">
        <v>147</v>
      </c>
      <c r="O338" s="46">
        <v>574</v>
      </c>
      <c r="P338" s="46">
        <v>-149</v>
      </c>
      <c r="Q338" s="46">
        <v>234</v>
      </c>
      <c r="R338" s="47">
        <v>806</v>
      </c>
      <c r="AN338" t="str">
        <v>NOR</v>
      </c>
      <c r="AO338" t="str">
        <v>Epsilon</v>
      </c>
      <c r="AP338">
        <v>2022</v>
      </c>
      <c r="AQ338">
        <v>2936</v>
      </c>
      <c r="AW338" t="e">
        <v>#N/A</v>
      </c>
    </row>
    <row r="339" spans="11:49" x14ac:dyDescent="0.3">
      <c r="K339" s="44" t="s">
        <v>62</v>
      </c>
      <c r="L339" s="45" t="s">
        <v>45</v>
      </c>
      <c r="M339">
        <v>2019</v>
      </c>
      <c r="N339" s="46">
        <v>30</v>
      </c>
      <c r="O339" s="46">
        <v>59</v>
      </c>
      <c r="P339" s="46">
        <v>18</v>
      </c>
      <c r="Q339" s="46">
        <v>87</v>
      </c>
      <c r="R339" s="47">
        <v>198</v>
      </c>
      <c r="AN339" t="str">
        <v>NOR</v>
      </c>
      <c r="AO339" t="str">
        <v>Feta</v>
      </c>
      <c r="AP339">
        <v>2019</v>
      </c>
      <c r="AQ339">
        <v>1388</v>
      </c>
      <c r="AW339" t="e">
        <v>#N/A</v>
      </c>
    </row>
    <row r="340" spans="11:49" x14ac:dyDescent="0.3">
      <c r="K340" s="44" t="s">
        <v>62</v>
      </c>
      <c r="L340" s="45" t="s">
        <v>45</v>
      </c>
      <c r="M340">
        <v>2020</v>
      </c>
      <c r="N340" s="46">
        <v>10</v>
      </c>
      <c r="O340" s="46">
        <v>-10</v>
      </c>
      <c r="P340" s="46">
        <v>80</v>
      </c>
      <c r="Q340" s="46">
        <v>109</v>
      </c>
      <c r="R340" s="47">
        <v>189</v>
      </c>
      <c r="AN340" t="str">
        <v>NOR</v>
      </c>
      <c r="AO340" t="str">
        <v>Feta</v>
      </c>
      <c r="AP340">
        <v>2020</v>
      </c>
      <c r="AQ340">
        <v>333</v>
      </c>
      <c r="AW340" t="e">
        <v>#N/A</v>
      </c>
    </row>
    <row r="341" spans="11:49" x14ac:dyDescent="0.3">
      <c r="K341" s="44" t="s">
        <v>62</v>
      </c>
      <c r="L341" s="45" t="s">
        <v>45</v>
      </c>
      <c r="M341">
        <v>2021</v>
      </c>
      <c r="N341" s="46">
        <v>57</v>
      </c>
      <c r="O341" s="46">
        <v>3</v>
      </c>
      <c r="P341" s="46">
        <v>76</v>
      </c>
      <c r="Q341" s="46">
        <v>192</v>
      </c>
      <c r="R341" s="47">
        <v>191</v>
      </c>
      <c r="AN341" t="str">
        <v>NOR</v>
      </c>
      <c r="AO341" t="str">
        <v>Feta</v>
      </c>
      <c r="AP341">
        <v>2021</v>
      </c>
      <c r="AQ341">
        <v>3404</v>
      </c>
      <c r="AW341" t="e">
        <v>#N/A</v>
      </c>
    </row>
    <row r="342" spans="11:49" x14ac:dyDescent="0.3">
      <c r="K342" s="44" t="s">
        <v>62</v>
      </c>
      <c r="L342" s="45" t="s">
        <v>45</v>
      </c>
      <c r="M342">
        <v>2022</v>
      </c>
      <c r="N342" s="46">
        <v>28</v>
      </c>
      <c r="O342" s="46">
        <v>74</v>
      </c>
      <c r="P342" s="46">
        <v>-20</v>
      </c>
      <c r="Q342" s="46">
        <v>107</v>
      </c>
      <c r="R342" s="47">
        <v>224</v>
      </c>
      <c r="AN342" t="str">
        <v>NOR</v>
      </c>
      <c r="AO342" t="str">
        <v>Feta</v>
      </c>
      <c r="AP342">
        <v>2022</v>
      </c>
      <c r="AQ342">
        <v>1825</v>
      </c>
      <c r="AW342" t="e">
        <v>#N/A</v>
      </c>
    </row>
    <row r="343" spans="11:49" x14ac:dyDescent="0.3">
      <c r="K343" s="44" t="s">
        <v>62</v>
      </c>
      <c r="L343" s="45" t="s">
        <v>46</v>
      </c>
      <c r="M343">
        <v>2019</v>
      </c>
      <c r="N343" s="46">
        <v>218</v>
      </c>
      <c r="O343" s="46">
        <v>139</v>
      </c>
      <c r="P343" s="46">
        <v>39</v>
      </c>
      <c r="Q343" s="46">
        <v>161</v>
      </c>
      <c r="R343" s="47">
        <v>142</v>
      </c>
      <c r="AN343" t="str">
        <v>NOR</v>
      </c>
      <c r="AO343" t="str">
        <v>Gorgonzola</v>
      </c>
      <c r="AP343">
        <v>2019</v>
      </c>
      <c r="AQ343">
        <v>1377</v>
      </c>
      <c r="AW343" t="e">
        <v>#N/A</v>
      </c>
    </row>
    <row r="344" spans="11:49" x14ac:dyDescent="0.3">
      <c r="K344" s="44" t="s">
        <v>62</v>
      </c>
      <c r="L344" s="45" t="s">
        <v>46</v>
      </c>
      <c r="M344">
        <v>2020</v>
      </c>
      <c r="N344" s="46">
        <v>244</v>
      </c>
      <c r="O344" s="46">
        <v>172</v>
      </c>
      <c r="P344" s="46">
        <v>39</v>
      </c>
      <c r="Q344" s="46">
        <v>117</v>
      </c>
      <c r="R344" s="47">
        <v>96</v>
      </c>
      <c r="AN344" t="str">
        <v>NOR</v>
      </c>
      <c r="AO344" t="str">
        <v>Gorgonzola</v>
      </c>
      <c r="AP344">
        <v>2020</v>
      </c>
      <c r="AQ344">
        <v>3863</v>
      </c>
      <c r="AW344" t="e">
        <v>#N/A</v>
      </c>
    </row>
    <row r="345" spans="11:49" x14ac:dyDescent="0.3">
      <c r="K345" s="44" t="s">
        <v>62</v>
      </c>
      <c r="L345" s="45" t="s">
        <v>46</v>
      </c>
      <c r="M345">
        <v>2021</v>
      </c>
      <c r="N345" s="46">
        <v>197</v>
      </c>
      <c r="O345" s="46">
        <v>99</v>
      </c>
      <c r="P345" s="46">
        <v>83</v>
      </c>
      <c r="Q345" s="46">
        <v>169</v>
      </c>
      <c r="R345" s="47">
        <v>104</v>
      </c>
      <c r="AN345" t="str">
        <v>NOR</v>
      </c>
      <c r="AO345" t="str">
        <v>Gorgonzola</v>
      </c>
      <c r="AP345">
        <v>2021</v>
      </c>
      <c r="AQ345">
        <v>3602</v>
      </c>
      <c r="AW345" t="e">
        <v>#N/A</v>
      </c>
    </row>
    <row r="346" spans="11:49" x14ac:dyDescent="0.3">
      <c r="K346" s="44" t="s">
        <v>62</v>
      </c>
      <c r="L346" s="45" t="s">
        <v>46</v>
      </c>
      <c r="M346">
        <v>2022</v>
      </c>
      <c r="N346" s="46">
        <v>260</v>
      </c>
      <c r="O346" s="46">
        <v>253</v>
      </c>
      <c r="P346" s="46">
        <v>179</v>
      </c>
      <c r="Q346" s="46">
        <v>85</v>
      </c>
      <c r="R346" s="47">
        <v>180</v>
      </c>
      <c r="AN346" t="str">
        <v>NOR</v>
      </c>
      <c r="AO346" t="str">
        <v>Gorgonzola</v>
      </c>
      <c r="AP346">
        <v>2022</v>
      </c>
      <c r="AQ346">
        <v>5047</v>
      </c>
      <c r="AW346" t="e">
        <v>#N/A</v>
      </c>
    </row>
    <row r="347" spans="11:49" x14ac:dyDescent="0.3">
      <c r="K347" s="44" t="s">
        <v>62</v>
      </c>
      <c r="L347" s="45" t="s">
        <v>47</v>
      </c>
      <c r="M347">
        <v>2019</v>
      </c>
      <c r="N347" s="46">
        <v>234</v>
      </c>
      <c r="O347" s="46">
        <v>244</v>
      </c>
      <c r="P347" s="46">
        <v>253</v>
      </c>
      <c r="Q347" s="46">
        <v>340</v>
      </c>
      <c r="R347" s="47">
        <v>409</v>
      </c>
      <c r="AN347" t="str">
        <v>NOR</v>
      </c>
      <c r="AO347" t="str">
        <v>Halloumi</v>
      </c>
      <c r="AP347">
        <v>2019</v>
      </c>
      <c r="AQ347">
        <v>2184</v>
      </c>
      <c r="AW347" t="e">
        <v>#N/A</v>
      </c>
    </row>
    <row r="348" spans="11:49" x14ac:dyDescent="0.3">
      <c r="K348" s="44" t="s">
        <v>62</v>
      </c>
      <c r="L348" s="45" t="s">
        <v>47</v>
      </c>
      <c r="M348">
        <v>2020</v>
      </c>
      <c r="N348" s="46">
        <v>198</v>
      </c>
      <c r="O348" s="46">
        <v>179</v>
      </c>
      <c r="P348" s="46">
        <v>229</v>
      </c>
      <c r="Q348" s="46">
        <v>107</v>
      </c>
      <c r="R348" s="47">
        <v>102</v>
      </c>
      <c r="AN348" t="str">
        <v>NOR</v>
      </c>
      <c r="AO348" t="str">
        <v>Halloumi</v>
      </c>
      <c r="AP348">
        <v>2020</v>
      </c>
      <c r="AQ348">
        <v>1058</v>
      </c>
      <c r="AW348" t="e">
        <v>#N/A</v>
      </c>
    </row>
    <row r="349" spans="11:49" x14ac:dyDescent="0.3">
      <c r="K349" s="44" t="s">
        <v>62</v>
      </c>
      <c r="L349" s="45" t="s">
        <v>47</v>
      </c>
      <c r="M349">
        <v>2021</v>
      </c>
      <c r="N349" s="46">
        <v>189</v>
      </c>
      <c r="O349" s="46">
        <v>216</v>
      </c>
      <c r="P349" s="46">
        <v>261</v>
      </c>
      <c r="Q349" s="46">
        <v>76</v>
      </c>
      <c r="R349" s="47">
        <v>158</v>
      </c>
      <c r="AN349" t="str">
        <v>NOR</v>
      </c>
      <c r="AO349" t="str">
        <v>Halloumi</v>
      </c>
      <c r="AP349">
        <v>2021</v>
      </c>
      <c r="AQ349">
        <v>-143</v>
      </c>
      <c r="AW349" t="e">
        <v>#N/A</v>
      </c>
    </row>
    <row r="350" spans="11:49" x14ac:dyDescent="0.3">
      <c r="K350" s="44" t="s">
        <v>62</v>
      </c>
      <c r="L350" s="45" t="s">
        <v>47</v>
      </c>
      <c r="M350">
        <v>2022</v>
      </c>
      <c r="N350" s="46">
        <v>190</v>
      </c>
      <c r="O350" s="46">
        <v>230</v>
      </c>
      <c r="P350" s="46">
        <v>238</v>
      </c>
      <c r="Q350" s="46">
        <v>293</v>
      </c>
      <c r="R350" s="47">
        <v>380</v>
      </c>
      <c r="AN350" t="str">
        <v>NOR</v>
      </c>
      <c r="AO350" t="str">
        <v>Halloumi</v>
      </c>
      <c r="AP350">
        <v>2022</v>
      </c>
      <c r="AQ350">
        <v>168</v>
      </c>
      <c r="AW350" t="e">
        <v>#N/A</v>
      </c>
    </row>
    <row r="351" spans="11:49" x14ac:dyDescent="0.3">
      <c r="K351" s="44" t="s">
        <v>62</v>
      </c>
      <c r="L351" s="45" t="s">
        <v>48</v>
      </c>
      <c r="M351">
        <v>2019</v>
      </c>
      <c r="N351" s="46">
        <v>211</v>
      </c>
      <c r="O351" s="46">
        <v>332</v>
      </c>
      <c r="P351" s="46">
        <v>268</v>
      </c>
      <c r="Q351" s="46">
        <v>373</v>
      </c>
      <c r="R351" s="47">
        <v>334</v>
      </c>
      <c r="AN351" t="str">
        <v>NOR</v>
      </c>
      <c r="AO351" t="str">
        <v>Iota</v>
      </c>
      <c r="AP351">
        <v>2019</v>
      </c>
      <c r="AQ351">
        <v>-240</v>
      </c>
      <c r="AW351" t="e">
        <v>#N/A</v>
      </c>
    </row>
    <row r="352" spans="11:49" x14ac:dyDescent="0.3">
      <c r="K352" s="44" t="s">
        <v>62</v>
      </c>
      <c r="L352" s="45" t="s">
        <v>48</v>
      </c>
      <c r="M352">
        <v>2020</v>
      </c>
      <c r="N352" s="46">
        <v>225</v>
      </c>
      <c r="O352" s="46">
        <v>101</v>
      </c>
      <c r="P352" s="46">
        <v>234</v>
      </c>
      <c r="Q352" s="46">
        <v>175</v>
      </c>
      <c r="R352" s="47">
        <v>105</v>
      </c>
      <c r="AN352" t="str">
        <v>NOR</v>
      </c>
      <c r="AO352" t="str">
        <v>Iota</v>
      </c>
      <c r="AP352">
        <v>2020</v>
      </c>
      <c r="AQ352">
        <v>484</v>
      </c>
      <c r="AW352" t="e">
        <v>#N/A</v>
      </c>
    </row>
    <row r="353" spans="11:49" x14ac:dyDescent="0.3">
      <c r="K353" s="44" t="s">
        <v>62</v>
      </c>
      <c r="L353" s="45" t="s">
        <v>48</v>
      </c>
      <c r="M353">
        <v>2021</v>
      </c>
      <c r="N353" s="46">
        <v>217</v>
      </c>
      <c r="O353" s="46">
        <v>103</v>
      </c>
      <c r="P353" s="46">
        <v>216</v>
      </c>
      <c r="Q353" s="46">
        <v>123</v>
      </c>
      <c r="R353" s="47">
        <v>92</v>
      </c>
      <c r="AN353" t="str">
        <v>NOR</v>
      </c>
      <c r="AO353" t="str">
        <v>Iota</v>
      </c>
      <c r="AP353">
        <v>2021</v>
      </c>
      <c r="AQ353">
        <v>1160</v>
      </c>
      <c r="AW353" t="e">
        <v>#N/A</v>
      </c>
    </row>
    <row r="354" spans="11:49" x14ac:dyDescent="0.3">
      <c r="K354" s="44" t="s">
        <v>62</v>
      </c>
      <c r="L354" s="45" t="s">
        <v>48</v>
      </c>
      <c r="M354">
        <v>2022</v>
      </c>
      <c r="N354" s="46">
        <v>249</v>
      </c>
      <c r="O354" s="46">
        <v>370</v>
      </c>
      <c r="P354" s="46">
        <v>259</v>
      </c>
      <c r="Q354" s="46">
        <v>357</v>
      </c>
      <c r="R354" s="47">
        <v>297</v>
      </c>
      <c r="AN354" t="str">
        <v>NOR</v>
      </c>
      <c r="AO354" t="str">
        <v>Iota</v>
      </c>
      <c r="AP354">
        <v>2022</v>
      </c>
      <c r="AQ354">
        <v>806</v>
      </c>
      <c r="AW354" t="e">
        <v>#N/A</v>
      </c>
    </row>
    <row r="355" spans="11:49" x14ac:dyDescent="0.3">
      <c r="K355" s="44" t="s">
        <v>62</v>
      </c>
      <c r="L355" s="45" t="s">
        <v>49</v>
      </c>
      <c r="M355">
        <v>2019</v>
      </c>
      <c r="N355" s="46">
        <v>70</v>
      </c>
      <c r="O355" s="46">
        <v>155</v>
      </c>
      <c r="P355" s="46">
        <v>191</v>
      </c>
      <c r="Q355" s="46">
        <v>452</v>
      </c>
      <c r="R355" s="47">
        <v>896</v>
      </c>
      <c r="AN355" t="str">
        <v>NZL</v>
      </c>
      <c r="AO355" t="str">
        <v>Alpha</v>
      </c>
      <c r="AP355">
        <v>2019</v>
      </c>
      <c r="AQ355">
        <v>198</v>
      </c>
      <c r="AW355" t="e">
        <v>#N/A</v>
      </c>
    </row>
    <row r="356" spans="11:49" x14ac:dyDescent="0.3">
      <c r="K356" s="44" t="s">
        <v>62</v>
      </c>
      <c r="L356" s="45" t="s">
        <v>49</v>
      </c>
      <c r="M356">
        <v>2020</v>
      </c>
      <c r="N356" s="46">
        <v>131</v>
      </c>
      <c r="O356" s="46">
        <v>20</v>
      </c>
      <c r="P356" s="46">
        <v>50</v>
      </c>
      <c r="Q356" s="46">
        <v>416</v>
      </c>
      <c r="R356" s="47">
        <v>724</v>
      </c>
      <c r="AN356" t="str">
        <v>NZL</v>
      </c>
      <c r="AO356" t="str">
        <v>Alpha</v>
      </c>
      <c r="AP356">
        <v>2020</v>
      </c>
      <c r="AQ356">
        <v>189</v>
      </c>
      <c r="AW356" t="e">
        <v>#N/A</v>
      </c>
    </row>
    <row r="357" spans="11:49" x14ac:dyDescent="0.3">
      <c r="K357" s="44" t="s">
        <v>62</v>
      </c>
      <c r="L357" s="45" t="s">
        <v>49</v>
      </c>
      <c r="M357">
        <v>2021</v>
      </c>
      <c r="N357" s="46">
        <v>60</v>
      </c>
      <c r="O357" s="46">
        <v>134</v>
      </c>
      <c r="P357" s="46">
        <v>144</v>
      </c>
      <c r="Q357" s="46">
        <v>480</v>
      </c>
      <c r="R357" s="47">
        <v>860</v>
      </c>
      <c r="AN357" t="str">
        <v>NZL</v>
      </c>
      <c r="AO357" t="str">
        <v>Alpha</v>
      </c>
      <c r="AP357">
        <v>2021</v>
      </c>
      <c r="AQ357">
        <v>191</v>
      </c>
      <c r="AW357" t="e">
        <v>#N/A</v>
      </c>
    </row>
    <row r="358" spans="11:49" x14ac:dyDescent="0.3">
      <c r="K358" s="44" t="s">
        <v>62</v>
      </c>
      <c r="L358" s="45" t="s">
        <v>49</v>
      </c>
      <c r="M358">
        <v>2022</v>
      </c>
      <c r="N358" s="46">
        <v>89</v>
      </c>
      <c r="O358" s="46">
        <v>145</v>
      </c>
      <c r="P358" s="46">
        <v>239</v>
      </c>
      <c r="Q358" s="46">
        <v>449</v>
      </c>
      <c r="R358" s="47">
        <v>935</v>
      </c>
      <c r="AN358" t="str">
        <v>NZL</v>
      </c>
      <c r="AO358" t="str">
        <v>Alpha</v>
      </c>
      <c r="AP358">
        <v>2022</v>
      </c>
      <c r="AQ358">
        <v>224</v>
      </c>
      <c r="AW358" t="e">
        <v>#N/A</v>
      </c>
    </row>
    <row r="359" spans="11:49" x14ac:dyDescent="0.3">
      <c r="K359" s="44" t="s">
        <v>62</v>
      </c>
      <c r="L359" s="45" t="s">
        <v>50</v>
      </c>
      <c r="M359">
        <v>2019</v>
      </c>
      <c r="N359" s="46">
        <v>22</v>
      </c>
      <c r="O359" s="46">
        <v>-48</v>
      </c>
      <c r="P359" s="46">
        <v>51</v>
      </c>
      <c r="Q359" s="46">
        <v>310</v>
      </c>
      <c r="R359" s="49">
        <f>SUM(dtbPTSource[[#This Row],[Qtr1]:[Qtr4]])</f>
        <v>335</v>
      </c>
      <c r="AN359" t="str">
        <v>NZL</v>
      </c>
      <c r="AO359" t="str">
        <v>Beta</v>
      </c>
      <c r="AP359">
        <v>2019</v>
      </c>
      <c r="AQ359">
        <v>142</v>
      </c>
      <c r="AW359" t="e">
        <v>#N/A</v>
      </c>
    </row>
    <row r="360" spans="11:49" x14ac:dyDescent="0.3">
      <c r="K360" s="44" t="s">
        <v>62</v>
      </c>
      <c r="L360" s="45" t="s">
        <v>50</v>
      </c>
      <c r="M360">
        <v>2020</v>
      </c>
      <c r="N360" s="46">
        <v>15</v>
      </c>
      <c r="O360" s="46">
        <v>61</v>
      </c>
      <c r="P360" s="46">
        <v>90</v>
      </c>
      <c r="Q360" s="46">
        <v>79</v>
      </c>
      <c r="R360" s="49">
        <f>SUM(dtbPTSource[[#This Row],[Qtr1]:[Qtr4]])</f>
        <v>245</v>
      </c>
      <c r="AN360" t="str">
        <v>NZL</v>
      </c>
      <c r="AO360" t="str">
        <v>Beta</v>
      </c>
      <c r="AP360">
        <v>2020</v>
      </c>
      <c r="AQ360">
        <v>96</v>
      </c>
      <c r="AW360" t="e">
        <v>#N/A</v>
      </c>
    </row>
    <row r="361" spans="11:49" x14ac:dyDescent="0.3">
      <c r="K361" s="44" t="s">
        <v>62</v>
      </c>
      <c r="L361" s="45" t="s">
        <v>50</v>
      </c>
      <c r="M361">
        <v>2021</v>
      </c>
      <c r="N361" s="46">
        <v>-41</v>
      </c>
      <c r="O361" s="46">
        <v>97</v>
      </c>
      <c r="P361" s="46">
        <v>26</v>
      </c>
      <c r="Q361" s="46">
        <v>106</v>
      </c>
      <c r="R361" s="49">
        <f>SUM(dtbPTSource[[#This Row],[Qtr1]:[Qtr4]])</f>
        <v>188</v>
      </c>
      <c r="AN361" t="str">
        <v>NZL</v>
      </c>
      <c r="AO361" t="str">
        <v>Beta</v>
      </c>
      <c r="AP361">
        <v>2021</v>
      </c>
      <c r="AQ361">
        <v>104</v>
      </c>
      <c r="AW361" t="e">
        <v>#N/A</v>
      </c>
    </row>
    <row r="362" spans="11:49" x14ac:dyDescent="0.3">
      <c r="K362" s="44" t="s">
        <v>62</v>
      </c>
      <c r="L362" s="45" t="s">
        <v>50</v>
      </c>
      <c r="M362">
        <v>2022</v>
      </c>
      <c r="N362" s="46">
        <v>-26</v>
      </c>
      <c r="O362" s="46">
        <v>106</v>
      </c>
      <c r="P362" s="46">
        <v>85</v>
      </c>
      <c r="Q362" s="46">
        <v>125</v>
      </c>
      <c r="R362" s="49">
        <f>SUM(dtbPTSource[[#This Row],[Qtr1]:[Qtr4]])</f>
        <v>290</v>
      </c>
      <c r="AN362" t="str">
        <v>NZL</v>
      </c>
      <c r="AO362" t="str">
        <v>Beta</v>
      </c>
      <c r="AP362">
        <v>2022</v>
      </c>
      <c r="AQ362">
        <v>180</v>
      </c>
      <c r="AW362" t="e">
        <v>#N/A</v>
      </c>
    </row>
    <row r="363" spans="11:49" x14ac:dyDescent="0.3">
      <c r="K363" s="44" t="s">
        <v>62</v>
      </c>
      <c r="L363" s="45" t="s">
        <v>51</v>
      </c>
      <c r="M363">
        <v>2019</v>
      </c>
      <c r="N363" s="46">
        <v>56</v>
      </c>
      <c r="O363" s="46">
        <v>552</v>
      </c>
      <c r="P363" s="46">
        <v>390</v>
      </c>
      <c r="Q363" s="46">
        <v>1582</v>
      </c>
      <c r="R363" s="49">
        <f>SUM(dtbPTSource[[#This Row],[Qtr1]:[Qtr4]])</f>
        <v>2580</v>
      </c>
      <c r="AN363" t="str">
        <v>NZL</v>
      </c>
      <c r="AO363" t="str">
        <v>Gamma</v>
      </c>
      <c r="AP363">
        <v>2019</v>
      </c>
      <c r="AQ363">
        <v>409</v>
      </c>
      <c r="AW363" t="e">
        <v>#N/A</v>
      </c>
    </row>
    <row r="364" spans="11:49" x14ac:dyDescent="0.3">
      <c r="K364" s="44" t="s">
        <v>62</v>
      </c>
      <c r="L364" s="45" t="s">
        <v>51</v>
      </c>
      <c r="M364">
        <v>2020</v>
      </c>
      <c r="N364" s="46">
        <v>99</v>
      </c>
      <c r="O364" s="46">
        <v>51</v>
      </c>
      <c r="P364" s="46">
        <v>342</v>
      </c>
      <c r="Q364" s="46">
        <v>613</v>
      </c>
      <c r="R364" s="49">
        <f>SUM(dtbPTSource[[#This Row],[Qtr1]:[Qtr4]])</f>
        <v>1105</v>
      </c>
      <c r="AN364" t="str">
        <v>NZL</v>
      </c>
      <c r="AO364" t="str">
        <v>Gamma</v>
      </c>
      <c r="AP364">
        <v>2020</v>
      </c>
      <c r="AQ364">
        <v>102</v>
      </c>
      <c r="AW364" t="e">
        <v>#N/A</v>
      </c>
    </row>
    <row r="365" spans="11:49" x14ac:dyDescent="0.3">
      <c r="K365" s="44" t="s">
        <v>62</v>
      </c>
      <c r="L365" s="45" t="s">
        <v>51</v>
      </c>
      <c r="M365">
        <v>2021</v>
      </c>
      <c r="N365" s="46">
        <v>109</v>
      </c>
      <c r="O365" s="46">
        <v>119</v>
      </c>
      <c r="P365" s="46">
        <v>402</v>
      </c>
      <c r="Q365" s="46">
        <v>565</v>
      </c>
      <c r="R365" s="49">
        <f>SUM(dtbPTSource[[#This Row],[Qtr1]:[Qtr4]])</f>
        <v>1195</v>
      </c>
      <c r="AN365" t="str">
        <v>NZL</v>
      </c>
      <c r="AO365" t="str">
        <v>Gamma</v>
      </c>
      <c r="AP365">
        <v>2021</v>
      </c>
      <c r="AQ365">
        <v>158</v>
      </c>
      <c r="AW365" t="e">
        <v>#N/A</v>
      </c>
    </row>
    <row r="366" spans="11:49" x14ac:dyDescent="0.3">
      <c r="K366" s="44" t="s">
        <v>62</v>
      </c>
      <c r="L366" s="45" t="s">
        <v>51</v>
      </c>
      <c r="M366">
        <v>2022</v>
      </c>
      <c r="N366" s="46">
        <v>104</v>
      </c>
      <c r="O366" s="46">
        <v>597</v>
      </c>
      <c r="P366" s="46">
        <v>421</v>
      </c>
      <c r="Q366" s="46">
        <v>1591</v>
      </c>
      <c r="R366" s="49">
        <f>SUM(dtbPTSource[[#This Row],[Qtr1]:[Qtr4]])</f>
        <v>2713</v>
      </c>
      <c r="AN366" t="str">
        <v>NZL</v>
      </c>
      <c r="AO366" t="str">
        <v>Gamma</v>
      </c>
      <c r="AP366">
        <v>2022</v>
      </c>
      <c r="AQ366">
        <v>380</v>
      </c>
      <c r="AW366" t="e">
        <v>#N/A</v>
      </c>
    </row>
    <row r="367" spans="11:49" x14ac:dyDescent="0.3">
      <c r="K367" s="44" t="s">
        <v>62</v>
      </c>
      <c r="L367" s="45" t="s">
        <v>52</v>
      </c>
      <c r="M367">
        <v>2019</v>
      </c>
      <c r="N367" s="46">
        <v>364</v>
      </c>
      <c r="O367" s="46">
        <v>311</v>
      </c>
      <c r="P367" s="46">
        <v>437</v>
      </c>
      <c r="Q367" s="46">
        <v>419</v>
      </c>
      <c r="R367" s="49">
        <f>SUM(dtbPTSource[[#This Row],[Qtr1]:[Qtr4]])</f>
        <v>1531</v>
      </c>
      <c r="AN367" t="str">
        <v>NZL</v>
      </c>
      <c r="AO367" t="str">
        <v>Delta</v>
      </c>
      <c r="AP367">
        <v>2019</v>
      </c>
      <c r="AQ367">
        <v>334</v>
      </c>
      <c r="AW367" t="e">
        <v>#N/A</v>
      </c>
    </row>
    <row r="368" spans="11:49" x14ac:dyDescent="0.3">
      <c r="K368" s="44" t="s">
        <v>62</v>
      </c>
      <c r="L368" s="45" t="s">
        <v>52</v>
      </c>
      <c r="M368">
        <v>2020</v>
      </c>
      <c r="N368" s="46">
        <v>163</v>
      </c>
      <c r="O368" s="46">
        <v>357</v>
      </c>
      <c r="P368" s="46">
        <v>272</v>
      </c>
      <c r="Q368" s="46">
        <v>392</v>
      </c>
      <c r="R368" s="49">
        <f>SUM(dtbPTSource[[#This Row],[Qtr1]:[Qtr4]])</f>
        <v>1184</v>
      </c>
      <c r="AN368" t="str">
        <v>NZL</v>
      </c>
      <c r="AO368" t="str">
        <v>Delta</v>
      </c>
      <c r="AP368">
        <v>2020</v>
      </c>
      <c r="AQ368">
        <v>105</v>
      </c>
      <c r="AW368" t="e">
        <v>#N/A</v>
      </c>
    </row>
    <row r="369" spans="11:49" x14ac:dyDescent="0.3">
      <c r="K369" s="44" t="s">
        <v>62</v>
      </c>
      <c r="L369" s="45" t="s">
        <v>52</v>
      </c>
      <c r="M369">
        <v>2021</v>
      </c>
      <c r="N369" s="46">
        <v>122</v>
      </c>
      <c r="O369" s="46">
        <v>407</v>
      </c>
      <c r="P369" s="46">
        <v>333</v>
      </c>
      <c r="Q369" s="46">
        <v>304</v>
      </c>
      <c r="R369" s="49">
        <f>SUM(dtbPTSource[[#This Row],[Qtr1]:[Qtr4]])</f>
        <v>1166</v>
      </c>
      <c r="AN369" t="str">
        <v>NZL</v>
      </c>
      <c r="AO369" t="str">
        <v>Delta</v>
      </c>
      <c r="AP369">
        <v>2021</v>
      </c>
      <c r="AQ369">
        <v>92</v>
      </c>
      <c r="AW369" t="e">
        <v>#N/A</v>
      </c>
    </row>
    <row r="370" spans="11:49" x14ac:dyDescent="0.3">
      <c r="K370" s="44" t="s">
        <v>62</v>
      </c>
      <c r="L370" s="45" t="s">
        <v>52</v>
      </c>
      <c r="M370">
        <v>2022</v>
      </c>
      <c r="N370" s="46">
        <v>78</v>
      </c>
      <c r="O370" s="46">
        <v>354</v>
      </c>
      <c r="P370" s="46">
        <v>271</v>
      </c>
      <c r="Q370" s="46">
        <v>324</v>
      </c>
      <c r="R370" s="49">
        <f>SUM(dtbPTSource[[#This Row],[Qtr1]:[Qtr4]])</f>
        <v>1027</v>
      </c>
      <c r="AN370" t="str">
        <v>NZL</v>
      </c>
      <c r="AO370" t="str">
        <v>Delta</v>
      </c>
      <c r="AP370">
        <v>2022</v>
      </c>
      <c r="AQ370">
        <v>297</v>
      </c>
      <c r="AW370" t="e">
        <v>#N/A</v>
      </c>
    </row>
    <row r="371" spans="11:49" x14ac:dyDescent="0.3">
      <c r="K371" s="44" t="s">
        <v>62</v>
      </c>
      <c r="L371" s="45" t="s">
        <v>53</v>
      </c>
      <c r="M371">
        <v>2019</v>
      </c>
      <c r="N371" s="46">
        <v>129</v>
      </c>
      <c r="O371" s="46">
        <v>50</v>
      </c>
      <c r="P371" s="46">
        <v>17</v>
      </c>
      <c r="Q371" s="46">
        <v>13</v>
      </c>
      <c r="R371" s="47">
        <v>72</v>
      </c>
      <c r="AN371" t="str">
        <v>NZL</v>
      </c>
      <c r="AO371" t="str">
        <v>Epsilon</v>
      </c>
      <c r="AP371">
        <v>2019</v>
      </c>
      <c r="AQ371">
        <v>896</v>
      </c>
      <c r="AW371" t="e">
        <v>#N/A</v>
      </c>
    </row>
    <row r="372" spans="11:49" x14ac:dyDescent="0.3">
      <c r="K372" s="44" t="s">
        <v>62</v>
      </c>
      <c r="L372" s="45" t="s">
        <v>53</v>
      </c>
      <c r="M372">
        <v>2020</v>
      </c>
      <c r="N372" s="46">
        <v>33</v>
      </c>
      <c r="O372" s="46">
        <v>18</v>
      </c>
      <c r="P372" s="46">
        <v>214</v>
      </c>
      <c r="Q372" s="46">
        <v>225</v>
      </c>
      <c r="R372" s="47">
        <v>459</v>
      </c>
      <c r="AN372" t="str">
        <v>NZL</v>
      </c>
      <c r="AO372" t="str">
        <v>Epsilon</v>
      </c>
      <c r="AP372">
        <v>2020</v>
      </c>
      <c r="AQ372">
        <v>724</v>
      </c>
      <c r="AW372" t="e">
        <v>#N/A</v>
      </c>
    </row>
    <row r="373" spans="11:49" x14ac:dyDescent="0.3">
      <c r="K373" s="44" t="s">
        <v>62</v>
      </c>
      <c r="L373" s="45" t="s">
        <v>53</v>
      </c>
      <c r="M373">
        <v>2021</v>
      </c>
      <c r="N373" s="46">
        <v>125</v>
      </c>
      <c r="O373" s="46">
        <v>90</v>
      </c>
      <c r="P373" s="46">
        <v>2</v>
      </c>
      <c r="Q373" s="46">
        <v>53</v>
      </c>
      <c r="R373" s="47">
        <v>71</v>
      </c>
      <c r="AN373" t="str">
        <v>NZL</v>
      </c>
      <c r="AO373" t="str">
        <v>Epsilon</v>
      </c>
      <c r="AP373">
        <v>2021</v>
      </c>
      <c r="AQ373">
        <v>860</v>
      </c>
      <c r="AW373" t="e">
        <v>#N/A</v>
      </c>
    </row>
    <row r="374" spans="11:49" x14ac:dyDescent="0.3">
      <c r="K374" s="44" t="s">
        <v>62</v>
      </c>
      <c r="L374" s="45" t="s">
        <v>53</v>
      </c>
      <c r="M374">
        <v>2022</v>
      </c>
      <c r="N374" s="46">
        <v>-17</v>
      </c>
      <c r="O374" s="46">
        <v>-62</v>
      </c>
      <c r="P374" s="46">
        <v>191</v>
      </c>
      <c r="Q374" s="46">
        <v>135</v>
      </c>
      <c r="R374" s="47">
        <v>393</v>
      </c>
      <c r="AN374" t="str">
        <v>NZL</v>
      </c>
      <c r="AO374" t="str">
        <v>Epsilon</v>
      </c>
      <c r="AP374">
        <v>2022</v>
      </c>
      <c r="AQ374">
        <v>935</v>
      </c>
      <c r="AW374" t="e">
        <v>#N/A</v>
      </c>
    </row>
    <row r="375" spans="11:49" x14ac:dyDescent="0.3">
      <c r="K375" s="44" t="s">
        <v>63</v>
      </c>
      <c r="L375" s="45" t="s">
        <v>45</v>
      </c>
      <c r="M375">
        <v>2019</v>
      </c>
      <c r="N375" s="46">
        <v>2</v>
      </c>
      <c r="O375" s="46">
        <v>55</v>
      </c>
      <c r="P375" s="46">
        <v>15</v>
      </c>
      <c r="Q375" s="46">
        <v>553</v>
      </c>
      <c r="R375" s="47">
        <v>625</v>
      </c>
      <c r="AN375" t="str">
        <v>NZL</v>
      </c>
      <c r="AO375" t="str">
        <v>Feta</v>
      </c>
      <c r="AP375">
        <v>2019</v>
      </c>
      <c r="AQ375">
        <v>335</v>
      </c>
      <c r="AW375" t="e">
        <v>#N/A</v>
      </c>
    </row>
    <row r="376" spans="11:49" x14ac:dyDescent="0.3">
      <c r="K376" s="44" t="s">
        <v>63</v>
      </c>
      <c r="L376" s="45" t="s">
        <v>45</v>
      </c>
      <c r="M376">
        <v>2020</v>
      </c>
      <c r="N376" s="46">
        <v>278</v>
      </c>
      <c r="O376" s="46">
        <v>153</v>
      </c>
      <c r="P376" s="46">
        <v>7</v>
      </c>
      <c r="Q376" s="46">
        <v>0</v>
      </c>
      <c r="R376" s="47">
        <v>438</v>
      </c>
      <c r="AN376" t="str">
        <v>NZL</v>
      </c>
      <c r="AO376" t="str">
        <v>Feta</v>
      </c>
      <c r="AP376">
        <v>2020</v>
      </c>
      <c r="AQ376">
        <v>245</v>
      </c>
      <c r="AW376" t="e">
        <v>#N/A</v>
      </c>
    </row>
    <row r="377" spans="11:49" x14ac:dyDescent="0.3">
      <c r="K377" s="44" t="s">
        <v>63</v>
      </c>
      <c r="L377" s="45" t="s">
        <v>45</v>
      </c>
      <c r="M377">
        <v>2021</v>
      </c>
      <c r="N377" s="46">
        <v>44</v>
      </c>
      <c r="O377" s="46">
        <v>95</v>
      </c>
      <c r="P377" s="46">
        <v>35</v>
      </c>
      <c r="Q377" s="46">
        <v>4</v>
      </c>
      <c r="R377" s="47">
        <v>178</v>
      </c>
      <c r="AN377" t="str">
        <v>NZL</v>
      </c>
      <c r="AO377" t="str">
        <v>Feta</v>
      </c>
      <c r="AP377">
        <v>2021</v>
      </c>
      <c r="AQ377">
        <v>188</v>
      </c>
      <c r="AW377" t="e">
        <v>#N/A</v>
      </c>
    </row>
    <row r="378" spans="11:49" x14ac:dyDescent="0.3">
      <c r="K378" s="44" t="s">
        <v>63</v>
      </c>
      <c r="L378" s="45" t="s">
        <v>45</v>
      </c>
      <c r="M378">
        <v>2022</v>
      </c>
      <c r="N378" s="46">
        <v>480</v>
      </c>
      <c r="O378" s="46">
        <v>459</v>
      </c>
      <c r="P378" s="46">
        <v>1163</v>
      </c>
      <c r="Q378" s="46">
        <v>73</v>
      </c>
      <c r="R378" s="47">
        <v>2175</v>
      </c>
      <c r="AN378" t="str">
        <v>NZL</v>
      </c>
      <c r="AO378" t="str">
        <v>Feta</v>
      </c>
      <c r="AP378">
        <v>2022</v>
      </c>
      <c r="AQ378">
        <v>290</v>
      </c>
      <c r="AW378" t="e">
        <v>#N/A</v>
      </c>
    </row>
    <row r="379" spans="11:49" x14ac:dyDescent="0.3">
      <c r="K379" s="44" t="s">
        <v>63</v>
      </c>
      <c r="L379" s="45" t="s">
        <v>46</v>
      </c>
      <c r="M379">
        <v>2019</v>
      </c>
      <c r="N379" s="46">
        <v>442</v>
      </c>
      <c r="O379" s="46">
        <v>336</v>
      </c>
      <c r="P379" s="46">
        <v>224</v>
      </c>
      <c r="Q379" s="46">
        <v>296</v>
      </c>
      <c r="R379" s="47">
        <v>296</v>
      </c>
      <c r="AN379" t="str">
        <v>NZL</v>
      </c>
      <c r="AO379" t="str">
        <v>Gorgonzola</v>
      </c>
      <c r="AP379">
        <v>2019</v>
      </c>
      <c r="AQ379">
        <v>2580</v>
      </c>
      <c r="AW379" t="e">
        <v>#N/A</v>
      </c>
    </row>
    <row r="380" spans="11:49" x14ac:dyDescent="0.3">
      <c r="K380" s="44" t="s">
        <v>63</v>
      </c>
      <c r="L380" s="45" t="s">
        <v>46</v>
      </c>
      <c r="M380">
        <v>2020</v>
      </c>
      <c r="N380" s="46">
        <v>351</v>
      </c>
      <c r="O380" s="46">
        <v>352</v>
      </c>
      <c r="P380" s="46">
        <v>302</v>
      </c>
      <c r="Q380" s="46">
        <v>413</v>
      </c>
      <c r="R380" s="47">
        <v>413</v>
      </c>
      <c r="AN380" t="str">
        <v>NZL</v>
      </c>
      <c r="AO380" t="str">
        <v>Gorgonzola</v>
      </c>
      <c r="AP380">
        <v>2020</v>
      </c>
      <c r="AQ380">
        <v>1105</v>
      </c>
      <c r="AW380" t="e">
        <v>#N/A</v>
      </c>
    </row>
    <row r="381" spans="11:49" x14ac:dyDescent="0.3">
      <c r="K381" s="44" t="s">
        <v>63</v>
      </c>
      <c r="L381" s="45" t="s">
        <v>46</v>
      </c>
      <c r="M381">
        <v>2021</v>
      </c>
      <c r="N381" s="46">
        <v>187</v>
      </c>
      <c r="O381" s="46">
        <v>112</v>
      </c>
      <c r="P381" s="46">
        <v>61</v>
      </c>
      <c r="Q381" s="46">
        <v>53</v>
      </c>
      <c r="R381" s="47">
        <v>53</v>
      </c>
      <c r="AN381" t="str">
        <v>NZL</v>
      </c>
      <c r="AO381" t="str">
        <v>Gorgonzola</v>
      </c>
      <c r="AP381">
        <v>2021</v>
      </c>
      <c r="AQ381">
        <v>1195</v>
      </c>
      <c r="AW381" t="e">
        <v>#N/A</v>
      </c>
    </row>
    <row r="382" spans="11:49" x14ac:dyDescent="0.3">
      <c r="K382" s="44" t="s">
        <v>63</v>
      </c>
      <c r="L382" s="45" t="s">
        <v>46</v>
      </c>
      <c r="M382">
        <v>2022</v>
      </c>
      <c r="N382" s="46">
        <v>104</v>
      </c>
      <c r="O382" s="46">
        <v>142</v>
      </c>
      <c r="P382" s="46">
        <v>179</v>
      </c>
      <c r="Q382" s="46">
        <v>144</v>
      </c>
      <c r="R382" s="47">
        <v>144</v>
      </c>
      <c r="AN382" t="str">
        <v>NZL</v>
      </c>
      <c r="AO382" t="str">
        <v>Gorgonzola</v>
      </c>
      <c r="AP382">
        <v>2022</v>
      </c>
      <c r="AQ382">
        <v>2713</v>
      </c>
      <c r="AW382" t="e">
        <v>#N/A</v>
      </c>
    </row>
    <row r="383" spans="11:49" x14ac:dyDescent="0.3">
      <c r="K383" s="44" t="s">
        <v>63</v>
      </c>
      <c r="L383" s="45" t="s">
        <v>47</v>
      </c>
      <c r="M383">
        <v>2019</v>
      </c>
      <c r="N383" s="46">
        <v>372</v>
      </c>
      <c r="O383" s="46">
        <v>331</v>
      </c>
      <c r="P383" s="46">
        <v>468</v>
      </c>
      <c r="Q383" s="46">
        <v>575</v>
      </c>
      <c r="R383" s="47">
        <v>575</v>
      </c>
      <c r="AN383" t="str">
        <v>NZL</v>
      </c>
      <c r="AO383" t="str">
        <v>Halloumi</v>
      </c>
      <c r="AP383">
        <v>2019</v>
      </c>
      <c r="AQ383">
        <v>1531</v>
      </c>
      <c r="AW383" t="e">
        <v>#N/A</v>
      </c>
    </row>
    <row r="384" spans="11:49" x14ac:dyDescent="0.3">
      <c r="K384" s="44" t="s">
        <v>63</v>
      </c>
      <c r="L384" s="45" t="s">
        <v>47</v>
      </c>
      <c r="M384">
        <v>2020</v>
      </c>
      <c r="N384" s="46">
        <v>223</v>
      </c>
      <c r="O384" s="46">
        <v>333</v>
      </c>
      <c r="P384" s="46">
        <v>444</v>
      </c>
      <c r="Q384" s="46">
        <v>507</v>
      </c>
      <c r="R384" s="47">
        <v>507</v>
      </c>
      <c r="AN384" t="str">
        <v>NZL</v>
      </c>
      <c r="AO384" t="str">
        <v>Halloumi</v>
      </c>
      <c r="AP384">
        <v>2020</v>
      </c>
      <c r="AQ384">
        <v>1184</v>
      </c>
      <c r="AW384" t="e">
        <v>#N/A</v>
      </c>
    </row>
    <row r="385" spans="11:49" x14ac:dyDescent="0.3">
      <c r="K385" s="44" t="s">
        <v>63</v>
      </c>
      <c r="L385" s="45" t="s">
        <v>47</v>
      </c>
      <c r="M385">
        <v>2021</v>
      </c>
      <c r="N385" s="46">
        <v>278</v>
      </c>
      <c r="O385" s="46">
        <v>294</v>
      </c>
      <c r="P385" s="46">
        <v>212</v>
      </c>
      <c r="Q385" s="46">
        <v>234</v>
      </c>
      <c r="R385" s="47">
        <v>234</v>
      </c>
      <c r="AN385" t="str">
        <v>NZL</v>
      </c>
      <c r="AO385" t="str">
        <v>Halloumi</v>
      </c>
      <c r="AP385">
        <v>2021</v>
      </c>
      <c r="AQ385">
        <v>1166</v>
      </c>
      <c r="AW385" t="e">
        <v>#N/A</v>
      </c>
    </row>
    <row r="386" spans="11:49" x14ac:dyDescent="0.3">
      <c r="K386" s="44" t="s">
        <v>63</v>
      </c>
      <c r="L386" s="45" t="s">
        <v>47</v>
      </c>
      <c r="M386">
        <v>2022</v>
      </c>
      <c r="N386" s="46">
        <v>72</v>
      </c>
      <c r="O386" s="46">
        <v>74</v>
      </c>
      <c r="P386" s="46">
        <v>107</v>
      </c>
      <c r="Q386" s="46">
        <v>128</v>
      </c>
      <c r="R386" s="47">
        <v>128</v>
      </c>
      <c r="AN386" t="str">
        <v>NZL</v>
      </c>
      <c r="AO386" t="str">
        <v>Halloumi</v>
      </c>
      <c r="AP386">
        <v>2022</v>
      </c>
      <c r="AQ386">
        <v>1027</v>
      </c>
      <c r="AW386" t="e">
        <v>#N/A</v>
      </c>
    </row>
    <row r="387" spans="11:49" x14ac:dyDescent="0.3">
      <c r="K387" s="44" t="s">
        <v>63</v>
      </c>
      <c r="L387" s="45" t="s">
        <v>48</v>
      </c>
      <c r="M387">
        <v>2019</v>
      </c>
      <c r="N387" s="46">
        <v>229</v>
      </c>
      <c r="O387" s="46">
        <v>151</v>
      </c>
      <c r="P387" s="46">
        <v>80</v>
      </c>
      <c r="Q387" s="46">
        <v>113</v>
      </c>
      <c r="R387" s="47">
        <v>113</v>
      </c>
      <c r="AN387" t="str">
        <v>NZL</v>
      </c>
      <c r="AO387" t="str">
        <v>Iota</v>
      </c>
      <c r="AP387">
        <v>2019</v>
      </c>
      <c r="AQ387">
        <v>72</v>
      </c>
      <c r="AW387" t="e">
        <v>#N/A</v>
      </c>
    </row>
    <row r="388" spans="11:49" x14ac:dyDescent="0.3">
      <c r="K388" s="44" t="s">
        <v>63</v>
      </c>
      <c r="L388" s="45" t="s">
        <v>48</v>
      </c>
      <c r="M388">
        <v>2020</v>
      </c>
      <c r="N388" s="46">
        <v>171</v>
      </c>
      <c r="O388" s="46">
        <v>180</v>
      </c>
      <c r="P388" s="46">
        <v>193</v>
      </c>
      <c r="Q388" s="46">
        <v>100</v>
      </c>
      <c r="R388" s="47">
        <v>100</v>
      </c>
      <c r="AN388" t="str">
        <v>NZL</v>
      </c>
      <c r="AO388" t="str">
        <v>Iota</v>
      </c>
      <c r="AP388">
        <v>2020</v>
      </c>
      <c r="AQ388">
        <v>459</v>
      </c>
      <c r="AW388" t="e">
        <v>#N/A</v>
      </c>
    </row>
    <row r="389" spans="11:49" x14ac:dyDescent="0.3">
      <c r="K389" s="44" t="s">
        <v>63</v>
      </c>
      <c r="L389" s="45" t="s">
        <v>48</v>
      </c>
      <c r="M389">
        <v>2021</v>
      </c>
      <c r="N389" s="46">
        <v>132</v>
      </c>
      <c r="O389" s="46">
        <v>85</v>
      </c>
      <c r="P389" s="46">
        <v>89</v>
      </c>
      <c r="Q389" s="46">
        <v>103</v>
      </c>
      <c r="R389" s="47">
        <v>103</v>
      </c>
      <c r="AN389" t="str">
        <v>NZL</v>
      </c>
      <c r="AO389" t="str">
        <v>Iota</v>
      </c>
      <c r="AP389">
        <v>2021</v>
      </c>
      <c r="AQ389">
        <v>71</v>
      </c>
      <c r="AW389" t="e">
        <v>#N/A</v>
      </c>
    </row>
    <row r="390" spans="11:49" x14ac:dyDescent="0.3">
      <c r="K390" s="44" t="s">
        <v>63</v>
      </c>
      <c r="L390" s="45" t="s">
        <v>48</v>
      </c>
      <c r="M390">
        <v>2022</v>
      </c>
      <c r="N390" s="46">
        <v>183</v>
      </c>
      <c r="O390" s="46">
        <v>125</v>
      </c>
      <c r="P390" s="46">
        <v>75</v>
      </c>
      <c r="Q390" s="46">
        <v>86</v>
      </c>
      <c r="R390" s="47">
        <v>86</v>
      </c>
      <c r="AN390" t="str">
        <v>NZL</v>
      </c>
      <c r="AO390" t="str">
        <v>Iota</v>
      </c>
      <c r="AP390">
        <v>2022</v>
      </c>
      <c r="AQ390">
        <v>393</v>
      </c>
      <c r="AW390" t="e">
        <v>#N/A</v>
      </c>
    </row>
    <row r="391" spans="11:49" x14ac:dyDescent="0.3">
      <c r="K391" s="44" t="s">
        <v>63</v>
      </c>
      <c r="L391" s="45" t="s">
        <v>49</v>
      </c>
      <c r="M391">
        <v>2019</v>
      </c>
      <c r="N391" s="46">
        <v>27</v>
      </c>
      <c r="O391" s="46">
        <v>293</v>
      </c>
      <c r="P391" s="46">
        <v>359</v>
      </c>
      <c r="Q391" s="46">
        <v>1369</v>
      </c>
      <c r="R391" s="47">
        <v>2048</v>
      </c>
      <c r="AN391" t="str">
        <v>SPA</v>
      </c>
      <c r="AO391" t="str">
        <v>Alpha</v>
      </c>
      <c r="AP391">
        <v>2019</v>
      </c>
      <c r="AQ391">
        <v>625</v>
      </c>
      <c r="AW391" t="e">
        <v>#N/A</v>
      </c>
    </row>
    <row r="392" spans="11:49" x14ac:dyDescent="0.3">
      <c r="K392" s="44" t="s">
        <v>63</v>
      </c>
      <c r="L392" s="45" t="s">
        <v>49</v>
      </c>
      <c r="M392">
        <v>2020</v>
      </c>
      <c r="N392" s="46">
        <v>489</v>
      </c>
      <c r="O392" s="46">
        <v>102</v>
      </c>
      <c r="P392" s="46">
        <v>433</v>
      </c>
      <c r="Q392" s="46">
        <v>1208</v>
      </c>
      <c r="R392" s="47">
        <v>2232</v>
      </c>
      <c r="AN392" t="str">
        <v>SPA</v>
      </c>
      <c r="AO392" t="str">
        <v>Alpha</v>
      </c>
      <c r="AP392">
        <v>2020</v>
      </c>
      <c r="AQ392">
        <v>438</v>
      </c>
      <c r="AW392" t="e">
        <v>#N/A</v>
      </c>
    </row>
    <row r="393" spans="11:49" x14ac:dyDescent="0.3">
      <c r="K393" s="44" t="s">
        <v>63</v>
      </c>
      <c r="L393" s="45" t="s">
        <v>49</v>
      </c>
      <c r="M393">
        <v>2021</v>
      </c>
      <c r="N393" s="46">
        <v>985</v>
      </c>
      <c r="O393" s="46">
        <v>472</v>
      </c>
      <c r="P393" s="46">
        <v>1393</v>
      </c>
      <c r="Q393" s="46">
        <v>565</v>
      </c>
      <c r="R393" s="47">
        <v>3415</v>
      </c>
      <c r="AN393" t="str">
        <v>SPA</v>
      </c>
      <c r="AO393" t="str">
        <v>Alpha</v>
      </c>
      <c r="AP393">
        <v>2021</v>
      </c>
      <c r="AQ393">
        <v>178</v>
      </c>
      <c r="AW393" t="e">
        <v>#N/A</v>
      </c>
    </row>
    <row r="394" spans="11:49" x14ac:dyDescent="0.3">
      <c r="K394" s="44" t="s">
        <v>63</v>
      </c>
      <c r="L394" s="45" t="s">
        <v>49</v>
      </c>
      <c r="M394">
        <v>2022</v>
      </c>
      <c r="N394" s="46">
        <v>721</v>
      </c>
      <c r="O394" s="46">
        <v>666</v>
      </c>
      <c r="P394" s="46">
        <v>1591</v>
      </c>
      <c r="Q394" s="46">
        <v>174</v>
      </c>
      <c r="R394" s="47">
        <v>3152</v>
      </c>
      <c r="AN394" t="str">
        <v>SPA</v>
      </c>
      <c r="AO394" t="str">
        <v>Alpha</v>
      </c>
      <c r="AP394">
        <v>2022</v>
      </c>
      <c r="AQ394">
        <v>2175</v>
      </c>
      <c r="AW394" t="e">
        <v>#N/A</v>
      </c>
    </row>
    <row r="395" spans="11:49" x14ac:dyDescent="0.3">
      <c r="K395" s="44" t="s">
        <v>63</v>
      </c>
      <c r="L395" s="45" t="s">
        <v>50</v>
      </c>
      <c r="M395">
        <v>2019</v>
      </c>
      <c r="N395" s="46">
        <v>20</v>
      </c>
      <c r="O395" s="46">
        <v>1</v>
      </c>
      <c r="P395" s="46">
        <v>25</v>
      </c>
      <c r="Q395" s="46">
        <v>26</v>
      </c>
      <c r="R395" s="49">
        <f>SUM(dtbPTSource[[#This Row],[Qtr1]:[Qtr4]])</f>
        <v>72</v>
      </c>
      <c r="AN395" t="str">
        <v>SPA</v>
      </c>
      <c r="AO395" t="str">
        <v>Beta</v>
      </c>
      <c r="AP395">
        <v>2019</v>
      </c>
      <c r="AQ395">
        <v>296</v>
      </c>
      <c r="AW395" t="e">
        <v>#N/A</v>
      </c>
    </row>
    <row r="396" spans="11:49" x14ac:dyDescent="0.3">
      <c r="K396" s="44" t="s">
        <v>63</v>
      </c>
      <c r="L396" s="45" t="s">
        <v>50</v>
      </c>
      <c r="M396">
        <v>2020</v>
      </c>
      <c r="N396" s="46">
        <v>301</v>
      </c>
      <c r="O396" s="46">
        <v>306</v>
      </c>
      <c r="P396" s="46">
        <v>8</v>
      </c>
      <c r="Q396" s="46">
        <v>1</v>
      </c>
      <c r="R396" s="49">
        <f>SUM(dtbPTSource[[#This Row],[Qtr1]:[Qtr4]])</f>
        <v>616</v>
      </c>
      <c r="AN396" t="str">
        <v>SPA</v>
      </c>
      <c r="AO396" t="str">
        <v>Beta</v>
      </c>
      <c r="AP396">
        <v>2020</v>
      </c>
      <c r="AQ396">
        <v>413</v>
      </c>
      <c r="AW396" t="e">
        <v>#N/A</v>
      </c>
    </row>
    <row r="397" spans="11:49" x14ac:dyDescent="0.3">
      <c r="K397" s="44" t="s">
        <v>63</v>
      </c>
      <c r="L397" s="45" t="s">
        <v>50</v>
      </c>
      <c r="M397">
        <v>2021</v>
      </c>
      <c r="N397" s="46">
        <v>315</v>
      </c>
      <c r="O397" s="46">
        <v>415</v>
      </c>
      <c r="P397" s="46">
        <v>729</v>
      </c>
      <c r="Q397" s="46">
        <v>150</v>
      </c>
      <c r="R397" s="49">
        <f>SUM(dtbPTSource[[#This Row],[Qtr1]:[Qtr4]])</f>
        <v>1609</v>
      </c>
      <c r="AN397" t="str">
        <v>SPA</v>
      </c>
      <c r="AO397" t="str">
        <v>Beta</v>
      </c>
      <c r="AP397">
        <v>2021</v>
      </c>
      <c r="AQ397">
        <v>53</v>
      </c>
      <c r="AW397" t="e">
        <v>#N/A</v>
      </c>
    </row>
    <row r="398" spans="11:49" x14ac:dyDescent="0.3">
      <c r="K398" s="44" t="s">
        <v>63</v>
      </c>
      <c r="L398" s="45" t="s">
        <v>50</v>
      </c>
      <c r="M398">
        <v>2022</v>
      </c>
      <c r="N398" s="46">
        <v>593</v>
      </c>
      <c r="O398" s="46">
        <v>547</v>
      </c>
      <c r="P398" s="46">
        <v>1549</v>
      </c>
      <c r="Q398" s="46">
        <v>138</v>
      </c>
      <c r="R398" s="49">
        <f>SUM(dtbPTSource[[#This Row],[Qtr1]:[Qtr4]])</f>
        <v>2827</v>
      </c>
      <c r="AN398" t="str">
        <v>SPA</v>
      </c>
      <c r="AO398" t="str">
        <v>Beta</v>
      </c>
      <c r="AP398">
        <v>2022</v>
      </c>
      <c r="AQ398">
        <v>144</v>
      </c>
      <c r="AW398" t="e">
        <v>#N/A</v>
      </c>
    </row>
    <row r="399" spans="11:49" x14ac:dyDescent="0.3">
      <c r="K399" s="44" t="s">
        <v>63</v>
      </c>
      <c r="L399" s="45" t="s">
        <v>51</v>
      </c>
      <c r="M399">
        <v>2019</v>
      </c>
      <c r="N399" s="46">
        <v>95</v>
      </c>
      <c r="O399" s="46">
        <v>465</v>
      </c>
      <c r="P399" s="46">
        <v>469</v>
      </c>
      <c r="Q399" s="46">
        <v>1632</v>
      </c>
      <c r="R399" s="49">
        <f>SUM(dtbPTSource[[#This Row],[Qtr1]:[Qtr4]])</f>
        <v>2661</v>
      </c>
      <c r="AN399" t="str">
        <v>SPA</v>
      </c>
      <c r="AO399" t="str">
        <v>Gamma</v>
      </c>
      <c r="AP399">
        <v>2019</v>
      </c>
      <c r="AQ399">
        <v>575</v>
      </c>
      <c r="AW399" t="e">
        <v>#N/A</v>
      </c>
    </row>
    <row r="400" spans="11:49" x14ac:dyDescent="0.3">
      <c r="K400" s="44" t="s">
        <v>63</v>
      </c>
      <c r="L400" s="45" t="s">
        <v>51</v>
      </c>
      <c r="M400">
        <v>2020</v>
      </c>
      <c r="N400" s="46">
        <v>582</v>
      </c>
      <c r="O400" s="46">
        <v>108</v>
      </c>
      <c r="P400" s="46">
        <v>1540</v>
      </c>
      <c r="Q400" s="46">
        <v>2061</v>
      </c>
      <c r="R400" s="49">
        <f>SUM(dtbPTSource[[#This Row],[Qtr1]:[Qtr4]])</f>
        <v>4291</v>
      </c>
      <c r="AN400" t="str">
        <v>SPA</v>
      </c>
      <c r="AO400" t="str">
        <v>Gamma</v>
      </c>
      <c r="AP400">
        <v>2020</v>
      </c>
      <c r="AQ400">
        <v>507</v>
      </c>
      <c r="AW400" t="e">
        <v>#N/A</v>
      </c>
    </row>
    <row r="401" spans="11:49" x14ac:dyDescent="0.3">
      <c r="K401" s="44" t="s">
        <v>63</v>
      </c>
      <c r="L401" s="45" t="s">
        <v>51</v>
      </c>
      <c r="M401">
        <v>2021</v>
      </c>
      <c r="N401" s="46">
        <v>702</v>
      </c>
      <c r="O401" s="46">
        <v>887</v>
      </c>
      <c r="P401" s="46">
        <v>1084</v>
      </c>
      <c r="Q401" s="46">
        <v>626</v>
      </c>
      <c r="R401" s="49">
        <f>SUM(dtbPTSource[[#This Row],[Qtr1]:[Qtr4]])</f>
        <v>3299</v>
      </c>
      <c r="AN401" t="str">
        <v>SPA</v>
      </c>
      <c r="AO401" t="str">
        <v>Gamma</v>
      </c>
      <c r="AP401">
        <v>2021</v>
      </c>
      <c r="AQ401">
        <v>234</v>
      </c>
      <c r="AW401" t="e">
        <v>#N/A</v>
      </c>
    </row>
    <row r="402" spans="11:49" x14ac:dyDescent="0.3">
      <c r="K402" s="44" t="s">
        <v>63</v>
      </c>
      <c r="L402" s="45" t="s">
        <v>51</v>
      </c>
      <c r="M402">
        <v>2022</v>
      </c>
      <c r="N402" s="46">
        <v>2325</v>
      </c>
      <c r="O402" s="46">
        <v>762</v>
      </c>
      <c r="P402" s="46">
        <v>1748</v>
      </c>
      <c r="Q402" s="46">
        <v>656</v>
      </c>
      <c r="R402" s="49">
        <f>SUM(dtbPTSource[[#This Row],[Qtr1]:[Qtr4]])</f>
        <v>5491</v>
      </c>
      <c r="AN402" t="str">
        <v>SPA</v>
      </c>
      <c r="AO402" t="str">
        <v>Gamma</v>
      </c>
      <c r="AP402">
        <v>2022</v>
      </c>
      <c r="AQ402">
        <v>128</v>
      </c>
      <c r="AW402" t="e">
        <v>#N/A</v>
      </c>
    </row>
    <row r="403" spans="11:49" x14ac:dyDescent="0.3">
      <c r="K403" s="44" t="s">
        <v>63</v>
      </c>
      <c r="L403" s="45" t="s">
        <v>52</v>
      </c>
      <c r="M403">
        <v>2019</v>
      </c>
      <c r="N403" s="46">
        <v>191</v>
      </c>
      <c r="O403" s="46">
        <v>183</v>
      </c>
      <c r="P403" s="46">
        <v>411</v>
      </c>
      <c r="Q403" s="46">
        <v>409</v>
      </c>
      <c r="R403" s="49">
        <f>SUM(dtbPTSource[[#This Row],[Qtr1]:[Qtr4]])</f>
        <v>1194</v>
      </c>
      <c r="AN403" t="str">
        <v>SPA</v>
      </c>
      <c r="AO403" t="str">
        <v>Delta</v>
      </c>
      <c r="AP403">
        <v>2019</v>
      </c>
      <c r="AQ403">
        <v>113</v>
      </c>
      <c r="AW403" t="e">
        <v>#N/A</v>
      </c>
    </row>
    <row r="404" spans="11:49" x14ac:dyDescent="0.3">
      <c r="K404" s="44" t="s">
        <v>63</v>
      </c>
      <c r="L404" s="45" t="s">
        <v>52</v>
      </c>
      <c r="M404">
        <v>2020</v>
      </c>
      <c r="N404" s="46">
        <v>271</v>
      </c>
      <c r="O404" s="46">
        <v>504</v>
      </c>
      <c r="P404" s="46">
        <v>683</v>
      </c>
      <c r="Q404" s="46">
        <v>335</v>
      </c>
      <c r="R404" s="49">
        <f>SUM(dtbPTSource[[#This Row],[Qtr1]:[Qtr4]])</f>
        <v>1793</v>
      </c>
      <c r="AN404" t="str">
        <v>SPA</v>
      </c>
      <c r="AO404" t="str">
        <v>Delta</v>
      </c>
      <c r="AP404">
        <v>2020</v>
      </c>
      <c r="AQ404">
        <v>100</v>
      </c>
      <c r="AW404" t="e">
        <v>#N/A</v>
      </c>
    </row>
    <row r="405" spans="11:49" x14ac:dyDescent="0.3">
      <c r="K405" s="44" t="s">
        <v>63</v>
      </c>
      <c r="L405" s="45" t="s">
        <v>52</v>
      </c>
      <c r="M405">
        <v>2021</v>
      </c>
      <c r="N405" s="46">
        <v>79</v>
      </c>
      <c r="O405" s="46">
        <v>132</v>
      </c>
      <c r="P405" s="46">
        <v>144</v>
      </c>
      <c r="Q405" s="46">
        <v>164</v>
      </c>
      <c r="R405" s="49">
        <f>SUM(dtbPTSource[[#This Row],[Qtr1]:[Qtr4]])</f>
        <v>519</v>
      </c>
      <c r="AN405" t="str">
        <v>SPA</v>
      </c>
      <c r="AO405" t="str">
        <v>Delta</v>
      </c>
      <c r="AP405">
        <v>2021</v>
      </c>
      <c r="AQ405">
        <v>103</v>
      </c>
      <c r="AW405" t="e">
        <v>#N/A</v>
      </c>
    </row>
    <row r="406" spans="11:49" x14ac:dyDescent="0.3">
      <c r="K406" s="44" t="s">
        <v>63</v>
      </c>
      <c r="L406" s="45" t="s">
        <v>52</v>
      </c>
      <c r="M406">
        <v>2022</v>
      </c>
      <c r="N406" s="46">
        <v>73</v>
      </c>
      <c r="O406" s="46">
        <v>111</v>
      </c>
      <c r="P406" s="46">
        <v>178</v>
      </c>
      <c r="Q406" s="46">
        <v>130</v>
      </c>
      <c r="R406" s="49">
        <f>SUM(dtbPTSource[[#This Row],[Qtr1]:[Qtr4]])</f>
        <v>492</v>
      </c>
      <c r="AN406" t="str">
        <v>SPA</v>
      </c>
      <c r="AO406" t="str">
        <v>Delta</v>
      </c>
      <c r="AP406">
        <v>2022</v>
      </c>
      <c r="AQ406">
        <v>86</v>
      </c>
      <c r="AW406" t="e">
        <v>#N/A</v>
      </c>
    </row>
    <row r="407" spans="11:49" x14ac:dyDescent="0.3">
      <c r="K407" s="44" t="s">
        <v>63</v>
      </c>
      <c r="L407" s="45" t="s">
        <v>53</v>
      </c>
      <c r="M407">
        <v>2019</v>
      </c>
      <c r="N407" s="46">
        <v>-4</v>
      </c>
      <c r="O407" s="46">
        <v>2</v>
      </c>
      <c r="P407" s="46">
        <v>382</v>
      </c>
      <c r="Q407" s="46">
        <v>32</v>
      </c>
      <c r="R407" s="47">
        <v>412</v>
      </c>
      <c r="AN407" t="str">
        <v>SPA</v>
      </c>
      <c r="AO407" t="str">
        <v>Epsilon</v>
      </c>
      <c r="AP407">
        <v>2019</v>
      </c>
      <c r="AQ407">
        <v>2048</v>
      </c>
      <c r="AW407" t="e">
        <v>#N/A</v>
      </c>
    </row>
    <row r="408" spans="11:49" x14ac:dyDescent="0.3">
      <c r="K408" s="44" t="s">
        <v>63</v>
      </c>
      <c r="L408" s="45" t="s">
        <v>53</v>
      </c>
      <c r="M408">
        <v>2020</v>
      </c>
      <c r="N408" s="46">
        <v>285</v>
      </c>
      <c r="O408" s="46">
        <v>59</v>
      </c>
      <c r="P408" s="46">
        <v>-85</v>
      </c>
      <c r="Q408" s="46">
        <v>753</v>
      </c>
      <c r="R408" s="47">
        <v>1012</v>
      </c>
      <c r="AN408" t="str">
        <v>SPA</v>
      </c>
      <c r="AO408" t="str">
        <v>Epsilon</v>
      </c>
      <c r="AP408">
        <v>2020</v>
      </c>
      <c r="AQ408">
        <v>2232</v>
      </c>
      <c r="AW408" t="e">
        <v>#N/A</v>
      </c>
    </row>
    <row r="409" spans="11:49" x14ac:dyDescent="0.3">
      <c r="K409" s="44" t="s">
        <v>63</v>
      </c>
      <c r="L409" s="45" t="s">
        <v>53</v>
      </c>
      <c r="M409">
        <v>2021</v>
      </c>
      <c r="N409" s="46">
        <v>278</v>
      </c>
      <c r="O409" s="46">
        <v>333</v>
      </c>
      <c r="P409" s="46">
        <v>292</v>
      </c>
      <c r="Q409" s="46">
        <v>136</v>
      </c>
      <c r="R409" s="47">
        <v>1039</v>
      </c>
      <c r="AN409" t="str">
        <v>SPA</v>
      </c>
      <c r="AO409" t="str">
        <v>Epsilon</v>
      </c>
      <c r="AP409">
        <v>2021</v>
      </c>
      <c r="AQ409">
        <v>3415</v>
      </c>
      <c r="AW409" t="e">
        <v>#N/A</v>
      </c>
    </row>
    <row r="410" spans="11:49" x14ac:dyDescent="0.3">
      <c r="K410" s="44" t="s">
        <v>63</v>
      </c>
      <c r="L410" s="45" t="s">
        <v>53</v>
      </c>
      <c r="M410">
        <v>2022</v>
      </c>
      <c r="N410" s="46">
        <v>190</v>
      </c>
      <c r="O410" s="46">
        <v>423</v>
      </c>
      <c r="P410" s="46">
        <v>702</v>
      </c>
      <c r="Q410" s="46">
        <v>385</v>
      </c>
      <c r="R410" s="47">
        <v>1700</v>
      </c>
      <c r="AN410" t="str">
        <v>SPA</v>
      </c>
      <c r="AO410" t="str">
        <v>Epsilon</v>
      </c>
      <c r="AP410">
        <v>2022</v>
      </c>
      <c r="AQ410">
        <v>3152</v>
      </c>
      <c r="AW410" t="e">
        <v>#N/A</v>
      </c>
    </row>
    <row r="411" spans="11:49" x14ac:dyDescent="0.3">
      <c r="K411" s="44" t="s">
        <v>64</v>
      </c>
      <c r="L411" s="45" t="s">
        <v>45</v>
      </c>
      <c r="M411">
        <v>2019</v>
      </c>
      <c r="N411" s="46">
        <v>0</v>
      </c>
      <c r="O411" s="46">
        <v>68</v>
      </c>
      <c r="P411" s="46">
        <v>187</v>
      </c>
      <c r="Q411" s="46">
        <v>2</v>
      </c>
      <c r="R411" s="47">
        <v>257</v>
      </c>
      <c r="AN411" t="str">
        <v>SPA</v>
      </c>
      <c r="AO411" t="str">
        <v>Feta</v>
      </c>
      <c r="AP411">
        <v>2019</v>
      </c>
      <c r="AQ411">
        <v>72</v>
      </c>
      <c r="AW411" t="e">
        <v>#N/A</v>
      </c>
    </row>
    <row r="412" spans="11:49" x14ac:dyDescent="0.3">
      <c r="K412" s="44" t="s">
        <v>64</v>
      </c>
      <c r="L412" s="45" t="s">
        <v>45</v>
      </c>
      <c r="M412">
        <v>2020</v>
      </c>
      <c r="N412" s="46">
        <v>49</v>
      </c>
      <c r="O412" s="46">
        <v>10</v>
      </c>
      <c r="P412" s="46">
        <v>70</v>
      </c>
      <c r="Q412" s="46">
        <v>11</v>
      </c>
      <c r="R412" s="47">
        <v>140</v>
      </c>
      <c r="AN412" t="str">
        <v>SPA</v>
      </c>
      <c r="AO412" t="str">
        <v>Feta</v>
      </c>
      <c r="AP412">
        <v>2020</v>
      </c>
      <c r="AQ412">
        <v>616</v>
      </c>
      <c r="AW412" t="e">
        <v>#N/A</v>
      </c>
    </row>
    <row r="413" spans="11:49" x14ac:dyDescent="0.3">
      <c r="K413" s="44" t="s">
        <v>64</v>
      </c>
      <c r="L413" s="45" t="s">
        <v>45</v>
      </c>
      <c r="M413">
        <v>2021</v>
      </c>
      <c r="N413" s="46">
        <v>439</v>
      </c>
      <c r="O413" s="46">
        <v>591</v>
      </c>
      <c r="P413" s="46">
        <v>406</v>
      </c>
      <c r="Q413" s="46">
        <v>6</v>
      </c>
      <c r="R413" s="47">
        <v>1442</v>
      </c>
      <c r="AN413" t="str">
        <v>SPA</v>
      </c>
      <c r="AO413" t="str">
        <v>Feta</v>
      </c>
      <c r="AP413">
        <v>2021</v>
      </c>
      <c r="AQ413">
        <v>1609</v>
      </c>
      <c r="AW413" t="e">
        <v>#N/A</v>
      </c>
    </row>
    <row r="414" spans="11:49" x14ac:dyDescent="0.3">
      <c r="K414" s="44" t="s">
        <v>64</v>
      </c>
      <c r="L414" s="45" t="s">
        <v>45</v>
      </c>
      <c r="M414">
        <v>2022</v>
      </c>
      <c r="N414" s="46">
        <v>71</v>
      </c>
      <c r="O414" s="46">
        <v>179</v>
      </c>
      <c r="P414" s="46">
        <v>28</v>
      </c>
      <c r="Q414" s="46">
        <v>30</v>
      </c>
      <c r="R414" s="47">
        <v>308</v>
      </c>
      <c r="AN414" t="str">
        <v>SPA</v>
      </c>
      <c r="AO414" t="str">
        <v>Feta</v>
      </c>
      <c r="AP414">
        <v>2022</v>
      </c>
      <c r="AQ414">
        <v>2827</v>
      </c>
      <c r="AW414" t="e">
        <v>#N/A</v>
      </c>
    </row>
    <row r="415" spans="11:49" x14ac:dyDescent="0.3">
      <c r="K415" s="44" t="s">
        <v>64</v>
      </c>
      <c r="L415" s="45" t="s">
        <v>46</v>
      </c>
      <c r="M415">
        <v>2019</v>
      </c>
      <c r="N415" s="46">
        <v>192</v>
      </c>
      <c r="O415" s="46">
        <v>180</v>
      </c>
      <c r="P415" s="46">
        <v>188</v>
      </c>
      <c r="Q415" s="46">
        <v>151</v>
      </c>
      <c r="R415" s="47">
        <v>151</v>
      </c>
      <c r="AN415" t="str">
        <v>SPA</v>
      </c>
      <c r="AO415" t="str">
        <v>Gorgonzola</v>
      </c>
      <c r="AP415">
        <v>2019</v>
      </c>
      <c r="AQ415">
        <v>2661</v>
      </c>
      <c r="AW415" t="e">
        <v>#N/A</v>
      </c>
    </row>
    <row r="416" spans="11:49" x14ac:dyDescent="0.3">
      <c r="K416" s="44" t="s">
        <v>64</v>
      </c>
      <c r="L416" s="45" t="s">
        <v>46</v>
      </c>
      <c r="M416">
        <v>2020</v>
      </c>
      <c r="N416" s="46">
        <v>340</v>
      </c>
      <c r="O416" s="46">
        <v>279</v>
      </c>
      <c r="P416" s="46">
        <v>281</v>
      </c>
      <c r="Q416" s="46">
        <v>165</v>
      </c>
      <c r="R416" s="47">
        <v>165</v>
      </c>
      <c r="AN416" t="str">
        <v>SPA</v>
      </c>
      <c r="AO416" t="str">
        <v>Gorgonzola</v>
      </c>
      <c r="AP416">
        <v>2020</v>
      </c>
      <c r="AQ416">
        <v>4291</v>
      </c>
      <c r="AW416" t="e">
        <v>#N/A</v>
      </c>
    </row>
    <row r="417" spans="11:49" x14ac:dyDescent="0.3">
      <c r="K417" s="44" t="s">
        <v>64</v>
      </c>
      <c r="L417" s="45" t="s">
        <v>46</v>
      </c>
      <c r="M417">
        <v>2021</v>
      </c>
      <c r="N417" s="46">
        <v>131</v>
      </c>
      <c r="O417" s="46">
        <v>135</v>
      </c>
      <c r="P417" s="46">
        <v>146</v>
      </c>
      <c r="Q417" s="46">
        <v>74</v>
      </c>
      <c r="R417" s="47">
        <v>74</v>
      </c>
      <c r="AN417" t="str">
        <v>SPA</v>
      </c>
      <c r="AO417" t="str">
        <v>Gorgonzola</v>
      </c>
      <c r="AP417">
        <v>2021</v>
      </c>
      <c r="AQ417">
        <v>3299</v>
      </c>
      <c r="AW417" t="e">
        <v>#N/A</v>
      </c>
    </row>
    <row r="418" spans="11:49" x14ac:dyDescent="0.3">
      <c r="K418" s="44" t="s">
        <v>64</v>
      </c>
      <c r="L418" s="45" t="s">
        <v>46</v>
      </c>
      <c r="M418">
        <v>2022</v>
      </c>
      <c r="N418" s="46">
        <v>128</v>
      </c>
      <c r="O418" s="46">
        <v>125</v>
      </c>
      <c r="P418" s="46">
        <v>80</v>
      </c>
      <c r="Q418" s="46">
        <v>94</v>
      </c>
      <c r="R418" s="47">
        <v>94</v>
      </c>
      <c r="AN418" t="str">
        <v>SPA</v>
      </c>
      <c r="AO418" t="str">
        <v>Gorgonzola</v>
      </c>
      <c r="AP418">
        <v>2022</v>
      </c>
      <c r="AQ418">
        <v>5491</v>
      </c>
      <c r="AW418" t="e">
        <v>#N/A</v>
      </c>
    </row>
    <row r="419" spans="11:49" x14ac:dyDescent="0.3">
      <c r="K419" s="44" t="s">
        <v>64</v>
      </c>
      <c r="L419" s="45" t="s">
        <v>47</v>
      </c>
      <c r="M419">
        <v>2019</v>
      </c>
      <c r="N419" s="46">
        <v>358</v>
      </c>
      <c r="O419" s="46">
        <v>380</v>
      </c>
      <c r="P419" s="46">
        <v>418</v>
      </c>
      <c r="Q419" s="46">
        <v>517</v>
      </c>
      <c r="R419" s="47">
        <v>517</v>
      </c>
      <c r="AN419" t="str">
        <v>SPA</v>
      </c>
      <c r="AO419" t="str">
        <v>Halloumi</v>
      </c>
      <c r="AP419">
        <v>2019</v>
      </c>
      <c r="AQ419">
        <v>1194</v>
      </c>
      <c r="AW419" t="e">
        <v>#N/A</v>
      </c>
    </row>
    <row r="420" spans="11:49" x14ac:dyDescent="0.3">
      <c r="K420" s="44" t="s">
        <v>64</v>
      </c>
      <c r="L420" s="45" t="s">
        <v>47</v>
      </c>
      <c r="M420">
        <v>2020</v>
      </c>
      <c r="N420" s="46">
        <v>289</v>
      </c>
      <c r="O420" s="46">
        <v>152</v>
      </c>
      <c r="P420" s="46">
        <v>155</v>
      </c>
      <c r="Q420" s="46">
        <v>93</v>
      </c>
      <c r="R420" s="47">
        <v>93</v>
      </c>
      <c r="AN420" t="str">
        <v>SPA</v>
      </c>
      <c r="AO420" t="str">
        <v>Halloumi</v>
      </c>
      <c r="AP420">
        <v>2020</v>
      </c>
      <c r="AQ420">
        <v>1793</v>
      </c>
      <c r="AW420" t="e">
        <v>#N/A</v>
      </c>
    </row>
    <row r="421" spans="11:49" x14ac:dyDescent="0.3">
      <c r="K421" s="44" t="s">
        <v>64</v>
      </c>
      <c r="L421" s="45" t="s">
        <v>47</v>
      </c>
      <c r="M421">
        <v>2021</v>
      </c>
      <c r="N421" s="46">
        <v>206</v>
      </c>
      <c r="O421" s="46">
        <v>213</v>
      </c>
      <c r="P421" s="46">
        <v>292</v>
      </c>
      <c r="Q421" s="46">
        <v>275</v>
      </c>
      <c r="R421" s="47">
        <v>275</v>
      </c>
      <c r="AN421" t="str">
        <v>SPA</v>
      </c>
      <c r="AO421" t="str">
        <v>Halloumi</v>
      </c>
      <c r="AP421">
        <v>2021</v>
      </c>
      <c r="AQ421">
        <v>519</v>
      </c>
      <c r="AW421" t="e">
        <v>#N/A</v>
      </c>
    </row>
    <row r="422" spans="11:49" x14ac:dyDescent="0.3">
      <c r="K422" s="44" t="s">
        <v>64</v>
      </c>
      <c r="L422" s="45" t="s">
        <v>47</v>
      </c>
      <c r="M422">
        <v>2022</v>
      </c>
      <c r="N422" s="46">
        <v>153</v>
      </c>
      <c r="O422" s="46">
        <v>154</v>
      </c>
      <c r="P422" s="46">
        <v>117</v>
      </c>
      <c r="Q422" s="46">
        <v>156</v>
      </c>
      <c r="R422" s="47">
        <v>156</v>
      </c>
      <c r="AN422" t="str">
        <v>SPA</v>
      </c>
      <c r="AO422" t="str">
        <v>Halloumi</v>
      </c>
      <c r="AP422">
        <v>2022</v>
      </c>
      <c r="AQ422">
        <v>492</v>
      </c>
      <c r="AW422" t="e">
        <v>#N/A</v>
      </c>
    </row>
    <row r="423" spans="11:49" x14ac:dyDescent="0.3">
      <c r="K423" s="44" t="s">
        <v>64</v>
      </c>
      <c r="L423" s="45" t="s">
        <v>48</v>
      </c>
      <c r="M423">
        <v>2019</v>
      </c>
      <c r="N423" s="46">
        <v>352</v>
      </c>
      <c r="O423" s="46">
        <v>438</v>
      </c>
      <c r="P423" s="46">
        <v>578</v>
      </c>
      <c r="Q423" s="46">
        <v>324</v>
      </c>
      <c r="R423" s="47">
        <v>324</v>
      </c>
      <c r="AN423" t="str">
        <v>SPA</v>
      </c>
      <c r="AO423" t="str">
        <v>Iota</v>
      </c>
      <c r="AP423">
        <v>2019</v>
      </c>
      <c r="AQ423">
        <v>412</v>
      </c>
      <c r="AW423" t="e">
        <v>#N/A</v>
      </c>
    </row>
    <row r="424" spans="11:49" x14ac:dyDescent="0.3">
      <c r="K424" s="44" t="s">
        <v>64</v>
      </c>
      <c r="L424" s="45" t="s">
        <v>48</v>
      </c>
      <c r="M424">
        <v>2020</v>
      </c>
      <c r="N424" s="46">
        <v>331</v>
      </c>
      <c r="O424" s="46">
        <v>195</v>
      </c>
      <c r="P424" s="46">
        <v>163</v>
      </c>
      <c r="Q424" s="46">
        <v>210</v>
      </c>
      <c r="R424" s="47">
        <v>210</v>
      </c>
      <c r="AN424" t="str">
        <v>SPA</v>
      </c>
      <c r="AO424" t="str">
        <v>Iota</v>
      </c>
      <c r="AP424">
        <v>2020</v>
      </c>
      <c r="AQ424">
        <v>1012</v>
      </c>
      <c r="AW424" t="e">
        <v>#N/A</v>
      </c>
    </row>
    <row r="425" spans="11:49" x14ac:dyDescent="0.3">
      <c r="K425" s="44" t="s">
        <v>64</v>
      </c>
      <c r="L425" s="45" t="s">
        <v>48</v>
      </c>
      <c r="M425">
        <v>2021</v>
      </c>
      <c r="N425" s="46">
        <v>152</v>
      </c>
      <c r="O425" s="46">
        <v>227</v>
      </c>
      <c r="P425" s="46">
        <v>243</v>
      </c>
      <c r="Q425" s="46">
        <v>353</v>
      </c>
      <c r="R425" s="47">
        <v>353</v>
      </c>
      <c r="AN425" t="str">
        <v>SPA</v>
      </c>
      <c r="AO425" t="str">
        <v>Iota</v>
      </c>
      <c r="AP425">
        <v>2021</v>
      </c>
      <c r="AQ425">
        <v>1039</v>
      </c>
      <c r="AW425" t="e">
        <v>#N/A</v>
      </c>
    </row>
    <row r="426" spans="11:49" x14ac:dyDescent="0.3">
      <c r="K426" s="44" t="s">
        <v>64</v>
      </c>
      <c r="L426" s="45" t="s">
        <v>48</v>
      </c>
      <c r="M426">
        <v>2022</v>
      </c>
      <c r="N426" s="46">
        <v>61</v>
      </c>
      <c r="O426" s="46">
        <v>76</v>
      </c>
      <c r="P426" s="46">
        <v>99</v>
      </c>
      <c r="Q426" s="46">
        <v>83</v>
      </c>
      <c r="R426" s="47">
        <v>83</v>
      </c>
      <c r="AN426" t="str">
        <v>SPA</v>
      </c>
      <c r="AO426" t="str">
        <v>Iota</v>
      </c>
      <c r="AP426">
        <v>2022</v>
      </c>
      <c r="AQ426">
        <v>1700</v>
      </c>
      <c r="AW426" t="e">
        <v>#N/A</v>
      </c>
    </row>
    <row r="427" spans="11:49" x14ac:dyDescent="0.3">
      <c r="K427" s="44" t="s">
        <v>64</v>
      </c>
      <c r="L427" s="45" t="s">
        <v>49</v>
      </c>
      <c r="M427">
        <v>2019</v>
      </c>
      <c r="N427" s="46">
        <v>21</v>
      </c>
      <c r="O427" s="46">
        <v>327</v>
      </c>
      <c r="P427" s="46">
        <v>391</v>
      </c>
      <c r="Q427" s="46">
        <v>143</v>
      </c>
      <c r="R427" s="47">
        <v>882</v>
      </c>
      <c r="AN427" t="str">
        <v>SWE</v>
      </c>
      <c r="AO427" t="str">
        <v>Alpha</v>
      </c>
      <c r="AP427">
        <v>2019</v>
      </c>
      <c r="AQ427">
        <v>257</v>
      </c>
      <c r="AW427" t="e">
        <v>#N/A</v>
      </c>
    </row>
    <row r="428" spans="11:49" x14ac:dyDescent="0.3">
      <c r="K428" s="44" t="s">
        <v>64</v>
      </c>
      <c r="L428" s="45" t="s">
        <v>49</v>
      </c>
      <c r="M428">
        <v>2020</v>
      </c>
      <c r="N428" s="46">
        <v>277</v>
      </c>
      <c r="O428" s="46">
        <v>39</v>
      </c>
      <c r="P428" s="46">
        <v>1625</v>
      </c>
      <c r="Q428" s="46">
        <v>51</v>
      </c>
      <c r="R428" s="47">
        <v>1992</v>
      </c>
      <c r="AN428" t="str">
        <v>SWE</v>
      </c>
      <c r="AO428" t="str">
        <v>Alpha</v>
      </c>
      <c r="AP428">
        <v>2020</v>
      </c>
      <c r="AQ428">
        <v>140</v>
      </c>
      <c r="AW428" t="e">
        <v>#N/A</v>
      </c>
    </row>
    <row r="429" spans="11:49" x14ac:dyDescent="0.3">
      <c r="K429" s="44" t="s">
        <v>64</v>
      </c>
      <c r="L429" s="45" t="s">
        <v>49</v>
      </c>
      <c r="M429">
        <v>2021</v>
      </c>
      <c r="N429" s="46">
        <v>936</v>
      </c>
      <c r="O429" s="46">
        <v>1246</v>
      </c>
      <c r="P429" s="46">
        <v>1041</v>
      </c>
      <c r="Q429" s="46">
        <v>1549</v>
      </c>
      <c r="R429" s="47">
        <v>4772</v>
      </c>
      <c r="AN429" t="str">
        <v>SWE</v>
      </c>
      <c r="AO429" t="str">
        <v>Alpha</v>
      </c>
      <c r="AP429">
        <v>2021</v>
      </c>
      <c r="AQ429">
        <v>1442</v>
      </c>
      <c r="AW429" t="e">
        <v>#N/A</v>
      </c>
    </row>
    <row r="430" spans="11:49" x14ac:dyDescent="0.3">
      <c r="K430" s="44" t="s">
        <v>64</v>
      </c>
      <c r="L430" s="45" t="s">
        <v>49</v>
      </c>
      <c r="M430">
        <v>2022</v>
      </c>
      <c r="N430" s="46">
        <v>546</v>
      </c>
      <c r="O430" s="46">
        <v>1149</v>
      </c>
      <c r="P430" s="46">
        <v>1845</v>
      </c>
      <c r="Q430" s="46">
        <v>1207</v>
      </c>
      <c r="R430" s="47">
        <v>4747</v>
      </c>
      <c r="AN430" t="str">
        <v>SWE</v>
      </c>
      <c r="AO430" t="str">
        <v>Alpha</v>
      </c>
      <c r="AP430">
        <v>2022</v>
      </c>
      <c r="AQ430">
        <v>308</v>
      </c>
      <c r="AW430" t="e">
        <v>#N/A</v>
      </c>
    </row>
    <row r="431" spans="11:49" x14ac:dyDescent="0.3">
      <c r="K431" s="44" t="s">
        <v>64</v>
      </c>
      <c r="L431" s="45" t="s">
        <v>50</v>
      </c>
      <c r="M431">
        <v>2019</v>
      </c>
      <c r="N431" s="46">
        <v>175</v>
      </c>
      <c r="O431" s="46">
        <v>33</v>
      </c>
      <c r="P431" s="46">
        <v>313</v>
      </c>
      <c r="Q431" s="46">
        <v>3</v>
      </c>
      <c r="R431" s="49">
        <f>SUM(dtbPTSource[[#This Row],[Qtr1]:[Qtr4]])</f>
        <v>524</v>
      </c>
      <c r="AN431" t="str">
        <v>SWE</v>
      </c>
      <c r="AO431" t="str">
        <v>Beta</v>
      </c>
      <c r="AP431">
        <v>2019</v>
      </c>
      <c r="AQ431">
        <v>151</v>
      </c>
      <c r="AW431" t="e">
        <v>#N/A</v>
      </c>
    </row>
    <row r="432" spans="11:49" x14ac:dyDescent="0.3">
      <c r="K432" s="44" t="s">
        <v>64</v>
      </c>
      <c r="L432" s="45" t="s">
        <v>50</v>
      </c>
      <c r="M432">
        <v>2020</v>
      </c>
      <c r="N432" s="46">
        <v>70</v>
      </c>
      <c r="O432" s="46">
        <v>1278</v>
      </c>
      <c r="P432" s="46">
        <v>336</v>
      </c>
      <c r="Q432" s="46">
        <v>6</v>
      </c>
      <c r="R432" s="49">
        <f>SUM(dtbPTSource[[#This Row],[Qtr1]:[Qtr4]])</f>
        <v>1690</v>
      </c>
      <c r="AN432" t="str">
        <v>SWE</v>
      </c>
      <c r="AO432" t="str">
        <v>Beta</v>
      </c>
      <c r="AP432">
        <v>2020</v>
      </c>
      <c r="AQ432">
        <v>165</v>
      </c>
      <c r="AW432" t="e">
        <v>#N/A</v>
      </c>
    </row>
    <row r="433" spans="11:49" x14ac:dyDescent="0.3">
      <c r="K433" s="44" t="s">
        <v>64</v>
      </c>
      <c r="L433" s="45" t="s">
        <v>50</v>
      </c>
      <c r="M433">
        <v>2021</v>
      </c>
      <c r="N433" s="46">
        <v>127</v>
      </c>
      <c r="O433" s="46">
        <v>169</v>
      </c>
      <c r="P433" s="46">
        <v>139</v>
      </c>
      <c r="Q433" s="46">
        <v>18</v>
      </c>
      <c r="R433" s="49">
        <f>SUM(dtbPTSource[[#This Row],[Qtr1]:[Qtr4]])</f>
        <v>453</v>
      </c>
      <c r="AN433" t="str">
        <v>SWE</v>
      </c>
      <c r="AO433" t="str">
        <v>Beta</v>
      </c>
      <c r="AP433">
        <v>2021</v>
      </c>
      <c r="AQ433">
        <v>74</v>
      </c>
      <c r="AW433" t="e">
        <v>#N/A</v>
      </c>
    </row>
    <row r="434" spans="11:49" x14ac:dyDescent="0.3">
      <c r="K434" s="44" t="s">
        <v>64</v>
      </c>
      <c r="L434" s="45" t="s">
        <v>50</v>
      </c>
      <c r="M434">
        <v>2022</v>
      </c>
      <c r="N434" s="46">
        <v>102</v>
      </c>
      <c r="O434" s="46">
        <v>181</v>
      </c>
      <c r="P434" s="46">
        <v>78</v>
      </c>
      <c r="Q434" s="46">
        <v>36</v>
      </c>
      <c r="R434" s="49">
        <f>SUM(dtbPTSource[[#This Row],[Qtr1]:[Qtr4]])</f>
        <v>397</v>
      </c>
      <c r="AN434" t="str">
        <v>SWE</v>
      </c>
      <c r="AO434" t="str">
        <v>Beta</v>
      </c>
      <c r="AP434">
        <v>2022</v>
      </c>
      <c r="AQ434">
        <v>94</v>
      </c>
      <c r="AW434" t="e">
        <v>#N/A</v>
      </c>
    </row>
    <row r="435" spans="11:49" x14ac:dyDescent="0.3">
      <c r="K435" s="44" t="s">
        <v>64</v>
      </c>
      <c r="L435" s="45" t="s">
        <v>51</v>
      </c>
      <c r="M435">
        <v>2019</v>
      </c>
      <c r="N435" s="46">
        <v>290</v>
      </c>
      <c r="O435" s="46">
        <v>46</v>
      </c>
      <c r="P435" s="46">
        <v>839</v>
      </c>
      <c r="Q435" s="46">
        <v>569</v>
      </c>
      <c r="R435" s="49">
        <f>SUM(dtbPTSource[[#This Row],[Qtr1]:[Qtr4]])</f>
        <v>1744</v>
      </c>
      <c r="AN435" t="str">
        <v>SWE</v>
      </c>
      <c r="AO435" t="str">
        <v>Gamma</v>
      </c>
      <c r="AP435">
        <v>2019</v>
      </c>
      <c r="AQ435">
        <v>517</v>
      </c>
      <c r="AW435" t="e">
        <v>#N/A</v>
      </c>
    </row>
    <row r="436" spans="11:49" x14ac:dyDescent="0.3">
      <c r="K436" s="44" t="s">
        <v>64</v>
      </c>
      <c r="L436" s="45" t="s">
        <v>51</v>
      </c>
      <c r="M436">
        <v>2020</v>
      </c>
      <c r="N436" s="46">
        <v>406</v>
      </c>
      <c r="O436" s="46">
        <v>2837</v>
      </c>
      <c r="P436" s="46">
        <v>487</v>
      </c>
      <c r="Q436" s="46">
        <v>520</v>
      </c>
      <c r="R436" s="49">
        <f>SUM(dtbPTSource[[#This Row],[Qtr1]:[Qtr4]])</f>
        <v>4250</v>
      </c>
      <c r="AN436" t="str">
        <v>SWE</v>
      </c>
      <c r="AO436" t="str">
        <v>Gamma</v>
      </c>
      <c r="AP436">
        <v>2020</v>
      </c>
      <c r="AQ436">
        <v>93</v>
      </c>
      <c r="AW436" t="e">
        <v>#N/A</v>
      </c>
    </row>
    <row r="437" spans="11:49" x14ac:dyDescent="0.3">
      <c r="K437" s="44" t="s">
        <v>64</v>
      </c>
      <c r="L437" s="45" t="s">
        <v>51</v>
      </c>
      <c r="M437">
        <v>2021</v>
      </c>
      <c r="N437" s="46">
        <v>929</v>
      </c>
      <c r="O437" s="46">
        <v>560</v>
      </c>
      <c r="P437" s="46">
        <v>1696</v>
      </c>
      <c r="Q437" s="46">
        <v>623</v>
      </c>
      <c r="R437" s="49">
        <f>SUM(dtbPTSource[[#This Row],[Qtr1]:[Qtr4]])</f>
        <v>3808</v>
      </c>
      <c r="AN437" t="str">
        <v>SWE</v>
      </c>
      <c r="AO437" t="str">
        <v>Gamma</v>
      </c>
      <c r="AP437">
        <v>2021</v>
      </c>
      <c r="AQ437">
        <v>275</v>
      </c>
      <c r="AW437" t="e">
        <v>#N/A</v>
      </c>
    </row>
    <row r="438" spans="11:49" x14ac:dyDescent="0.3">
      <c r="K438" s="44" t="s">
        <v>64</v>
      </c>
      <c r="L438" s="45" t="s">
        <v>51</v>
      </c>
      <c r="M438">
        <v>2022</v>
      </c>
      <c r="N438" s="46">
        <v>885</v>
      </c>
      <c r="O438" s="46">
        <v>1299</v>
      </c>
      <c r="P438" s="46">
        <v>1922</v>
      </c>
      <c r="Q438" s="46">
        <v>1820</v>
      </c>
      <c r="R438" s="49">
        <f>SUM(dtbPTSource[[#This Row],[Qtr1]:[Qtr4]])</f>
        <v>5926</v>
      </c>
      <c r="AN438" t="str">
        <v>SWE</v>
      </c>
      <c r="AO438" t="str">
        <v>Gamma</v>
      </c>
      <c r="AP438">
        <v>2022</v>
      </c>
      <c r="AQ438">
        <v>156</v>
      </c>
      <c r="AW438" t="e">
        <v>#N/A</v>
      </c>
    </row>
    <row r="439" spans="11:49" x14ac:dyDescent="0.3">
      <c r="K439" s="44" t="s">
        <v>64</v>
      </c>
      <c r="L439" s="45" t="s">
        <v>52</v>
      </c>
      <c r="M439">
        <v>2019</v>
      </c>
      <c r="N439" s="46">
        <v>423</v>
      </c>
      <c r="O439" s="46">
        <v>649</v>
      </c>
      <c r="P439" s="46">
        <v>943</v>
      </c>
      <c r="Q439" s="46">
        <v>676</v>
      </c>
      <c r="R439" s="49">
        <f>SUM(dtbPTSource[[#This Row],[Qtr1]:[Qtr4]])</f>
        <v>2691</v>
      </c>
      <c r="AN439" t="str">
        <v>SWE</v>
      </c>
      <c r="AO439" t="str">
        <v>Delta</v>
      </c>
      <c r="AP439">
        <v>2019</v>
      </c>
      <c r="AQ439">
        <v>324</v>
      </c>
      <c r="AW439" t="e">
        <v>#N/A</v>
      </c>
    </row>
    <row r="440" spans="11:49" x14ac:dyDescent="0.3">
      <c r="K440" s="44" t="s">
        <v>64</v>
      </c>
      <c r="L440" s="45" t="s">
        <v>52</v>
      </c>
      <c r="M440">
        <v>2020</v>
      </c>
      <c r="N440" s="46">
        <v>443</v>
      </c>
      <c r="O440" s="46">
        <v>140</v>
      </c>
      <c r="P440" s="46">
        <v>138</v>
      </c>
      <c r="Q440" s="46">
        <v>139</v>
      </c>
      <c r="R440" s="49">
        <f>SUM(dtbPTSource[[#This Row],[Qtr1]:[Qtr4]])</f>
        <v>860</v>
      </c>
      <c r="AN440" t="str">
        <v>SWE</v>
      </c>
      <c r="AO440" t="str">
        <v>Delta</v>
      </c>
      <c r="AP440">
        <v>2020</v>
      </c>
      <c r="AQ440">
        <v>210</v>
      </c>
      <c r="AW440" t="e">
        <v>#N/A</v>
      </c>
    </row>
    <row r="441" spans="11:49" x14ac:dyDescent="0.3">
      <c r="K441" s="44" t="s">
        <v>64</v>
      </c>
      <c r="L441" s="45" t="s">
        <v>52</v>
      </c>
      <c r="M441">
        <v>2021</v>
      </c>
      <c r="N441" s="46">
        <v>228</v>
      </c>
      <c r="O441" s="46">
        <v>209</v>
      </c>
      <c r="P441" s="46">
        <v>103</v>
      </c>
      <c r="Q441" s="46">
        <v>196</v>
      </c>
      <c r="R441" s="49">
        <f>SUM(dtbPTSource[[#This Row],[Qtr1]:[Qtr4]])</f>
        <v>736</v>
      </c>
      <c r="AN441" t="str">
        <v>SWE</v>
      </c>
      <c r="AO441" t="str">
        <v>Delta</v>
      </c>
      <c r="AP441">
        <v>2021</v>
      </c>
      <c r="AQ441">
        <v>353</v>
      </c>
      <c r="AW441" t="e">
        <v>#N/A</v>
      </c>
    </row>
    <row r="442" spans="11:49" x14ac:dyDescent="0.3">
      <c r="K442" s="44" t="s">
        <v>64</v>
      </c>
      <c r="L442" s="45" t="s">
        <v>52</v>
      </c>
      <c r="M442">
        <v>2022</v>
      </c>
      <c r="N442" s="46">
        <v>154</v>
      </c>
      <c r="O442" s="46">
        <v>124</v>
      </c>
      <c r="P442" s="46">
        <v>95</v>
      </c>
      <c r="Q442" s="46">
        <v>134</v>
      </c>
      <c r="R442" s="49">
        <f>SUM(dtbPTSource[[#This Row],[Qtr1]:[Qtr4]])</f>
        <v>507</v>
      </c>
      <c r="AN442" t="str">
        <v>SWE</v>
      </c>
      <c r="AO442" t="str">
        <v>Delta</v>
      </c>
      <c r="AP442">
        <v>2022</v>
      </c>
      <c r="AQ442">
        <v>83</v>
      </c>
      <c r="AW442" t="e">
        <v>#N/A</v>
      </c>
    </row>
    <row r="443" spans="11:49" x14ac:dyDescent="0.3">
      <c r="K443" s="44" t="s">
        <v>64</v>
      </c>
      <c r="L443" s="45" t="s">
        <v>53</v>
      </c>
      <c r="M443">
        <v>2019</v>
      </c>
      <c r="N443" s="46">
        <v>20</v>
      </c>
      <c r="O443" s="46">
        <v>116</v>
      </c>
      <c r="P443" s="46">
        <v>-181</v>
      </c>
      <c r="Q443" s="46">
        <v>32</v>
      </c>
      <c r="R443" s="47">
        <v>-13</v>
      </c>
      <c r="AN443" t="str">
        <v>SWE</v>
      </c>
      <c r="AO443" t="str">
        <v>Epsilon</v>
      </c>
      <c r="AP443">
        <v>2019</v>
      </c>
      <c r="AQ443">
        <v>882</v>
      </c>
      <c r="AW443" t="e">
        <v>#N/A</v>
      </c>
    </row>
    <row r="444" spans="11:49" x14ac:dyDescent="0.3">
      <c r="K444" s="44" t="s">
        <v>64</v>
      </c>
      <c r="L444" s="45" t="s">
        <v>53</v>
      </c>
      <c r="M444">
        <v>2020</v>
      </c>
      <c r="N444" s="46">
        <v>-52</v>
      </c>
      <c r="O444" s="46">
        <v>1248</v>
      </c>
      <c r="P444" s="46">
        <v>-168</v>
      </c>
      <c r="Q444" s="46">
        <v>-1</v>
      </c>
      <c r="R444" s="47">
        <v>1027</v>
      </c>
      <c r="AN444" t="str">
        <v>SWE</v>
      </c>
      <c r="AO444" t="str">
        <v>Epsilon</v>
      </c>
      <c r="AP444">
        <v>2020</v>
      </c>
      <c r="AQ444">
        <v>1992</v>
      </c>
      <c r="AW444" t="e">
        <v>#N/A</v>
      </c>
    </row>
    <row r="445" spans="11:49" x14ac:dyDescent="0.3">
      <c r="K445" s="44" t="s">
        <v>64</v>
      </c>
      <c r="L445" s="45" t="s">
        <v>53</v>
      </c>
      <c r="M445">
        <v>2021</v>
      </c>
      <c r="N445" s="46">
        <v>42</v>
      </c>
      <c r="O445" s="46">
        <v>22</v>
      </c>
      <c r="P445" s="46">
        <v>-333</v>
      </c>
      <c r="Q445" s="46">
        <v>1516</v>
      </c>
      <c r="R445" s="47">
        <v>1247</v>
      </c>
      <c r="AN445" t="str">
        <v>SWE</v>
      </c>
      <c r="AO445" t="str">
        <v>Epsilon</v>
      </c>
      <c r="AP445">
        <v>2021</v>
      </c>
      <c r="AQ445">
        <v>4772</v>
      </c>
      <c r="AW445" t="e">
        <v>#N/A</v>
      </c>
    </row>
    <row r="446" spans="11:49" x14ac:dyDescent="0.3">
      <c r="K446" s="44" t="s">
        <v>64</v>
      </c>
      <c r="L446" s="45" t="s">
        <v>53</v>
      </c>
      <c r="M446">
        <v>2022</v>
      </c>
      <c r="N446" s="46">
        <v>-335</v>
      </c>
      <c r="O446" s="46">
        <v>1137</v>
      </c>
      <c r="P446" s="46">
        <v>237</v>
      </c>
      <c r="Q446" s="46">
        <v>15</v>
      </c>
      <c r="R446" s="47">
        <v>1054</v>
      </c>
      <c r="AN446" t="str">
        <v>SWE</v>
      </c>
      <c r="AO446" t="str">
        <v>Epsilon</v>
      </c>
      <c r="AP446">
        <v>2022</v>
      </c>
      <c r="AQ446">
        <v>4747</v>
      </c>
      <c r="AW446" t="e">
        <v>#N/A</v>
      </c>
    </row>
    <row r="447" spans="11:49" x14ac:dyDescent="0.3">
      <c r="K447" s="44" t="s">
        <v>65</v>
      </c>
      <c r="L447" s="45" t="s">
        <v>45</v>
      </c>
      <c r="M447">
        <v>2019</v>
      </c>
      <c r="N447" s="46">
        <v>11</v>
      </c>
      <c r="O447" s="46">
        <v>1</v>
      </c>
      <c r="P447" s="46">
        <v>41</v>
      </c>
      <c r="Q447" s="46">
        <v>9</v>
      </c>
      <c r="R447" s="47">
        <v>62</v>
      </c>
      <c r="AN447" t="str">
        <v>SWE</v>
      </c>
      <c r="AO447" t="str">
        <v>Feta</v>
      </c>
      <c r="AP447">
        <v>2019</v>
      </c>
      <c r="AQ447">
        <v>524</v>
      </c>
      <c r="AW447" t="e">
        <v>#N/A</v>
      </c>
    </row>
    <row r="448" spans="11:49" x14ac:dyDescent="0.3">
      <c r="K448" s="44" t="s">
        <v>65</v>
      </c>
      <c r="L448" s="45" t="s">
        <v>45</v>
      </c>
      <c r="M448">
        <v>2020</v>
      </c>
      <c r="N448" s="46">
        <v>88</v>
      </c>
      <c r="O448" s="46">
        <v>21</v>
      </c>
      <c r="P448" s="46">
        <v>43</v>
      </c>
      <c r="Q448" s="46">
        <v>78</v>
      </c>
      <c r="R448" s="47">
        <v>230</v>
      </c>
      <c r="AN448" t="str">
        <v>SWE</v>
      </c>
      <c r="AO448" t="str">
        <v>Feta</v>
      </c>
      <c r="AP448">
        <v>2020</v>
      </c>
      <c r="AQ448">
        <v>1690</v>
      </c>
      <c r="AW448" t="e">
        <v>#N/A</v>
      </c>
    </row>
    <row r="449" spans="11:49" x14ac:dyDescent="0.3">
      <c r="K449" s="44" t="s">
        <v>65</v>
      </c>
      <c r="L449" s="45" t="s">
        <v>45</v>
      </c>
      <c r="M449">
        <v>2021</v>
      </c>
      <c r="N449" s="46">
        <v>46</v>
      </c>
      <c r="O449" s="46">
        <v>114</v>
      </c>
      <c r="P449" s="46">
        <v>102</v>
      </c>
      <c r="Q449" s="46">
        <v>144</v>
      </c>
      <c r="R449" s="47">
        <v>406</v>
      </c>
      <c r="AN449" t="str">
        <v>SWE</v>
      </c>
      <c r="AO449" t="str">
        <v>Feta</v>
      </c>
      <c r="AP449">
        <v>2021</v>
      </c>
      <c r="AQ449">
        <v>453</v>
      </c>
      <c r="AW449" t="e">
        <v>#N/A</v>
      </c>
    </row>
    <row r="450" spans="11:49" x14ac:dyDescent="0.3">
      <c r="K450" s="44" t="s">
        <v>65</v>
      </c>
      <c r="L450" s="45" t="s">
        <v>45</v>
      </c>
      <c r="M450">
        <v>2022</v>
      </c>
      <c r="N450" s="46">
        <v>2</v>
      </c>
      <c r="O450" s="46">
        <v>74</v>
      </c>
      <c r="P450" s="46">
        <v>194</v>
      </c>
      <c r="Q450" s="46">
        <v>40</v>
      </c>
      <c r="R450" s="47">
        <v>310</v>
      </c>
      <c r="AN450" t="str">
        <v>SWE</v>
      </c>
      <c r="AO450" t="str">
        <v>Feta</v>
      </c>
      <c r="AP450">
        <v>2022</v>
      </c>
      <c r="AQ450">
        <v>397</v>
      </c>
      <c r="AW450" t="e">
        <v>#N/A</v>
      </c>
    </row>
    <row r="451" spans="11:49" x14ac:dyDescent="0.3">
      <c r="K451" s="44" t="s">
        <v>65</v>
      </c>
      <c r="L451" s="45" t="s">
        <v>46</v>
      </c>
      <c r="M451">
        <v>2019</v>
      </c>
      <c r="N451" s="46">
        <v>225</v>
      </c>
      <c r="O451" s="46">
        <v>116</v>
      </c>
      <c r="P451" s="46">
        <v>68</v>
      </c>
      <c r="Q451" s="46">
        <v>81</v>
      </c>
      <c r="R451" s="47">
        <v>81</v>
      </c>
      <c r="AN451" t="str">
        <v>SWE</v>
      </c>
      <c r="AO451" t="str">
        <v>Gorgonzola</v>
      </c>
      <c r="AP451">
        <v>2019</v>
      </c>
      <c r="AQ451">
        <v>1744</v>
      </c>
      <c r="AW451" t="e">
        <v>#N/A</v>
      </c>
    </row>
    <row r="452" spans="11:49" x14ac:dyDescent="0.3">
      <c r="K452" s="44" t="s">
        <v>65</v>
      </c>
      <c r="L452" s="45" t="s">
        <v>46</v>
      </c>
      <c r="M452">
        <v>2020</v>
      </c>
      <c r="N452" s="46">
        <v>319</v>
      </c>
      <c r="O452" s="46">
        <v>170</v>
      </c>
      <c r="P452" s="46">
        <v>87</v>
      </c>
      <c r="Q452" s="46">
        <v>114</v>
      </c>
      <c r="R452" s="47">
        <v>114</v>
      </c>
      <c r="AN452" t="str">
        <v>SWE</v>
      </c>
      <c r="AO452" t="str">
        <v>Gorgonzola</v>
      </c>
      <c r="AP452">
        <v>2020</v>
      </c>
      <c r="AQ452">
        <v>4250</v>
      </c>
      <c r="AW452" t="e">
        <v>#N/A</v>
      </c>
    </row>
    <row r="453" spans="11:49" x14ac:dyDescent="0.3">
      <c r="K453" s="44" t="s">
        <v>65</v>
      </c>
      <c r="L453" s="45" t="s">
        <v>46</v>
      </c>
      <c r="M453">
        <v>2021</v>
      </c>
      <c r="N453" s="46">
        <v>285</v>
      </c>
      <c r="O453" s="46">
        <v>171</v>
      </c>
      <c r="P453" s="46">
        <v>212</v>
      </c>
      <c r="Q453" s="46">
        <v>258</v>
      </c>
      <c r="R453" s="47">
        <v>258</v>
      </c>
      <c r="AN453" t="str">
        <v>SWE</v>
      </c>
      <c r="AO453" t="str">
        <v>Gorgonzola</v>
      </c>
      <c r="AP453">
        <v>2021</v>
      </c>
      <c r="AQ453">
        <v>3808</v>
      </c>
      <c r="AW453" t="e">
        <v>#N/A</v>
      </c>
    </row>
    <row r="454" spans="11:49" x14ac:dyDescent="0.3">
      <c r="K454" s="44" t="s">
        <v>65</v>
      </c>
      <c r="L454" s="45" t="s">
        <v>46</v>
      </c>
      <c r="M454">
        <v>2022</v>
      </c>
      <c r="N454" s="46">
        <v>199</v>
      </c>
      <c r="O454" s="46">
        <v>242</v>
      </c>
      <c r="P454" s="46">
        <v>131</v>
      </c>
      <c r="Q454" s="46">
        <v>119</v>
      </c>
      <c r="R454" s="47">
        <v>119</v>
      </c>
      <c r="AN454" t="str">
        <v>SWE</v>
      </c>
      <c r="AO454" t="str">
        <v>Gorgonzola</v>
      </c>
      <c r="AP454">
        <v>2022</v>
      </c>
      <c r="AQ454">
        <v>5926</v>
      </c>
      <c r="AW454" t="e">
        <v>#N/A</v>
      </c>
    </row>
    <row r="455" spans="11:49" x14ac:dyDescent="0.3">
      <c r="K455" s="44" t="s">
        <v>65</v>
      </c>
      <c r="L455" s="45" t="s">
        <v>47</v>
      </c>
      <c r="M455">
        <v>2019</v>
      </c>
      <c r="N455" s="46">
        <v>239</v>
      </c>
      <c r="O455" s="46">
        <v>308</v>
      </c>
      <c r="P455" s="46">
        <v>304</v>
      </c>
      <c r="Q455" s="46">
        <v>384</v>
      </c>
      <c r="R455" s="47">
        <v>384</v>
      </c>
      <c r="AN455" t="str">
        <v>SWE</v>
      </c>
      <c r="AO455" t="str">
        <v>Halloumi</v>
      </c>
      <c r="AP455">
        <v>2019</v>
      </c>
      <c r="AQ455">
        <v>2691</v>
      </c>
      <c r="AW455" t="e">
        <v>#N/A</v>
      </c>
    </row>
    <row r="456" spans="11:49" x14ac:dyDescent="0.3">
      <c r="K456" s="44" t="s">
        <v>65</v>
      </c>
      <c r="L456" s="45" t="s">
        <v>47</v>
      </c>
      <c r="M456">
        <v>2020</v>
      </c>
      <c r="N456" s="46">
        <v>331</v>
      </c>
      <c r="O456" s="46">
        <v>167</v>
      </c>
      <c r="P456" s="46">
        <v>139</v>
      </c>
      <c r="Q456" s="46">
        <v>89</v>
      </c>
      <c r="R456" s="47">
        <v>89</v>
      </c>
      <c r="AN456" t="str">
        <v>SWE</v>
      </c>
      <c r="AO456" t="str">
        <v>Halloumi</v>
      </c>
      <c r="AP456">
        <v>2020</v>
      </c>
      <c r="AQ456">
        <v>860</v>
      </c>
      <c r="AW456" t="e">
        <v>#N/A</v>
      </c>
    </row>
    <row r="457" spans="11:49" x14ac:dyDescent="0.3">
      <c r="K457" s="44" t="s">
        <v>65</v>
      </c>
      <c r="L457" s="45" t="s">
        <v>47</v>
      </c>
      <c r="M457">
        <v>2021</v>
      </c>
      <c r="N457" s="46">
        <v>107</v>
      </c>
      <c r="O457" s="46">
        <v>54</v>
      </c>
      <c r="P457" s="46">
        <v>48</v>
      </c>
      <c r="Q457" s="46">
        <v>50</v>
      </c>
      <c r="R457" s="47">
        <v>50</v>
      </c>
      <c r="AN457" t="str">
        <v>SWE</v>
      </c>
      <c r="AO457" t="str">
        <v>Halloumi</v>
      </c>
      <c r="AP457">
        <v>2021</v>
      </c>
      <c r="AQ457">
        <v>736</v>
      </c>
      <c r="AW457" t="e">
        <v>#N/A</v>
      </c>
    </row>
    <row r="458" spans="11:49" x14ac:dyDescent="0.3">
      <c r="K458" s="44" t="s">
        <v>65</v>
      </c>
      <c r="L458" s="45" t="s">
        <v>47</v>
      </c>
      <c r="M458">
        <v>2022</v>
      </c>
      <c r="N458" s="46">
        <v>140</v>
      </c>
      <c r="O458" s="46">
        <v>161</v>
      </c>
      <c r="P458" s="46">
        <v>132</v>
      </c>
      <c r="Q458" s="46">
        <v>93</v>
      </c>
      <c r="R458" s="47">
        <v>93</v>
      </c>
      <c r="AN458" t="str">
        <v>SWE</v>
      </c>
      <c r="AO458" t="str">
        <v>Halloumi</v>
      </c>
      <c r="AP458">
        <v>2022</v>
      </c>
      <c r="AQ458">
        <v>507</v>
      </c>
      <c r="AW458" t="e">
        <v>#N/A</v>
      </c>
    </row>
    <row r="459" spans="11:49" x14ac:dyDescent="0.3">
      <c r="K459" s="44" t="s">
        <v>65</v>
      </c>
      <c r="L459" s="45" t="s">
        <v>48</v>
      </c>
      <c r="M459">
        <v>2019</v>
      </c>
      <c r="N459" s="46">
        <v>142</v>
      </c>
      <c r="O459" s="46">
        <v>122</v>
      </c>
      <c r="P459" s="46">
        <v>153</v>
      </c>
      <c r="Q459" s="46">
        <v>174</v>
      </c>
      <c r="R459" s="47">
        <v>174</v>
      </c>
      <c r="AN459" t="str">
        <v>SWE</v>
      </c>
      <c r="AO459" t="str">
        <v>Iota</v>
      </c>
      <c r="AP459">
        <v>2019</v>
      </c>
      <c r="AQ459">
        <v>-13</v>
      </c>
      <c r="AW459" t="e">
        <v>#N/A</v>
      </c>
    </row>
    <row r="460" spans="11:49" x14ac:dyDescent="0.3">
      <c r="K460" s="44" t="s">
        <v>65</v>
      </c>
      <c r="L460" s="45" t="s">
        <v>48</v>
      </c>
      <c r="M460">
        <v>2020</v>
      </c>
      <c r="N460" s="46">
        <v>247</v>
      </c>
      <c r="O460" s="46">
        <v>209</v>
      </c>
      <c r="P460" s="46">
        <v>165</v>
      </c>
      <c r="Q460" s="46">
        <v>98</v>
      </c>
      <c r="R460" s="47">
        <v>98</v>
      </c>
      <c r="AN460" t="str">
        <v>SWE</v>
      </c>
      <c r="AO460" t="str">
        <v>Iota</v>
      </c>
      <c r="AP460">
        <v>2020</v>
      </c>
      <c r="AQ460">
        <v>1027</v>
      </c>
      <c r="AW460" t="e">
        <v>#N/A</v>
      </c>
    </row>
    <row r="461" spans="11:49" x14ac:dyDescent="0.3">
      <c r="K461" s="44" t="s">
        <v>65</v>
      </c>
      <c r="L461" s="45" t="s">
        <v>48</v>
      </c>
      <c r="M461">
        <v>2021</v>
      </c>
      <c r="N461" s="46">
        <v>89</v>
      </c>
      <c r="O461" s="46">
        <v>81</v>
      </c>
      <c r="P461" s="46">
        <v>78</v>
      </c>
      <c r="Q461" s="46">
        <v>99</v>
      </c>
      <c r="R461" s="47">
        <v>99</v>
      </c>
      <c r="AN461" t="str">
        <v>SWE</v>
      </c>
      <c r="AO461" t="str">
        <v>Iota</v>
      </c>
      <c r="AP461">
        <v>2021</v>
      </c>
      <c r="AQ461">
        <v>1247</v>
      </c>
      <c r="AW461" t="e">
        <v>#N/A</v>
      </c>
    </row>
    <row r="462" spans="11:49" x14ac:dyDescent="0.3">
      <c r="K462" s="44" t="s">
        <v>65</v>
      </c>
      <c r="L462" s="45" t="s">
        <v>48</v>
      </c>
      <c r="M462">
        <v>2022</v>
      </c>
      <c r="N462" s="46">
        <v>75</v>
      </c>
      <c r="O462" s="46">
        <v>41</v>
      </c>
      <c r="P462" s="46">
        <v>33</v>
      </c>
      <c r="Q462" s="46">
        <v>34</v>
      </c>
      <c r="R462" s="47">
        <v>34</v>
      </c>
      <c r="AN462" t="str">
        <v>SWE</v>
      </c>
      <c r="AO462" t="str">
        <v>Iota</v>
      </c>
      <c r="AP462">
        <v>2022</v>
      </c>
      <c r="AQ462">
        <v>1054</v>
      </c>
      <c r="AW462" t="e">
        <v>#N/A</v>
      </c>
    </row>
    <row r="463" spans="11:49" x14ac:dyDescent="0.3">
      <c r="K463" s="44" t="s">
        <v>65</v>
      </c>
      <c r="L463" s="45" t="s">
        <v>49</v>
      </c>
      <c r="M463">
        <v>2019</v>
      </c>
      <c r="N463" s="46">
        <v>16</v>
      </c>
      <c r="O463" s="46">
        <v>53</v>
      </c>
      <c r="P463" s="46">
        <v>968</v>
      </c>
      <c r="Q463" s="46">
        <v>136</v>
      </c>
      <c r="R463" s="47">
        <v>1173</v>
      </c>
      <c r="AN463" t="str">
        <v>UKB</v>
      </c>
      <c r="AO463" t="str">
        <v>Alpha</v>
      </c>
      <c r="AP463">
        <v>2019</v>
      </c>
      <c r="AQ463">
        <v>62</v>
      </c>
      <c r="AW463" t="e">
        <v>#N/A</v>
      </c>
    </row>
    <row r="464" spans="11:49" x14ac:dyDescent="0.3">
      <c r="K464" s="44" t="s">
        <v>65</v>
      </c>
      <c r="L464" s="45" t="s">
        <v>49</v>
      </c>
      <c r="M464">
        <v>2020</v>
      </c>
      <c r="N464" s="46">
        <v>121</v>
      </c>
      <c r="O464" s="46">
        <v>1429</v>
      </c>
      <c r="P464" s="46">
        <v>194</v>
      </c>
      <c r="Q464" s="46">
        <v>3</v>
      </c>
      <c r="R464" s="47">
        <v>1747</v>
      </c>
      <c r="AN464" t="str">
        <v>UKB</v>
      </c>
      <c r="AO464" t="str">
        <v>Alpha</v>
      </c>
      <c r="AP464">
        <v>2020</v>
      </c>
      <c r="AQ464">
        <v>230</v>
      </c>
      <c r="AW464" t="e">
        <v>#N/A</v>
      </c>
    </row>
    <row r="465" spans="11:49" x14ac:dyDescent="0.3">
      <c r="K465" s="44" t="s">
        <v>65</v>
      </c>
      <c r="L465" s="45" t="s">
        <v>49</v>
      </c>
      <c r="M465">
        <v>2021</v>
      </c>
      <c r="N465" s="46">
        <v>572</v>
      </c>
      <c r="O465" s="46">
        <v>515</v>
      </c>
      <c r="P465" s="46">
        <v>2961</v>
      </c>
      <c r="Q465" s="46">
        <v>2224</v>
      </c>
      <c r="R465" s="47">
        <v>6272</v>
      </c>
      <c r="AN465" t="str">
        <v>UKB</v>
      </c>
      <c r="AO465" t="str">
        <v>Alpha</v>
      </c>
      <c r="AP465">
        <v>2021</v>
      </c>
      <c r="AQ465">
        <v>406</v>
      </c>
      <c r="AW465" t="e">
        <v>#N/A</v>
      </c>
    </row>
    <row r="466" spans="11:49" x14ac:dyDescent="0.3">
      <c r="K466" s="44" t="s">
        <v>65</v>
      </c>
      <c r="L466" s="45" t="s">
        <v>49</v>
      </c>
      <c r="M466">
        <v>2022</v>
      </c>
      <c r="N466" s="46">
        <v>41</v>
      </c>
      <c r="O466" s="46">
        <v>638</v>
      </c>
      <c r="P466" s="46">
        <v>615</v>
      </c>
      <c r="Q466" s="46">
        <v>331</v>
      </c>
      <c r="R466" s="47">
        <v>1625</v>
      </c>
      <c r="AN466" t="str">
        <v>UKB</v>
      </c>
      <c r="AO466" t="str">
        <v>Alpha</v>
      </c>
      <c r="AP466">
        <v>2022</v>
      </c>
      <c r="AQ466">
        <v>310</v>
      </c>
      <c r="AW466" t="e">
        <v>#N/A</v>
      </c>
    </row>
    <row r="467" spans="11:49" x14ac:dyDescent="0.3">
      <c r="K467" s="44" t="s">
        <v>65</v>
      </c>
      <c r="L467" s="45" t="s">
        <v>50</v>
      </c>
      <c r="M467">
        <v>2019</v>
      </c>
      <c r="N467" s="46">
        <v>16</v>
      </c>
      <c r="O467" s="46">
        <v>1</v>
      </c>
      <c r="P467" s="46">
        <v>759</v>
      </c>
      <c r="Q467" s="46">
        <v>46</v>
      </c>
      <c r="R467" s="49">
        <f>SUM(dtbPTSource[[#This Row],[Qtr1]:[Qtr4]])</f>
        <v>822</v>
      </c>
      <c r="AN467" t="str">
        <v>UKB</v>
      </c>
      <c r="AO467" t="str">
        <v>Beta</v>
      </c>
      <c r="AP467">
        <v>2019</v>
      </c>
      <c r="AQ467">
        <v>81</v>
      </c>
      <c r="AW467" t="e">
        <v>#N/A</v>
      </c>
    </row>
    <row r="468" spans="11:49" x14ac:dyDescent="0.3">
      <c r="K468" s="44" t="s">
        <v>65</v>
      </c>
      <c r="L468" s="45" t="s">
        <v>50</v>
      </c>
      <c r="M468">
        <v>2020</v>
      </c>
      <c r="N468" s="46">
        <v>5</v>
      </c>
      <c r="O468" s="46">
        <v>247</v>
      </c>
      <c r="P468" s="46">
        <v>187</v>
      </c>
      <c r="Q468" s="46">
        <v>2</v>
      </c>
      <c r="R468" s="49">
        <f>SUM(dtbPTSource[[#This Row],[Qtr1]:[Qtr4]])</f>
        <v>441</v>
      </c>
      <c r="AN468" t="str">
        <v>UKB</v>
      </c>
      <c r="AO468" t="str">
        <v>Beta</v>
      </c>
      <c r="AP468">
        <v>2020</v>
      </c>
      <c r="AQ468">
        <v>114</v>
      </c>
      <c r="AW468" t="e">
        <v>#N/A</v>
      </c>
    </row>
    <row r="469" spans="11:49" x14ac:dyDescent="0.3">
      <c r="K469" s="44" t="s">
        <v>65</v>
      </c>
      <c r="L469" s="45" t="s">
        <v>50</v>
      </c>
      <c r="M469">
        <v>2021</v>
      </c>
      <c r="N469" s="46">
        <v>391</v>
      </c>
      <c r="O469" s="46">
        <v>22</v>
      </c>
      <c r="P469" s="46">
        <v>1126</v>
      </c>
      <c r="Q469" s="46">
        <v>1700</v>
      </c>
      <c r="R469" s="49">
        <f>SUM(dtbPTSource[[#This Row],[Qtr1]:[Qtr4]])</f>
        <v>3239</v>
      </c>
      <c r="AN469" t="str">
        <v>UKB</v>
      </c>
      <c r="AO469" t="str">
        <v>Beta</v>
      </c>
      <c r="AP469">
        <v>2021</v>
      </c>
      <c r="AQ469">
        <v>258</v>
      </c>
      <c r="AW469" t="e">
        <v>#N/A</v>
      </c>
    </row>
    <row r="470" spans="11:49" x14ac:dyDescent="0.3">
      <c r="K470" s="44" t="s">
        <v>65</v>
      </c>
      <c r="L470" s="45" t="s">
        <v>50</v>
      </c>
      <c r="M470">
        <v>2022</v>
      </c>
      <c r="N470" s="46">
        <v>3</v>
      </c>
      <c r="O470" s="46">
        <v>273</v>
      </c>
      <c r="P470" s="46">
        <v>486</v>
      </c>
      <c r="Q470" s="46">
        <v>49</v>
      </c>
      <c r="R470" s="49">
        <f>SUM(dtbPTSource[[#This Row],[Qtr1]:[Qtr4]])</f>
        <v>811</v>
      </c>
      <c r="AN470" t="str">
        <v>UKB</v>
      </c>
      <c r="AO470" t="str">
        <v>Beta</v>
      </c>
      <c r="AP470">
        <v>2022</v>
      </c>
      <c r="AQ470">
        <v>119</v>
      </c>
      <c r="AW470" t="e">
        <v>#N/A</v>
      </c>
    </row>
    <row r="471" spans="11:49" x14ac:dyDescent="0.3">
      <c r="K471" s="44" t="s">
        <v>65</v>
      </c>
      <c r="L471" s="45" t="s">
        <v>51</v>
      </c>
      <c r="M471">
        <v>2019</v>
      </c>
      <c r="N471" s="46">
        <v>111</v>
      </c>
      <c r="O471" s="46">
        <v>903</v>
      </c>
      <c r="P471" s="46">
        <v>848</v>
      </c>
      <c r="Q471" s="46">
        <v>1301</v>
      </c>
      <c r="R471" s="49">
        <f>SUM(dtbPTSource[[#This Row],[Qtr1]:[Qtr4]])</f>
        <v>3163</v>
      </c>
      <c r="AN471" t="str">
        <v>UKB</v>
      </c>
      <c r="AO471" t="str">
        <v>Gamma</v>
      </c>
      <c r="AP471">
        <v>2019</v>
      </c>
      <c r="AQ471">
        <v>384</v>
      </c>
      <c r="AW471" t="e">
        <v>#N/A</v>
      </c>
    </row>
    <row r="472" spans="11:49" x14ac:dyDescent="0.3">
      <c r="K472" s="44" t="s">
        <v>65</v>
      </c>
      <c r="L472" s="45" t="s">
        <v>51</v>
      </c>
      <c r="M472">
        <v>2020</v>
      </c>
      <c r="N472" s="46">
        <v>1202</v>
      </c>
      <c r="O472" s="46">
        <v>174</v>
      </c>
      <c r="P472" s="46">
        <v>5021</v>
      </c>
      <c r="Q472" s="46">
        <v>1944</v>
      </c>
      <c r="R472" s="49">
        <f>SUM(dtbPTSource[[#This Row],[Qtr1]:[Qtr4]])</f>
        <v>8341</v>
      </c>
      <c r="AN472" t="str">
        <v>UKB</v>
      </c>
      <c r="AO472" t="str">
        <v>Gamma</v>
      </c>
      <c r="AP472">
        <v>2020</v>
      </c>
      <c r="AQ472">
        <v>89</v>
      </c>
      <c r="AW472">
        <v>4</v>
      </c>
    </row>
    <row r="473" spans="11:49" x14ac:dyDescent="0.3">
      <c r="K473" s="44" t="s">
        <v>65</v>
      </c>
      <c r="L473" s="45" t="s">
        <v>51</v>
      </c>
      <c r="M473">
        <v>2021</v>
      </c>
      <c r="N473" s="46">
        <v>1515</v>
      </c>
      <c r="O473" s="46">
        <v>645</v>
      </c>
      <c r="P473" s="46">
        <v>2627</v>
      </c>
      <c r="Q473" s="46">
        <v>954</v>
      </c>
      <c r="R473" s="49">
        <f>SUM(dtbPTSource[[#This Row],[Qtr1]:[Qtr4]])</f>
        <v>5741</v>
      </c>
      <c r="AN473" t="str">
        <v>UKB</v>
      </c>
      <c r="AO473" t="str">
        <v>Gamma</v>
      </c>
      <c r="AP473">
        <v>2021</v>
      </c>
      <c r="AQ473">
        <v>50</v>
      </c>
      <c r="AW473" t="e">
        <v>#N/A</v>
      </c>
    </row>
    <row r="474" spans="11:49" x14ac:dyDescent="0.3">
      <c r="K474" s="44" t="s">
        <v>65</v>
      </c>
      <c r="L474" s="45" t="s">
        <v>51</v>
      </c>
      <c r="M474">
        <v>2022</v>
      </c>
      <c r="N474" s="46">
        <v>1046</v>
      </c>
      <c r="O474" s="46">
        <v>1010</v>
      </c>
      <c r="P474" s="46">
        <v>1427</v>
      </c>
      <c r="Q474" s="46">
        <v>1332</v>
      </c>
      <c r="R474" s="49">
        <f>SUM(dtbPTSource[[#This Row],[Qtr1]:[Qtr4]])</f>
        <v>4815</v>
      </c>
      <c r="AN474" t="str">
        <v>UKB</v>
      </c>
      <c r="AO474" t="str">
        <v>Gamma</v>
      </c>
      <c r="AP474">
        <v>2022</v>
      </c>
      <c r="AQ474">
        <v>93</v>
      </c>
      <c r="AW474" t="e">
        <v>#N/A</v>
      </c>
    </row>
    <row r="475" spans="11:49" x14ac:dyDescent="0.3">
      <c r="K475" s="44" t="s">
        <v>65</v>
      </c>
      <c r="L475" s="45" t="s">
        <v>52</v>
      </c>
      <c r="M475">
        <v>2019</v>
      </c>
      <c r="N475" s="46">
        <v>80</v>
      </c>
      <c r="O475" s="46">
        <v>226</v>
      </c>
      <c r="P475" s="46">
        <v>358</v>
      </c>
      <c r="Q475" s="46">
        <v>438</v>
      </c>
      <c r="R475" s="49">
        <f>SUM(dtbPTSource[[#This Row],[Qtr1]:[Qtr4]])</f>
        <v>1102</v>
      </c>
      <c r="AN475" t="str">
        <v>UKB</v>
      </c>
      <c r="AO475" t="str">
        <v>Delta</v>
      </c>
      <c r="AP475">
        <v>2019</v>
      </c>
      <c r="AQ475">
        <v>174</v>
      </c>
      <c r="AW475" t="e">
        <v>#N/A</v>
      </c>
    </row>
    <row r="476" spans="11:49" x14ac:dyDescent="0.3">
      <c r="K476" s="44" t="s">
        <v>65</v>
      </c>
      <c r="L476" s="45" t="s">
        <v>52</v>
      </c>
      <c r="M476">
        <v>2020</v>
      </c>
      <c r="N476" s="46">
        <v>267</v>
      </c>
      <c r="O476" s="46">
        <v>281</v>
      </c>
      <c r="P476" s="46">
        <v>415</v>
      </c>
      <c r="Q476" s="46">
        <v>520</v>
      </c>
      <c r="R476" s="49">
        <f>SUM(dtbPTSource[[#This Row],[Qtr1]:[Qtr4]])</f>
        <v>1483</v>
      </c>
      <c r="AN476" t="str">
        <v>UKB</v>
      </c>
      <c r="AO476" t="str">
        <v>Delta</v>
      </c>
      <c r="AP476">
        <v>2020</v>
      </c>
      <c r="AQ476">
        <v>98</v>
      </c>
      <c r="AW476" t="e">
        <v>#N/A</v>
      </c>
    </row>
    <row r="477" spans="11:49" x14ac:dyDescent="0.3">
      <c r="K477" s="44" t="s">
        <v>65</v>
      </c>
      <c r="L477" s="45" t="s">
        <v>52</v>
      </c>
      <c r="M477">
        <v>2021</v>
      </c>
      <c r="N477" s="46">
        <v>-101</v>
      </c>
      <c r="O477" s="46">
        <v>-29</v>
      </c>
      <c r="P477" s="46">
        <v>-96</v>
      </c>
      <c r="Q477" s="46">
        <v>-114</v>
      </c>
      <c r="R477" s="49">
        <f>SUM(dtbPTSource[[#This Row],[Qtr1]:[Qtr4]])</f>
        <v>-340</v>
      </c>
      <c r="AN477" t="str">
        <v>UKB</v>
      </c>
      <c r="AO477" t="str">
        <v>Delta</v>
      </c>
      <c r="AP477">
        <v>2021</v>
      </c>
      <c r="AQ477">
        <v>99</v>
      </c>
      <c r="AW477" t="e">
        <v>#N/A</v>
      </c>
    </row>
    <row r="478" spans="11:49" x14ac:dyDescent="0.3">
      <c r="K478" s="44" t="s">
        <v>65</v>
      </c>
      <c r="L478" s="45" t="s">
        <v>52</v>
      </c>
      <c r="M478">
        <v>2022</v>
      </c>
      <c r="N478" s="46">
        <v>122</v>
      </c>
      <c r="O478" s="46">
        <v>125</v>
      </c>
      <c r="P478" s="46">
        <v>163</v>
      </c>
      <c r="Q478" s="46">
        <v>166</v>
      </c>
      <c r="R478" s="49">
        <f>SUM(dtbPTSource[[#This Row],[Qtr1]:[Qtr4]])</f>
        <v>576</v>
      </c>
      <c r="AN478" t="str">
        <v>UKB</v>
      </c>
      <c r="AO478" t="str">
        <v>Delta</v>
      </c>
      <c r="AP478">
        <v>2022</v>
      </c>
      <c r="AQ478">
        <v>34</v>
      </c>
      <c r="AW478" t="e">
        <v>#N/A</v>
      </c>
    </row>
    <row r="479" spans="11:49" x14ac:dyDescent="0.3">
      <c r="K479" s="44" t="s">
        <v>65</v>
      </c>
      <c r="L479" s="45" t="s">
        <v>53</v>
      </c>
      <c r="M479">
        <v>2019</v>
      </c>
      <c r="N479" s="46">
        <v>-34</v>
      </c>
      <c r="O479" s="46">
        <v>331</v>
      </c>
      <c r="P479" s="46">
        <v>-16</v>
      </c>
      <c r="Q479" s="46">
        <v>-667</v>
      </c>
      <c r="R479" s="47">
        <v>-386</v>
      </c>
      <c r="AN479" t="str">
        <v>UKB</v>
      </c>
      <c r="AO479" t="str">
        <v>Epsilon</v>
      </c>
      <c r="AP479">
        <v>2019</v>
      </c>
      <c r="AQ479">
        <v>1173</v>
      </c>
      <c r="AW479" t="e">
        <v>#N/A</v>
      </c>
    </row>
    <row r="480" spans="11:49" x14ac:dyDescent="0.3">
      <c r="K480" s="44" t="s">
        <v>65</v>
      </c>
      <c r="L480" s="45" t="s">
        <v>53</v>
      </c>
      <c r="M480">
        <v>2020</v>
      </c>
      <c r="N480" s="46">
        <v>115</v>
      </c>
      <c r="O480" s="46">
        <v>1059</v>
      </c>
      <c r="P480" s="46">
        <v>-34</v>
      </c>
      <c r="Q480" s="46">
        <v>0</v>
      </c>
      <c r="R480" s="47">
        <v>1140</v>
      </c>
      <c r="AN480" t="str">
        <v>UKB</v>
      </c>
      <c r="AO480" t="str">
        <v>Epsilon</v>
      </c>
      <c r="AP480">
        <v>2020</v>
      </c>
      <c r="AQ480">
        <v>1747</v>
      </c>
      <c r="AW480" t="e">
        <v>#N/A</v>
      </c>
    </row>
    <row r="481" spans="11:49" x14ac:dyDescent="0.3">
      <c r="K481" s="44" t="s">
        <v>65</v>
      </c>
      <c r="L481" s="45" t="s">
        <v>53</v>
      </c>
      <c r="M481">
        <v>2021</v>
      </c>
      <c r="N481" s="46">
        <v>98</v>
      </c>
      <c r="O481" s="46">
        <v>93</v>
      </c>
      <c r="P481" s="46">
        <v>1272</v>
      </c>
      <c r="Q481" s="46">
        <v>67</v>
      </c>
      <c r="R481" s="47">
        <v>1530</v>
      </c>
      <c r="AN481" t="str">
        <v>UKB</v>
      </c>
      <c r="AO481" t="str">
        <v>Epsilon</v>
      </c>
      <c r="AP481">
        <v>2021</v>
      </c>
      <c r="AQ481">
        <v>6272</v>
      </c>
      <c r="AW481" t="e">
        <v>#N/A</v>
      </c>
    </row>
    <row r="482" spans="11:49" x14ac:dyDescent="0.3">
      <c r="K482" s="44" t="s">
        <v>65</v>
      </c>
      <c r="L482" s="45" t="s">
        <v>53</v>
      </c>
      <c r="M482">
        <v>2022</v>
      </c>
      <c r="N482" s="46">
        <v>36</v>
      </c>
      <c r="O482" s="46">
        <v>291</v>
      </c>
      <c r="P482" s="46">
        <v>-65</v>
      </c>
      <c r="Q482" s="46">
        <v>242</v>
      </c>
      <c r="R482" s="47">
        <v>504</v>
      </c>
      <c r="AN482" t="str">
        <v>UKB</v>
      </c>
      <c r="AO482" t="str">
        <v>Epsilon</v>
      </c>
      <c r="AP482">
        <v>2022</v>
      </c>
      <c r="AQ482">
        <v>1625</v>
      </c>
      <c r="AW482" t="e">
        <v>#N/A</v>
      </c>
    </row>
    <row r="483" spans="11:49" x14ac:dyDescent="0.3">
      <c r="K483" s="44" t="s">
        <v>66</v>
      </c>
      <c r="L483" s="45" t="s">
        <v>45</v>
      </c>
      <c r="M483">
        <v>2019</v>
      </c>
      <c r="N483" s="46">
        <v>30</v>
      </c>
      <c r="O483" s="46">
        <v>7</v>
      </c>
      <c r="P483" s="46">
        <v>33</v>
      </c>
      <c r="Q483" s="46">
        <v>12</v>
      </c>
      <c r="R483" s="47">
        <v>82</v>
      </c>
      <c r="AN483" t="str">
        <v>UKB</v>
      </c>
      <c r="AO483" t="str">
        <v>Feta</v>
      </c>
      <c r="AP483">
        <v>2019</v>
      </c>
      <c r="AQ483">
        <v>822</v>
      </c>
      <c r="AW483" t="e">
        <v>#N/A</v>
      </c>
    </row>
    <row r="484" spans="11:49" x14ac:dyDescent="0.3">
      <c r="K484" s="44" t="s">
        <v>66</v>
      </c>
      <c r="L484" s="45" t="s">
        <v>45</v>
      </c>
      <c r="M484">
        <v>2020</v>
      </c>
      <c r="N484" s="46">
        <v>509</v>
      </c>
      <c r="O484" s="46">
        <v>0</v>
      </c>
      <c r="P484" s="46">
        <v>54</v>
      </c>
      <c r="Q484" s="46">
        <v>54</v>
      </c>
      <c r="R484" s="47">
        <v>617</v>
      </c>
      <c r="AN484" t="str">
        <v>UKB</v>
      </c>
      <c r="AO484" t="str">
        <v>Feta</v>
      </c>
      <c r="AP484">
        <v>2020</v>
      </c>
      <c r="AQ484">
        <v>441</v>
      </c>
      <c r="AW484" t="e">
        <v>#N/A</v>
      </c>
    </row>
    <row r="485" spans="11:49" x14ac:dyDescent="0.3">
      <c r="K485" s="44" t="s">
        <v>66</v>
      </c>
      <c r="L485" s="45" t="s">
        <v>45</v>
      </c>
      <c r="M485">
        <v>2021</v>
      </c>
      <c r="N485" s="46">
        <v>20</v>
      </c>
      <c r="O485" s="46">
        <v>616</v>
      </c>
      <c r="P485" s="46">
        <v>1042</v>
      </c>
      <c r="Q485" s="46">
        <v>16</v>
      </c>
      <c r="R485" s="47">
        <v>1694</v>
      </c>
      <c r="AN485" t="str">
        <v>UKB</v>
      </c>
      <c r="AO485" t="str">
        <v>Feta</v>
      </c>
      <c r="AP485">
        <v>2021</v>
      </c>
      <c r="AQ485">
        <v>3239</v>
      </c>
      <c r="AW485" t="e">
        <v>#N/A</v>
      </c>
    </row>
    <row r="486" spans="11:49" x14ac:dyDescent="0.3">
      <c r="K486" s="44" t="s">
        <v>66</v>
      </c>
      <c r="L486" s="45" t="s">
        <v>45</v>
      </c>
      <c r="M486">
        <v>2022</v>
      </c>
      <c r="N486" s="46">
        <v>476</v>
      </c>
      <c r="O486" s="46">
        <v>12</v>
      </c>
      <c r="P486" s="46">
        <v>1</v>
      </c>
      <c r="Q486" s="46">
        <v>351</v>
      </c>
      <c r="R486" s="47">
        <v>840</v>
      </c>
      <c r="AN486" t="str">
        <v>UKB</v>
      </c>
      <c r="AO486" t="str">
        <v>Feta</v>
      </c>
      <c r="AP486">
        <v>2022</v>
      </c>
      <c r="AQ486">
        <v>811</v>
      </c>
      <c r="AW486" t="e">
        <v>#N/A</v>
      </c>
    </row>
    <row r="487" spans="11:49" x14ac:dyDescent="0.3">
      <c r="K487" s="44" t="s">
        <v>66</v>
      </c>
      <c r="L487" s="45" t="s">
        <v>46</v>
      </c>
      <c r="M487">
        <v>2019</v>
      </c>
      <c r="N487" s="46">
        <v>303</v>
      </c>
      <c r="O487" s="46">
        <v>393</v>
      </c>
      <c r="P487" s="46">
        <v>282</v>
      </c>
      <c r="Q487" s="46">
        <v>346</v>
      </c>
      <c r="R487" s="47">
        <v>346</v>
      </c>
      <c r="AN487" t="str">
        <v>UKB</v>
      </c>
      <c r="AO487" t="str">
        <v>Gorgonzola</v>
      </c>
      <c r="AP487">
        <v>2019</v>
      </c>
      <c r="AQ487">
        <v>3163</v>
      </c>
      <c r="AW487" t="e">
        <v>#N/A</v>
      </c>
    </row>
    <row r="488" spans="11:49" x14ac:dyDescent="0.3">
      <c r="K488" s="44" t="s">
        <v>66</v>
      </c>
      <c r="L488" s="45" t="s">
        <v>46</v>
      </c>
      <c r="M488">
        <v>2020</v>
      </c>
      <c r="N488" s="46">
        <v>254</v>
      </c>
      <c r="O488" s="46">
        <v>285</v>
      </c>
      <c r="P488" s="46">
        <v>242</v>
      </c>
      <c r="Q488" s="46">
        <v>247</v>
      </c>
      <c r="R488" s="47">
        <v>247</v>
      </c>
      <c r="AN488" t="str">
        <v>UKB</v>
      </c>
      <c r="AO488" t="str">
        <v>Gorgonzola</v>
      </c>
      <c r="AP488">
        <v>2020</v>
      </c>
      <c r="AQ488">
        <v>8341</v>
      </c>
      <c r="AW488" t="e">
        <v>#N/A</v>
      </c>
    </row>
    <row r="489" spans="11:49" x14ac:dyDescent="0.3">
      <c r="K489" s="44" t="s">
        <v>66</v>
      </c>
      <c r="L489" s="45" t="s">
        <v>46</v>
      </c>
      <c r="M489">
        <v>2021</v>
      </c>
      <c r="N489" s="46">
        <v>220</v>
      </c>
      <c r="O489" s="46">
        <v>265</v>
      </c>
      <c r="P489" s="46">
        <v>220</v>
      </c>
      <c r="Q489" s="46">
        <v>249</v>
      </c>
      <c r="R489" s="47">
        <v>249</v>
      </c>
      <c r="AN489" t="str">
        <v>UKB</v>
      </c>
      <c r="AO489" t="str">
        <v>Gorgonzola</v>
      </c>
      <c r="AP489">
        <v>2021</v>
      </c>
      <c r="AQ489">
        <v>5741</v>
      </c>
      <c r="AW489" t="e">
        <v>#N/A</v>
      </c>
    </row>
    <row r="490" spans="11:49" x14ac:dyDescent="0.3">
      <c r="K490" s="44" t="s">
        <v>66</v>
      </c>
      <c r="L490" s="45" t="s">
        <v>46</v>
      </c>
      <c r="M490">
        <v>2022</v>
      </c>
      <c r="N490" s="46">
        <v>129</v>
      </c>
      <c r="O490" s="46">
        <v>141</v>
      </c>
      <c r="P490" s="46">
        <v>131</v>
      </c>
      <c r="Q490" s="46">
        <v>148</v>
      </c>
      <c r="R490" s="47">
        <v>148</v>
      </c>
      <c r="AN490" t="str">
        <v>UKB</v>
      </c>
      <c r="AO490" t="str">
        <v>Gorgonzola</v>
      </c>
      <c r="AP490">
        <v>2022</v>
      </c>
      <c r="AQ490">
        <v>4815</v>
      </c>
      <c r="AW490" t="e">
        <v>#N/A</v>
      </c>
    </row>
    <row r="491" spans="11:49" x14ac:dyDescent="0.3">
      <c r="K491" s="44" t="s">
        <v>66</v>
      </c>
      <c r="L491" s="45" t="s">
        <v>47</v>
      </c>
      <c r="M491">
        <v>2019</v>
      </c>
      <c r="N491" s="46">
        <v>348</v>
      </c>
      <c r="O491" s="46">
        <v>349</v>
      </c>
      <c r="P491" s="46">
        <v>206</v>
      </c>
      <c r="Q491" s="46">
        <v>235</v>
      </c>
      <c r="R491" s="47">
        <v>235</v>
      </c>
      <c r="AN491" t="str">
        <v>UKB</v>
      </c>
      <c r="AO491" t="str">
        <v>Halloumi</v>
      </c>
      <c r="AP491">
        <v>2019</v>
      </c>
      <c r="AQ491">
        <v>1102</v>
      </c>
      <c r="AW491" t="e">
        <v>#N/A</v>
      </c>
    </row>
    <row r="492" spans="11:49" x14ac:dyDescent="0.3">
      <c r="K492" s="44" t="s">
        <v>66</v>
      </c>
      <c r="L492" s="45" t="s">
        <v>47</v>
      </c>
      <c r="M492">
        <v>2020</v>
      </c>
      <c r="N492" s="46">
        <v>219</v>
      </c>
      <c r="O492" s="46">
        <v>112</v>
      </c>
      <c r="P492" s="46">
        <v>111</v>
      </c>
      <c r="Q492" s="46">
        <v>120</v>
      </c>
      <c r="R492" s="47">
        <v>120</v>
      </c>
      <c r="AN492" t="str">
        <v>UKB</v>
      </c>
      <c r="AO492" t="str">
        <v>Halloumi</v>
      </c>
      <c r="AP492">
        <v>2020</v>
      </c>
      <c r="AQ492">
        <v>1483</v>
      </c>
      <c r="AW492" t="e">
        <v>#N/A</v>
      </c>
    </row>
    <row r="493" spans="11:49" x14ac:dyDescent="0.3">
      <c r="K493" s="44" t="s">
        <v>66</v>
      </c>
      <c r="L493" s="45" t="s">
        <v>47</v>
      </c>
      <c r="M493">
        <v>2021</v>
      </c>
      <c r="N493" s="46">
        <v>241</v>
      </c>
      <c r="O493" s="46">
        <v>277</v>
      </c>
      <c r="P493" s="46">
        <v>284</v>
      </c>
      <c r="Q493" s="46">
        <v>206</v>
      </c>
      <c r="R493" s="47">
        <v>206</v>
      </c>
      <c r="AN493" t="str">
        <v>UKB</v>
      </c>
      <c r="AO493" t="str">
        <v>Halloumi</v>
      </c>
      <c r="AP493">
        <v>2021</v>
      </c>
      <c r="AQ493">
        <v>-340</v>
      </c>
      <c r="AW493" t="e">
        <v>#N/A</v>
      </c>
    </row>
    <row r="494" spans="11:49" x14ac:dyDescent="0.3">
      <c r="K494" s="44" t="s">
        <v>66</v>
      </c>
      <c r="L494" s="45" t="s">
        <v>47</v>
      </c>
      <c r="M494">
        <v>2022</v>
      </c>
      <c r="N494" s="46">
        <v>167</v>
      </c>
      <c r="O494" s="46">
        <v>101</v>
      </c>
      <c r="P494" s="46">
        <v>112</v>
      </c>
      <c r="Q494" s="46">
        <v>70</v>
      </c>
      <c r="R494" s="47">
        <v>70</v>
      </c>
      <c r="AN494" t="str">
        <v>UKB</v>
      </c>
      <c r="AO494" t="str">
        <v>Halloumi</v>
      </c>
      <c r="AP494">
        <v>2022</v>
      </c>
      <c r="AQ494">
        <v>576</v>
      </c>
      <c r="AW494" t="e">
        <v>#N/A</v>
      </c>
    </row>
    <row r="495" spans="11:49" x14ac:dyDescent="0.3">
      <c r="K495" s="44" t="s">
        <v>66</v>
      </c>
      <c r="L495" s="45" t="s">
        <v>48</v>
      </c>
      <c r="M495">
        <v>2019</v>
      </c>
      <c r="N495" s="46">
        <v>250</v>
      </c>
      <c r="O495" s="46">
        <v>254</v>
      </c>
      <c r="P495" s="46">
        <v>321</v>
      </c>
      <c r="Q495" s="46">
        <v>329</v>
      </c>
      <c r="R495" s="47">
        <v>329</v>
      </c>
      <c r="AN495" t="str">
        <v>UKB</v>
      </c>
      <c r="AO495" t="str">
        <v>Iota</v>
      </c>
      <c r="AP495">
        <v>2019</v>
      </c>
      <c r="AQ495">
        <v>-386</v>
      </c>
      <c r="AW495" t="e">
        <v>#N/A</v>
      </c>
    </row>
    <row r="496" spans="11:49" x14ac:dyDescent="0.3">
      <c r="K496" s="44" t="s">
        <v>66</v>
      </c>
      <c r="L496" s="45" t="s">
        <v>48</v>
      </c>
      <c r="M496">
        <v>2020</v>
      </c>
      <c r="N496" s="46">
        <v>288</v>
      </c>
      <c r="O496" s="46">
        <v>188</v>
      </c>
      <c r="P496" s="46">
        <v>163</v>
      </c>
      <c r="Q496" s="46">
        <v>89</v>
      </c>
      <c r="R496" s="47">
        <v>89</v>
      </c>
      <c r="AN496" t="str">
        <v>UKB</v>
      </c>
      <c r="AO496" t="str">
        <v>Iota</v>
      </c>
      <c r="AP496">
        <v>2020</v>
      </c>
      <c r="AQ496">
        <v>1140</v>
      </c>
      <c r="AW496" t="e">
        <v>#N/A</v>
      </c>
    </row>
    <row r="497" spans="11:49" x14ac:dyDescent="0.3">
      <c r="K497" s="44" t="s">
        <v>66</v>
      </c>
      <c r="L497" s="45" t="s">
        <v>48</v>
      </c>
      <c r="M497">
        <v>2021</v>
      </c>
      <c r="N497" s="46">
        <v>235</v>
      </c>
      <c r="O497" s="46">
        <v>184</v>
      </c>
      <c r="P497" s="46">
        <v>218</v>
      </c>
      <c r="Q497" s="46">
        <v>267</v>
      </c>
      <c r="R497" s="47">
        <v>267</v>
      </c>
      <c r="AN497" t="str">
        <v>UKB</v>
      </c>
      <c r="AO497" t="str">
        <v>Iota</v>
      </c>
      <c r="AP497">
        <v>2021</v>
      </c>
      <c r="AQ497">
        <v>1530</v>
      </c>
      <c r="AW497" t="e">
        <v>#N/A</v>
      </c>
    </row>
    <row r="498" spans="11:49" x14ac:dyDescent="0.3">
      <c r="K498" s="44" t="s">
        <v>66</v>
      </c>
      <c r="L498" s="45" t="s">
        <v>48</v>
      </c>
      <c r="M498">
        <v>2022</v>
      </c>
      <c r="N498" s="46">
        <v>124</v>
      </c>
      <c r="O498" s="46">
        <v>113</v>
      </c>
      <c r="P498" s="46">
        <v>154</v>
      </c>
      <c r="Q498" s="46">
        <v>101</v>
      </c>
      <c r="R498" s="47">
        <v>101</v>
      </c>
      <c r="AN498" t="str">
        <v>UKB</v>
      </c>
      <c r="AO498" t="str">
        <v>Iota</v>
      </c>
      <c r="AP498">
        <v>2022</v>
      </c>
      <c r="AQ498">
        <v>504</v>
      </c>
      <c r="AW498" t="e">
        <v>#N/A</v>
      </c>
    </row>
    <row r="499" spans="11:49" x14ac:dyDescent="0.3">
      <c r="K499" s="44" t="s">
        <v>66</v>
      </c>
      <c r="L499" s="45" t="s">
        <v>49</v>
      </c>
      <c r="M499">
        <v>2019</v>
      </c>
      <c r="N499" s="46">
        <v>200</v>
      </c>
      <c r="O499" s="46">
        <v>31</v>
      </c>
      <c r="P499" s="46">
        <v>345</v>
      </c>
      <c r="Q499" s="46">
        <v>93</v>
      </c>
      <c r="R499" s="47">
        <v>669</v>
      </c>
      <c r="AN499" t="str">
        <v>USA</v>
      </c>
      <c r="AO499" t="str">
        <v>Alpha</v>
      </c>
      <c r="AP499">
        <v>2019</v>
      </c>
      <c r="AQ499">
        <v>82</v>
      </c>
      <c r="AW499" t="e">
        <v>#N/A</v>
      </c>
    </row>
    <row r="500" spans="11:49" x14ac:dyDescent="0.3">
      <c r="K500" s="44" t="s">
        <v>66</v>
      </c>
      <c r="L500" s="45" t="s">
        <v>49</v>
      </c>
      <c r="M500">
        <v>2020</v>
      </c>
      <c r="N500" s="46">
        <v>391</v>
      </c>
      <c r="O500" s="46">
        <v>2466</v>
      </c>
      <c r="P500" s="46">
        <v>53</v>
      </c>
      <c r="Q500" s="46">
        <v>185</v>
      </c>
      <c r="R500" s="47">
        <v>3095</v>
      </c>
      <c r="AN500" t="str">
        <v>USA</v>
      </c>
      <c r="AO500" t="str">
        <v>Alpha</v>
      </c>
      <c r="AP500">
        <v>2020</v>
      </c>
      <c r="AQ500">
        <v>617</v>
      </c>
      <c r="AW500" t="e">
        <v>#N/A</v>
      </c>
    </row>
    <row r="501" spans="11:49" x14ac:dyDescent="0.3">
      <c r="K501" s="44" t="s">
        <v>66</v>
      </c>
      <c r="L501" s="45" t="s">
        <v>49</v>
      </c>
      <c r="M501">
        <v>2021</v>
      </c>
      <c r="N501" s="46">
        <v>492</v>
      </c>
      <c r="O501" s="46">
        <v>966</v>
      </c>
      <c r="P501" s="46">
        <v>4478</v>
      </c>
      <c r="Q501" s="46">
        <v>798</v>
      </c>
      <c r="R501" s="47">
        <v>6734</v>
      </c>
      <c r="AN501" t="str">
        <v>USA</v>
      </c>
      <c r="AO501" t="str">
        <v>Alpha</v>
      </c>
      <c r="AP501">
        <v>2021</v>
      </c>
      <c r="AQ501">
        <v>1694</v>
      </c>
      <c r="AW501">
        <v>10</v>
      </c>
    </row>
    <row r="502" spans="11:49" x14ac:dyDescent="0.3">
      <c r="K502" s="44" t="s">
        <v>66</v>
      </c>
      <c r="L502" s="45" t="s">
        <v>49</v>
      </c>
      <c r="M502">
        <v>2022</v>
      </c>
      <c r="N502" s="46">
        <v>1019</v>
      </c>
      <c r="O502" s="46">
        <v>870</v>
      </c>
      <c r="P502" s="46">
        <v>976</v>
      </c>
      <c r="Q502" s="46">
        <v>670</v>
      </c>
      <c r="R502" s="47">
        <v>3535</v>
      </c>
      <c r="AN502" t="str">
        <v>USA</v>
      </c>
      <c r="AO502" t="str">
        <v>Alpha</v>
      </c>
      <c r="AP502">
        <v>2022</v>
      </c>
      <c r="AQ502">
        <v>840</v>
      </c>
      <c r="AW502" t="e">
        <v>#N/A</v>
      </c>
    </row>
    <row r="503" spans="11:49" x14ac:dyDescent="0.3">
      <c r="K503" s="44" t="s">
        <v>66</v>
      </c>
      <c r="L503" s="45" t="s">
        <v>50</v>
      </c>
      <c r="M503">
        <v>2019</v>
      </c>
      <c r="N503" s="46">
        <v>42</v>
      </c>
      <c r="O503" s="46">
        <v>30</v>
      </c>
      <c r="P503" s="46">
        <v>516</v>
      </c>
      <c r="Q503" s="46">
        <v>198</v>
      </c>
      <c r="R503" s="49">
        <f>SUM(dtbPTSource[[#This Row],[Qtr1]:[Qtr4]])</f>
        <v>786</v>
      </c>
      <c r="AN503" t="str">
        <v>USA</v>
      </c>
      <c r="AO503" t="str">
        <v>Beta</v>
      </c>
      <c r="AP503">
        <v>2019</v>
      </c>
      <c r="AQ503">
        <v>346</v>
      </c>
      <c r="AW503" t="e">
        <v>#N/A</v>
      </c>
    </row>
    <row r="504" spans="11:49" x14ac:dyDescent="0.3">
      <c r="K504" s="44" t="s">
        <v>66</v>
      </c>
      <c r="L504" s="45" t="s">
        <v>50</v>
      </c>
      <c r="M504">
        <v>2020</v>
      </c>
      <c r="N504" s="46">
        <v>631</v>
      </c>
      <c r="O504" s="46">
        <v>2</v>
      </c>
      <c r="P504" s="46">
        <v>149</v>
      </c>
      <c r="Q504" s="46">
        <v>309</v>
      </c>
      <c r="R504" s="49">
        <f>SUM(dtbPTSource[[#This Row],[Qtr1]:[Qtr4]])</f>
        <v>1091</v>
      </c>
      <c r="AN504" t="str">
        <v>USA</v>
      </c>
      <c r="AO504" t="str">
        <v>Beta</v>
      </c>
      <c r="AP504">
        <v>2020</v>
      </c>
      <c r="AQ504">
        <v>247</v>
      </c>
      <c r="AW504" t="e">
        <v>#N/A</v>
      </c>
    </row>
    <row r="505" spans="11:49" x14ac:dyDescent="0.3">
      <c r="K505" s="44" t="s">
        <v>66</v>
      </c>
      <c r="L505" s="45" t="s">
        <v>50</v>
      </c>
      <c r="M505">
        <v>2021</v>
      </c>
      <c r="N505" s="46">
        <v>41</v>
      </c>
      <c r="O505" s="46">
        <v>703</v>
      </c>
      <c r="P505" s="46">
        <v>2488</v>
      </c>
      <c r="Q505" s="46">
        <v>19</v>
      </c>
      <c r="R505" s="49">
        <f>SUM(dtbPTSource[[#This Row],[Qtr1]:[Qtr4]])</f>
        <v>3251</v>
      </c>
      <c r="AN505" t="str">
        <v>USA</v>
      </c>
      <c r="AO505" t="str">
        <v>Beta</v>
      </c>
      <c r="AP505">
        <v>2021</v>
      </c>
      <c r="AQ505">
        <v>249</v>
      </c>
      <c r="AW505" t="e">
        <v>#N/A</v>
      </c>
    </row>
    <row r="506" spans="11:49" x14ac:dyDescent="0.3">
      <c r="K506" s="44" t="s">
        <v>66</v>
      </c>
      <c r="L506" s="45" t="s">
        <v>50</v>
      </c>
      <c r="M506">
        <v>2022</v>
      </c>
      <c r="N506" s="46">
        <v>645</v>
      </c>
      <c r="O506" s="46">
        <v>23</v>
      </c>
      <c r="P506" s="46">
        <v>280</v>
      </c>
      <c r="Q506" s="46">
        <v>635</v>
      </c>
      <c r="R506" s="49">
        <f>SUM(dtbPTSource[[#This Row],[Qtr1]:[Qtr4]])</f>
        <v>1583</v>
      </c>
      <c r="AN506" t="str">
        <v>USA</v>
      </c>
      <c r="AO506" t="str">
        <v>Beta</v>
      </c>
      <c r="AP506">
        <v>2022</v>
      </c>
      <c r="AQ506">
        <v>148</v>
      </c>
      <c r="AW506" t="e">
        <v>#N/A</v>
      </c>
    </row>
    <row r="507" spans="11:49" x14ac:dyDescent="0.3">
      <c r="K507" s="44" t="s">
        <v>66</v>
      </c>
      <c r="L507" s="45" t="s">
        <v>51</v>
      </c>
      <c r="M507">
        <v>2019</v>
      </c>
      <c r="N507" s="46">
        <v>292</v>
      </c>
      <c r="O507" s="46">
        <v>60</v>
      </c>
      <c r="P507" s="46">
        <v>1132</v>
      </c>
      <c r="Q507" s="46">
        <v>463</v>
      </c>
      <c r="R507" s="49">
        <f>SUM(dtbPTSource[[#This Row],[Qtr1]:[Qtr4]])</f>
        <v>1947</v>
      </c>
      <c r="AN507" t="str">
        <v>USA</v>
      </c>
      <c r="AO507" t="str">
        <v>Gamma</v>
      </c>
      <c r="AP507">
        <v>2019</v>
      </c>
      <c r="AQ507">
        <v>235</v>
      </c>
      <c r="AW507" t="e">
        <v>#N/A</v>
      </c>
    </row>
    <row r="508" spans="11:49" x14ac:dyDescent="0.3">
      <c r="K508" s="44" t="s">
        <v>66</v>
      </c>
      <c r="L508" s="45" t="s">
        <v>51</v>
      </c>
      <c r="M508">
        <v>2020</v>
      </c>
      <c r="N508" s="46">
        <v>1211</v>
      </c>
      <c r="O508" s="46">
        <v>178</v>
      </c>
      <c r="P508" s="46">
        <v>3963</v>
      </c>
      <c r="Q508" s="46">
        <v>2244</v>
      </c>
      <c r="R508" s="49">
        <f>SUM(dtbPTSource[[#This Row],[Qtr1]:[Qtr4]])</f>
        <v>7596</v>
      </c>
      <c r="AN508" t="str">
        <v>USA</v>
      </c>
      <c r="AO508" t="str">
        <v>Gamma</v>
      </c>
      <c r="AP508">
        <v>2020</v>
      </c>
      <c r="AQ508">
        <v>120</v>
      </c>
      <c r="AW508">
        <v>7</v>
      </c>
    </row>
    <row r="509" spans="11:49" x14ac:dyDescent="0.3">
      <c r="K509" s="44" t="s">
        <v>66</v>
      </c>
      <c r="L509" s="45" t="s">
        <v>51</v>
      </c>
      <c r="M509">
        <v>2021</v>
      </c>
      <c r="N509" s="46">
        <v>1613</v>
      </c>
      <c r="O509" s="46">
        <v>748</v>
      </c>
      <c r="P509" s="46">
        <v>2022</v>
      </c>
      <c r="Q509" s="46">
        <v>1145</v>
      </c>
      <c r="R509" s="49">
        <f>SUM(dtbPTSource[[#This Row],[Qtr1]:[Qtr4]])</f>
        <v>5528</v>
      </c>
      <c r="AN509" t="str">
        <v>USA</v>
      </c>
      <c r="AO509" t="str">
        <v>Gamma</v>
      </c>
      <c r="AP509">
        <v>2021</v>
      </c>
      <c r="AQ509">
        <v>206</v>
      </c>
      <c r="AW509" t="e">
        <v>#N/A</v>
      </c>
    </row>
    <row r="510" spans="11:49" x14ac:dyDescent="0.3">
      <c r="K510" s="44" t="s">
        <v>66</v>
      </c>
      <c r="L510" s="45" t="s">
        <v>51</v>
      </c>
      <c r="M510">
        <v>2022</v>
      </c>
      <c r="N510" s="46">
        <v>1971</v>
      </c>
      <c r="O510" s="46">
        <v>1542</v>
      </c>
      <c r="P510" s="46">
        <v>1008</v>
      </c>
      <c r="Q510" s="46">
        <v>1235</v>
      </c>
      <c r="R510" s="49">
        <f>SUM(dtbPTSource[[#This Row],[Qtr1]:[Qtr4]])</f>
        <v>5756</v>
      </c>
      <c r="AN510" t="str">
        <v>USA</v>
      </c>
      <c r="AO510" t="str">
        <v>Gamma</v>
      </c>
      <c r="AP510">
        <v>2022</v>
      </c>
      <c r="AQ510">
        <v>70</v>
      </c>
      <c r="AW510" t="e">
        <v>#N/A</v>
      </c>
    </row>
    <row r="511" spans="11:49" x14ac:dyDescent="0.3">
      <c r="K511" s="44" t="s">
        <v>66</v>
      </c>
      <c r="L511" s="45" t="s">
        <v>52</v>
      </c>
      <c r="M511">
        <v>2019</v>
      </c>
      <c r="N511" s="46">
        <v>293</v>
      </c>
      <c r="O511" s="46">
        <v>234</v>
      </c>
      <c r="P511" s="46">
        <v>155</v>
      </c>
      <c r="Q511" s="46">
        <v>278</v>
      </c>
      <c r="R511" s="49">
        <f>SUM(dtbPTSource[[#This Row],[Qtr1]:[Qtr4]])</f>
        <v>960</v>
      </c>
      <c r="AN511" t="str">
        <v>USA</v>
      </c>
      <c r="AO511" t="str">
        <v>Delta</v>
      </c>
      <c r="AP511">
        <v>2019</v>
      </c>
      <c r="AQ511">
        <v>329</v>
      </c>
      <c r="AW511" t="e">
        <v>#N/A</v>
      </c>
    </row>
    <row r="512" spans="11:49" x14ac:dyDescent="0.3">
      <c r="K512" s="44" t="s">
        <v>66</v>
      </c>
      <c r="L512" s="45" t="s">
        <v>52</v>
      </c>
      <c r="M512">
        <v>2020</v>
      </c>
      <c r="N512" s="46">
        <v>230</v>
      </c>
      <c r="O512" s="46">
        <v>-17</v>
      </c>
      <c r="P512" s="46">
        <v>-146</v>
      </c>
      <c r="Q512" s="46">
        <v>-51</v>
      </c>
      <c r="R512" s="49">
        <f>SUM(dtbPTSource[[#This Row],[Qtr1]:[Qtr4]])</f>
        <v>16</v>
      </c>
      <c r="AN512" t="str">
        <v>USA</v>
      </c>
      <c r="AO512" t="str">
        <v>Delta</v>
      </c>
      <c r="AP512">
        <v>2020</v>
      </c>
      <c r="AQ512">
        <v>89</v>
      </c>
      <c r="AW512" t="e">
        <v>#N/A</v>
      </c>
    </row>
    <row r="513" spans="11:49" x14ac:dyDescent="0.3">
      <c r="K513" s="44" t="s">
        <v>66</v>
      </c>
      <c r="L513" s="45" t="s">
        <v>52</v>
      </c>
      <c r="M513">
        <v>2021</v>
      </c>
      <c r="N513" s="46">
        <v>11</v>
      </c>
      <c r="O513" s="46">
        <v>3</v>
      </c>
      <c r="P513" s="46">
        <v>43</v>
      </c>
      <c r="Q513" s="46">
        <v>-76</v>
      </c>
      <c r="R513" s="49">
        <f>SUM(dtbPTSource[[#This Row],[Qtr1]:[Qtr4]])</f>
        <v>-19</v>
      </c>
      <c r="AN513" t="str">
        <v>USA</v>
      </c>
      <c r="AO513" t="str">
        <v>Delta</v>
      </c>
      <c r="AP513">
        <v>2021</v>
      </c>
      <c r="AQ513">
        <v>267</v>
      </c>
      <c r="AW513" t="e">
        <v>#N/A</v>
      </c>
    </row>
    <row r="514" spans="11:49" x14ac:dyDescent="0.3">
      <c r="K514" s="44" t="s">
        <v>66</v>
      </c>
      <c r="L514" s="45" t="s">
        <v>52</v>
      </c>
      <c r="M514">
        <v>2022</v>
      </c>
      <c r="N514" s="46">
        <v>170</v>
      </c>
      <c r="O514" s="46">
        <v>52</v>
      </c>
      <c r="P514" s="46">
        <v>34</v>
      </c>
      <c r="Q514" s="46">
        <v>-145</v>
      </c>
      <c r="R514" s="49">
        <f>SUM(dtbPTSource[[#This Row],[Qtr1]:[Qtr4]])</f>
        <v>111</v>
      </c>
      <c r="AN514" t="str">
        <v>USA</v>
      </c>
      <c r="AO514" t="str">
        <v>Delta</v>
      </c>
      <c r="AP514">
        <v>2022</v>
      </c>
      <c r="AQ514">
        <v>101</v>
      </c>
      <c r="AW514" t="e">
        <v>#N/A</v>
      </c>
    </row>
    <row r="515" spans="11:49" x14ac:dyDescent="0.3">
      <c r="K515" s="44" t="s">
        <v>66</v>
      </c>
      <c r="L515" s="45" t="s">
        <v>53</v>
      </c>
      <c r="M515">
        <v>2019</v>
      </c>
      <c r="N515" s="46">
        <v>138</v>
      </c>
      <c r="O515" s="46">
        <v>2</v>
      </c>
      <c r="P515" s="46">
        <v>231</v>
      </c>
      <c r="Q515" s="46">
        <v>58</v>
      </c>
      <c r="R515" s="47">
        <v>429</v>
      </c>
      <c r="AN515" t="str">
        <v>USA</v>
      </c>
      <c r="AO515" t="str">
        <v>Epsilon</v>
      </c>
      <c r="AP515">
        <v>2019</v>
      </c>
      <c r="AQ515">
        <v>669</v>
      </c>
      <c r="AW515" t="e">
        <v>#N/A</v>
      </c>
    </row>
    <row r="516" spans="11:49" x14ac:dyDescent="0.3">
      <c r="K516" s="44" t="s">
        <v>66</v>
      </c>
      <c r="L516" s="45" t="s">
        <v>53</v>
      </c>
      <c r="M516">
        <v>2020</v>
      </c>
      <c r="N516" s="46">
        <v>-160</v>
      </c>
      <c r="O516" s="46">
        <v>2082</v>
      </c>
      <c r="P516" s="46">
        <v>-5</v>
      </c>
      <c r="Q516" s="46">
        <v>-16</v>
      </c>
      <c r="R516" s="47">
        <v>1901</v>
      </c>
      <c r="AN516" t="str">
        <v>USA</v>
      </c>
      <c r="AO516" t="str">
        <v>Epsilon</v>
      </c>
      <c r="AP516">
        <v>2020</v>
      </c>
      <c r="AQ516">
        <v>3095</v>
      </c>
      <c r="AW516" t="e">
        <v>#N/A</v>
      </c>
    </row>
    <row r="517" spans="11:49" x14ac:dyDescent="0.3">
      <c r="K517" s="44" t="s">
        <v>66</v>
      </c>
      <c r="L517" s="45" t="s">
        <v>53</v>
      </c>
      <c r="M517">
        <v>2021</v>
      </c>
      <c r="N517" s="46">
        <v>865</v>
      </c>
      <c r="O517" s="46">
        <v>475</v>
      </c>
      <c r="P517" s="46">
        <v>156</v>
      </c>
      <c r="Q517" s="46">
        <v>72</v>
      </c>
      <c r="R517" s="47">
        <v>1568</v>
      </c>
      <c r="AN517" t="str">
        <v>USA</v>
      </c>
      <c r="AO517" t="str">
        <v>Epsilon</v>
      </c>
      <c r="AP517">
        <v>2021</v>
      </c>
      <c r="AQ517">
        <v>6734</v>
      </c>
      <c r="AW517" t="e">
        <v>#N/A</v>
      </c>
    </row>
    <row r="518" spans="11:49" x14ac:dyDescent="0.3">
      <c r="K518" s="44" t="s">
        <v>66</v>
      </c>
      <c r="L518" s="45" t="s">
        <v>53</v>
      </c>
      <c r="M518">
        <v>2022</v>
      </c>
      <c r="N518" s="46">
        <v>90</v>
      </c>
      <c r="O518" s="46">
        <v>271</v>
      </c>
      <c r="P518" s="46">
        <v>537</v>
      </c>
      <c r="Q518" s="46">
        <v>325</v>
      </c>
      <c r="R518" s="47">
        <v>1223</v>
      </c>
      <c r="AN518" t="str">
        <v>USA</v>
      </c>
      <c r="AO518" t="str">
        <v>Epsilon</v>
      </c>
      <c r="AP518">
        <v>2022</v>
      </c>
      <c r="AQ518">
        <v>3535</v>
      </c>
      <c r="AW518" t="e">
        <v>#N/A</v>
      </c>
    </row>
    <row r="519" spans="11:49" x14ac:dyDescent="0.3">
      <c r="K519" s="44" t="s">
        <v>67</v>
      </c>
      <c r="L519" s="45" t="s">
        <v>45</v>
      </c>
      <c r="M519">
        <v>2020</v>
      </c>
      <c r="N519" s="46">
        <v>1938</v>
      </c>
      <c r="O519" s="46">
        <v>1675</v>
      </c>
      <c r="P519" s="46">
        <v>1593</v>
      </c>
      <c r="Q519" s="46">
        <v>348</v>
      </c>
      <c r="R519" s="47">
        <v>5554</v>
      </c>
      <c r="AN519" t="str">
        <v>USA</v>
      </c>
      <c r="AO519" t="str">
        <v>Feta</v>
      </c>
      <c r="AP519">
        <v>2019</v>
      </c>
      <c r="AQ519">
        <v>786</v>
      </c>
      <c r="AW519" t="e">
        <v>#N/A</v>
      </c>
    </row>
    <row r="520" spans="11:49" x14ac:dyDescent="0.3">
      <c r="K520" s="44" t="s">
        <v>67</v>
      </c>
      <c r="L520" s="45" t="s">
        <v>45</v>
      </c>
      <c r="M520">
        <v>2021</v>
      </c>
      <c r="N520" s="46">
        <v>235</v>
      </c>
      <c r="O520" s="46">
        <v>1741</v>
      </c>
      <c r="P520" s="46">
        <v>1818</v>
      </c>
      <c r="Q520" s="46">
        <v>644</v>
      </c>
      <c r="R520" s="47">
        <v>4438</v>
      </c>
      <c r="AN520" t="str">
        <v>USA</v>
      </c>
      <c r="AO520" t="str">
        <v>Feta</v>
      </c>
      <c r="AP520">
        <v>2020</v>
      </c>
      <c r="AQ520">
        <v>1091</v>
      </c>
      <c r="AW520" t="e">
        <v>#N/A</v>
      </c>
    </row>
    <row r="521" spans="11:49" x14ac:dyDescent="0.3">
      <c r="K521" s="44" t="s">
        <v>67</v>
      </c>
      <c r="L521" s="45" t="s">
        <v>45</v>
      </c>
      <c r="M521">
        <v>2022</v>
      </c>
      <c r="N521" s="46">
        <v>1620</v>
      </c>
      <c r="O521" s="46">
        <v>1049</v>
      </c>
      <c r="P521" s="46">
        <v>660</v>
      </c>
      <c r="Q521" s="46">
        <v>1103</v>
      </c>
      <c r="R521" s="47">
        <v>4432</v>
      </c>
      <c r="AN521" t="str">
        <v>USA</v>
      </c>
      <c r="AO521" t="str">
        <v>Feta</v>
      </c>
      <c r="AP521">
        <v>2021</v>
      </c>
      <c r="AQ521">
        <v>3251</v>
      </c>
      <c r="AW521" t="e">
        <v>#N/A</v>
      </c>
    </row>
    <row r="522" spans="11:49" x14ac:dyDescent="0.3">
      <c r="K522" s="44" t="s">
        <v>67</v>
      </c>
      <c r="L522" s="45" t="s">
        <v>45</v>
      </c>
      <c r="M522">
        <v>2023</v>
      </c>
      <c r="N522" s="46">
        <v>234</v>
      </c>
      <c r="O522" s="46">
        <v>1909</v>
      </c>
      <c r="P522" s="46">
        <v>1021</v>
      </c>
      <c r="Q522" s="46">
        <v>1549</v>
      </c>
      <c r="R522" s="47">
        <v>4713</v>
      </c>
      <c r="AN522" t="str">
        <v>USA</v>
      </c>
      <c r="AO522" t="str">
        <v>Feta</v>
      </c>
      <c r="AP522">
        <v>2022</v>
      </c>
      <c r="AQ522">
        <v>1583</v>
      </c>
      <c r="AW522" t="e">
        <v>#N/A</v>
      </c>
    </row>
    <row r="523" spans="11:49" x14ac:dyDescent="0.3">
      <c r="K523" s="44" t="s">
        <v>67</v>
      </c>
      <c r="L523" s="45" t="s">
        <v>46</v>
      </c>
      <c r="M523">
        <v>2020</v>
      </c>
      <c r="N523" s="46">
        <v>1727</v>
      </c>
      <c r="O523" s="46">
        <v>341</v>
      </c>
      <c r="P523" s="46">
        <v>56</v>
      </c>
      <c r="Q523" s="46">
        <v>587</v>
      </c>
      <c r="R523" s="47">
        <v>2711</v>
      </c>
      <c r="AN523" t="str">
        <v>USA</v>
      </c>
      <c r="AO523" t="str">
        <v>Gorgonzola</v>
      </c>
      <c r="AP523">
        <v>2019</v>
      </c>
      <c r="AQ523">
        <v>1947</v>
      </c>
      <c r="AW523" t="e">
        <v>#N/A</v>
      </c>
    </row>
    <row r="524" spans="11:49" x14ac:dyDescent="0.3">
      <c r="K524" s="44" t="s">
        <v>67</v>
      </c>
      <c r="L524" s="45" t="s">
        <v>46</v>
      </c>
      <c r="M524">
        <v>2021</v>
      </c>
      <c r="N524" s="46">
        <v>1812</v>
      </c>
      <c r="O524" s="46">
        <v>-26</v>
      </c>
      <c r="P524" s="46">
        <v>1503</v>
      </c>
      <c r="Q524" s="46">
        <v>548</v>
      </c>
      <c r="R524" s="47">
        <v>3837</v>
      </c>
      <c r="AN524" t="str">
        <v>USA</v>
      </c>
      <c r="AO524" t="str">
        <v>Gorgonzola</v>
      </c>
      <c r="AP524">
        <v>2020</v>
      </c>
      <c r="AQ524">
        <v>7596</v>
      </c>
      <c r="AW524" t="e">
        <v>#N/A</v>
      </c>
    </row>
    <row r="525" spans="11:49" x14ac:dyDescent="0.3">
      <c r="K525" s="44" t="s">
        <v>67</v>
      </c>
      <c r="L525" s="45" t="s">
        <v>46</v>
      </c>
      <c r="M525">
        <v>2022</v>
      </c>
      <c r="N525" s="46">
        <v>1023</v>
      </c>
      <c r="O525" s="46">
        <v>520</v>
      </c>
      <c r="P525" s="46">
        <v>1903</v>
      </c>
      <c r="Q525" s="46">
        <v>340</v>
      </c>
      <c r="R525" s="47">
        <v>3786</v>
      </c>
      <c r="AN525" t="str">
        <v>USA</v>
      </c>
      <c r="AO525" t="str">
        <v>Gorgonzola</v>
      </c>
      <c r="AP525">
        <v>2021</v>
      </c>
      <c r="AQ525">
        <v>5528</v>
      </c>
      <c r="AW525" t="e">
        <v>#N/A</v>
      </c>
    </row>
    <row r="526" spans="11:49" x14ac:dyDescent="0.3">
      <c r="K526" s="44" t="s">
        <v>67</v>
      </c>
      <c r="L526" s="45" t="s">
        <v>46</v>
      </c>
      <c r="M526">
        <v>2023</v>
      </c>
      <c r="N526" s="46">
        <v>538</v>
      </c>
      <c r="O526" s="46">
        <v>1420</v>
      </c>
      <c r="P526" s="46">
        <v>1853</v>
      </c>
      <c r="Q526" s="46">
        <v>1009</v>
      </c>
      <c r="R526" s="47">
        <v>4820</v>
      </c>
      <c r="AN526" t="str">
        <v>USA</v>
      </c>
      <c r="AO526" t="str">
        <v>Gorgonzola</v>
      </c>
      <c r="AP526">
        <v>2022</v>
      </c>
      <c r="AQ526">
        <v>5756</v>
      </c>
      <c r="AW526" t="e">
        <v>#N/A</v>
      </c>
    </row>
    <row r="527" spans="11:49" x14ac:dyDescent="0.3">
      <c r="K527" s="44" t="s">
        <v>67</v>
      </c>
      <c r="L527" s="45" t="s">
        <v>47</v>
      </c>
      <c r="M527">
        <v>2020</v>
      </c>
      <c r="N527" s="46">
        <v>121</v>
      </c>
      <c r="O527" s="46">
        <v>1842</v>
      </c>
      <c r="P527" s="46">
        <v>1754</v>
      </c>
      <c r="Q527" s="46">
        <v>-14</v>
      </c>
      <c r="R527" s="47">
        <v>3703</v>
      </c>
      <c r="AN527" t="str">
        <v>USA</v>
      </c>
      <c r="AO527" t="str">
        <v>Halloumi</v>
      </c>
      <c r="AP527">
        <v>2019</v>
      </c>
      <c r="AQ527">
        <v>960</v>
      </c>
      <c r="AW527" t="e">
        <v>#N/A</v>
      </c>
    </row>
    <row r="528" spans="11:49" x14ac:dyDescent="0.3">
      <c r="K528" s="44" t="s">
        <v>67</v>
      </c>
      <c r="L528" s="45" t="s">
        <v>47</v>
      </c>
      <c r="M528">
        <v>2021</v>
      </c>
      <c r="N528" s="46">
        <v>328</v>
      </c>
      <c r="O528" s="46">
        <v>1826</v>
      </c>
      <c r="P528" s="46">
        <v>1342</v>
      </c>
      <c r="Q528" s="46">
        <v>289</v>
      </c>
      <c r="R528" s="47">
        <v>3785</v>
      </c>
      <c r="AN528" t="str">
        <v>USA</v>
      </c>
      <c r="AO528" t="str">
        <v>Halloumi</v>
      </c>
      <c r="AP528">
        <v>2020</v>
      </c>
      <c r="AQ528">
        <v>16</v>
      </c>
      <c r="AW528" t="e">
        <v>#N/A</v>
      </c>
    </row>
    <row r="529" spans="11:49" x14ac:dyDescent="0.3">
      <c r="K529" s="44" t="s">
        <v>67</v>
      </c>
      <c r="L529" s="45" t="s">
        <v>47</v>
      </c>
      <c r="M529">
        <v>2022</v>
      </c>
      <c r="N529" s="46">
        <v>789</v>
      </c>
      <c r="O529" s="46">
        <v>1444</v>
      </c>
      <c r="P529" s="46">
        <v>141</v>
      </c>
      <c r="Q529" s="46">
        <v>915</v>
      </c>
      <c r="R529" s="47">
        <v>3289</v>
      </c>
      <c r="AN529" t="str">
        <v>USA</v>
      </c>
      <c r="AO529" t="str">
        <v>Halloumi</v>
      </c>
      <c r="AP529">
        <v>2021</v>
      </c>
      <c r="AQ529">
        <v>-19</v>
      </c>
      <c r="AW529" t="e">
        <v>#N/A</v>
      </c>
    </row>
    <row r="530" spans="11:49" x14ac:dyDescent="0.3">
      <c r="K530" s="44" t="s">
        <v>67</v>
      </c>
      <c r="L530" s="45" t="s">
        <v>47</v>
      </c>
      <c r="M530">
        <v>2023</v>
      </c>
      <c r="N530" s="46">
        <v>289</v>
      </c>
      <c r="O530" s="46">
        <v>777</v>
      </c>
      <c r="P530" s="46">
        <v>1042</v>
      </c>
      <c r="Q530" s="46">
        <v>1169</v>
      </c>
      <c r="R530" s="47">
        <v>3277</v>
      </c>
      <c r="AN530" t="str">
        <v>USA</v>
      </c>
      <c r="AO530" t="str">
        <v>Halloumi</v>
      </c>
      <c r="AP530">
        <v>2022</v>
      </c>
      <c r="AQ530">
        <v>111</v>
      </c>
      <c r="AW530" t="e">
        <v>#N/A</v>
      </c>
    </row>
    <row r="531" spans="11:49" x14ac:dyDescent="0.3">
      <c r="K531" s="44" t="s">
        <v>67</v>
      </c>
      <c r="L531" s="45" t="s">
        <v>48</v>
      </c>
      <c r="M531">
        <v>2020</v>
      </c>
      <c r="N531" s="46">
        <v>189</v>
      </c>
      <c r="O531" s="46">
        <v>1565</v>
      </c>
      <c r="P531" s="46">
        <v>394</v>
      </c>
      <c r="Q531" s="46">
        <v>1739</v>
      </c>
      <c r="R531" s="47">
        <v>3887</v>
      </c>
      <c r="AN531" t="str">
        <v>USA</v>
      </c>
      <c r="AO531" t="str">
        <v>Iota</v>
      </c>
      <c r="AP531">
        <v>2019</v>
      </c>
      <c r="AQ531">
        <v>429</v>
      </c>
      <c r="AW531" t="e">
        <v>#N/A</v>
      </c>
    </row>
    <row r="532" spans="11:49" x14ac:dyDescent="0.3">
      <c r="K532" s="44" t="s">
        <v>67</v>
      </c>
      <c r="L532" s="45" t="s">
        <v>48</v>
      </c>
      <c r="M532">
        <v>2021</v>
      </c>
      <c r="N532" s="46">
        <v>1885</v>
      </c>
      <c r="O532" s="46">
        <v>1626</v>
      </c>
      <c r="P532" s="46">
        <v>1276</v>
      </c>
      <c r="Q532" s="46">
        <v>1639</v>
      </c>
      <c r="R532" s="47">
        <v>6426</v>
      </c>
      <c r="AN532" t="str">
        <v>USA</v>
      </c>
      <c r="AO532" t="str">
        <v>Iota</v>
      </c>
      <c r="AP532">
        <v>2020</v>
      </c>
      <c r="AQ532">
        <v>1901</v>
      </c>
      <c r="AW532" t="e">
        <v>#N/A</v>
      </c>
    </row>
    <row r="533" spans="11:49" x14ac:dyDescent="0.3">
      <c r="K533" s="44" t="s">
        <v>67</v>
      </c>
      <c r="L533" s="45" t="s">
        <v>48</v>
      </c>
      <c r="M533">
        <v>2022</v>
      </c>
      <c r="N533" s="46">
        <v>846</v>
      </c>
      <c r="O533" s="46">
        <v>517</v>
      </c>
      <c r="P533" s="46">
        <v>785</v>
      </c>
      <c r="Q533" s="46">
        <v>36</v>
      </c>
      <c r="R533" s="47">
        <v>2184</v>
      </c>
      <c r="AN533" t="str">
        <v>USA</v>
      </c>
      <c r="AO533" t="str">
        <v>Iota</v>
      </c>
      <c r="AP533">
        <v>2021</v>
      </c>
      <c r="AQ533">
        <v>1568</v>
      </c>
      <c r="AW533" t="e">
        <v>#N/A</v>
      </c>
    </row>
    <row r="534" spans="11:49" x14ac:dyDescent="0.3">
      <c r="K534" s="44" t="s">
        <v>67</v>
      </c>
      <c r="L534" s="45" t="s">
        <v>48</v>
      </c>
      <c r="M534">
        <v>2023</v>
      </c>
      <c r="N534" s="46">
        <v>1545</v>
      </c>
      <c r="O534" s="46">
        <v>416</v>
      </c>
      <c r="P534" s="46">
        <v>1841</v>
      </c>
      <c r="Q534" s="46">
        <v>214</v>
      </c>
      <c r="R534" s="47">
        <v>4016</v>
      </c>
      <c r="AN534" t="str">
        <v>USA</v>
      </c>
      <c r="AO534" t="str">
        <v>Iota</v>
      </c>
      <c r="AP534">
        <v>2022</v>
      </c>
      <c r="AQ534">
        <v>1223</v>
      </c>
      <c r="AW534" t="e">
        <v>#N/A</v>
      </c>
    </row>
    <row r="535" spans="11:49" x14ac:dyDescent="0.3">
      <c r="K535" s="44" t="s">
        <v>67</v>
      </c>
      <c r="L535" s="45" t="s">
        <v>49</v>
      </c>
      <c r="M535">
        <v>2020</v>
      </c>
      <c r="N535" s="46">
        <v>333</v>
      </c>
      <c r="O535" s="46">
        <v>1115</v>
      </c>
      <c r="P535" s="46">
        <v>485</v>
      </c>
      <c r="Q535" s="46">
        <v>573</v>
      </c>
      <c r="R535" s="47">
        <v>2506</v>
      </c>
      <c r="AN535" t="str">
        <v>ZA</v>
      </c>
      <c r="AO535" t="str">
        <v>Alpha</v>
      </c>
      <c r="AP535">
        <v>2020</v>
      </c>
      <c r="AQ535">
        <v>5554</v>
      </c>
      <c r="AW535" t="e">
        <v>#N/A</v>
      </c>
    </row>
    <row r="536" spans="11:49" x14ac:dyDescent="0.3">
      <c r="K536" s="44" t="s">
        <v>67</v>
      </c>
      <c r="L536" s="45" t="s">
        <v>49</v>
      </c>
      <c r="M536">
        <v>2021</v>
      </c>
      <c r="N536" s="46">
        <v>1812</v>
      </c>
      <c r="O536" s="46">
        <v>490</v>
      </c>
      <c r="P536" s="46">
        <v>1172</v>
      </c>
      <c r="Q536" s="46">
        <v>-50</v>
      </c>
      <c r="R536" s="47">
        <v>3424</v>
      </c>
      <c r="AN536" t="str">
        <v>ZA</v>
      </c>
      <c r="AO536" t="str">
        <v>Alpha</v>
      </c>
      <c r="AP536">
        <v>2021</v>
      </c>
      <c r="AQ536">
        <v>4438</v>
      </c>
      <c r="AW536" t="e">
        <v>#N/A</v>
      </c>
    </row>
    <row r="537" spans="11:49" x14ac:dyDescent="0.3">
      <c r="K537" s="44" t="s">
        <v>67</v>
      </c>
      <c r="L537" s="45" t="s">
        <v>49</v>
      </c>
      <c r="M537">
        <v>2022</v>
      </c>
      <c r="N537" s="46">
        <v>1109</v>
      </c>
      <c r="O537" s="46">
        <v>757</v>
      </c>
      <c r="P537" s="46">
        <v>222</v>
      </c>
      <c r="Q537" s="46">
        <v>1552</v>
      </c>
      <c r="R537" s="47">
        <v>3640</v>
      </c>
      <c r="AN537" t="str">
        <v>ZA</v>
      </c>
      <c r="AO537" t="str">
        <v>Alpha</v>
      </c>
      <c r="AP537">
        <v>2022</v>
      </c>
      <c r="AQ537">
        <v>4432</v>
      </c>
      <c r="AW537" t="e">
        <v>#N/A</v>
      </c>
    </row>
    <row r="538" spans="11:49" x14ac:dyDescent="0.3">
      <c r="K538" s="44" t="s">
        <v>67</v>
      </c>
      <c r="L538" s="45" t="s">
        <v>49</v>
      </c>
      <c r="M538">
        <v>2023</v>
      </c>
      <c r="N538" s="46">
        <v>813</v>
      </c>
      <c r="O538" s="46">
        <v>1802</v>
      </c>
      <c r="P538" s="46">
        <v>206</v>
      </c>
      <c r="Q538" s="46">
        <v>1039</v>
      </c>
      <c r="R538" s="47">
        <v>3860</v>
      </c>
      <c r="AN538" t="str">
        <v>ZA</v>
      </c>
      <c r="AO538" t="str">
        <v>Alpha</v>
      </c>
      <c r="AP538">
        <v>2023</v>
      </c>
      <c r="AQ538">
        <v>4713</v>
      </c>
      <c r="AW538" t="e">
        <v>#N/A</v>
      </c>
    </row>
    <row r="539" spans="11:49" x14ac:dyDescent="0.3">
      <c r="K539" s="44" t="s">
        <v>67</v>
      </c>
      <c r="L539" s="45" t="s">
        <v>50</v>
      </c>
      <c r="M539">
        <v>2020</v>
      </c>
      <c r="N539" s="46">
        <v>800</v>
      </c>
      <c r="O539" s="46">
        <v>1243</v>
      </c>
      <c r="P539" s="46">
        <v>769</v>
      </c>
      <c r="Q539" s="46">
        <v>351</v>
      </c>
      <c r="R539" s="49">
        <f>SUM(dtbPTSource[[#This Row],[Qtr1]:[Qtr4]])</f>
        <v>3163</v>
      </c>
      <c r="AN539" t="str">
        <v>ZA</v>
      </c>
      <c r="AO539" t="str">
        <v>Beta</v>
      </c>
      <c r="AP539">
        <v>2020</v>
      </c>
      <c r="AQ539">
        <v>2711</v>
      </c>
      <c r="AW539" t="e">
        <v>#N/A</v>
      </c>
    </row>
    <row r="540" spans="11:49" x14ac:dyDescent="0.3">
      <c r="K540" s="44" t="s">
        <v>67</v>
      </c>
      <c r="L540" s="45" t="s">
        <v>50</v>
      </c>
      <c r="M540">
        <v>2021</v>
      </c>
      <c r="N540" s="46">
        <v>1062</v>
      </c>
      <c r="O540" s="46">
        <v>1047</v>
      </c>
      <c r="P540" s="46">
        <v>336</v>
      </c>
      <c r="Q540" s="46">
        <v>55</v>
      </c>
      <c r="R540" s="49">
        <f>SUM(dtbPTSource[[#This Row],[Qtr1]:[Qtr4]])</f>
        <v>2500</v>
      </c>
      <c r="AN540" t="str">
        <v>ZA</v>
      </c>
      <c r="AO540" t="str">
        <v>Beta</v>
      </c>
      <c r="AP540">
        <v>2021</v>
      </c>
      <c r="AQ540">
        <v>3837</v>
      </c>
      <c r="AW540" t="e">
        <v>#N/A</v>
      </c>
    </row>
    <row r="541" spans="11:49" x14ac:dyDescent="0.3">
      <c r="K541" s="44" t="s">
        <v>67</v>
      </c>
      <c r="L541" s="45" t="s">
        <v>50</v>
      </c>
      <c r="M541">
        <v>2022</v>
      </c>
      <c r="N541" s="46">
        <v>1114</v>
      </c>
      <c r="O541" s="46">
        <v>749</v>
      </c>
      <c r="P541" s="46">
        <v>-19</v>
      </c>
      <c r="Q541" s="46">
        <v>693</v>
      </c>
      <c r="R541" s="49">
        <f>SUM(dtbPTSource[[#This Row],[Qtr1]:[Qtr4]])</f>
        <v>2537</v>
      </c>
      <c r="AN541" t="str">
        <v>ZA</v>
      </c>
      <c r="AO541" t="str">
        <v>Beta</v>
      </c>
      <c r="AP541">
        <v>2022</v>
      </c>
      <c r="AQ541">
        <v>3786</v>
      </c>
      <c r="AW541" t="e">
        <v>#N/A</v>
      </c>
    </row>
    <row r="542" spans="11:49" x14ac:dyDescent="0.3">
      <c r="K542" s="44" t="s">
        <v>67</v>
      </c>
      <c r="L542" s="45" t="s">
        <v>50</v>
      </c>
      <c r="M542">
        <v>2023</v>
      </c>
      <c r="N542" s="46">
        <v>473</v>
      </c>
      <c r="O542" s="46">
        <v>242</v>
      </c>
      <c r="P542" s="46">
        <v>523</v>
      </c>
      <c r="Q542" s="46">
        <v>153</v>
      </c>
      <c r="R542" s="49">
        <f>SUM(dtbPTSource[[#This Row],[Qtr1]:[Qtr4]])</f>
        <v>1391</v>
      </c>
      <c r="AN542" t="str">
        <v>ZA</v>
      </c>
      <c r="AO542" t="str">
        <v>Beta</v>
      </c>
      <c r="AP542">
        <v>2023</v>
      </c>
      <c r="AQ542">
        <v>4820</v>
      </c>
      <c r="AW542" t="e">
        <v>#N/A</v>
      </c>
    </row>
    <row r="543" spans="11:49" x14ac:dyDescent="0.3">
      <c r="K543" s="44" t="s">
        <v>67</v>
      </c>
      <c r="L543" s="45" t="s">
        <v>51</v>
      </c>
      <c r="M543">
        <v>2020</v>
      </c>
      <c r="N543" s="46">
        <v>469</v>
      </c>
      <c r="O543" s="46">
        <v>525</v>
      </c>
      <c r="P543" s="46">
        <v>238</v>
      </c>
      <c r="Q543" s="46">
        <v>900</v>
      </c>
      <c r="R543" s="49">
        <f>SUM(dtbPTSource[[#This Row],[Qtr1]:[Qtr4]])</f>
        <v>2132</v>
      </c>
      <c r="AN543" t="str">
        <v>ZA</v>
      </c>
      <c r="AO543" t="str">
        <v>Gamma</v>
      </c>
      <c r="AP543">
        <v>2020</v>
      </c>
      <c r="AQ543">
        <v>3703</v>
      </c>
      <c r="AW543" t="e">
        <v>#N/A</v>
      </c>
    </row>
    <row r="544" spans="11:49" x14ac:dyDescent="0.3">
      <c r="K544" s="44" t="s">
        <v>67</v>
      </c>
      <c r="L544" s="45" t="s">
        <v>51</v>
      </c>
      <c r="M544">
        <v>2021</v>
      </c>
      <c r="N544" s="46">
        <v>853</v>
      </c>
      <c r="O544" s="46">
        <v>782</v>
      </c>
      <c r="P544" s="46">
        <v>209</v>
      </c>
      <c r="Q544" s="46">
        <v>1374</v>
      </c>
      <c r="R544" s="49">
        <f>SUM(dtbPTSource[[#This Row],[Qtr1]:[Qtr4]])</f>
        <v>3218</v>
      </c>
      <c r="AN544" t="str">
        <v>ZA</v>
      </c>
      <c r="AO544" t="str">
        <v>Gamma</v>
      </c>
      <c r="AP544">
        <v>2021</v>
      </c>
      <c r="AQ544">
        <v>3785</v>
      </c>
      <c r="AW544" t="e">
        <v>#N/A</v>
      </c>
    </row>
    <row r="545" spans="11:49" x14ac:dyDescent="0.3">
      <c r="K545" s="44" t="s">
        <v>67</v>
      </c>
      <c r="L545" s="45" t="s">
        <v>51</v>
      </c>
      <c r="M545">
        <v>2022</v>
      </c>
      <c r="N545" s="46">
        <v>506</v>
      </c>
      <c r="O545" s="46">
        <v>869</v>
      </c>
      <c r="P545" s="46">
        <v>564</v>
      </c>
      <c r="Q545" s="46">
        <v>1563</v>
      </c>
      <c r="R545" s="49">
        <f>SUM(dtbPTSource[[#This Row],[Qtr1]:[Qtr4]])</f>
        <v>3502</v>
      </c>
      <c r="AN545" t="str">
        <v>ZA</v>
      </c>
      <c r="AO545" t="str">
        <v>Gamma</v>
      </c>
      <c r="AP545">
        <v>2022</v>
      </c>
      <c r="AQ545">
        <v>3289</v>
      </c>
      <c r="AW545" t="e">
        <v>#N/A</v>
      </c>
    </row>
    <row r="546" spans="11:49" x14ac:dyDescent="0.3">
      <c r="K546" s="44" t="s">
        <v>67</v>
      </c>
      <c r="L546" s="45" t="s">
        <v>51</v>
      </c>
      <c r="M546">
        <v>2023</v>
      </c>
      <c r="N546" s="46">
        <v>1728</v>
      </c>
      <c r="O546" s="46">
        <v>1720</v>
      </c>
      <c r="P546" s="46">
        <v>1152</v>
      </c>
      <c r="Q546" s="46">
        <v>1046</v>
      </c>
      <c r="R546" s="49">
        <f>SUM(dtbPTSource[[#This Row],[Qtr1]:[Qtr4]])</f>
        <v>5646</v>
      </c>
      <c r="AN546" t="str">
        <v>ZA</v>
      </c>
      <c r="AO546" t="str">
        <v>Gamma</v>
      </c>
      <c r="AP546">
        <v>2023</v>
      </c>
      <c r="AQ546">
        <v>3277</v>
      </c>
      <c r="AW546" t="e">
        <v>#N/A</v>
      </c>
    </row>
    <row r="547" spans="11:49" x14ac:dyDescent="0.3">
      <c r="K547" s="44" t="s">
        <v>67</v>
      </c>
      <c r="L547" s="45" t="s">
        <v>52</v>
      </c>
      <c r="M547">
        <v>2020</v>
      </c>
      <c r="N547" s="46">
        <v>503</v>
      </c>
      <c r="O547" s="46">
        <v>1311</v>
      </c>
      <c r="P547" s="46">
        <v>1529</v>
      </c>
      <c r="Q547" s="46">
        <v>792</v>
      </c>
      <c r="R547" s="49">
        <f>SUM(dtbPTSource[[#This Row],[Qtr1]:[Qtr4]])</f>
        <v>4135</v>
      </c>
      <c r="AN547" t="str">
        <v>ZA</v>
      </c>
      <c r="AO547" t="str">
        <v>Delta</v>
      </c>
      <c r="AP547">
        <v>2020</v>
      </c>
      <c r="AQ547">
        <v>3887</v>
      </c>
      <c r="AW547" t="e">
        <v>#N/A</v>
      </c>
    </row>
    <row r="548" spans="11:49" x14ac:dyDescent="0.3">
      <c r="K548" s="44" t="s">
        <v>67</v>
      </c>
      <c r="L548" s="45" t="s">
        <v>52</v>
      </c>
      <c r="M548">
        <v>2021</v>
      </c>
      <c r="N548" s="46">
        <v>1027</v>
      </c>
      <c r="O548" s="46">
        <v>316</v>
      </c>
      <c r="P548" s="46">
        <v>1613</v>
      </c>
      <c r="Q548" s="46">
        <v>486</v>
      </c>
      <c r="R548" s="49">
        <f>SUM(dtbPTSource[[#This Row],[Qtr1]:[Qtr4]])</f>
        <v>3442</v>
      </c>
      <c r="AN548" t="str">
        <v>ZA</v>
      </c>
      <c r="AO548" t="str">
        <v>Delta</v>
      </c>
      <c r="AP548">
        <v>2021</v>
      </c>
      <c r="AQ548">
        <v>6426</v>
      </c>
      <c r="AW548" t="e">
        <v>#N/A</v>
      </c>
    </row>
    <row r="549" spans="11:49" x14ac:dyDescent="0.3">
      <c r="K549" s="44" t="s">
        <v>67</v>
      </c>
      <c r="L549" s="45" t="s">
        <v>52</v>
      </c>
      <c r="M549">
        <v>2022</v>
      </c>
      <c r="N549" s="46">
        <v>1355</v>
      </c>
      <c r="O549" s="46">
        <v>1325</v>
      </c>
      <c r="P549" s="46">
        <v>1608</v>
      </c>
      <c r="Q549" s="46">
        <v>603</v>
      </c>
      <c r="R549" s="49">
        <f>SUM(dtbPTSource[[#This Row],[Qtr1]:[Qtr4]])</f>
        <v>4891</v>
      </c>
      <c r="AN549" t="str">
        <v>ZA</v>
      </c>
      <c r="AO549" t="str">
        <v>Delta</v>
      </c>
      <c r="AP549">
        <v>2022</v>
      </c>
      <c r="AQ549">
        <v>2184</v>
      </c>
      <c r="AW549" t="e">
        <v>#N/A</v>
      </c>
    </row>
    <row r="550" spans="11:49" x14ac:dyDescent="0.3">
      <c r="K550" s="44" t="s">
        <v>67</v>
      </c>
      <c r="L550" s="45" t="s">
        <v>52</v>
      </c>
      <c r="M550">
        <v>2023</v>
      </c>
      <c r="N550" s="46">
        <v>138</v>
      </c>
      <c r="O550" s="46">
        <v>1582</v>
      </c>
      <c r="P550" s="46">
        <v>1113</v>
      </c>
      <c r="Q550" s="46">
        <v>1789</v>
      </c>
      <c r="R550" s="49">
        <f>SUM(dtbPTSource[[#This Row],[Qtr1]:[Qtr4]])</f>
        <v>4622</v>
      </c>
      <c r="AN550" t="str">
        <v>ZA</v>
      </c>
      <c r="AO550" t="str">
        <v>Delta</v>
      </c>
      <c r="AP550">
        <v>2023</v>
      </c>
      <c r="AQ550">
        <v>4016</v>
      </c>
      <c r="AW550" t="e">
        <v>#N/A</v>
      </c>
    </row>
    <row r="551" spans="11:49" x14ac:dyDescent="0.3">
      <c r="K551" s="44" t="s">
        <v>67</v>
      </c>
      <c r="L551" s="45" t="s">
        <v>53</v>
      </c>
      <c r="M551">
        <v>2020</v>
      </c>
      <c r="N551" s="46">
        <v>1535</v>
      </c>
      <c r="O551" s="46">
        <v>877</v>
      </c>
      <c r="P551" s="46">
        <v>1703</v>
      </c>
      <c r="Q551" s="46">
        <v>477</v>
      </c>
      <c r="R551" s="47">
        <v>4592</v>
      </c>
      <c r="AN551" t="str">
        <v>ZA</v>
      </c>
      <c r="AO551" t="str">
        <v>Epsilon</v>
      </c>
      <c r="AP551">
        <v>2020</v>
      </c>
      <c r="AQ551">
        <v>2506</v>
      </c>
      <c r="AW551" t="e">
        <v>#N/A</v>
      </c>
    </row>
    <row r="552" spans="11:49" x14ac:dyDescent="0.3">
      <c r="K552" s="44" t="s">
        <v>67</v>
      </c>
      <c r="L552" s="45" t="s">
        <v>53</v>
      </c>
      <c r="M552">
        <v>2021</v>
      </c>
      <c r="N552" s="46">
        <v>1206</v>
      </c>
      <c r="O552" s="46">
        <v>1358</v>
      </c>
      <c r="P552" s="46">
        <v>1003</v>
      </c>
      <c r="Q552" s="46">
        <v>626</v>
      </c>
      <c r="R552" s="47">
        <v>4193</v>
      </c>
      <c r="AN552" t="str">
        <v>ZA</v>
      </c>
      <c r="AO552" t="str">
        <v>Epsilon</v>
      </c>
      <c r="AP552">
        <v>2021</v>
      </c>
      <c r="AQ552">
        <v>3424</v>
      </c>
      <c r="AW552" t="e">
        <v>#N/A</v>
      </c>
    </row>
    <row r="553" spans="11:49" x14ac:dyDescent="0.3">
      <c r="K553" s="44" t="s">
        <v>67</v>
      </c>
      <c r="L553" s="45" t="s">
        <v>53</v>
      </c>
      <c r="M553">
        <v>2022</v>
      </c>
      <c r="N553" s="46">
        <v>1888</v>
      </c>
      <c r="O553" s="46">
        <v>788</v>
      </c>
      <c r="P553" s="46">
        <v>824</v>
      </c>
      <c r="Q553" s="46">
        <v>374</v>
      </c>
      <c r="R553" s="47">
        <v>3874</v>
      </c>
      <c r="AN553" t="str">
        <v>ZA</v>
      </c>
      <c r="AO553" t="str">
        <v>Epsilon</v>
      </c>
      <c r="AP553">
        <v>2022</v>
      </c>
      <c r="AQ553">
        <v>3640</v>
      </c>
      <c r="AW553" t="e">
        <v>#N/A</v>
      </c>
    </row>
    <row r="554" spans="11:49" x14ac:dyDescent="0.3">
      <c r="K554" s="44" t="s">
        <v>67</v>
      </c>
      <c r="L554" s="45" t="s">
        <v>53</v>
      </c>
      <c r="M554">
        <v>2023</v>
      </c>
      <c r="N554" s="46">
        <v>9</v>
      </c>
      <c r="O554" s="46">
        <v>1717</v>
      </c>
      <c r="P554" s="46">
        <v>1143</v>
      </c>
      <c r="Q554" s="46">
        <v>1807</v>
      </c>
      <c r="R554" s="47">
        <v>4676</v>
      </c>
      <c r="AN554" t="str">
        <v>ZA</v>
      </c>
      <c r="AO554" t="str">
        <v>Epsilon</v>
      </c>
      <c r="AP554">
        <v>2023</v>
      </c>
      <c r="AQ554">
        <v>3860</v>
      </c>
      <c r="AW554" t="e">
        <v>#N/A</v>
      </c>
    </row>
    <row r="555" spans="11:49" x14ac:dyDescent="0.3">
      <c r="AN555" t="str">
        <v>ZA</v>
      </c>
      <c r="AO555" t="str">
        <v>Feta</v>
      </c>
      <c r="AP555">
        <v>2020</v>
      </c>
      <c r="AQ555">
        <v>3163</v>
      </c>
    </row>
    <row r="556" spans="11:49" x14ac:dyDescent="0.3">
      <c r="AN556" t="str">
        <v>ZA</v>
      </c>
      <c r="AO556" t="str">
        <v>Feta</v>
      </c>
      <c r="AP556">
        <v>2021</v>
      </c>
      <c r="AQ556">
        <v>2500</v>
      </c>
    </row>
    <row r="557" spans="11:49" x14ac:dyDescent="0.3">
      <c r="AN557" t="str">
        <v>ZA</v>
      </c>
      <c r="AO557" t="str">
        <v>Feta</v>
      </c>
      <c r="AP557">
        <v>2022</v>
      </c>
      <c r="AQ557">
        <v>2537</v>
      </c>
    </row>
    <row r="558" spans="11:49" x14ac:dyDescent="0.3">
      <c r="AN558" t="str">
        <v>ZA</v>
      </c>
      <c r="AO558" t="str">
        <v>Feta</v>
      </c>
      <c r="AP558">
        <v>2023</v>
      </c>
      <c r="AQ558">
        <v>1391</v>
      </c>
    </row>
    <row r="559" spans="11:49" x14ac:dyDescent="0.3">
      <c r="AN559" t="str">
        <v>ZA</v>
      </c>
      <c r="AO559" t="str">
        <v>Gorgonzola</v>
      </c>
      <c r="AP559">
        <v>2020</v>
      </c>
      <c r="AQ559">
        <v>2132</v>
      </c>
    </row>
    <row r="560" spans="11:49" x14ac:dyDescent="0.3">
      <c r="AN560" t="str">
        <v>ZA</v>
      </c>
      <c r="AO560" t="str">
        <v>Gorgonzola</v>
      </c>
      <c r="AP560">
        <v>2021</v>
      </c>
      <c r="AQ560">
        <v>3218</v>
      </c>
    </row>
    <row r="561" spans="40:43" x14ac:dyDescent="0.3">
      <c r="AN561" t="str">
        <v>ZA</v>
      </c>
      <c r="AO561" t="str">
        <v>Gorgonzola</v>
      </c>
      <c r="AP561">
        <v>2022</v>
      </c>
      <c r="AQ561">
        <v>3502</v>
      </c>
    </row>
    <row r="562" spans="40:43" x14ac:dyDescent="0.3">
      <c r="AN562" t="str">
        <v>ZA</v>
      </c>
      <c r="AO562" t="str">
        <v>Gorgonzola</v>
      </c>
      <c r="AP562">
        <v>2023</v>
      </c>
      <c r="AQ562">
        <v>5646</v>
      </c>
    </row>
    <row r="563" spans="40:43" x14ac:dyDescent="0.3">
      <c r="AN563" t="str">
        <v>ZA</v>
      </c>
      <c r="AO563" t="str">
        <v>Halloumi</v>
      </c>
      <c r="AP563">
        <v>2020</v>
      </c>
      <c r="AQ563">
        <v>4135</v>
      </c>
    </row>
    <row r="564" spans="40:43" x14ac:dyDescent="0.3">
      <c r="AN564" t="str">
        <v>ZA</v>
      </c>
      <c r="AO564" t="str">
        <v>Halloumi</v>
      </c>
      <c r="AP564">
        <v>2021</v>
      </c>
      <c r="AQ564">
        <v>3442</v>
      </c>
    </row>
    <row r="565" spans="40:43" x14ac:dyDescent="0.3">
      <c r="AN565" t="str">
        <v>ZA</v>
      </c>
      <c r="AO565" t="str">
        <v>Halloumi</v>
      </c>
      <c r="AP565">
        <v>2022</v>
      </c>
      <c r="AQ565">
        <v>4891</v>
      </c>
    </row>
    <row r="566" spans="40:43" x14ac:dyDescent="0.3">
      <c r="AN566" t="str">
        <v>ZA</v>
      </c>
      <c r="AO566" t="str">
        <v>Halloumi</v>
      </c>
      <c r="AP566">
        <v>2023</v>
      </c>
      <c r="AQ566">
        <v>4622</v>
      </c>
    </row>
    <row r="567" spans="40:43" x14ac:dyDescent="0.3">
      <c r="AN567" t="str">
        <v>ZA</v>
      </c>
      <c r="AO567" t="str">
        <v>Iota</v>
      </c>
      <c r="AP567">
        <v>2020</v>
      </c>
      <c r="AQ567">
        <v>4592</v>
      </c>
    </row>
    <row r="568" spans="40:43" x14ac:dyDescent="0.3">
      <c r="AN568" t="str">
        <v>ZA</v>
      </c>
      <c r="AO568" t="str">
        <v>Iota</v>
      </c>
      <c r="AP568">
        <v>2021</v>
      </c>
      <c r="AQ568">
        <v>4193</v>
      </c>
    </row>
    <row r="569" spans="40:43" x14ac:dyDescent="0.3">
      <c r="AN569" t="str">
        <v>ZA</v>
      </c>
      <c r="AO569" t="str">
        <v>Iota</v>
      </c>
      <c r="AP569">
        <v>2022</v>
      </c>
      <c r="AQ569">
        <v>3874</v>
      </c>
    </row>
    <row r="570" spans="40:43" x14ac:dyDescent="0.3">
      <c r="AN570" t="str">
        <v>ZA</v>
      </c>
      <c r="AO570" t="str">
        <v>Iota</v>
      </c>
      <c r="AP570">
        <v>2023</v>
      </c>
      <c r="AQ570">
        <v>4676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Guide</vt:lpstr>
      <vt:lpstr>Params</vt:lpstr>
      <vt:lpstr>iSheet1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2024-08-31T21:34:17Z</dcterms:modified>
</cp:coreProperties>
</file>