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Y62023791\Documents\python\Load_Slammer\Official_test_plan\57296_0.86\LoadSlammer_Version\"/>
    </mc:Choice>
  </mc:AlternateContent>
  <xr:revisionPtr revIDLastSave="0" documentId="13_ncr:1_{A212A666-0993-44D0-8B9B-F29A67AD645A}" xr6:coauthVersionLast="47" xr6:coauthVersionMax="47" xr10:uidLastSave="{00000000-0000-0000-0000-000000000000}"/>
  <bookViews>
    <workbookView xWindow="13280" yWindow="-19500" windowWidth="14400" windowHeight="8170" firstSheet="1" activeTab="1" xr2:uid="{00000000-000D-0000-FFFF-FFFF00000000}"/>
  </bookViews>
  <sheets>
    <sheet name="Disclaimer" sheetId="13" r:id="rId1"/>
    <sheet name="Static_Analysis" sheetId="4" r:id="rId2"/>
    <sheet name="Dynamic_Analysis" sheetId="15" r:id="rId3"/>
    <sheet name="VOTF_Timing" sheetId="16" r:id="rId4"/>
    <sheet name="PCC_Timing" sheetId="17" r:id="rId5"/>
    <sheet name="PSI_Transition" sheetId="18" r:id="rId6"/>
    <sheet name="Version History " sheetId="11" r:id="rId7"/>
  </sheets>
  <functionGroups builtInGroupCount="19"/>
  <externalReferences>
    <externalReference r:id="rId8"/>
    <externalReference r:id="rId9"/>
  </externalReferences>
  <definedNames>
    <definedName name="_xlnm._FilterDatabase" localSheetId="1" hidden="1">Static_Analysis!$A$230:$AU$474</definedName>
    <definedName name="A" localSheetId="2">#REF!</definedName>
    <definedName name="A">#REF!</definedName>
    <definedName name="aaz">Dynamic_Analysis!$ZK$2</definedName>
    <definedName name="ccc">Dynamic_Analysis!$ZK$2</definedName>
    <definedName name="CPU_Group" localSheetId="2">#REF!</definedName>
    <definedName name="CPU_Group">#REF!</definedName>
    <definedName name="CPU_Model" localSheetId="0">'[1]Formula area'!$B$11:$B$12</definedName>
    <definedName name="CPU_Model" localSheetId="2">'[1]Formula area'!$B$11:$B$12</definedName>
    <definedName name="CPU_Model">'[2]Formula area'!$B$11:$B$12</definedName>
    <definedName name="Customer_design">[1]Ref2!$F$22:$F$23</definedName>
    <definedName name="zzz2">Dynamic_Analysis!$WK$1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 i="18" l="1"/>
  <c r="H19" i="16"/>
  <c r="H18" i="16"/>
  <c r="H17" i="16"/>
  <c r="H16" i="16"/>
  <c r="H15" i="16"/>
  <c r="H14" i="16"/>
  <c r="G19" i="16"/>
  <c r="G18" i="16"/>
  <c r="G17" i="16"/>
  <c r="G16" i="16"/>
  <c r="G15" i="16"/>
  <c r="G14" i="16"/>
  <c r="A42" i="17" l="1"/>
  <c r="A45" i="17" a="1"/>
  <c r="A45" i="17" l="1"/>
  <c r="J13" i="17"/>
  <c r="L13" i="17"/>
  <c r="D2" i="4" l="1"/>
  <c r="B4" i="18" l="1"/>
  <c r="A371" i="16" a="1"/>
  <c r="A206" i="16" a="1"/>
  <c r="A338" i="16" a="1"/>
  <c r="A305" i="16" a="1"/>
  <c r="A239" i="16" a="1"/>
  <c r="A41" i="16" a="1"/>
  <c r="A107" i="16" a="1"/>
  <c r="A74" i="16" a="1"/>
  <c r="A272" i="16" a="1"/>
  <c r="A173" i="16" a="1"/>
  <c r="A140" i="16" a="1"/>
  <c r="A371" i="16" l="1"/>
  <c r="A338" i="16"/>
  <c r="A305" i="16"/>
  <c r="A272" i="16"/>
  <c r="A239" i="16"/>
  <c r="A206" i="16"/>
  <c r="A173" i="16"/>
  <c r="A140" i="16"/>
  <c r="A107" i="16"/>
  <c r="A74" i="16"/>
  <c r="A41" i="16"/>
  <c r="A138" i="16" a="1"/>
  <c r="A138" i="16" l="1"/>
  <c r="A204" i="16" a="1"/>
  <c r="A303" i="16" a="1"/>
  <c r="A237" i="16" a="1"/>
  <c r="A336" i="16" a="1"/>
  <c r="A270" i="16" a="1"/>
  <c r="A369" i="16" a="1"/>
  <c r="A72" i="16" a="1"/>
  <c r="A171" i="16" a="1"/>
  <c r="A105" i="16" a="1"/>
  <c r="A204" i="16" l="1"/>
  <c r="A72" i="16"/>
  <c r="A237" i="16"/>
  <c r="A105" i="16"/>
  <c r="A171" i="16"/>
  <c r="A369" i="16"/>
  <c r="A270" i="16"/>
  <c r="A303" i="16"/>
  <c r="A336" i="16"/>
  <c r="A197" i="18" l="1"/>
  <c r="A168" i="18"/>
  <c r="A139" i="18"/>
  <c r="A110" i="18"/>
  <c r="A81" i="18"/>
  <c r="A52" i="18"/>
  <c r="E5" i="16"/>
  <c r="E5" i="18"/>
  <c r="N3" i="18"/>
  <c r="E3" i="18"/>
  <c r="B3" i="18"/>
  <c r="L2" i="18"/>
  <c r="B2" i="18"/>
  <c r="L1" i="18"/>
  <c r="C1" i="18"/>
  <c r="A152" i="18" a="1"/>
  <c r="A65" i="18" a="1"/>
  <c r="A181" i="18" a="1"/>
  <c r="A123" i="18" a="1"/>
  <c r="A94" i="18" a="1"/>
  <c r="A36" i="18" a="1"/>
  <c r="R3" i="18" l="1"/>
  <c r="R4" i="18"/>
  <c r="P3" i="18"/>
  <c r="P4" i="18"/>
  <c r="A181" i="18"/>
  <c r="A152" i="18"/>
  <c r="A123" i="18"/>
  <c r="A94" i="18"/>
  <c r="A65" i="18"/>
  <c r="A36" i="18"/>
  <c r="I12" i="18"/>
  <c r="I13" i="18"/>
  <c r="I14" i="18"/>
  <c r="I15" i="18"/>
  <c r="I19" i="18"/>
  <c r="I20" i="18"/>
  <c r="F19" i="18" l="1"/>
  <c r="F15" i="18"/>
  <c r="F13" i="18"/>
  <c r="F12" i="18"/>
  <c r="A25" i="18"/>
  <c r="L24" i="18" a="1"/>
  <c r="A27" i="18" a="1"/>
  <c r="F24" i="18" a="1"/>
  <c r="B24" i="18" a="1"/>
  <c r="G24" i="18" a="1"/>
  <c r="K24" i="18" a="1"/>
  <c r="E24" i="18" a="1"/>
  <c r="B24" i="18" l="1"/>
  <c r="E24" i="18"/>
  <c r="F24" i="18"/>
  <c r="G24" i="18"/>
  <c r="K24" i="18"/>
  <c r="L24" i="18"/>
  <c r="A27" i="18"/>
  <c r="A54" i="18"/>
  <c r="B53" i="18" a="1"/>
  <c r="K53" i="18" a="1"/>
  <c r="A29" i="18" a="1"/>
  <c r="A31" i="18" a="1"/>
  <c r="E53" i="18" a="1"/>
  <c r="L53" i="18" a="1"/>
  <c r="A56" i="18" a="1"/>
  <c r="F53" i="18" a="1"/>
  <c r="G53" i="18" a="1"/>
  <c r="A32" i="18" a="1"/>
  <c r="B53" i="18" l="1"/>
  <c r="A31" i="18"/>
  <c r="A29" i="18"/>
  <c r="G53" i="18"/>
  <c r="A32" i="18"/>
  <c r="E53" i="18"/>
  <c r="F53" i="18"/>
  <c r="K53" i="18"/>
  <c r="L53" i="18"/>
  <c r="A56" i="18"/>
  <c r="A83" i="18"/>
  <c r="K82" i="18" a="1"/>
  <c r="B82" i="18" a="1"/>
  <c r="L82" i="18" a="1"/>
  <c r="A61" i="18" a="1"/>
  <c r="A60" i="18" a="1"/>
  <c r="A85" i="18" a="1"/>
  <c r="F82" i="18" a="1"/>
  <c r="G82" i="18" a="1"/>
  <c r="E82" i="18" a="1"/>
  <c r="A58" i="18" a="1"/>
  <c r="A61" i="18" l="1"/>
  <c r="A60" i="18"/>
  <c r="A58" i="18"/>
  <c r="G82" i="18"/>
  <c r="B82" i="18"/>
  <c r="E82" i="18"/>
  <c r="F82" i="18"/>
  <c r="K82" i="18"/>
  <c r="L82" i="18"/>
  <c r="A85" i="18"/>
  <c r="A112" i="18"/>
  <c r="G111" i="18" a="1"/>
  <c r="A90" i="18" a="1"/>
  <c r="A114" i="18" a="1"/>
  <c r="B111" i="18" a="1"/>
  <c r="F111" i="18" a="1"/>
  <c r="L111" i="18" a="1"/>
  <c r="A87" i="18" a="1"/>
  <c r="E111" i="18" a="1"/>
  <c r="A89" i="18" a="1"/>
  <c r="K111" i="18" a="1"/>
  <c r="A90" i="18" l="1"/>
  <c r="A87" i="18"/>
  <c r="G111" i="18"/>
  <c r="A89" i="18"/>
  <c r="B111" i="18"/>
  <c r="E111" i="18"/>
  <c r="F111" i="18"/>
  <c r="K111" i="18"/>
  <c r="L111" i="18"/>
  <c r="A114" i="18"/>
  <c r="A141" i="18"/>
  <c r="K140" i="18" a="1"/>
  <c r="L140" i="18" a="1"/>
  <c r="A143" i="18" a="1"/>
  <c r="A118" i="18" a="1"/>
  <c r="E140" i="18" a="1"/>
  <c r="B140" i="18" a="1"/>
  <c r="F140" i="18" a="1"/>
  <c r="A116" i="18" a="1"/>
  <c r="G140" i="18" a="1"/>
  <c r="A119" i="18" a="1"/>
  <c r="A118" i="18" l="1"/>
  <c r="G140" i="18"/>
  <c r="A119" i="18"/>
  <c r="A116" i="18"/>
  <c r="B140" i="18"/>
  <c r="E140" i="18"/>
  <c r="F140" i="18"/>
  <c r="K140" i="18"/>
  <c r="L140" i="18"/>
  <c r="A143" i="18"/>
  <c r="A170" i="18"/>
  <c r="A172" i="18" a="1"/>
  <c r="E169" i="18" a="1"/>
  <c r="G169" i="18" a="1"/>
  <c r="L169" i="18" a="1"/>
  <c r="A145" i="18" a="1"/>
  <c r="A147" i="18" a="1"/>
  <c r="K169" i="18" a="1"/>
  <c r="B169" i="18" a="1"/>
  <c r="F169" i="18" a="1"/>
  <c r="A148" i="18" a="1"/>
  <c r="A148" i="18" l="1"/>
  <c r="A147" i="18"/>
  <c r="G169" i="18"/>
  <c r="A145" i="18"/>
  <c r="B169" i="18"/>
  <c r="E169" i="18"/>
  <c r="F169" i="18"/>
  <c r="K169" i="18"/>
  <c r="L169" i="18"/>
  <c r="A172" i="18"/>
  <c r="A177" i="18" a="1"/>
  <c r="A174" i="18" a="1"/>
  <c r="A176" i="18" a="1"/>
  <c r="A177" i="18" l="1"/>
  <c r="A174" i="18"/>
  <c r="A176" i="18"/>
  <c r="K29" i="16" l="1"/>
  <c r="L29" i="16"/>
  <c r="M29" i="16"/>
  <c r="P29" i="16"/>
  <c r="Q29" i="16" s="1"/>
  <c r="P28" i="16"/>
  <c r="Q28" i="16" s="1"/>
  <c r="R29" i="16"/>
  <c r="S29" i="16"/>
  <c r="T29" i="16"/>
  <c r="A367" i="16"/>
  <c r="A33" i="16"/>
  <c r="A32" i="16"/>
  <c r="A387" i="16" a="1"/>
  <c r="A354" i="16" a="1"/>
  <c r="A387" i="16" l="1"/>
  <c r="A354" i="16"/>
  <c r="J29" i="16"/>
  <c r="I29" i="16"/>
  <c r="H29" i="16"/>
  <c r="G29" i="16"/>
  <c r="J28" i="16"/>
  <c r="I28" i="16"/>
  <c r="H28" i="16"/>
  <c r="G28" i="16"/>
  <c r="T28" i="16"/>
  <c r="S28" i="16"/>
  <c r="R28" i="16"/>
  <c r="M28" i="16"/>
  <c r="L28" i="16"/>
  <c r="K28" i="16"/>
  <c r="N29" i="16" l="1"/>
  <c r="N28" i="16"/>
  <c r="U28" i="16"/>
  <c r="U29" i="16"/>
  <c r="A375" i="16" a="1"/>
  <c r="A398" i="16" a="1"/>
  <c r="A365" i="16" a="1"/>
  <c r="A342" i="16" a="1"/>
  <c r="A375" i="16" l="1"/>
  <c r="O29" i="16"/>
  <c r="A342" i="16"/>
  <c r="O28" i="16"/>
  <c r="A398" i="16"/>
  <c r="A365" i="16"/>
  <c r="T19" i="16"/>
  <c r="S19" i="16"/>
  <c r="R19" i="16"/>
  <c r="P19" i="16"/>
  <c r="Q19" i="16" s="1"/>
  <c r="M19" i="16"/>
  <c r="L19" i="16"/>
  <c r="K19" i="16"/>
  <c r="T18" i="16"/>
  <c r="S18" i="16"/>
  <c r="R18" i="16"/>
  <c r="P18" i="16"/>
  <c r="Q18" i="16" s="1"/>
  <c r="M18" i="16"/>
  <c r="L18" i="16"/>
  <c r="K18" i="16"/>
  <c r="T17" i="16"/>
  <c r="S17" i="16"/>
  <c r="R17" i="16"/>
  <c r="P17" i="16"/>
  <c r="Q17" i="16" s="1"/>
  <c r="M17" i="16"/>
  <c r="L17" i="16"/>
  <c r="K17" i="16"/>
  <c r="T16" i="16"/>
  <c r="S16" i="16"/>
  <c r="R16" i="16"/>
  <c r="P16" i="16"/>
  <c r="Q16" i="16" s="1"/>
  <c r="M16" i="16"/>
  <c r="L16" i="16"/>
  <c r="K16" i="16"/>
  <c r="T15" i="16"/>
  <c r="S15" i="16"/>
  <c r="R15" i="16"/>
  <c r="P15" i="16"/>
  <c r="Q15" i="16" s="1"/>
  <c r="M15" i="16"/>
  <c r="L15" i="16"/>
  <c r="K15" i="16"/>
  <c r="T14" i="16"/>
  <c r="S14" i="16"/>
  <c r="R14" i="16"/>
  <c r="P14" i="16"/>
  <c r="Q14" i="16" s="1"/>
  <c r="M14" i="16"/>
  <c r="L14" i="16"/>
  <c r="K14" i="16"/>
  <c r="T13" i="16"/>
  <c r="S13" i="16"/>
  <c r="R13" i="16"/>
  <c r="P13" i="16"/>
  <c r="Q13" i="16" s="1"/>
  <c r="M13" i="16"/>
  <c r="L13" i="16"/>
  <c r="K13" i="16"/>
  <c r="J13" i="16"/>
  <c r="I13" i="16"/>
  <c r="T12" i="16"/>
  <c r="S12" i="16"/>
  <c r="R12" i="16"/>
  <c r="P12" i="16"/>
  <c r="Q12" i="16" s="1"/>
  <c r="M12" i="16"/>
  <c r="L12" i="16"/>
  <c r="K12" i="16"/>
  <c r="J12" i="16"/>
  <c r="I12" i="16"/>
  <c r="T11" i="16"/>
  <c r="S11" i="16"/>
  <c r="R11" i="16"/>
  <c r="P11" i="16"/>
  <c r="Q11" i="16" s="1"/>
  <c r="M11" i="16"/>
  <c r="L11" i="16"/>
  <c r="K11" i="16"/>
  <c r="J11" i="16"/>
  <c r="I11" i="16"/>
  <c r="A334" i="16"/>
  <c r="A301" i="16"/>
  <c r="A268" i="16"/>
  <c r="A235" i="16"/>
  <c r="A202" i="16"/>
  <c r="A169" i="16"/>
  <c r="A136" i="16"/>
  <c r="A103" i="16"/>
  <c r="A70" i="16"/>
  <c r="A37" i="16"/>
  <c r="C28" i="16"/>
  <c r="C32" i="16" s="1"/>
  <c r="H13" i="16"/>
  <c r="G13" i="16"/>
  <c r="H12" i="16"/>
  <c r="G12" i="16"/>
  <c r="H11" i="16"/>
  <c r="G11" i="16"/>
  <c r="A222" i="16" a="1"/>
  <c r="A189" i="16" a="1"/>
  <c r="A90" i="16" a="1"/>
  <c r="A123" i="16" a="1"/>
  <c r="A255" i="16" a="1"/>
  <c r="A321" i="16" a="1"/>
  <c r="A343" i="16" a="1"/>
  <c r="A156" i="16" a="1"/>
  <c r="A57" i="16" a="1"/>
  <c r="A376" i="16" a="1"/>
  <c r="A288" i="16" a="1"/>
  <c r="A376" i="16" l="1"/>
  <c r="A343" i="16"/>
  <c r="A321" i="16"/>
  <c r="A288" i="16"/>
  <c r="A255" i="16"/>
  <c r="A222" i="16"/>
  <c r="A189" i="16"/>
  <c r="A156" i="16"/>
  <c r="A123" i="16"/>
  <c r="A90" i="16"/>
  <c r="A57" i="16"/>
  <c r="N12" i="16"/>
  <c r="N11" i="16"/>
  <c r="N17" i="16"/>
  <c r="N14" i="16"/>
  <c r="U12" i="16"/>
  <c r="N16" i="16"/>
  <c r="U11" i="16"/>
  <c r="N15" i="16"/>
  <c r="U13" i="16"/>
  <c r="N18" i="16"/>
  <c r="N19" i="16"/>
  <c r="N13" i="16"/>
  <c r="A134" i="16" a="1"/>
  <c r="A210" i="16" a="1"/>
  <c r="A68" i="16" a="1"/>
  <c r="A101" i="16" a="1"/>
  <c r="A45" i="16" a="1"/>
  <c r="A177" i="16" a="1"/>
  <c r="A276" i="16" a="1"/>
  <c r="A243" i="16" a="1"/>
  <c r="A144" i="16" a="1"/>
  <c r="A111" i="16" a="1"/>
  <c r="A78" i="16" a="1"/>
  <c r="A309" i="16" a="1"/>
  <c r="A309" i="16" l="1"/>
  <c r="O19" i="16"/>
  <c r="A276" i="16"/>
  <c r="O18" i="16"/>
  <c r="A243" i="16"/>
  <c r="O17" i="16"/>
  <c r="A210" i="16"/>
  <c r="O16" i="16"/>
  <c r="A177" i="16"/>
  <c r="O15" i="16"/>
  <c r="A144" i="16"/>
  <c r="O14" i="16"/>
  <c r="A111" i="16"/>
  <c r="O13" i="16"/>
  <c r="A78" i="16"/>
  <c r="O12" i="16"/>
  <c r="A45" i="16"/>
  <c r="O11" i="16"/>
  <c r="A68" i="16"/>
  <c r="A101" i="16"/>
  <c r="A134" i="16"/>
  <c r="A25" i="16"/>
  <c r="A24" i="16"/>
  <c r="A23" i="16"/>
  <c r="A22" i="16"/>
  <c r="L2" i="15"/>
  <c r="L1" i="15"/>
  <c r="L2" i="16"/>
  <c r="L1" i="16"/>
  <c r="M2" i="17"/>
  <c r="M1" i="17"/>
  <c r="A244" i="16" a="1"/>
  <c r="A112" i="16" a="1"/>
  <c r="A79" i="16" a="1"/>
  <c r="A46" i="16" a="1"/>
  <c r="A211" i="16" a="1"/>
  <c r="A178" i="16" a="1"/>
  <c r="A310" i="16" a="1"/>
  <c r="A277" i="16" a="1"/>
  <c r="A310" i="16" l="1"/>
  <c r="A277" i="16"/>
  <c r="A244" i="16"/>
  <c r="A211" i="16"/>
  <c r="A178" i="16"/>
  <c r="A112" i="16"/>
  <c r="A79" i="16"/>
  <c r="A46" i="16"/>
  <c r="AL5" i="15"/>
  <c r="A337" i="16" a="1"/>
  <c r="F69" i="16" a="1"/>
  <c r="F102" i="16" a="1"/>
  <c r="F366" i="16" a="1"/>
  <c r="F36" i="16" a="1"/>
  <c r="A39" i="16" a="1"/>
  <c r="A145" i="16" a="1"/>
  <c r="F333" i="16" a="1"/>
  <c r="A145" i="16" l="1"/>
  <c r="F69" i="16"/>
  <c r="F366" i="16"/>
  <c r="A337" i="16"/>
  <c r="A39" i="16"/>
  <c r="F102" i="16"/>
  <c r="F36" i="16"/>
  <c r="F333" i="16"/>
  <c r="A14" i="17" l="1"/>
  <c r="E5" i="17"/>
  <c r="B4" i="17"/>
  <c r="E3" i="17"/>
  <c r="B3" i="17"/>
  <c r="B2" i="17"/>
  <c r="C1" i="17"/>
  <c r="A17" i="17" a="1"/>
  <c r="A17" i="17" l="1"/>
  <c r="O3" i="17"/>
  <c r="O4" i="17" l="1"/>
  <c r="O5" i="17" s="1"/>
  <c r="U3" i="17"/>
  <c r="S4" i="17"/>
  <c r="S3" i="17"/>
  <c r="Q4" i="17"/>
  <c r="Q3" i="17"/>
  <c r="L16" i="17"/>
  <c r="D10" i="17"/>
  <c r="B10" i="17"/>
  <c r="A18" i="17" a="1"/>
  <c r="A16" i="17" a="1"/>
  <c r="A44" i="17" a="1"/>
  <c r="A46" i="17" a="1"/>
  <c r="A44" i="17" l="1"/>
  <c r="A46" i="17"/>
  <c r="A18" i="17"/>
  <c r="E10" i="17"/>
  <c r="H10" i="17"/>
  <c r="A16" i="17"/>
  <c r="A47" i="17" a="1"/>
  <c r="A28" i="17" a="1"/>
  <c r="A19" i="17" a="1"/>
  <c r="A56" i="17" a="1"/>
  <c r="A56" i="17" l="1"/>
  <c r="A47" i="17"/>
  <c r="A19" i="17"/>
  <c r="A28" i="17"/>
  <c r="G10" i="17"/>
  <c r="B4" i="16"/>
  <c r="E3" i="16"/>
  <c r="B3" i="16"/>
  <c r="B2" i="16"/>
  <c r="C1" i="16"/>
  <c r="A24" i="17" a="1"/>
  <c r="A52" i="17" a="1"/>
  <c r="A52" i="17" l="1"/>
  <c r="A24" i="17"/>
  <c r="N3" i="16"/>
  <c r="N4" i="16" l="1"/>
  <c r="R4" i="16"/>
  <c r="R3" i="16"/>
  <c r="P4" i="16"/>
  <c r="C29" i="16" s="1"/>
  <c r="P3" i="16"/>
  <c r="A370" i="16" a="1"/>
  <c r="A370" i="16" l="1"/>
  <c r="E32" i="16"/>
  <c r="C11" i="16"/>
  <c r="C14" i="16"/>
  <c r="C17" i="16"/>
  <c r="A304" i="16" a="1"/>
  <c r="A139" i="16" a="1"/>
  <c r="A238" i="16" a="1"/>
  <c r="A40" i="16" a="1"/>
  <c r="A73" i="16" a="1"/>
  <c r="A172" i="16" a="1"/>
  <c r="A106" i="16" a="1"/>
  <c r="A271" i="16" a="1"/>
  <c r="A205" i="16" a="1"/>
  <c r="A271" i="16" l="1"/>
  <c r="A238" i="16"/>
  <c r="A304" i="16"/>
  <c r="A172" i="16"/>
  <c r="A205" i="16"/>
  <c r="A139" i="16"/>
  <c r="A40" i="16"/>
  <c r="A106" i="16"/>
  <c r="A73" i="16"/>
  <c r="I25" i="16"/>
  <c r="H22" i="16"/>
  <c r="I24" i="16"/>
  <c r="I23" i="16"/>
  <c r="I22" i="16"/>
  <c r="F23" i="16"/>
  <c r="J14" i="16" s="1"/>
  <c r="F25" i="16"/>
  <c r="F22" i="16"/>
  <c r="F24" i="16"/>
  <c r="E22" i="16"/>
  <c r="J16" i="16" l="1"/>
  <c r="I16" i="16"/>
  <c r="I14" i="16"/>
  <c r="U14" i="16" s="1"/>
  <c r="J17" i="16"/>
  <c r="I17" i="16"/>
  <c r="I18" i="16"/>
  <c r="J18" i="16"/>
  <c r="I15" i="16"/>
  <c r="J15" i="16"/>
  <c r="I19" i="16"/>
  <c r="J19" i="16"/>
  <c r="F234" i="16" a="1"/>
  <c r="F135" i="16" a="1"/>
  <c r="A167" i="16" a="1"/>
  <c r="F267" i="16" a="1"/>
  <c r="F168" i="16" a="1"/>
  <c r="F300" i="16" a="1"/>
  <c r="F201" i="16" a="1"/>
  <c r="A167" i="16" l="1"/>
  <c r="U17" i="16"/>
  <c r="U16" i="16"/>
  <c r="U19" i="16"/>
  <c r="U15" i="16"/>
  <c r="U18" i="16"/>
  <c r="F267" i="16"/>
  <c r="F234" i="16"/>
  <c r="F300" i="16"/>
  <c r="F201" i="16"/>
  <c r="F135" i="16"/>
  <c r="F168" i="16"/>
  <c r="A332" i="16" a="1"/>
  <c r="A200" i="16" a="1"/>
  <c r="A299" i="16" a="1"/>
  <c r="A266" i="16" a="1"/>
  <c r="A233" i="16" a="1"/>
  <c r="A332" i="16" l="1"/>
  <c r="A233" i="16"/>
  <c r="A299" i="16"/>
  <c r="A266" i="16"/>
  <c r="A200" i="16"/>
  <c r="B4" i="15" l="1"/>
  <c r="C1" i="15" l="1"/>
  <c r="B2" i="15"/>
  <c r="AN5" i="15" l="1"/>
  <c r="AJ5" i="15"/>
  <c r="AJ4"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<sst xmlns="http://schemas.openxmlformats.org/spreadsheetml/2006/main" count="460" uniqueCount="162">
  <si>
    <t>Project</t>
  </si>
  <si>
    <t>CPU TYPE</t>
  </si>
  <si>
    <t>Worksheet</t>
  </si>
  <si>
    <t>mV</t>
  </si>
  <si>
    <t>Batch File</t>
  </si>
  <si>
    <t>Report Revision</t>
  </si>
  <si>
    <t>Test Date</t>
  </si>
  <si>
    <t>Date</t>
  </si>
  <si>
    <t>Version</t>
  </si>
  <si>
    <t>summary</t>
  </si>
  <si>
    <t>Disclaimer</t>
  </si>
  <si>
    <r>
      <t xml:space="preserve">AMD System Validation Manual (ASVM) will guide users to finish Static and Dynamic Load Emulator (SDLE) test that verify processor power delivery designs adhere to the AMD platforms, with AMD's design recommendations and operating requirements. In some cases, the design recommendations will have more stringent requirements than the actual AMD specification for a given parameter. This is done to provide reasonable allowance for various tolerances of the Voltage Regulator (VR) design.
Note:
1. </t>
    </r>
    <r>
      <rPr>
        <sz val="11"/>
        <rFont val="Calibri"/>
        <family val="2"/>
        <scheme val="minor"/>
      </rPr>
      <t xml:space="preserve">AMD System Validation Manual (ASVM), including the SDLE worksheets, are used to guide users to use the Stardust Tool for VR test. </t>
    </r>
    <r>
      <rPr>
        <sz val="11"/>
        <color theme="1"/>
        <rFont val="Calibri"/>
        <family val="2"/>
        <scheme val="minor"/>
      </rPr>
      <t>The SDLE doesn't  cover every possible VR test, including: Stability, Current Sharing between phases, phase node voltage, verification of all of the SVI commands etc. Users shouldn't view this ASVM and SDLE worksheets as the sole test criteria for a successful VR design.     
2. In actual CPU operations, the voltage pendulum ratio can be very fast, which should be different from response from SDLE. The VRM design must be fast enough to stabilize against ringing and undershoot, and doesn't cause any system failure. </t>
    </r>
  </si>
  <si>
    <t>MP_Margin (mV)</t>
  </si>
  <si>
    <t>Test Case</t>
  </si>
  <si>
    <t>Measurement Result</t>
  </si>
  <si>
    <t>PSI Mode</t>
  </si>
  <si>
    <t>IDD Set
(A)</t>
  </si>
  <si>
    <t>Change in Time
(us)</t>
  </si>
  <si>
    <t>Slew Rate
Status</t>
  </si>
  <si>
    <t>VOTF Time
 (us)</t>
  </si>
  <si>
    <t>VOTF Time
Pass/Fail</t>
  </si>
  <si>
    <t>Ring Down</t>
  </si>
  <si>
    <t>DC Tolerance
Pass/Fail</t>
  </si>
  <si>
    <t>IRM Info</t>
  </si>
  <si>
    <t>All Group</t>
  </si>
  <si>
    <t>CPU Case</t>
  </si>
  <si>
    <t>Slew Rate Caputre</t>
  </si>
  <si>
    <t>VOTFC Time Caputre</t>
  </si>
  <si>
    <t>Vmin@VOTF Capture</t>
  </si>
  <si>
    <t>Change in Time</t>
  </si>
  <si>
    <t>Example of measurre point of VOTF</t>
  </si>
  <si>
    <t>VOTF Down Slop Capture</t>
  </si>
  <si>
    <t>Rail  VDDCR_CPU</t>
  </si>
  <si>
    <t>EDC of CPU (A)</t>
  </si>
  <si>
    <t>TDC of CPU (A)</t>
  </si>
  <si>
    <t>Rail  CPU</t>
  </si>
  <si>
    <t>Group</t>
  </si>
  <si>
    <t>EDC 
(A)</t>
  </si>
  <si>
    <t>IDD Test current
(A)</t>
  </si>
  <si>
    <t>PCC Reaction Time
(uS)</t>
  </si>
  <si>
    <r>
      <t xml:space="preserve">Data please fill in in the cell with  </t>
    </r>
    <r>
      <rPr>
        <b/>
        <sz val="14"/>
        <color theme="8" tint="0.59999389629810485"/>
        <rFont val="Calibri"/>
        <family val="2"/>
        <scheme val="minor"/>
      </rPr>
      <t>light bule</t>
    </r>
    <r>
      <rPr>
        <b/>
        <sz val="14"/>
        <color theme="0"/>
        <rFont val="Calibri"/>
        <family val="2"/>
        <scheme val="minor"/>
      </rPr>
      <t xml:space="preserve"> color</t>
    </r>
  </si>
  <si>
    <t>IDD Start current
(A)</t>
  </si>
  <si>
    <t>CH1</t>
  </si>
  <si>
    <t>CH2</t>
  </si>
  <si>
    <t>CH3</t>
  </si>
  <si>
    <t>OCP_L  signal</t>
  </si>
  <si>
    <t>OLD VID
(mV)</t>
  </si>
  <si>
    <t>TARGET VID
(mV)</t>
  </si>
  <si>
    <t>Slew Rate Set
(mV/us)</t>
  </si>
  <si>
    <t>TARGET VID
DC Min(mV)</t>
  </si>
  <si>
    <t>TARGET VID
DC Max(mV)</t>
  </si>
  <si>
    <t>Measure 20% VID UP (mV)</t>
  </si>
  <si>
    <t>Measure 80% VID UP (mV)</t>
  </si>
  <si>
    <t>Measured Slew Rate (mV/us)</t>
  </si>
  <si>
    <t>Vmax@VOTFC(mV)</t>
  </si>
  <si>
    <t>Vmin@VOTFC(mV)</t>
  </si>
  <si>
    <t>VID (mV)</t>
  </si>
  <si>
    <t>Slew Rate
(mV/us)</t>
  </si>
  <si>
    <t>Vmin@VOTF
(mV)</t>
  </si>
  <si>
    <t>Vmax@VOTF
(mV)</t>
  </si>
  <si>
    <t>Vout measured (mV) 
from scope</t>
  </si>
  <si>
    <t xml:space="preserve">Real loadline(mΩ)
on the MB </t>
  </si>
  <si>
    <t>IDD (A)</t>
  </si>
  <si>
    <t xml:space="preserve">                                                                                                  SPEC Calibration</t>
  </si>
  <si>
    <t>VDDIO</t>
  </si>
  <si>
    <t>VDDCR_CPU1 Test Case Pattern @ 2.5mV/us</t>
  </si>
  <si>
    <t>VDDCR_CPU1 PCC Function Validation</t>
  </si>
  <si>
    <t>SP5 Static Analysis - VDDCR_CPU1/VDDIO</t>
  </si>
  <si>
    <t>VDDIO Test Case Pattern @ 2.5mV/us</t>
  </si>
  <si>
    <t>Rail VDDIO</t>
  </si>
  <si>
    <t>SP5 Dynamic Analysis - CPU/VDDIO</t>
  </si>
  <si>
    <t>TDC of VDDIO (A)</t>
  </si>
  <si>
    <t>EDC of VDDIO (A)</t>
  </si>
  <si>
    <t>CURR SENSE OUT from ALM LP01
RAIL1</t>
  </si>
  <si>
    <t>VMON 
from ALM LP01
RAIL 1</t>
  </si>
  <si>
    <t>VDDIO Case</t>
  </si>
  <si>
    <t>VID
(V)</t>
  </si>
  <si>
    <t>OCP_WARN Thresh
(A)</t>
  </si>
  <si>
    <t>OCP_L Deassertion</t>
  </si>
  <si>
    <r>
      <t xml:space="preserve">  PSI 6 </t>
    </r>
    <r>
      <rPr>
        <b/>
        <sz val="10"/>
        <rFont val="Calibri"/>
        <family val="2"/>
      </rPr>
      <t>→</t>
    </r>
    <r>
      <rPr>
        <b/>
        <sz val="10"/>
        <rFont val="Calibri"/>
        <family val="2"/>
        <scheme val="minor"/>
      </rPr>
      <t xml:space="preserve"> 1200</t>
    </r>
  </si>
  <si>
    <t>6 → 0</t>
  </si>
  <si>
    <t>7 → 6</t>
  </si>
  <si>
    <t>7 → 7</t>
  </si>
  <si>
    <t>0 → 6</t>
  </si>
  <si>
    <t>VID
(mV)</t>
  </si>
  <si>
    <t>PSI Mode #2</t>
  </si>
  <si>
    <t>PSI Mode #1</t>
  </si>
  <si>
    <t>Does VRM react to the PSI command?</t>
  </si>
  <si>
    <t>Falling Edge</t>
  </si>
  <si>
    <t>Rising Edge</t>
  </si>
  <si>
    <t>Result</t>
  </si>
  <si>
    <t>1200 → 550</t>
  </si>
  <si>
    <t xml:space="preserve"> 1200 → PSI 6</t>
  </si>
  <si>
    <r>
      <t xml:space="preserve">550 </t>
    </r>
    <r>
      <rPr>
        <b/>
        <sz val="10"/>
        <rFont val="Calibri"/>
        <family val="2"/>
      </rPr>
      <t>→</t>
    </r>
    <r>
      <rPr>
        <b/>
        <sz val="10"/>
        <rFont val="Calibri"/>
        <family val="2"/>
        <scheme val="minor"/>
      </rPr>
      <t xml:space="preserve"> 1200</t>
    </r>
  </si>
  <si>
    <t>VID  
(mV)</t>
  </si>
  <si>
    <t>VDDIO PSI Validation</t>
  </si>
  <si>
    <r>
      <t xml:space="preserve">900 </t>
    </r>
    <r>
      <rPr>
        <b/>
        <sz val="10"/>
        <rFont val="Calibri"/>
        <family val="2"/>
      </rPr>
      <t>→</t>
    </r>
    <r>
      <rPr>
        <b/>
        <sz val="10"/>
        <rFont val="Calibri"/>
        <family val="2"/>
        <scheme val="minor"/>
      </rPr>
      <t xml:space="preserve"> 1200</t>
    </r>
  </si>
  <si>
    <t>1200 → 900</t>
  </si>
  <si>
    <t>Vout</t>
  </si>
  <si>
    <t>Phase 1</t>
  </si>
  <si>
    <t>Phase 2</t>
  </si>
  <si>
    <t>CH4</t>
  </si>
  <si>
    <t>VDDCR_CPU1 PSI Validation</t>
  </si>
  <si>
    <t>`</t>
  </si>
  <si>
    <t>7 →7</t>
  </si>
  <si>
    <t>44/37</t>
  </si>
  <si>
    <t>(us)</t>
  </si>
  <si>
    <t xml:space="preserve"> (us)</t>
  </si>
  <si>
    <t xml:space="preserve">Change in Time  </t>
  </si>
  <si>
    <t xml:space="preserve">Change in Time </t>
  </si>
  <si>
    <t>CPU Load Step (A)</t>
  </si>
  <si>
    <t>VDDIO Load Step (A)</t>
  </si>
  <si>
    <t>IF(N3="SP5-E",120</t>
  </si>
  <si>
    <t>Example of DC level check</t>
  </si>
  <si>
    <t>Parameter setting in the VR configuration file or project file
Please check with VR vendors regarding the setting</t>
  </si>
  <si>
    <t>Pass/Fail</t>
  </si>
  <si>
    <t xml:space="preserve">OCP_Warn_Min_Pulse
 (uS) </t>
  </si>
  <si>
    <t xml:space="preserve">OCP_ Propagation_Delay 
 (uS) </t>
  </si>
  <si>
    <t/>
  </si>
  <si>
    <r>
      <t xml:space="preserve"> DC level check         Time Scale: </t>
    </r>
    <r>
      <rPr>
        <b/>
        <sz val="12"/>
        <color rgb="FFFFFF00"/>
        <rFont val="Calibri"/>
        <family val="2"/>
        <scheme val="minor"/>
      </rPr>
      <t xml:space="preserve">1ms/div </t>
    </r>
    <r>
      <rPr>
        <b/>
        <sz val="12"/>
        <color theme="0"/>
        <rFont val="Calibri"/>
        <family val="2"/>
        <scheme val="minor"/>
      </rPr>
      <t>at least</t>
    </r>
  </si>
  <si>
    <t>Please verify this item on Stardust Dynamic Mode</t>
  </si>
  <si>
    <t>Note: Min Pulse need ≥  1us.</t>
  </si>
  <si>
    <r>
      <t>PCC Response   Time Scale:</t>
    </r>
    <r>
      <rPr>
        <b/>
        <sz val="10"/>
        <color rgb="FFFFFF00"/>
        <rFont val="Arial"/>
        <family val="2"/>
      </rPr>
      <t xml:space="preserve"> 25us/div</t>
    </r>
    <r>
      <rPr>
        <b/>
        <sz val="10"/>
        <color theme="0"/>
        <rFont val="Arial"/>
        <family val="2"/>
      </rPr>
      <t xml:space="preserve"> at least				</t>
    </r>
  </si>
  <si>
    <t>2nd Loop setting of CPU0 VR Controller</t>
  </si>
  <si>
    <t xml:space="preserve">OCP_WARN Thresh 
 (A) </t>
  </si>
  <si>
    <t>Rail VDD11_S3</t>
  </si>
  <si>
    <t>TDC of VDD11_S3 (A)</t>
  </si>
  <si>
    <t>EDC of VDD11_S3 (A)</t>
  </si>
  <si>
    <t>VDD11_S3 Load Step (A)</t>
  </si>
  <si>
    <t>25/35</t>
  </si>
  <si>
    <r>
      <t xml:space="preserve">Note: This setting need &gt; 0us and </t>
    </r>
    <r>
      <rPr>
        <sz val="11"/>
        <color theme="1"/>
        <rFont val="Calibri"/>
        <family val="2"/>
      </rPr>
      <t xml:space="preserve">≤ </t>
    </r>
    <r>
      <rPr>
        <sz val="11"/>
        <color theme="1"/>
        <rFont val="Calibri"/>
        <family val="2"/>
        <scheme val="minor"/>
      </rPr>
      <t>1 us.</t>
    </r>
  </si>
  <si>
    <t>APS Reacted SETTING</t>
  </si>
  <si>
    <t>Follow SVI3 Protocol Setting</t>
  </si>
  <si>
    <t>20% of VID Transition
(mV)</t>
  </si>
  <si>
    <t>80% of VID Transition
(mV)</t>
  </si>
  <si>
    <t>Genoa/Turin</t>
  </si>
  <si>
    <r>
      <t xml:space="preserve">Data please fill in in the cell with  </t>
    </r>
    <r>
      <rPr>
        <b/>
        <sz val="14"/>
        <color theme="8" tint="0.59999389629810485"/>
        <rFont val="Calibri"/>
        <family val="2"/>
        <scheme val="minor"/>
      </rPr>
      <t>light blue</t>
    </r>
    <r>
      <rPr>
        <b/>
        <sz val="14"/>
        <color theme="0"/>
        <rFont val="Calibri"/>
        <family val="2"/>
        <scheme val="minor"/>
      </rPr>
      <t xml:space="preserve"> color</t>
    </r>
  </si>
  <si>
    <t xml:space="preserve"> Phase Counts</t>
  </si>
  <si>
    <r>
      <t>PCC Response  Time Scale: Below</t>
    </r>
    <r>
      <rPr>
        <b/>
        <sz val="10"/>
        <color rgb="FFFFFF00"/>
        <rFont val="Arial"/>
        <family val="2"/>
      </rPr>
      <t xml:space="preserve"> 5us/div</t>
    </r>
    <r>
      <rPr>
        <b/>
        <sz val="10"/>
        <color theme="0"/>
        <rFont val="Arial"/>
        <family val="2"/>
      </rPr>
      <t xml:space="preserve"> 	</t>
    </r>
  </si>
  <si>
    <t xml:space="preserve"> Test plan for load slammer format release</t>
  </si>
  <si>
    <t>VDDCRCPU1
1.5V</t>
  </si>
  <si>
    <t>VDDCRCPU1
1.36V</t>
  </si>
  <si>
    <t>VDDCRCPU1
1.22V</t>
  </si>
  <si>
    <t>VDDCRCPU1
1.08V</t>
  </si>
  <si>
    <t>VDDCRCPU1
0.94V</t>
  </si>
  <si>
    <t>VDDCRCPU1
0.8V</t>
  </si>
  <si>
    <t>VDDCRCPU1
0.66V</t>
  </si>
  <si>
    <t>VDDCRCPU1
0.55V</t>
  </si>
  <si>
    <t>VDDIO
1.2V</t>
  </si>
  <si>
    <t>VDDIO
1.125V</t>
  </si>
  <si>
    <t>VDDIO
1.05V</t>
  </si>
  <si>
    <t>VDDIO
0.975V</t>
  </si>
  <si>
    <t>VDDIO
0.9V</t>
  </si>
  <si>
    <t>EVT</t>
  </si>
  <si>
    <t>VDDCRCPU1
1.25V</t>
  </si>
  <si>
    <t>VDDCRCPU1
1.00V</t>
  </si>
  <si>
    <t>VDDCRCPU1
0.75V</t>
  </si>
  <si>
    <t>VDDIO
1.0V</t>
  </si>
  <si>
    <t>VDDIO
1.1V</t>
  </si>
  <si>
    <t>Infrastructure Group G_low test criteria remove from test plan and align with latest IRM V1.14.</t>
  </si>
  <si>
    <t>V 0.2</t>
  </si>
  <si>
    <t>SP5-E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</si>
</sst>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0.000"/>
  </numFmts>
  <fonts count="56">
    <font>
      <sz val="11"/>
      <color theme="1"/>
      <name val="Calibri"/>
      <family val="2"/>
      <scheme val="minor"/>
    </font>
    <font>
      <sz val="8"/>
      <color theme="1"/>
      <name val="Calibri"/>
      <family val="2"/>
      <scheme val="minor"/>
    </font>
    <font>
      <sz val="8"/>
      <color theme="0"/>
      <name val="Calibri"/>
      <family val="2"/>
      <scheme val="minor"/>
    </font>
    <font>
      <sz val="9"/>
      <name val="Calibri"/>
      <family val="3"/>
      <charset val="136"/>
      <scheme val="minor"/>
    </font>
    <font>
      <b/>
      <sz val="18"/>
      <color theme="1"/>
      <name val="Calibri"/>
      <family val="2"/>
      <scheme val="minor"/>
    </font>
    <font>
      <sz val="12"/>
      <color theme="0"/>
      <name val="Calibri"/>
      <family val="2"/>
      <scheme val="minor"/>
    </font>
    <font>
      <sz val="12"/>
      <color theme="1"/>
      <name val="Calibri"/>
      <family val="2"/>
      <scheme val="minor"/>
    </font>
    <font>
      <b/>
      <sz val="16"/>
      <color theme="1"/>
      <name val="Calibri"/>
      <family val="2"/>
      <scheme val="minor"/>
    </font>
    <font>
      <b/>
      <sz val="16"/>
      <color theme="0"/>
      <name val="Calibri"/>
      <family val="2"/>
      <scheme val="minor"/>
    </font>
    <font>
      <sz val="16"/>
      <color theme="0"/>
      <name val="Calibri"/>
      <family val="2"/>
      <scheme val="minor"/>
    </font>
    <font>
      <sz val="16"/>
      <color theme="1"/>
      <name val="Calibri"/>
      <family val="2"/>
      <scheme val="minor"/>
    </font>
    <font>
      <b/>
      <sz val="20"/>
      <color theme="0"/>
      <name val="Calibri"/>
      <family val="2"/>
      <scheme val="minor"/>
    </font>
    <font>
      <sz val="11"/>
      <color theme="0"/>
      <name val="Calibri"/>
      <family val="2"/>
      <scheme val="minor"/>
    </font>
    <font>
      <b/>
      <sz val="14"/>
      <color theme="1"/>
      <name val="Calibri"/>
      <family val="2"/>
      <scheme val="minor"/>
    </font>
    <font>
      <b/>
      <sz val="14"/>
      <color theme="0"/>
      <name val="Calibri"/>
      <family val="2"/>
      <scheme val="minor"/>
    </font>
    <font>
      <sz val="11"/>
      <name val="Calibri"/>
      <family val="2"/>
      <scheme val="minor"/>
    </font>
    <font>
      <b/>
      <sz val="9"/>
      <color theme="0"/>
      <name val="Calibri"/>
      <family val="2"/>
      <scheme val="minor"/>
    </font>
    <font>
      <sz val="20"/>
      <color theme="0"/>
      <name val="Calibri"/>
      <family val="2"/>
      <scheme val="minor"/>
    </font>
    <font>
      <sz val="20"/>
      <name val="Calibri"/>
      <family val="2"/>
      <scheme val="minor"/>
    </font>
    <font>
      <sz val="24"/>
      <color theme="0"/>
      <name val="Calibri"/>
      <family val="2"/>
      <scheme val="minor"/>
    </font>
    <font>
      <b/>
      <sz val="12"/>
      <name val="Calibri"/>
      <family val="2"/>
      <scheme val="minor"/>
    </font>
    <font>
      <b/>
      <sz val="10"/>
      <color theme="0"/>
      <name val="Calibri"/>
      <family val="2"/>
      <scheme val="minor"/>
    </font>
    <font>
      <b/>
      <sz val="12"/>
      <color theme="0"/>
      <name val="Calibri"/>
      <family val="2"/>
      <scheme val="minor"/>
    </font>
    <font>
      <b/>
      <sz val="22"/>
      <color theme="1"/>
      <name val="Calibri"/>
      <family val="2"/>
      <scheme val="minor"/>
    </font>
    <font>
      <b/>
      <sz val="11"/>
      <color theme="0"/>
      <name val="Calibri"/>
      <family val="2"/>
      <scheme val="minor"/>
    </font>
    <font>
      <sz val="18"/>
      <color theme="1"/>
      <name val="Calibri"/>
      <family val="2"/>
      <scheme val="minor"/>
    </font>
    <font>
      <sz val="11"/>
      <color rgb="FF006100"/>
      <name val="Calibri"/>
      <family val="2"/>
      <scheme val="minor"/>
    </font>
    <font>
      <b/>
      <sz val="11"/>
      <color theme="1"/>
      <name val="Calibri"/>
      <family val="2"/>
      <scheme val="minor"/>
    </font>
    <font>
      <u/>
      <sz val="11"/>
      <color theme="10"/>
      <name val="Calibri"/>
      <family val="2"/>
      <scheme val="minor"/>
    </font>
    <font>
      <b/>
      <sz val="10"/>
      <color theme="1"/>
      <name val="Calibri"/>
      <family val="2"/>
      <scheme val="minor"/>
    </font>
    <font>
      <b/>
      <sz val="9"/>
      <color theme="1"/>
      <name val="Calibri"/>
      <family val="2"/>
      <scheme val="minor"/>
    </font>
    <font>
      <b/>
      <sz val="10"/>
      <name val="Calibri"/>
      <family val="2"/>
      <scheme val="minor"/>
    </font>
    <font>
      <b/>
      <sz val="11"/>
      <color theme="0" tint="-4.9989318521683403E-2"/>
      <name val="Calibri"/>
      <family val="2"/>
      <scheme val="minor"/>
    </font>
    <font>
      <b/>
      <sz val="10"/>
      <color theme="0"/>
      <name val="Arial"/>
      <family val="2"/>
    </font>
    <font>
      <b/>
      <sz val="20"/>
      <color theme="0"/>
      <name val="Arial"/>
      <family val="2"/>
    </font>
    <font>
      <b/>
      <sz val="12"/>
      <color theme="1"/>
      <name val="Calibri"/>
      <family val="2"/>
      <scheme val="minor"/>
    </font>
    <font>
      <b/>
      <sz val="20"/>
      <color theme="1"/>
      <name val="Calibri"/>
      <family val="2"/>
      <scheme val="minor"/>
    </font>
    <font>
      <b/>
      <sz val="11"/>
      <color theme="0"/>
      <name val="Arial"/>
      <family val="2"/>
    </font>
    <font>
      <b/>
      <sz val="14"/>
      <color theme="8" tint="0.59999389629810485"/>
      <name val="Calibri"/>
      <family val="2"/>
      <scheme val="minor"/>
    </font>
    <font>
      <b/>
      <sz val="10"/>
      <color theme="5"/>
      <name val="Calibri"/>
      <family val="2"/>
      <scheme val="minor"/>
    </font>
    <font>
      <b/>
      <sz val="11"/>
      <color theme="5"/>
      <name val="Calibri"/>
      <family val="2"/>
      <scheme val="minor"/>
    </font>
    <font>
      <b/>
      <sz val="12"/>
      <color theme="1"/>
      <name val="Calibri"/>
      <family val="2"/>
    </font>
    <font>
      <b/>
      <sz val="12"/>
      <color theme="0"/>
      <name val="Calibri"/>
      <family val="2"/>
    </font>
    <font>
      <b/>
      <sz val="12"/>
      <color theme="0"/>
      <name val="Arial"/>
      <family val="2"/>
    </font>
    <font>
      <sz val="12"/>
      <color theme="1"/>
      <name val="Calibri"/>
      <family val="2"/>
    </font>
    <font>
      <sz val="12"/>
      <color theme="0"/>
      <name val="Calibri"/>
      <family val="2"/>
    </font>
    <font>
      <b/>
      <sz val="10"/>
      <name val="Calibri"/>
      <family val="2"/>
    </font>
    <font>
      <b/>
      <sz val="24"/>
      <color theme="1"/>
      <name val="Calibri"/>
      <family val="2"/>
      <scheme val="minor"/>
    </font>
    <font>
      <b/>
      <sz val="11"/>
      <name val="Calibri"/>
      <family val="2"/>
      <scheme val="minor"/>
    </font>
    <font>
      <sz val="18"/>
      <color theme="0"/>
      <name val="Calibri"/>
      <family val="2"/>
      <scheme val="minor"/>
    </font>
    <font>
      <b/>
      <sz val="16"/>
      <color rgb="FF000000"/>
      <name val="Calibri"/>
      <family val="2"/>
    </font>
    <font>
      <b/>
      <sz val="12"/>
      <color rgb="FFFFFF00"/>
      <name val="Calibri"/>
      <family val="2"/>
      <scheme val="minor"/>
    </font>
    <font>
      <sz val="11"/>
      <color theme="1"/>
      <name val="Calibri"/>
      <family val="2"/>
    </font>
    <font>
      <b/>
      <sz val="10"/>
      <color rgb="FFFFFF00"/>
      <name val="Arial"/>
      <family val="2"/>
    </font>
    <font>
      <b/>
      <sz val="14"/>
      <color rgb="FFFFFF00"/>
      <name val="Calibri"/>
      <family val="2"/>
      <scheme val="minor"/>
    </font>
    <font>
      <sz val="22"/>
      <color theme="1"/>
      <name val="Calibri"/>
      <family val="2"/>
      <scheme val="minor"/>
    </font>
  </fonts>
  <fills count="29">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bgColor indexed="64"/>
      </patternFill>
    </fill>
    <fill>
      <patternFill patternType="solid">
        <fgColor rgb="FF7030A0"/>
        <bgColor indexed="64"/>
      </patternFill>
    </fill>
    <fill>
      <patternFill patternType="solid">
        <fgColor theme="5" tint="0.39997558519241921"/>
        <bgColor indexed="64"/>
      </patternFill>
    </fill>
    <fill>
      <patternFill patternType="solid">
        <fgColor theme="1" tint="4.9989318521683403E-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000000"/>
        <bgColor indexed="64"/>
      </patternFill>
    </fill>
    <fill>
      <patternFill patternType="solid">
        <fgColor theme="7" tint="0.39997558519241921"/>
        <bgColor indexed="64"/>
      </patternFill>
    </fill>
    <fill>
      <patternFill patternType="solid">
        <fgColor rgb="FFC6EFCE"/>
      </patternFill>
    </fill>
    <fill>
      <patternFill patternType="solid">
        <fgColor theme="0" tint="-0.249977111117893"/>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bgColor indexed="64"/>
      </patternFill>
    </fill>
  </fills>
  <borders count="4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right/>
      <top/>
      <bottom style="thin">
        <color auto="1"/>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auto="1"/>
      </top>
      <bottom style="thin">
        <color auto="1"/>
      </bottom>
      <diagonal/>
    </border>
    <border>
      <left style="thin">
        <color auto="1"/>
      </left>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indexed="64"/>
      </left>
      <right style="thin">
        <color indexed="64"/>
      </right>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thin">
        <color auto="1"/>
      </right>
      <top style="medium">
        <color indexed="64"/>
      </top>
      <bottom/>
      <diagonal/>
    </border>
    <border>
      <left/>
      <right style="thin">
        <color auto="1"/>
      </right>
      <top/>
      <bottom style="medium">
        <color indexed="64"/>
      </bottom>
      <diagonal/>
    </border>
  </borders>
  <cellStyleXfs count="3">
    <xf numFmtId="0" fontId="0" fillId="0" borderId="0"/>
    <xf numFmtId="0" fontId="26" fillId="16" borderId="0" applyNumberFormat="0" applyBorder="0" applyAlignment="0" applyProtection="0"/>
    <xf numFmtId="0" fontId="28" fillId="0" borderId="0" applyNumberFormat="0" applyFill="0" applyBorder="0" applyAlignment="0" applyProtection="0"/>
  </cellStyleXfs>
  <cellXfs count="483">
    <xf numFmtId="0" fontId="0" fillId="0" borderId="0" xfId="0"/>
    <xf numFmtId="0" fontId="7" fillId="6" borderId="25" xfId="0" applyFont="1" applyFill="1" applyBorder="1" applyProtection="1">
      <protection hidden="1"/>
    </xf>
    <xf numFmtId="0" fontId="1" fillId="2" borderId="0" xfId="0" applyFont="1" applyFill="1" applyProtection="1">
      <protection hidden="1"/>
    </xf>
    <xf numFmtId="0" fontId="1" fillId="0" borderId="0" xfId="0" applyFont="1" applyProtection="1">
      <protection hidden="1"/>
    </xf>
    <xf numFmtId="0" fontId="8" fillId="4" borderId="25" xfId="0" applyFont="1" applyFill="1" applyBorder="1" applyProtection="1">
      <protection hidden="1"/>
    </xf>
    <xf numFmtId="0" fontId="1" fillId="0" borderId="0" xfId="0" applyFont="1" applyAlignment="1" applyProtection="1">
      <alignment horizontal="center"/>
      <protection hidden="1"/>
    </xf>
    <xf numFmtId="0" fontId="2" fillId="0" borderId="0" xfId="0" applyFont="1" applyAlignment="1" applyProtection="1">
      <alignment horizontal="center"/>
      <protection hidden="1"/>
    </xf>
    <xf numFmtId="2" fontId="1" fillId="0" borderId="0" xfId="0" applyNumberFormat="1" applyFont="1" applyAlignment="1" applyProtection="1">
      <alignment horizontal="center"/>
      <protection hidden="1"/>
    </xf>
    <xf numFmtId="164" fontId="1" fillId="0" borderId="0" xfId="0" applyNumberFormat="1" applyFont="1" applyAlignment="1" applyProtection="1">
      <alignment horizontal="center"/>
      <protection hidden="1"/>
    </xf>
    <xf numFmtId="164" fontId="1" fillId="0" borderId="0" xfId="0" applyNumberFormat="1" applyFont="1" applyProtection="1">
      <protection hidden="1"/>
    </xf>
    <xf numFmtId="0" fontId="12" fillId="2" borderId="1" xfId="0" applyFont="1" applyFill="1" applyBorder="1" applyAlignment="1" applyProtection="1">
      <alignment horizontal="center" vertical="center"/>
      <protection hidden="1"/>
    </xf>
    <xf numFmtId="0" fontId="0" fillId="0" borderId="0" xfId="0" applyProtection="1">
      <protection hidden="1"/>
    </xf>
    <xf numFmtId="14" fontId="0" fillId="0" borderId="1" xfId="0" applyNumberFormat="1" applyBorder="1" applyAlignment="1" applyProtection="1">
      <alignment horizontal="center" vertical="center"/>
      <protection hidden="1"/>
    </xf>
    <xf numFmtId="0" fontId="0" fillId="0" borderId="1" xfId="0" applyBorder="1" applyAlignment="1" applyProtection="1">
      <alignment horizontal="center" vertical="center" wrapText="1"/>
      <protection hidden="1"/>
    </xf>
    <xf numFmtId="0" fontId="14" fillId="3" borderId="1" xfId="0" applyFont="1" applyFill="1" applyBorder="1" applyAlignment="1" applyProtection="1">
      <alignment horizontal="center" vertical="center"/>
      <protection hidden="1"/>
    </xf>
    <xf numFmtId="0" fontId="0" fillId="0" borderId="1" xfId="0" applyBorder="1" applyAlignment="1" applyProtection="1">
      <alignment horizontal="left" vertical="top" wrapText="1"/>
      <protection hidden="1"/>
    </xf>
    <xf numFmtId="0" fontId="1" fillId="0" borderId="0" xfId="0" applyFont="1" applyFill="1" applyProtection="1">
      <protection hidden="1"/>
    </xf>
    <xf numFmtId="0" fontId="8" fillId="2" borderId="0" xfId="0" applyFont="1" applyFill="1" applyProtection="1">
      <protection hidden="1"/>
    </xf>
    <xf numFmtId="0" fontId="1" fillId="0" borderId="0" xfId="0" applyFont="1" applyAlignment="1" applyProtection="1">
      <alignment horizontal="left"/>
      <protection hidden="1"/>
    </xf>
    <xf numFmtId="0" fontId="6" fillId="0" borderId="0" xfId="0" applyFont="1" applyAlignment="1" applyProtection="1">
      <alignment horizontal="left" vertical="top"/>
      <protection hidden="1"/>
    </xf>
    <xf numFmtId="0" fontId="6" fillId="0" borderId="0" xfId="0" applyFont="1" applyProtection="1">
      <protection hidden="1"/>
    </xf>
    <xf numFmtId="0" fontId="9" fillId="2" borderId="0" xfId="0" applyFont="1" applyFill="1" applyProtection="1">
      <protection hidden="1"/>
    </xf>
    <xf numFmtId="0" fontId="5" fillId="2" borderId="0" xfId="0" applyFont="1" applyFill="1" applyProtection="1">
      <protection hidden="1"/>
    </xf>
    <xf numFmtId="0" fontId="6" fillId="2" borderId="0" xfId="0" applyFont="1" applyFill="1" applyProtection="1">
      <protection hidden="1"/>
    </xf>
    <xf numFmtId="0" fontId="8" fillId="4" borderId="25" xfId="0" applyFont="1" applyFill="1" applyBorder="1" applyAlignment="1" applyProtection="1">
      <alignment vertical="center"/>
      <protection hidden="1"/>
    </xf>
    <xf numFmtId="0" fontId="2" fillId="2" borderId="22" xfId="0" applyFont="1" applyFill="1" applyBorder="1" applyProtection="1">
      <protection hidden="1"/>
    </xf>
    <xf numFmtId="0" fontId="2" fillId="2" borderId="24" xfId="0" applyFont="1" applyFill="1" applyBorder="1" applyProtection="1">
      <protection hidden="1"/>
    </xf>
    <xf numFmtId="0" fontId="11" fillId="2" borderId="0" xfId="0" applyFont="1" applyFill="1" applyAlignment="1" applyProtection="1">
      <alignment horizontal="left"/>
      <protection hidden="1"/>
    </xf>
    <xf numFmtId="0" fontId="2" fillId="2" borderId="0" xfId="0" applyFont="1" applyFill="1" applyProtection="1">
      <protection hidden="1"/>
    </xf>
    <xf numFmtId="0" fontId="0" fillId="0" borderId="0" xfId="0" applyAlignment="1" applyProtection="1">
      <alignment horizontal="center"/>
      <protection hidden="1"/>
    </xf>
    <xf numFmtId="0" fontId="6" fillId="0" borderId="0" xfId="0" applyFont="1" applyAlignment="1" applyProtection="1">
      <alignment horizontal="center"/>
      <protection hidden="1"/>
    </xf>
    <xf numFmtId="0" fontId="0" fillId="0" borderId="0" xfId="0" applyBorder="1" applyProtection="1">
      <protection hidden="1"/>
    </xf>
    <xf numFmtId="0" fontId="0" fillId="2" borderId="0" xfId="0" applyFill="1"/>
    <xf numFmtId="0" fontId="0" fillId="9" borderId="0" xfId="0" applyFill="1"/>
    <xf numFmtId="0" fontId="7" fillId="6" borderId="25" xfId="0" applyFont="1" applyFill="1" applyBorder="1" applyProtection="1">
      <protection locked="0" hidden="1"/>
    </xf>
    <xf numFmtId="1" fontId="39" fillId="19" borderId="1" xfId="0" applyNumberFormat="1" applyFont="1" applyFill="1" applyBorder="1" applyAlignment="1" applyProtection="1">
      <alignment horizontal="center" vertical="center"/>
      <protection locked="0" hidden="1"/>
    </xf>
    <xf numFmtId="0" fontId="40" fillId="19" borderId="26" xfId="0" applyFont="1" applyFill="1" applyBorder="1" applyAlignment="1" applyProtection="1">
      <alignment horizontal="center" vertical="center" wrapText="1"/>
      <protection locked="0" hidden="1"/>
    </xf>
    <xf numFmtId="0" fontId="40" fillId="19" borderId="27" xfId="0" applyFont="1" applyFill="1" applyBorder="1" applyAlignment="1" applyProtection="1">
      <alignment horizontal="center" vertical="center"/>
      <protection locked="0" hidden="1"/>
    </xf>
    <xf numFmtId="0" fontId="40" fillId="19" borderId="26" xfId="0" applyFont="1" applyFill="1" applyBorder="1" applyAlignment="1" applyProtection="1">
      <alignment horizontal="center" vertical="center"/>
      <protection locked="0" hidden="1"/>
    </xf>
    <xf numFmtId="0" fontId="30" fillId="12" borderId="38" xfId="0" applyFont="1" applyFill="1" applyBorder="1" applyAlignment="1" applyProtection="1">
      <alignment horizontal="center" vertical="center"/>
      <protection locked="0" hidden="1"/>
    </xf>
    <xf numFmtId="14" fontId="7" fillId="0" borderId="25" xfId="0" applyNumberFormat="1" applyFont="1" applyBorder="1" applyAlignment="1" applyProtection="1">
      <alignment horizontal="left"/>
      <protection hidden="1"/>
    </xf>
    <xf numFmtId="0" fontId="7" fillId="0" borderId="25" xfId="0" applyFont="1" applyBorder="1" applyAlignment="1" applyProtection="1">
      <alignment horizontal="left"/>
      <protection hidden="1"/>
    </xf>
    <xf numFmtId="14" fontId="13" fillId="0" borderId="25" xfId="0" applyNumberFormat="1" applyFont="1" applyBorder="1" applyAlignment="1" applyProtection="1">
      <alignment horizontal="left"/>
      <protection hidden="1"/>
    </xf>
    <xf numFmtId="0" fontId="13" fillId="0" borderId="25" xfId="0" applyFont="1" applyBorder="1" applyAlignment="1" applyProtection="1">
      <alignment horizontal="left"/>
      <protection hidden="1"/>
    </xf>
    <xf numFmtId="0" fontId="6" fillId="2" borderId="0" xfId="0" applyFont="1" applyFill="1" applyAlignment="1" applyProtection="1">
      <protection hidden="1"/>
    </xf>
    <xf numFmtId="0" fontId="0" fillId="9" borderId="0" xfId="0" applyFill="1" applyProtection="1">
      <protection hidden="1"/>
    </xf>
    <xf numFmtId="0" fontId="21" fillId="9" borderId="1" xfId="0" applyFont="1" applyFill="1" applyBorder="1" applyAlignment="1" applyProtection="1">
      <alignment horizontal="center" vertical="center" wrapText="1"/>
      <protection hidden="1"/>
    </xf>
    <xf numFmtId="0" fontId="31" fillId="0" borderId="1" xfId="0" applyFont="1" applyFill="1" applyBorder="1" applyAlignment="1" applyProtection="1">
      <alignment horizontal="center" vertical="center"/>
      <protection hidden="1"/>
    </xf>
    <xf numFmtId="0" fontId="21" fillId="9" borderId="1" xfId="0" applyFont="1" applyFill="1" applyBorder="1" applyAlignment="1" applyProtection="1">
      <alignment horizontal="right" vertical="center" wrapText="1"/>
      <protection hidden="1"/>
    </xf>
    <xf numFmtId="0" fontId="0" fillId="14" borderId="0" xfId="0" applyFill="1" applyProtection="1">
      <protection hidden="1"/>
    </xf>
    <xf numFmtId="0" fontId="22" fillId="9" borderId="1" xfId="0" applyFont="1" applyFill="1" applyBorder="1" applyAlignment="1" applyProtection="1">
      <alignment horizontal="center" vertical="center" wrapText="1"/>
      <protection hidden="1"/>
    </xf>
    <xf numFmtId="0" fontId="20" fillId="0" borderId="1" xfId="0" applyFont="1" applyFill="1" applyBorder="1" applyAlignment="1" applyProtection="1">
      <alignment horizontal="center" vertical="center"/>
      <protection hidden="1"/>
    </xf>
    <xf numFmtId="0" fontId="22" fillId="14" borderId="37" xfId="0" applyFont="1" applyFill="1" applyBorder="1" applyAlignment="1" applyProtection="1">
      <alignment horizontal="center" vertical="center" wrapText="1"/>
      <protection hidden="1"/>
    </xf>
    <xf numFmtId="0" fontId="35" fillId="0" borderId="0" xfId="0" applyFont="1" applyAlignment="1" applyProtection="1">
      <alignment horizontal="center" vertical="center"/>
      <protection hidden="1"/>
    </xf>
    <xf numFmtId="0" fontId="21" fillId="10" borderId="1" xfId="0" applyFont="1" applyFill="1" applyBorder="1" applyAlignment="1" applyProtection="1">
      <alignment horizontal="center" vertical="center"/>
      <protection hidden="1"/>
    </xf>
    <xf numFmtId="0" fontId="7" fillId="0" borderId="25" xfId="0" applyFont="1" applyBorder="1" applyAlignment="1" applyProtection="1">
      <alignment horizontal="left" vertical="center"/>
      <protection hidden="1"/>
    </xf>
    <xf numFmtId="14" fontId="7" fillId="0" borderId="25" xfId="0" applyNumberFormat="1" applyFont="1" applyBorder="1" applyAlignment="1" applyProtection="1">
      <alignment horizontal="left" vertical="center"/>
      <protection hidden="1"/>
    </xf>
    <xf numFmtId="0" fontId="31" fillId="20" borderId="1" xfId="0" applyFont="1" applyFill="1" applyBorder="1" applyAlignment="1" applyProtection="1">
      <alignment horizontal="center" vertical="center"/>
      <protection hidden="1"/>
    </xf>
    <xf numFmtId="1" fontId="31" fillId="20" borderId="1" xfId="0" applyNumberFormat="1" applyFont="1" applyFill="1" applyBorder="1" applyAlignment="1" applyProtection="1">
      <alignment horizontal="center" vertical="center"/>
      <protection hidden="1"/>
    </xf>
    <xf numFmtId="2" fontId="31" fillId="20" borderId="1" xfId="0" applyNumberFormat="1" applyFont="1" applyFill="1" applyBorder="1" applyAlignment="1" applyProtection="1">
      <alignment horizontal="center" vertical="center"/>
      <protection hidden="1"/>
    </xf>
    <xf numFmtId="0" fontId="31" fillId="21" borderId="1" xfId="0" applyFont="1" applyFill="1" applyBorder="1" applyAlignment="1" applyProtection="1">
      <alignment horizontal="center" vertical="center"/>
      <protection hidden="1"/>
    </xf>
    <xf numFmtId="1" fontId="31" fillId="21" borderId="1" xfId="0" applyNumberFormat="1" applyFont="1" applyFill="1" applyBorder="1" applyAlignment="1" applyProtection="1">
      <alignment horizontal="center" vertical="center"/>
      <protection hidden="1"/>
    </xf>
    <xf numFmtId="2" fontId="31" fillId="21" borderId="1" xfId="0" applyNumberFormat="1" applyFont="1" applyFill="1" applyBorder="1" applyAlignment="1" applyProtection="1">
      <alignment horizontal="center" vertical="center"/>
      <protection hidden="1"/>
    </xf>
    <xf numFmtId="0" fontId="31" fillId="22" borderId="1" xfId="0" applyFont="1" applyFill="1" applyBorder="1" applyAlignment="1" applyProtection="1">
      <alignment horizontal="center" vertical="center"/>
      <protection hidden="1"/>
    </xf>
    <xf numFmtId="1" fontId="31" fillId="22" borderId="1" xfId="0" applyNumberFormat="1" applyFont="1" applyFill="1" applyBorder="1" applyAlignment="1" applyProtection="1">
      <alignment horizontal="center" vertical="center"/>
      <protection hidden="1"/>
    </xf>
    <xf numFmtId="2" fontId="31" fillId="22" borderId="1" xfId="0" applyNumberFormat="1" applyFont="1" applyFill="1" applyBorder="1" applyAlignment="1" applyProtection="1">
      <alignment horizontal="center" vertical="center"/>
      <protection hidden="1"/>
    </xf>
    <xf numFmtId="0" fontId="29" fillId="0" borderId="12" xfId="0" applyFont="1" applyBorder="1" applyAlignment="1" applyProtection="1">
      <alignment horizontal="center" vertical="center"/>
      <protection hidden="1"/>
    </xf>
    <xf numFmtId="0" fontId="31" fillId="0" borderId="0" xfId="0" applyFont="1" applyAlignment="1" applyProtection="1">
      <alignment horizontal="center" vertical="center"/>
      <protection hidden="1"/>
    </xf>
    <xf numFmtId="0" fontId="31" fillId="0" borderId="0" xfId="1" applyFont="1" applyFill="1" applyBorder="1" applyAlignment="1" applyProtection="1">
      <alignment horizontal="center" vertical="center"/>
      <protection hidden="1"/>
    </xf>
    <xf numFmtId="2" fontId="31" fillId="0" borderId="0" xfId="0" applyNumberFormat="1" applyFont="1" applyAlignment="1" applyProtection="1">
      <alignment horizontal="center" vertical="center"/>
      <protection hidden="1"/>
    </xf>
    <xf numFmtId="2" fontId="31" fillId="0" borderId="1" xfId="0" applyNumberFormat="1" applyFont="1" applyBorder="1" applyAlignment="1" applyProtection="1">
      <alignment horizontal="center" vertical="center"/>
      <protection hidden="1"/>
    </xf>
    <xf numFmtId="0" fontId="33" fillId="10" borderId="28" xfId="0" applyFont="1" applyFill="1" applyBorder="1" applyAlignment="1" applyProtection="1">
      <alignment horizontal="center" vertical="center"/>
      <protection hidden="1"/>
    </xf>
    <xf numFmtId="0" fontId="33" fillId="10" borderId="21" xfId="0" applyFont="1" applyFill="1" applyBorder="1" applyAlignment="1" applyProtection="1">
      <alignment horizontal="center" vertical="center"/>
      <protection hidden="1"/>
    </xf>
    <xf numFmtId="0" fontId="24" fillId="10" borderId="20" xfId="0" applyFont="1" applyFill="1" applyBorder="1" applyProtection="1">
      <protection hidden="1"/>
    </xf>
    <xf numFmtId="0" fontId="34" fillId="10" borderId="28" xfId="0" applyFont="1" applyFill="1" applyBorder="1" applyAlignment="1" applyProtection="1">
      <alignment horizontal="center" vertical="center"/>
      <protection hidden="1"/>
    </xf>
    <xf numFmtId="0" fontId="12" fillId="10" borderId="26" xfId="0" applyFont="1" applyFill="1" applyBorder="1" applyProtection="1">
      <protection hidden="1"/>
    </xf>
    <xf numFmtId="0" fontId="33" fillId="10" borderId="26" xfId="0" applyFont="1" applyFill="1" applyBorder="1" applyAlignment="1" applyProtection="1">
      <alignment horizontal="center" vertical="center"/>
      <protection hidden="1"/>
    </xf>
    <xf numFmtId="0" fontId="0" fillId="0" borderId="38" xfId="0" applyBorder="1" applyAlignment="1" applyProtection="1">
      <alignment horizontal="center" vertical="center"/>
      <protection hidden="1"/>
    </xf>
    <xf numFmtId="0" fontId="16" fillId="17" borderId="38" xfId="1" applyFont="1" applyFill="1" applyBorder="1" applyAlignment="1" applyProtection="1">
      <alignment horizontal="center" vertical="center"/>
      <protection hidden="1"/>
    </xf>
    <xf numFmtId="0" fontId="24" fillId="10" borderId="28" xfId="0" applyFont="1" applyFill="1" applyBorder="1" applyAlignment="1" applyProtection="1">
      <alignment horizontal="center"/>
      <protection hidden="1"/>
    </xf>
    <xf numFmtId="0" fontId="16" fillId="17" borderId="41" xfId="1" applyFont="1" applyFill="1" applyBorder="1" applyAlignment="1" applyProtection="1">
      <alignment horizontal="center" vertical="center"/>
      <protection hidden="1"/>
    </xf>
    <xf numFmtId="0" fontId="29" fillId="24" borderId="1" xfId="0" applyFont="1" applyFill="1" applyBorder="1" applyAlignment="1" applyProtection="1">
      <alignment horizontal="center" vertical="center"/>
      <protection hidden="1"/>
    </xf>
    <xf numFmtId="1" fontId="29" fillId="24" borderId="1" xfId="0" applyNumberFormat="1" applyFont="1" applyFill="1" applyBorder="1" applyAlignment="1" applyProtection="1">
      <alignment horizontal="center" vertical="center"/>
      <protection hidden="1"/>
    </xf>
    <xf numFmtId="0" fontId="29" fillId="24" borderId="1" xfId="0" applyFont="1" applyFill="1" applyBorder="1" applyAlignment="1" applyProtection="1">
      <alignment horizontal="center"/>
      <protection hidden="1"/>
    </xf>
    <xf numFmtId="0" fontId="21" fillId="0" borderId="1" xfId="1" applyFont="1" applyFill="1" applyBorder="1" applyAlignment="1" applyProtection="1">
      <alignment horizontal="center" vertical="center"/>
      <protection hidden="1"/>
    </xf>
    <xf numFmtId="0" fontId="0" fillId="0" borderId="0" xfId="0" applyAlignment="1" applyProtection="1">
      <alignment horizontal="left"/>
      <protection hidden="1"/>
    </xf>
    <xf numFmtId="0" fontId="29" fillId="25" borderId="1" xfId="0" applyFont="1" applyFill="1" applyBorder="1" applyAlignment="1" applyProtection="1">
      <alignment horizontal="center" vertical="center"/>
      <protection hidden="1"/>
    </xf>
    <xf numFmtId="1" fontId="29" fillId="25" borderId="1" xfId="0" applyNumberFormat="1" applyFont="1" applyFill="1" applyBorder="1" applyAlignment="1" applyProtection="1">
      <alignment horizontal="center" vertical="center"/>
      <protection hidden="1"/>
    </xf>
    <xf numFmtId="0" fontId="29" fillId="25" borderId="1" xfId="0" applyFont="1" applyFill="1" applyBorder="1" applyAlignment="1" applyProtection="1">
      <alignment horizontal="center"/>
      <protection hidden="1"/>
    </xf>
    <xf numFmtId="0" fontId="29" fillId="0" borderId="1" xfId="0" applyFont="1" applyBorder="1" applyAlignment="1" applyProtection="1">
      <alignment horizontal="center" vertical="center"/>
      <protection hidden="1"/>
    </xf>
    <xf numFmtId="0" fontId="33" fillId="7" borderId="28" xfId="0" applyFont="1" applyFill="1" applyBorder="1" applyAlignment="1" applyProtection="1">
      <alignment horizontal="center" vertical="center"/>
      <protection hidden="1"/>
    </xf>
    <xf numFmtId="0" fontId="33" fillId="7" borderId="21" xfId="0" applyFont="1" applyFill="1" applyBorder="1" applyAlignment="1" applyProtection="1">
      <alignment horizontal="center" vertical="center"/>
      <protection hidden="1"/>
    </xf>
    <xf numFmtId="0" fontId="24" fillId="7" borderId="20" xfId="0" applyFont="1" applyFill="1" applyBorder="1" applyProtection="1">
      <protection hidden="1"/>
    </xf>
    <xf numFmtId="0" fontId="34" fillId="7" borderId="28" xfId="0" applyFont="1" applyFill="1" applyBorder="1" applyAlignment="1" applyProtection="1">
      <alignment horizontal="center" vertical="center"/>
      <protection hidden="1"/>
    </xf>
    <xf numFmtId="0" fontId="12" fillId="7" borderId="26" xfId="0" applyFont="1" applyFill="1" applyBorder="1" applyProtection="1">
      <protection hidden="1"/>
    </xf>
    <xf numFmtId="0" fontId="33" fillId="7" borderId="26" xfId="0" applyFont="1" applyFill="1" applyBorder="1" applyAlignment="1" applyProtection="1">
      <alignment horizontal="center" vertical="center"/>
      <protection hidden="1"/>
    </xf>
    <xf numFmtId="0" fontId="24" fillId="7" borderId="28" xfId="0" applyFont="1" applyFill="1" applyBorder="1" applyAlignment="1" applyProtection="1">
      <alignment horizontal="center"/>
      <protection hidden="1"/>
    </xf>
    <xf numFmtId="0" fontId="24" fillId="7" borderId="26" xfId="0" applyFont="1" applyFill="1" applyBorder="1" applyAlignment="1" applyProtection="1">
      <alignment horizontal="center"/>
      <protection hidden="1"/>
    </xf>
    <xf numFmtId="0" fontId="0" fillId="0" borderId="1" xfId="0" applyBorder="1" applyAlignment="1" applyProtection="1">
      <alignment horizontal="center" vertical="center"/>
      <protection hidden="1"/>
    </xf>
    <xf numFmtId="0" fontId="21" fillId="10" borderId="1" xfId="0" applyFont="1" applyFill="1" applyBorder="1" applyAlignment="1" applyProtection="1">
      <alignment horizontal="center" vertical="center" wrapText="1"/>
      <protection hidden="1"/>
    </xf>
    <xf numFmtId="165" fontId="31" fillId="21" borderId="1" xfId="0" applyNumberFormat="1" applyFont="1" applyFill="1" applyBorder="1" applyAlignment="1" applyProtection="1">
      <alignment horizontal="center" vertical="center"/>
      <protection hidden="1"/>
    </xf>
    <xf numFmtId="165" fontId="31" fillId="22" borderId="1" xfId="0" applyNumberFormat="1" applyFont="1" applyFill="1" applyBorder="1" applyAlignment="1" applyProtection="1">
      <alignment horizontal="center" vertical="center"/>
      <protection hidden="1"/>
    </xf>
    <xf numFmtId="0" fontId="29" fillId="24" borderId="1" xfId="0" applyFont="1" applyFill="1" applyBorder="1" applyAlignment="1" applyProtection="1">
      <alignment horizontal="center" vertical="center" wrapText="1"/>
      <protection hidden="1"/>
    </xf>
    <xf numFmtId="0" fontId="29" fillId="25" borderId="1" xfId="0" applyFont="1" applyFill="1" applyBorder="1" applyAlignment="1" applyProtection="1">
      <alignment horizontal="center" vertical="center" wrapText="1"/>
      <protection hidden="1"/>
    </xf>
    <xf numFmtId="1" fontId="31" fillId="25" borderId="1" xfId="0" applyNumberFormat="1" applyFont="1" applyFill="1" applyBorder="1" applyAlignment="1" applyProtection="1">
      <alignment horizontal="center" vertical="center" wrapText="1"/>
      <protection hidden="1"/>
    </xf>
    <xf numFmtId="1" fontId="31" fillId="24" borderId="1" xfId="0" applyNumberFormat="1" applyFont="1" applyFill="1" applyBorder="1" applyAlignment="1" applyProtection="1">
      <alignment horizontal="center" vertical="center" wrapText="1"/>
      <protection hidden="1"/>
    </xf>
    <xf numFmtId="1" fontId="31" fillId="20" borderId="1" xfId="0" applyNumberFormat="1" applyFont="1" applyFill="1" applyBorder="1" applyAlignment="1" applyProtection="1">
      <alignment horizontal="center" vertical="center" wrapText="1"/>
      <protection hidden="1"/>
    </xf>
    <xf numFmtId="0" fontId="29" fillId="20" borderId="1" xfId="0" applyFont="1" applyFill="1" applyBorder="1" applyAlignment="1" applyProtection="1">
      <alignment horizontal="center" vertical="center" wrapText="1"/>
      <protection hidden="1"/>
    </xf>
    <xf numFmtId="1" fontId="31" fillId="21" borderId="1" xfId="0" applyNumberFormat="1" applyFont="1" applyFill="1" applyBorder="1" applyAlignment="1" applyProtection="1">
      <alignment horizontal="center" vertical="center" wrapText="1"/>
      <protection hidden="1"/>
    </xf>
    <xf numFmtId="0" fontId="29" fillId="21" borderId="1" xfId="0" applyFont="1" applyFill="1" applyBorder="1" applyAlignment="1" applyProtection="1">
      <alignment horizontal="center" vertical="center" wrapText="1"/>
      <protection hidden="1"/>
    </xf>
    <xf numFmtId="2" fontId="31" fillId="21" borderId="1" xfId="0" applyNumberFormat="1" applyFont="1" applyFill="1" applyBorder="1" applyAlignment="1" applyProtection="1">
      <alignment horizontal="center" vertical="center" wrapText="1"/>
      <protection hidden="1"/>
    </xf>
    <xf numFmtId="1" fontId="31" fillId="22" borderId="1" xfId="0" applyNumberFormat="1" applyFont="1" applyFill="1" applyBorder="1" applyAlignment="1" applyProtection="1">
      <alignment horizontal="center" vertical="center" wrapText="1"/>
      <protection hidden="1"/>
    </xf>
    <xf numFmtId="0" fontId="29" fillId="22" borderId="1" xfId="0" applyFont="1" applyFill="1" applyBorder="1" applyAlignment="1" applyProtection="1">
      <alignment horizontal="center" vertical="center" wrapText="1"/>
      <protection hidden="1"/>
    </xf>
    <xf numFmtId="2" fontId="31" fillId="22" borderId="1" xfId="0" applyNumberFormat="1" applyFont="1" applyFill="1" applyBorder="1" applyAlignment="1" applyProtection="1">
      <alignment horizontal="center" vertical="center" wrapText="1"/>
      <protection hidden="1"/>
    </xf>
    <xf numFmtId="2" fontId="29" fillId="24" borderId="12" xfId="0" applyNumberFormat="1" applyFont="1" applyFill="1" applyBorder="1" applyAlignment="1" applyProtection="1">
      <alignment horizontal="center" vertical="center"/>
      <protection hidden="1"/>
    </xf>
    <xf numFmtId="2" fontId="29" fillId="25" borderId="12" xfId="0" applyNumberFormat="1" applyFont="1" applyFill="1" applyBorder="1" applyAlignment="1" applyProtection="1">
      <alignment horizontal="center" vertical="center"/>
      <protection hidden="1"/>
    </xf>
    <xf numFmtId="0" fontId="0" fillId="2" borderId="0" xfId="0" applyFill="1" applyProtection="1">
      <protection hidden="1"/>
    </xf>
    <xf numFmtId="0" fontId="35" fillId="12" borderId="38" xfId="0" applyFont="1" applyFill="1" applyBorder="1" applyAlignment="1" applyProtection="1">
      <alignment horizontal="center" vertical="center"/>
      <protection locked="0" hidden="1"/>
    </xf>
    <xf numFmtId="0" fontId="22" fillId="7" borderId="26" xfId="0" applyFont="1" applyFill="1" applyBorder="1" applyAlignment="1" applyProtection="1">
      <alignment vertical="center" wrapText="1"/>
      <protection hidden="1"/>
    </xf>
    <xf numFmtId="0" fontId="35" fillId="0" borderId="40" xfId="0" applyFont="1" applyBorder="1" applyAlignment="1" applyProtection="1">
      <alignment horizontal="center" vertical="center" wrapText="1"/>
      <protection hidden="1"/>
    </xf>
    <xf numFmtId="0" fontId="22" fillId="7" borderId="26" xfId="0" applyFont="1" applyFill="1" applyBorder="1" applyAlignment="1" applyProtection="1">
      <alignment horizontal="center" vertical="center"/>
      <protection hidden="1"/>
    </xf>
    <xf numFmtId="0" fontId="43" fillId="26" borderId="24" xfId="0" applyFont="1" applyFill="1" applyBorder="1" applyAlignment="1" applyProtection="1">
      <alignment horizontal="center" vertical="center"/>
      <protection hidden="1"/>
    </xf>
    <xf numFmtId="0" fontId="43" fillId="26" borderId="25" xfId="0" applyFont="1" applyFill="1" applyBorder="1" applyAlignment="1" applyProtection="1">
      <alignment horizontal="center" vertical="center"/>
      <protection hidden="1"/>
    </xf>
    <xf numFmtId="0" fontId="22" fillId="10" borderId="26" xfId="0" applyFont="1" applyFill="1" applyBorder="1" applyAlignment="1" applyProtection="1">
      <alignment vertical="center" wrapText="1"/>
      <protection hidden="1"/>
    </xf>
    <xf numFmtId="0" fontId="22" fillId="10" borderId="26" xfId="0" applyFont="1" applyFill="1" applyBorder="1" applyAlignment="1" applyProtection="1">
      <alignment horizontal="center" vertical="center"/>
      <protection hidden="1"/>
    </xf>
    <xf numFmtId="0" fontId="37" fillId="10" borderId="28" xfId="0" applyFont="1" applyFill="1" applyBorder="1" applyAlignment="1" applyProtection="1">
      <alignment horizontal="center" vertical="center"/>
      <protection hidden="1"/>
    </xf>
    <xf numFmtId="0" fontId="21" fillId="0" borderId="0" xfId="1" applyFont="1" applyFill="1" applyBorder="1" applyAlignment="1" applyProtection="1">
      <alignment horizontal="center" vertical="center"/>
      <protection hidden="1"/>
    </xf>
    <xf numFmtId="0" fontId="29" fillId="0" borderId="0" xfId="0" applyFont="1" applyAlignment="1" applyProtection="1">
      <alignment horizontal="center" vertical="center"/>
      <protection hidden="1"/>
    </xf>
    <xf numFmtId="2" fontId="29" fillId="0" borderId="0" xfId="0" applyNumberFormat="1" applyFont="1" applyAlignment="1" applyProtection="1">
      <alignment horizontal="center" vertical="center"/>
      <protection hidden="1"/>
    </xf>
    <xf numFmtId="0" fontId="29" fillId="0" borderId="0" xfId="0" applyFont="1" applyAlignment="1" applyProtection="1">
      <alignment horizontal="center"/>
      <protection hidden="1"/>
    </xf>
    <xf numFmtId="0" fontId="31" fillId="0" borderId="1" xfId="0" applyFont="1" applyBorder="1" applyAlignment="1" applyProtection="1">
      <alignment horizontal="center" vertical="center"/>
      <protection hidden="1"/>
    </xf>
    <xf numFmtId="1" fontId="31" fillId="0" borderId="1" xfId="0" applyNumberFormat="1"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14" fillId="0" borderId="0" xfId="0" applyFont="1" applyAlignment="1" applyProtection="1">
      <alignment horizontal="center"/>
      <protection hidden="1"/>
    </xf>
    <xf numFmtId="0" fontId="21" fillId="0" borderId="0" xfId="0" applyFont="1" applyAlignment="1" applyProtection="1">
      <alignment horizontal="center" vertical="center" wrapText="1"/>
      <protection hidden="1"/>
    </xf>
    <xf numFmtId="0" fontId="21" fillId="13" borderId="1" xfId="0" applyFont="1" applyFill="1" applyBorder="1" applyAlignment="1" applyProtection="1">
      <alignment horizontal="center" vertical="center"/>
      <protection hidden="1"/>
    </xf>
    <xf numFmtId="0" fontId="14" fillId="0" borderId="0" xfId="0" applyFont="1" applyAlignment="1" applyProtection="1">
      <alignment horizontal="center" vertical="center"/>
      <protection hidden="1"/>
    </xf>
    <xf numFmtId="0" fontId="14" fillId="13" borderId="1" xfId="0" applyFont="1" applyFill="1" applyBorder="1" applyAlignment="1" applyProtection="1">
      <alignment horizontal="center" vertical="center"/>
      <protection hidden="1"/>
    </xf>
    <xf numFmtId="1" fontId="31" fillId="0" borderId="12" xfId="0" applyNumberFormat="1" applyFont="1" applyBorder="1" applyAlignment="1" applyProtection="1">
      <alignment horizontal="center" vertical="center"/>
      <protection hidden="1"/>
    </xf>
    <xf numFmtId="0" fontId="14" fillId="10" borderId="6" xfId="0" applyFont="1" applyFill="1" applyBorder="1" applyAlignment="1" applyProtection="1">
      <alignment horizontal="center" vertical="center"/>
      <protection hidden="1"/>
    </xf>
    <xf numFmtId="0" fontId="27" fillId="0" borderId="0" xfId="0" applyFont="1" applyProtection="1">
      <protection hidden="1"/>
    </xf>
    <xf numFmtId="0" fontId="21" fillId="13" borderId="1" xfId="0" applyFont="1" applyFill="1" applyBorder="1" applyAlignment="1" applyProtection="1">
      <alignment horizontal="center" vertical="center" wrapText="1"/>
      <protection hidden="1"/>
    </xf>
    <xf numFmtId="0" fontId="0" fillId="2" borderId="0" xfId="0" applyFont="1" applyFill="1" applyProtection="1">
      <protection hidden="1"/>
    </xf>
    <xf numFmtId="0" fontId="1" fillId="2" borderId="24" xfId="0" applyFont="1" applyFill="1" applyBorder="1" applyProtection="1">
      <protection hidden="1"/>
    </xf>
    <xf numFmtId="0" fontId="7" fillId="2" borderId="25" xfId="0" applyFont="1" applyFill="1" applyBorder="1" applyProtection="1">
      <protection hidden="1"/>
    </xf>
    <xf numFmtId="0" fontId="7" fillId="2" borderId="25" xfId="0" applyFont="1" applyFill="1" applyBorder="1" applyAlignment="1" applyProtection="1">
      <alignment vertical="center" wrapText="1"/>
      <protection hidden="1"/>
    </xf>
    <xf numFmtId="0" fontId="47" fillId="2" borderId="22" xfId="0" applyFont="1" applyFill="1" applyBorder="1" applyProtection="1">
      <protection hidden="1"/>
    </xf>
    <xf numFmtId="0" fontId="47" fillId="2" borderId="24" xfId="0" applyFont="1" applyFill="1" applyBorder="1" applyProtection="1">
      <protection hidden="1"/>
    </xf>
    <xf numFmtId="0" fontId="36" fillId="2" borderId="0" xfId="0" applyFont="1" applyFill="1" applyAlignment="1" applyProtection="1">
      <alignment horizontal="left"/>
      <protection hidden="1"/>
    </xf>
    <xf numFmtId="0" fontId="48" fillId="0" borderId="26" xfId="0" applyFont="1" applyBorder="1" applyAlignment="1" applyProtection="1">
      <alignment horizontal="center"/>
      <protection hidden="1"/>
    </xf>
    <xf numFmtId="0" fontId="43" fillId="27" borderId="25" xfId="0" applyFont="1" applyFill="1" applyBorder="1" applyAlignment="1" applyProtection="1">
      <alignment horizontal="center" vertical="center"/>
      <protection hidden="1"/>
    </xf>
    <xf numFmtId="0" fontId="43" fillId="27" borderId="24" xfId="0" applyFont="1" applyFill="1" applyBorder="1" applyAlignment="1" applyProtection="1">
      <alignment horizontal="center" vertical="center"/>
      <protection hidden="1"/>
    </xf>
    <xf numFmtId="0" fontId="31" fillId="0" borderId="1" xfId="0" applyFont="1" applyBorder="1" applyAlignment="1" applyProtection="1">
      <alignment horizontal="center" vertical="center"/>
      <protection hidden="1"/>
    </xf>
    <xf numFmtId="0" fontId="33" fillId="10" borderId="19" xfId="0" applyFont="1" applyFill="1" applyBorder="1" applyAlignment="1" applyProtection="1">
      <alignment horizontal="center" vertical="center"/>
      <protection hidden="1"/>
    </xf>
    <xf numFmtId="0" fontId="33" fillId="10" borderId="38" xfId="0" applyFont="1" applyFill="1" applyBorder="1" applyAlignment="1" applyProtection="1">
      <alignment horizontal="center" vertical="center"/>
      <protection hidden="1"/>
    </xf>
    <xf numFmtId="0" fontId="0" fillId="0" borderId="38" xfId="0" applyBorder="1" applyAlignment="1" applyProtection="1">
      <alignment horizontal="center" vertical="center" wrapText="1"/>
      <protection hidden="1"/>
    </xf>
    <xf numFmtId="0" fontId="0" fillId="2" borderId="0" xfId="0" applyFill="1" applyProtection="1">
      <protection hidden="1"/>
    </xf>
    <xf numFmtId="0" fontId="24" fillId="10" borderId="26" xfId="0" applyFont="1" applyFill="1" applyBorder="1" applyAlignment="1" applyProtection="1">
      <alignment horizontal="center" vertical="center" wrapText="1"/>
      <protection hidden="1"/>
    </xf>
    <xf numFmtId="2" fontId="29" fillId="24" borderId="1" xfId="0" applyNumberFormat="1" applyFont="1" applyFill="1" applyBorder="1" applyAlignment="1" applyProtection="1">
      <alignment horizontal="center" vertical="center"/>
      <protection hidden="1"/>
    </xf>
    <xf numFmtId="2" fontId="29" fillId="25" borderId="1" xfId="0" applyNumberFormat="1" applyFont="1" applyFill="1" applyBorder="1" applyAlignment="1" applyProtection="1">
      <alignment horizontal="center" vertical="center"/>
      <protection hidden="1"/>
    </xf>
    <xf numFmtId="0" fontId="24" fillId="7" borderId="26" xfId="0" applyFont="1" applyFill="1" applyBorder="1" applyAlignment="1" applyProtection="1">
      <alignment horizontal="center" vertical="center" wrapText="1"/>
      <protection hidden="1"/>
    </xf>
    <xf numFmtId="0" fontId="24" fillId="10" borderId="26" xfId="0" applyFont="1" applyFill="1" applyBorder="1" applyAlignment="1" applyProtection="1">
      <alignment horizontal="center"/>
      <protection hidden="1"/>
    </xf>
    <xf numFmtId="0" fontId="0" fillId="2" borderId="0" xfId="0" applyFont="1" applyFill="1" applyProtection="1">
      <protection hidden="1"/>
    </xf>
    <xf numFmtId="0" fontId="21" fillId="13" borderId="1" xfId="0" applyFont="1" applyFill="1" applyBorder="1" applyAlignment="1" applyProtection="1">
      <alignment horizontal="center" vertical="center" wrapText="1"/>
      <protection hidden="1"/>
    </xf>
    <xf numFmtId="0" fontId="21" fillId="13" borderId="1" xfId="0" applyFont="1" applyFill="1" applyBorder="1" applyAlignment="1" applyProtection="1">
      <alignment horizontal="center" vertical="center"/>
      <protection hidden="1"/>
    </xf>
    <xf numFmtId="0" fontId="1" fillId="0" borderId="0" xfId="0" applyFont="1" applyFill="1" applyAlignment="1" applyProtection="1">
      <alignment horizontal="center"/>
      <protection hidden="1"/>
    </xf>
    <xf numFmtId="0" fontId="48" fillId="0" borderId="26" xfId="0" applyFont="1" applyBorder="1" applyAlignment="1" applyProtection="1">
      <alignment horizontal="center" vertical="center"/>
      <protection hidden="1"/>
    </xf>
    <xf numFmtId="0" fontId="35" fillId="7" borderId="39" xfId="0" applyFont="1" applyFill="1" applyBorder="1" applyAlignment="1" applyProtection="1">
      <alignment horizontal="center" vertical="center"/>
      <protection hidden="1"/>
    </xf>
    <xf numFmtId="0" fontId="48" fillId="0" borderId="41" xfId="0" applyFont="1" applyBorder="1" applyAlignment="1" applyProtection="1">
      <alignment horizontal="center" vertical="center"/>
      <protection hidden="1"/>
    </xf>
    <xf numFmtId="0" fontId="0" fillId="0" borderId="0" xfId="0" applyBorder="1" applyAlignment="1" applyProtection="1">
      <alignment horizontal="center"/>
      <protection hidden="1"/>
    </xf>
    <xf numFmtId="2" fontId="31" fillId="0" borderId="0" xfId="0" applyNumberFormat="1" applyFont="1" applyFill="1" applyBorder="1" applyAlignment="1" applyProtection="1">
      <alignment horizontal="center" vertical="center"/>
      <protection hidden="1"/>
    </xf>
    <xf numFmtId="0" fontId="31" fillId="0" borderId="0" xfId="0" applyFont="1" applyFill="1" applyBorder="1" applyAlignment="1" applyProtection="1">
      <alignment horizontal="center" vertical="center"/>
      <protection hidden="1"/>
    </xf>
    <xf numFmtId="0" fontId="22" fillId="10" borderId="26" xfId="0" applyFont="1" applyFill="1" applyBorder="1" applyAlignment="1" applyProtection="1">
      <alignment horizontal="center" vertical="center" wrapText="1"/>
      <protection hidden="1"/>
    </xf>
    <xf numFmtId="0" fontId="0" fillId="0" borderId="0" xfId="0" applyFont="1" applyProtection="1">
      <protection hidden="1"/>
    </xf>
    <xf numFmtId="0" fontId="0" fillId="0" borderId="0" xfId="0" applyFont="1" applyAlignment="1" applyProtection="1">
      <alignment horizontal="center"/>
      <protection hidden="1"/>
    </xf>
    <xf numFmtId="0" fontId="31" fillId="20" borderId="1" xfId="0" applyNumberFormat="1" applyFont="1" applyFill="1" applyBorder="1" applyAlignment="1" applyProtection="1">
      <alignment horizontal="center" vertical="center"/>
      <protection hidden="1"/>
    </xf>
    <xf numFmtId="0" fontId="0" fillId="2" borderId="0" xfId="0" applyFont="1" applyFill="1" applyProtection="1">
      <protection hidden="1"/>
    </xf>
    <xf numFmtId="0" fontId="24" fillId="10" borderId="26" xfId="0" applyFont="1" applyFill="1" applyBorder="1" applyAlignment="1" applyProtection="1">
      <alignment horizontal="center"/>
      <protection hidden="1"/>
    </xf>
    <xf numFmtId="0" fontId="49" fillId="2" borderId="0" xfId="0" applyFont="1" applyFill="1" applyProtection="1">
      <protection hidden="1"/>
    </xf>
    <xf numFmtId="0" fontId="33" fillId="10" borderId="40" xfId="0" applyFont="1" applyFill="1" applyBorder="1" applyAlignment="1" applyProtection="1">
      <alignment horizontal="center" vertical="center"/>
      <protection hidden="1"/>
    </xf>
    <xf numFmtId="0" fontId="33" fillId="7" borderId="40" xfId="0" applyFont="1" applyFill="1" applyBorder="1" applyAlignment="1" applyProtection="1">
      <alignment horizontal="center" vertical="center"/>
      <protection hidden="1"/>
    </xf>
    <xf numFmtId="0" fontId="11" fillId="2" borderId="2" xfId="0" applyFont="1" applyFill="1" applyBorder="1" applyAlignment="1" applyProtection="1">
      <protection hidden="1"/>
    </xf>
    <xf numFmtId="0" fontId="11" fillId="2" borderId="3" xfId="0" applyFont="1" applyFill="1" applyBorder="1" applyAlignment="1" applyProtection="1">
      <protection hidden="1"/>
    </xf>
    <xf numFmtId="0" fontId="11" fillId="2" borderId="6" xfId="0" applyFont="1" applyFill="1" applyBorder="1" applyAlignment="1" applyProtection="1">
      <protection hidden="1"/>
    </xf>
    <xf numFmtId="14" fontId="0" fillId="0" borderId="1" xfId="0" applyNumberFormat="1" applyBorder="1" applyAlignment="1" applyProtection="1">
      <alignment horizontal="center"/>
      <protection hidden="1"/>
    </xf>
    <xf numFmtId="0" fontId="0" fillId="0" borderId="1" xfId="0" applyBorder="1" applyAlignment="1" applyProtection="1">
      <alignment horizontal="center"/>
      <protection hidden="1"/>
    </xf>
    <xf numFmtId="0" fontId="0" fillId="0" borderId="1" xfId="0" applyBorder="1" applyAlignment="1" applyProtection="1">
      <alignment horizontal="center" wrapText="1"/>
      <protection hidden="1"/>
    </xf>
    <xf numFmtId="0" fontId="0" fillId="0" borderId="7" xfId="0" applyBorder="1" applyAlignment="1" applyProtection="1">
      <alignment horizontal="center"/>
      <protection hidden="1"/>
    </xf>
    <xf numFmtId="0" fontId="0" fillId="0" borderId="0" xfId="0" applyBorder="1" applyAlignment="1" applyProtection="1">
      <alignment horizontal="center"/>
      <protection hidden="1"/>
    </xf>
    <xf numFmtId="0" fontId="27" fillId="0" borderId="0" xfId="0" applyFont="1"/>
    <xf numFmtId="0" fontId="0" fillId="0" borderId="7" xfId="0" applyBorder="1" applyAlignment="1" applyProtection="1">
      <protection hidden="1"/>
    </xf>
    <xf numFmtId="0" fontId="0" fillId="0" borderId="0" xfId="0" applyBorder="1" applyAlignment="1" applyProtection="1">
      <protection hidden="1"/>
    </xf>
    <xf numFmtId="0" fontId="0" fillId="2" borderId="0" xfId="0" applyFont="1" applyFill="1" applyProtection="1">
      <protection hidden="1"/>
    </xf>
    <xf numFmtId="0" fontId="8" fillId="5" borderId="8" xfId="0" applyFont="1" applyFill="1" applyBorder="1" applyAlignment="1" applyProtection="1">
      <alignment horizontal="left"/>
      <protection hidden="1"/>
    </xf>
    <xf numFmtId="0" fontId="0" fillId="0" borderId="1"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24" fillId="0" borderId="32" xfId="0" applyFont="1" applyBorder="1" applyAlignment="1" applyProtection="1">
      <alignment horizontal="center" wrapText="1"/>
      <protection hidden="1"/>
    </xf>
    <xf numFmtId="0" fontId="31" fillId="0" borderId="1" xfId="1" applyFont="1" applyFill="1" applyBorder="1" applyAlignment="1" applyProtection="1">
      <alignment horizontal="center" vertical="center"/>
      <protection hidden="1"/>
    </xf>
    <xf numFmtId="0" fontId="33" fillId="10" borderId="19" xfId="0" applyFont="1" applyFill="1" applyBorder="1" applyAlignment="1" applyProtection="1">
      <alignment horizontal="center" vertical="center"/>
      <protection hidden="1"/>
    </xf>
    <xf numFmtId="0" fontId="0" fillId="0" borderId="1" xfId="0" applyBorder="1" applyAlignment="1">
      <alignment horizontal="center" wrapText="1"/>
    </xf>
    <xf numFmtId="0" fontId="24" fillId="0" borderId="46" xfId="0" applyFont="1" applyBorder="1" applyAlignment="1" applyProtection="1">
      <alignment horizontal="center" vertical="center"/>
      <protection hidden="1"/>
    </xf>
    <xf numFmtId="0" fontId="24" fillId="10" borderId="43" xfId="0" applyFont="1" applyFill="1" applyBorder="1" applyAlignment="1" applyProtection="1">
      <alignment horizontal="center" vertical="center" wrapText="1"/>
      <protection hidden="1"/>
    </xf>
    <xf numFmtId="0" fontId="24" fillId="10" borderId="44" xfId="0" applyFont="1" applyFill="1" applyBorder="1" applyAlignment="1" applyProtection="1">
      <alignment horizontal="center" vertical="center" wrapText="1"/>
      <protection hidden="1"/>
    </xf>
    <xf numFmtId="0" fontId="24" fillId="10" borderId="35" xfId="0" applyFont="1" applyFill="1" applyBorder="1" applyAlignment="1" applyProtection="1">
      <alignment horizontal="center" vertical="center" wrapText="1"/>
      <protection hidden="1"/>
    </xf>
    <xf numFmtId="0" fontId="24" fillId="10" borderId="36" xfId="0" applyFont="1" applyFill="1" applyBorder="1" applyAlignment="1" applyProtection="1">
      <alignment horizontal="center" vertical="center" wrapText="1"/>
      <protection hidden="1"/>
    </xf>
    <xf numFmtId="0" fontId="24" fillId="10" borderId="1" xfId="0" applyFont="1" applyFill="1" applyBorder="1" applyAlignment="1" applyProtection="1">
      <alignment horizontal="center" vertical="center"/>
      <protection hidden="1"/>
    </xf>
    <xf numFmtId="0" fontId="24" fillId="10" borderId="1" xfId="0" applyFont="1" applyFill="1" applyBorder="1" applyAlignment="1" applyProtection="1">
      <alignment horizontal="center" vertical="center" wrapText="1"/>
      <protection hidden="1"/>
    </xf>
    <xf numFmtId="0" fontId="24" fillId="10" borderId="2" xfId="0" applyFont="1" applyFill="1" applyBorder="1" applyAlignment="1" applyProtection="1">
      <alignment horizontal="center" vertical="center" wrapText="1"/>
      <protection hidden="1"/>
    </xf>
    <xf numFmtId="0" fontId="0" fillId="0" borderId="31" xfId="0" applyFont="1" applyBorder="1" applyAlignment="1" applyProtection="1">
      <alignment horizontal="center" vertical="center"/>
      <protection hidden="1"/>
    </xf>
    <xf numFmtId="0" fontId="0" fillId="0" borderId="1" xfId="0" applyFont="1" applyBorder="1" applyAlignment="1" applyProtection="1">
      <alignment horizontal="center" vertical="center"/>
      <protection hidden="1"/>
    </xf>
    <xf numFmtId="0" fontId="0" fillId="0" borderId="2" xfId="0" applyFont="1" applyBorder="1" applyAlignment="1" applyProtection="1">
      <alignment horizontal="center" vertical="center"/>
      <protection hidden="1"/>
    </xf>
    <xf numFmtId="0" fontId="0" fillId="18" borderId="1" xfId="0" applyFont="1" applyFill="1" applyBorder="1" applyAlignment="1" applyProtection="1">
      <alignment horizontal="center" vertical="center"/>
      <protection locked="0" hidden="1"/>
    </xf>
    <xf numFmtId="0" fontId="0" fillId="18" borderId="31" xfId="0" applyFont="1" applyFill="1" applyBorder="1" applyAlignment="1" applyProtection="1">
      <alignment horizontal="center" vertical="center"/>
      <protection locked="0" hidden="1"/>
    </xf>
    <xf numFmtId="0" fontId="0" fillId="18" borderId="33" xfId="0" applyFont="1" applyFill="1" applyBorder="1" applyAlignment="1" applyProtection="1">
      <alignment horizontal="center" vertical="center"/>
      <protection locked="0" hidden="1"/>
    </xf>
    <xf numFmtId="0" fontId="0" fillId="0" borderId="1" xfId="0" applyBorder="1" applyAlignment="1" applyProtection="1">
      <alignment horizontal="left" wrapText="1"/>
      <protection hidden="1"/>
    </xf>
    <xf numFmtId="0" fontId="9" fillId="2" borderId="7" xfId="0" applyFont="1" applyFill="1" applyBorder="1" applyAlignment="1" applyProtection="1">
      <protection hidden="1"/>
    </xf>
    <xf numFmtId="0" fontId="0" fillId="2" borderId="0" xfId="0" applyFill="1" applyAlignment="1"/>
    <xf numFmtId="0" fontId="49" fillId="2" borderId="7" xfId="0" applyFont="1" applyFill="1" applyBorder="1" applyAlignment="1" applyProtection="1">
      <alignment vertical="center"/>
      <protection hidden="1"/>
    </xf>
    <xf numFmtId="0" fontId="49" fillId="2" borderId="0" xfId="0" applyFont="1" applyFill="1" applyBorder="1" applyAlignment="1" applyProtection="1">
      <alignment vertical="center"/>
      <protection hidden="1"/>
    </xf>
    <xf numFmtId="0" fontId="49" fillId="2" borderId="18" xfId="0" applyFont="1" applyFill="1" applyBorder="1" applyAlignment="1" applyProtection="1">
      <alignment vertical="center"/>
      <protection hidden="1"/>
    </xf>
    <xf numFmtId="0" fontId="7" fillId="0" borderId="25" xfId="0" applyFont="1" applyBorder="1" applyAlignment="1" applyProtection="1">
      <alignment horizontal="left"/>
      <protection locked="0" hidden="1"/>
    </xf>
    <xf numFmtId="14" fontId="7" fillId="0" borderId="25" xfId="0" applyNumberFormat="1" applyFont="1" applyBorder="1" applyAlignment="1" applyProtection="1">
      <alignment horizontal="left"/>
      <protection locked="0" hidden="1"/>
    </xf>
    <xf numFmtId="0" fontId="0" fillId="0" borderId="1" xfId="0" applyBorder="1" applyAlignment="1" applyProtection="1">
      <alignment horizontal="left" vertical="center" wrapText="1"/>
      <protection hidden="1"/>
    </xf>
    <xf numFmtId="0" fontId="55" fillId="0" borderId="42" xfId="0" applyFont="1" applyBorder="1" applyAlignment="1">
      <alignment horizontal="center" vertical="center" wrapText="1"/>
    </xf>
    <xf numFmtId="0" fontId="55" fillId="0" borderId="38" xfId="0" applyFont="1" applyBorder="1" applyAlignment="1">
      <alignment horizontal="center" vertical="center"/>
    </xf>
    <xf numFmtId="0" fontId="55" fillId="0" borderId="41" xfId="0" applyFont="1" applyBorder="1" applyAlignment="1">
      <alignment horizontal="center" vertical="center"/>
    </xf>
    <xf numFmtId="0" fontId="0" fillId="0" borderId="19" xfId="0" applyBorder="1" applyAlignment="1">
      <alignment horizontal="center"/>
    </xf>
    <xf numFmtId="0" fontId="0" fillId="0" borderId="20" xfId="0" applyBorder="1" applyAlignment="1">
      <alignment horizontal="center"/>
    </xf>
    <xf numFmtId="0" fontId="0" fillId="0" borderId="47"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1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48" xfId="0" applyBorder="1" applyAlignment="1">
      <alignment horizontal="center"/>
    </xf>
    <xf numFmtId="0" fontId="22" fillId="4" borderId="9" xfId="0" applyFont="1" applyFill="1" applyBorder="1" applyAlignment="1" applyProtection="1">
      <alignment horizontal="left" vertical="center" wrapText="1"/>
      <protection hidden="1"/>
    </xf>
    <xf numFmtId="0" fontId="22" fillId="4" borderId="10" xfId="0" applyFont="1" applyFill="1" applyBorder="1" applyAlignment="1" applyProtection="1">
      <alignment horizontal="left" vertical="center" wrapText="1"/>
      <protection hidden="1"/>
    </xf>
    <xf numFmtId="0" fontId="7" fillId="6" borderId="19" xfId="0" applyFont="1" applyFill="1" applyBorder="1" applyAlignment="1" applyProtection="1">
      <alignment horizontal="left"/>
      <protection locked="0" hidden="1"/>
    </xf>
    <xf numFmtId="0" fontId="7" fillId="6" borderId="21" xfId="0" applyFont="1" applyFill="1" applyBorder="1" applyAlignment="1" applyProtection="1">
      <alignment horizontal="left"/>
      <protection locked="0" hidden="1"/>
    </xf>
    <xf numFmtId="0" fontId="7" fillId="6" borderId="22" xfId="0" applyFont="1" applyFill="1" applyBorder="1" applyAlignment="1" applyProtection="1">
      <alignment horizontal="left" wrapText="1"/>
      <protection locked="0" hidden="1"/>
    </xf>
    <xf numFmtId="0" fontId="7" fillId="6" borderId="24" xfId="0" applyFont="1" applyFill="1" applyBorder="1" applyAlignment="1" applyProtection="1">
      <alignment horizontal="left" wrapText="1"/>
      <protection locked="0" hidden="1"/>
    </xf>
    <xf numFmtId="0" fontId="4" fillId="0" borderId="7" xfId="0" applyFont="1" applyBorder="1" applyAlignment="1" applyProtection="1">
      <alignment horizontal="center"/>
      <protection locked="0" hidden="1"/>
    </xf>
    <xf numFmtId="0" fontId="25" fillId="0" borderId="0" xfId="0" applyFont="1" applyAlignment="1" applyProtection="1">
      <alignment horizontal="center"/>
      <protection locked="0" hidden="1"/>
    </xf>
    <xf numFmtId="0" fontId="8" fillId="5" borderId="3" xfId="0" applyFont="1" applyFill="1" applyBorder="1" applyAlignment="1" applyProtection="1">
      <alignment horizontal="center"/>
      <protection hidden="1"/>
    </xf>
    <xf numFmtId="0" fontId="8" fillId="5" borderId="29" xfId="0" applyFont="1" applyFill="1" applyBorder="1" applyAlignment="1" applyProtection="1">
      <alignment horizontal="center"/>
      <protection hidden="1"/>
    </xf>
    <xf numFmtId="0" fontId="8" fillId="5" borderId="2" xfId="0" applyFont="1" applyFill="1" applyBorder="1" applyAlignment="1" applyProtection="1">
      <alignment horizontal="center"/>
      <protection hidden="1"/>
    </xf>
    <xf numFmtId="0" fontId="0" fillId="0" borderId="21" xfId="0"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18" fillId="9" borderId="4" xfId="0" applyFont="1" applyFill="1" applyBorder="1" applyAlignment="1" applyProtection="1">
      <alignment horizontal="center" vertical="top"/>
      <protection hidden="1"/>
    </xf>
    <xf numFmtId="0" fontId="18" fillId="9" borderId="16" xfId="0" applyFont="1" applyFill="1" applyBorder="1" applyAlignment="1" applyProtection="1">
      <alignment horizontal="center" vertical="top"/>
      <protection hidden="1"/>
    </xf>
    <xf numFmtId="0" fontId="19" fillId="10" borderId="0" xfId="0" applyFont="1" applyFill="1" applyAlignment="1" applyProtection="1">
      <alignment horizontal="center" vertical="center"/>
      <protection hidden="1"/>
    </xf>
    <xf numFmtId="0" fontId="19" fillId="7" borderId="0" xfId="0" applyFont="1" applyFill="1" applyAlignment="1" applyProtection="1">
      <alignment horizontal="center" vertical="center"/>
      <protection hidden="1"/>
    </xf>
    <xf numFmtId="0" fontId="19" fillId="11" borderId="0" xfId="0" applyFont="1" applyFill="1" applyAlignment="1" applyProtection="1">
      <alignment horizontal="center" vertical="center"/>
      <protection hidden="1"/>
    </xf>
    <xf numFmtId="0" fontId="8" fillId="4" borderId="22" xfId="0" applyFont="1" applyFill="1" applyBorder="1" applyAlignment="1" applyProtection="1">
      <alignment horizontal="left"/>
      <protection hidden="1"/>
    </xf>
    <xf numFmtId="0" fontId="8" fillId="4" borderId="24" xfId="0" applyFont="1" applyFill="1" applyBorder="1" applyAlignment="1" applyProtection="1">
      <alignment horizontal="left"/>
      <protection hidden="1"/>
    </xf>
    <xf numFmtId="0" fontId="8" fillId="5" borderId="2" xfId="0" applyFont="1" applyFill="1" applyBorder="1" applyAlignment="1" applyProtection="1">
      <alignment horizontal="left"/>
      <protection hidden="1"/>
    </xf>
    <xf numFmtId="0" fontId="8" fillId="5" borderId="29" xfId="0" applyFont="1" applyFill="1" applyBorder="1" applyAlignment="1" applyProtection="1">
      <alignment horizontal="left"/>
      <protection hidden="1"/>
    </xf>
    <xf numFmtId="0" fontId="7" fillId="6" borderId="22" xfId="0" applyFont="1" applyFill="1" applyBorder="1" applyAlignment="1" applyProtection="1">
      <alignment horizontal="left" wrapText="1"/>
      <protection hidden="1"/>
    </xf>
    <xf numFmtId="0" fontId="7" fillId="6" borderId="24" xfId="0" applyFont="1" applyFill="1" applyBorder="1" applyAlignment="1" applyProtection="1">
      <alignment horizontal="left" wrapText="1"/>
      <protection hidden="1"/>
    </xf>
    <xf numFmtId="49" fontId="7" fillId="6" borderId="22" xfId="0" applyNumberFormat="1" applyFont="1" applyFill="1" applyBorder="1" applyAlignment="1" applyProtection="1">
      <alignment horizontal="left" wrapText="1"/>
      <protection locked="0" hidden="1"/>
    </xf>
    <xf numFmtId="49" fontId="7" fillId="6" borderId="24" xfId="0" applyNumberFormat="1" applyFont="1" applyFill="1" applyBorder="1" applyAlignment="1" applyProtection="1">
      <alignment horizontal="left" wrapText="1"/>
      <protection locked="0" hidden="1"/>
    </xf>
    <xf numFmtId="0" fontId="23" fillId="0" borderId="22" xfId="0" applyFont="1" applyBorder="1" applyAlignment="1" applyProtection="1">
      <alignment horizontal="center" vertical="center"/>
      <protection hidden="1"/>
    </xf>
    <xf numFmtId="0" fontId="23" fillId="0" borderId="24" xfId="0" applyFont="1" applyBorder="1" applyAlignment="1" applyProtection="1">
      <alignment horizontal="center" vertical="center"/>
      <protection hidden="1"/>
    </xf>
    <xf numFmtId="0" fontId="17" fillId="9" borderId="13" xfId="0" applyFont="1" applyFill="1" applyBorder="1" applyAlignment="1" applyProtection="1">
      <alignment horizontal="center" vertical="top"/>
      <protection hidden="1"/>
    </xf>
    <xf numFmtId="0" fontId="17" fillId="9" borderId="4" xfId="0" applyFont="1" applyFill="1" applyBorder="1" applyAlignment="1" applyProtection="1">
      <alignment horizontal="center" vertical="top"/>
      <protection hidden="1"/>
    </xf>
    <xf numFmtId="0" fontId="24" fillId="10" borderId="0" xfId="0" applyFont="1" applyFill="1" applyAlignment="1" applyProtection="1">
      <alignment horizontal="center" vertical="center" wrapText="1"/>
      <protection hidden="1"/>
    </xf>
    <xf numFmtId="0" fontId="14" fillId="10" borderId="0" xfId="0" applyFont="1" applyFill="1" applyBorder="1" applyAlignment="1" applyProtection="1">
      <alignment horizontal="center" vertical="center" wrapText="1"/>
      <protection hidden="1"/>
    </xf>
    <xf numFmtId="0" fontId="33" fillId="10" borderId="38" xfId="0" applyFont="1" applyFill="1" applyBorder="1" applyAlignment="1" applyProtection="1">
      <alignment horizontal="center" vertical="center" wrapText="1"/>
      <protection hidden="1"/>
    </xf>
    <xf numFmtId="0" fontId="12" fillId="10" borderId="39" xfId="0" applyFont="1" applyFill="1" applyBorder="1" applyProtection="1">
      <protection hidden="1"/>
    </xf>
    <xf numFmtId="0" fontId="24" fillId="10" borderId="26" xfId="0" applyFont="1" applyFill="1" applyBorder="1" applyAlignment="1" applyProtection="1">
      <alignment horizontal="center" vertical="center" wrapText="1"/>
      <protection hidden="1"/>
    </xf>
    <xf numFmtId="0" fontId="24" fillId="10" borderId="27" xfId="0" applyFont="1" applyFill="1" applyBorder="1" applyAlignment="1" applyProtection="1">
      <alignment horizontal="center" vertical="center" wrapText="1"/>
      <protection hidden="1"/>
    </xf>
    <xf numFmtId="0" fontId="33" fillId="10" borderId="20" xfId="0" applyFont="1" applyFill="1" applyBorder="1" applyAlignment="1" applyProtection="1">
      <alignment horizontal="center" vertical="center"/>
      <protection hidden="1"/>
    </xf>
    <xf numFmtId="0" fontId="33" fillId="10" borderId="19" xfId="0" applyFont="1" applyFill="1" applyBorder="1" applyAlignment="1" applyProtection="1">
      <alignment horizontal="center" vertical="center"/>
      <protection hidden="1"/>
    </xf>
    <xf numFmtId="0" fontId="24" fillId="10" borderId="19" xfId="0" applyFont="1" applyFill="1" applyBorder="1" applyAlignment="1" applyProtection="1">
      <alignment horizontal="center" vertical="center"/>
      <protection hidden="1"/>
    </xf>
    <xf numFmtId="0" fontId="24" fillId="10" borderId="20" xfId="0" applyFont="1" applyFill="1" applyBorder="1" applyAlignment="1" applyProtection="1">
      <alignment horizontal="center" vertical="center"/>
      <protection hidden="1"/>
    </xf>
    <xf numFmtId="0" fontId="24" fillId="10" borderId="21" xfId="0" applyFont="1" applyFill="1" applyBorder="1" applyAlignment="1" applyProtection="1">
      <alignment horizontal="center" vertical="center"/>
      <protection hidden="1"/>
    </xf>
    <xf numFmtId="0" fontId="0" fillId="0" borderId="19" xfId="0" applyBorder="1" applyAlignment="1" applyProtection="1">
      <alignment horizontal="center"/>
      <protection locked="0" hidden="1"/>
    </xf>
    <xf numFmtId="0" fontId="0" fillId="0" borderId="20" xfId="0" applyBorder="1" applyAlignment="1" applyProtection="1">
      <alignment horizontal="center"/>
      <protection locked="0" hidden="1"/>
    </xf>
    <xf numFmtId="0" fontId="0" fillId="0" borderId="21" xfId="0" applyBorder="1" applyAlignment="1" applyProtection="1">
      <alignment horizontal="center"/>
      <protection locked="0" hidden="1"/>
    </xf>
    <xf numFmtId="0" fontId="0" fillId="0" borderId="7" xfId="0" applyBorder="1" applyAlignment="1" applyProtection="1">
      <alignment horizontal="center"/>
      <protection locked="0" hidden="1"/>
    </xf>
    <xf numFmtId="0" fontId="0" fillId="0" borderId="0" xfId="0" applyAlignment="1" applyProtection="1">
      <alignment horizontal="center"/>
      <protection locked="0" hidden="1"/>
    </xf>
    <xf numFmtId="0" fontId="0" fillId="0" borderId="8" xfId="0" applyBorder="1" applyAlignment="1" applyProtection="1">
      <alignment horizontal="center"/>
      <protection locked="0" hidden="1"/>
    </xf>
    <xf numFmtId="0" fontId="0" fillId="0" borderId="9" xfId="0" applyBorder="1" applyAlignment="1" applyProtection="1">
      <alignment horizontal="center"/>
      <protection locked="0" hidden="1"/>
    </xf>
    <xf numFmtId="0" fontId="0" fillId="0" borderId="10" xfId="0" applyBorder="1" applyAlignment="1" applyProtection="1">
      <alignment horizontal="center"/>
      <protection locked="0" hidden="1"/>
    </xf>
    <xf numFmtId="0" fontId="0" fillId="0" borderId="11" xfId="0" applyBorder="1" applyAlignment="1" applyProtection="1">
      <alignment horizontal="center"/>
      <protection locked="0" hidden="1"/>
    </xf>
    <xf numFmtId="0" fontId="24" fillId="10" borderId="0" xfId="0" applyFont="1" applyFill="1" applyAlignment="1" applyProtection="1">
      <alignment horizontal="center" wrapText="1"/>
      <protection hidden="1"/>
    </xf>
    <xf numFmtId="0" fontId="24" fillId="10" borderId="40" xfId="0" applyFont="1" applyFill="1" applyBorder="1" applyAlignment="1" applyProtection="1">
      <alignment horizontal="center" vertical="center" wrapText="1"/>
      <protection hidden="1"/>
    </xf>
    <xf numFmtId="0" fontId="33" fillId="10" borderId="22" xfId="0" applyFont="1" applyFill="1" applyBorder="1" applyAlignment="1" applyProtection="1">
      <alignment horizontal="center" vertical="center"/>
      <protection hidden="1"/>
    </xf>
    <xf numFmtId="0" fontId="33" fillId="10" borderId="23" xfId="0" applyFont="1" applyFill="1" applyBorder="1" applyAlignment="1" applyProtection="1">
      <alignment horizontal="center" vertical="center"/>
      <protection hidden="1"/>
    </xf>
    <xf numFmtId="0" fontId="24" fillId="10" borderId="22" xfId="0" applyFont="1" applyFill="1" applyBorder="1" applyAlignment="1" applyProtection="1">
      <alignment horizontal="center" vertical="center"/>
      <protection hidden="1"/>
    </xf>
    <xf numFmtId="0" fontId="24" fillId="10" borderId="23" xfId="0" applyFont="1" applyFill="1" applyBorder="1" applyAlignment="1" applyProtection="1">
      <alignment horizontal="center" vertical="center"/>
      <protection hidden="1"/>
    </xf>
    <xf numFmtId="0" fontId="24" fillId="10" borderId="24" xfId="0" applyFont="1" applyFill="1" applyBorder="1" applyAlignment="1" applyProtection="1">
      <alignment horizontal="center" vertical="center"/>
      <protection hidden="1"/>
    </xf>
    <xf numFmtId="2" fontId="29" fillId="21" borderId="12" xfId="0" applyNumberFormat="1" applyFont="1" applyFill="1" applyBorder="1" applyAlignment="1" applyProtection="1">
      <alignment horizontal="center" vertical="center"/>
      <protection hidden="1"/>
    </xf>
    <xf numFmtId="2" fontId="29" fillId="21" borderId="37" xfId="0" applyNumberFormat="1" applyFont="1" applyFill="1" applyBorder="1" applyAlignment="1" applyProtection="1">
      <alignment horizontal="center" vertical="center"/>
      <protection hidden="1"/>
    </xf>
    <xf numFmtId="2" fontId="29" fillId="21" borderId="5" xfId="0" applyNumberFormat="1" applyFont="1" applyFill="1" applyBorder="1" applyAlignment="1" applyProtection="1">
      <alignment horizontal="center" vertical="center"/>
      <protection hidden="1"/>
    </xf>
    <xf numFmtId="0" fontId="21" fillId="23" borderId="13" xfId="0" applyFont="1" applyFill="1" applyBorder="1" applyAlignment="1" applyProtection="1">
      <alignment horizontal="left" vertical="center"/>
      <protection hidden="1"/>
    </xf>
    <xf numFmtId="0" fontId="21" fillId="23" borderId="4" xfId="0" applyFont="1" applyFill="1" applyBorder="1" applyAlignment="1" applyProtection="1">
      <alignment horizontal="left" vertical="center"/>
      <protection hidden="1"/>
    </xf>
    <xf numFmtId="2" fontId="29" fillId="20" borderId="12" xfId="0" applyNumberFormat="1" applyFont="1" applyFill="1" applyBorder="1" applyAlignment="1" applyProtection="1">
      <alignment horizontal="center" vertical="center"/>
      <protection hidden="1"/>
    </xf>
    <xf numFmtId="2" fontId="29" fillId="20" borderId="37" xfId="0" applyNumberFormat="1" applyFont="1" applyFill="1" applyBorder="1" applyAlignment="1" applyProtection="1">
      <alignment horizontal="center" vertical="center"/>
      <protection hidden="1"/>
    </xf>
    <xf numFmtId="2" fontId="29" fillId="20" borderId="5" xfId="0" applyNumberFormat="1" applyFont="1" applyFill="1" applyBorder="1" applyAlignment="1" applyProtection="1">
      <alignment horizontal="center" vertical="center"/>
      <protection hidden="1"/>
    </xf>
    <xf numFmtId="2" fontId="29" fillId="22" borderId="12" xfId="0" applyNumberFormat="1" applyFont="1" applyFill="1" applyBorder="1" applyAlignment="1" applyProtection="1">
      <alignment horizontal="center" vertical="center"/>
      <protection hidden="1"/>
    </xf>
    <xf numFmtId="2" fontId="29" fillId="22" borderId="37" xfId="0" applyNumberFormat="1" applyFont="1" applyFill="1" applyBorder="1" applyAlignment="1" applyProtection="1">
      <alignment horizontal="center" vertical="center"/>
      <protection hidden="1"/>
    </xf>
    <xf numFmtId="2" fontId="29" fillId="22" borderId="5" xfId="0" applyNumberFormat="1" applyFont="1" applyFill="1" applyBorder="1" applyAlignment="1" applyProtection="1">
      <alignment horizontal="center" vertical="center"/>
      <protection hidden="1"/>
    </xf>
    <xf numFmtId="0" fontId="0" fillId="10" borderId="39" xfId="0" applyFill="1" applyBorder="1" applyProtection="1">
      <protection hidden="1"/>
    </xf>
    <xf numFmtId="0" fontId="22" fillId="9" borderId="30" xfId="0" applyFont="1" applyFill="1" applyBorder="1" applyAlignment="1" applyProtection="1">
      <alignment horizontal="center" vertical="center"/>
      <protection hidden="1"/>
    </xf>
    <xf numFmtId="0" fontId="0" fillId="9" borderId="15" xfId="0" applyFill="1" applyBorder="1" applyProtection="1">
      <protection hidden="1"/>
    </xf>
    <xf numFmtId="0" fontId="14" fillId="10" borderId="2" xfId="0" applyFont="1" applyFill="1" applyBorder="1" applyAlignment="1" applyProtection="1">
      <alignment horizontal="center"/>
      <protection hidden="1"/>
    </xf>
    <xf numFmtId="0" fontId="14" fillId="10" borderId="3" xfId="0" applyFont="1" applyFill="1" applyBorder="1" applyAlignment="1" applyProtection="1">
      <alignment horizontal="center"/>
      <protection hidden="1"/>
    </xf>
    <xf numFmtId="0" fontId="30" fillId="2" borderId="0" xfId="0" applyFont="1" applyFill="1" applyAlignment="1" applyProtection="1">
      <alignment horizontal="center"/>
      <protection hidden="1"/>
    </xf>
    <xf numFmtId="0" fontId="0" fillId="2" borderId="0" xfId="0" applyFont="1" applyFill="1" applyAlignment="1" applyProtection="1">
      <alignment horizontal="center"/>
      <protection hidden="1"/>
    </xf>
    <xf numFmtId="0" fontId="36" fillId="2" borderId="0" xfId="0" applyFont="1" applyFill="1" applyAlignment="1" applyProtection="1">
      <alignment horizontal="left" vertical="center"/>
      <protection hidden="1"/>
    </xf>
    <xf numFmtId="0" fontId="32" fillId="10" borderId="1" xfId="2" applyFont="1" applyFill="1" applyBorder="1" applyAlignment="1" applyProtection="1">
      <alignment horizontal="center" vertical="center"/>
      <protection hidden="1"/>
    </xf>
    <xf numFmtId="0" fontId="32" fillId="10" borderId="5" xfId="0" applyFont="1" applyFill="1" applyBorder="1" applyProtection="1">
      <protection hidden="1"/>
    </xf>
    <xf numFmtId="0" fontId="14" fillId="10" borderId="1" xfId="0" applyFont="1" applyFill="1" applyBorder="1" applyAlignment="1" applyProtection="1">
      <alignment horizontal="center" vertical="center"/>
      <protection hidden="1"/>
    </xf>
    <xf numFmtId="0" fontId="14" fillId="10" borderId="3" xfId="0" applyFont="1" applyFill="1" applyBorder="1" applyProtection="1">
      <protection hidden="1"/>
    </xf>
    <xf numFmtId="0" fontId="14" fillId="10" borderId="6" xfId="0" applyFont="1" applyFill="1" applyBorder="1" applyProtection="1">
      <protection hidden="1"/>
    </xf>
    <xf numFmtId="0" fontId="37" fillId="10" borderId="38" xfId="0" applyFont="1" applyFill="1" applyBorder="1" applyAlignment="1" applyProtection="1">
      <alignment horizontal="center" vertical="center" wrapText="1"/>
      <protection hidden="1"/>
    </xf>
    <xf numFmtId="0" fontId="21" fillId="15" borderId="2" xfId="0" applyFont="1" applyFill="1" applyBorder="1" applyAlignment="1" applyProtection="1">
      <alignment horizontal="left" vertical="center"/>
      <protection hidden="1"/>
    </xf>
    <xf numFmtId="0" fontId="12" fillId="15" borderId="3" xfId="0" applyFont="1" applyFill="1" applyBorder="1" applyAlignment="1" applyProtection="1">
      <alignment horizontal="left" vertical="center"/>
      <protection hidden="1"/>
    </xf>
    <xf numFmtId="0" fontId="12" fillId="15" borderId="4" xfId="0" applyFont="1" applyFill="1" applyBorder="1" applyAlignment="1" applyProtection="1">
      <alignment horizontal="left" vertical="center"/>
      <protection hidden="1"/>
    </xf>
    <xf numFmtId="2" fontId="29" fillId="24" borderId="1" xfId="0" applyNumberFormat="1" applyFont="1" applyFill="1" applyBorder="1" applyAlignment="1" applyProtection="1">
      <alignment horizontal="center" vertical="center"/>
      <protection hidden="1"/>
    </xf>
    <xf numFmtId="0" fontId="0" fillId="24" borderId="1" xfId="0" applyFill="1" applyBorder="1" applyAlignment="1" applyProtection="1">
      <alignment horizontal="center" vertical="center"/>
      <protection hidden="1"/>
    </xf>
    <xf numFmtId="2" fontId="29" fillId="25" borderId="1" xfId="0" applyNumberFormat="1" applyFont="1" applyFill="1" applyBorder="1" applyAlignment="1" applyProtection="1">
      <alignment horizontal="center" vertical="center"/>
      <protection hidden="1"/>
    </xf>
    <xf numFmtId="0" fontId="0" fillId="25" borderId="1" xfId="0" applyFill="1" applyBorder="1" applyAlignment="1" applyProtection="1">
      <alignment horizontal="center" vertical="center"/>
      <protection hidden="1"/>
    </xf>
    <xf numFmtId="0" fontId="32" fillId="13" borderId="1" xfId="2" applyFont="1" applyFill="1" applyBorder="1" applyAlignment="1" applyProtection="1">
      <alignment horizontal="center" vertical="center"/>
      <protection hidden="1"/>
    </xf>
    <xf numFmtId="0" fontId="32" fillId="13" borderId="5" xfId="0" applyFont="1" applyFill="1" applyBorder="1" applyProtection="1">
      <protection hidden="1"/>
    </xf>
    <xf numFmtId="0" fontId="14" fillId="13" borderId="1" xfId="0" applyFont="1" applyFill="1" applyBorder="1" applyAlignment="1" applyProtection="1">
      <alignment horizontal="center" vertical="center"/>
      <protection hidden="1"/>
    </xf>
    <xf numFmtId="0" fontId="14" fillId="13" borderId="3" xfId="0" applyFont="1" applyFill="1" applyBorder="1" applyProtection="1">
      <protection hidden="1"/>
    </xf>
    <xf numFmtId="0" fontId="14" fillId="13" borderId="15" xfId="0" applyFont="1" applyFill="1" applyBorder="1" applyProtection="1">
      <protection hidden="1"/>
    </xf>
    <xf numFmtId="0" fontId="14" fillId="13" borderId="14" xfId="0" applyFont="1" applyFill="1" applyBorder="1" applyProtection="1">
      <protection hidden="1"/>
    </xf>
    <xf numFmtId="0" fontId="14" fillId="13" borderId="30" xfId="0" applyFont="1" applyFill="1" applyBorder="1" applyAlignment="1" applyProtection="1">
      <alignment horizontal="center"/>
      <protection hidden="1"/>
    </xf>
    <xf numFmtId="0" fontId="14" fillId="13" borderId="15" xfId="0" applyFont="1" applyFill="1" applyBorder="1" applyAlignment="1" applyProtection="1">
      <alignment horizontal="center"/>
      <protection hidden="1"/>
    </xf>
    <xf numFmtId="49" fontId="7" fillId="6" borderId="22" xfId="0" applyNumberFormat="1" applyFont="1" applyFill="1" applyBorder="1" applyAlignment="1" applyProtection="1">
      <alignment horizontal="left" wrapText="1"/>
      <protection hidden="1"/>
    </xf>
    <xf numFmtId="49" fontId="7" fillId="6" borderId="24" xfId="0" applyNumberFormat="1" applyFont="1" applyFill="1" applyBorder="1" applyAlignment="1" applyProtection="1">
      <alignment horizontal="left" wrapText="1"/>
      <protection hidden="1"/>
    </xf>
    <xf numFmtId="49" fontId="7" fillId="2" borderId="7" xfId="0" applyNumberFormat="1" applyFont="1" applyFill="1" applyBorder="1" applyAlignment="1" applyProtection="1">
      <alignment horizontal="left" wrapText="1"/>
      <protection hidden="1"/>
    </xf>
    <xf numFmtId="49" fontId="7" fillId="2" borderId="0" xfId="0" applyNumberFormat="1" applyFont="1" applyFill="1" applyAlignment="1" applyProtection="1">
      <alignment horizontal="left" wrapText="1"/>
      <protection hidden="1"/>
    </xf>
    <xf numFmtId="2" fontId="31" fillId="20" borderId="12" xfId="0" applyNumberFormat="1" applyFont="1" applyFill="1" applyBorder="1" applyAlignment="1" applyProtection="1">
      <alignment horizontal="center" vertical="center"/>
      <protection hidden="1"/>
    </xf>
    <xf numFmtId="2" fontId="31" fillId="20" borderId="37" xfId="0" applyNumberFormat="1" applyFont="1" applyFill="1" applyBorder="1" applyAlignment="1" applyProtection="1">
      <alignment horizontal="center" vertical="center"/>
      <protection hidden="1"/>
    </xf>
    <xf numFmtId="2" fontId="31" fillId="20" borderId="5" xfId="0" applyNumberFormat="1" applyFont="1" applyFill="1" applyBorder="1" applyAlignment="1" applyProtection="1">
      <alignment horizontal="center" vertical="center"/>
      <protection hidden="1"/>
    </xf>
    <xf numFmtId="2" fontId="31" fillId="21" borderId="12" xfId="0" applyNumberFormat="1" applyFont="1" applyFill="1" applyBorder="1" applyAlignment="1" applyProtection="1">
      <alignment horizontal="center" vertical="center"/>
      <protection hidden="1"/>
    </xf>
    <xf numFmtId="2" fontId="31" fillId="21" borderId="37" xfId="0" applyNumberFormat="1" applyFont="1" applyFill="1" applyBorder="1" applyAlignment="1" applyProtection="1">
      <alignment horizontal="center" vertical="center"/>
      <protection hidden="1"/>
    </xf>
    <xf numFmtId="2" fontId="31" fillId="21" borderId="5" xfId="0" applyNumberFormat="1" applyFont="1" applyFill="1" applyBorder="1" applyAlignment="1" applyProtection="1">
      <alignment horizontal="center" vertical="center"/>
      <protection hidden="1"/>
    </xf>
    <xf numFmtId="2" fontId="31" fillId="22" borderId="12" xfId="0" applyNumberFormat="1" applyFont="1" applyFill="1" applyBorder="1" applyAlignment="1" applyProtection="1">
      <alignment horizontal="center" vertical="center"/>
      <protection hidden="1"/>
    </xf>
    <xf numFmtId="2" fontId="31" fillId="22" borderId="37" xfId="0" applyNumberFormat="1" applyFont="1" applyFill="1" applyBorder="1" applyAlignment="1" applyProtection="1">
      <alignment horizontal="center" vertical="center"/>
      <protection hidden="1"/>
    </xf>
    <xf numFmtId="2" fontId="31" fillId="22" borderId="5" xfId="0" applyNumberFormat="1" applyFont="1" applyFill="1" applyBorder="1" applyAlignment="1" applyProtection="1">
      <alignment horizontal="center" vertical="center"/>
      <protection hidden="1"/>
    </xf>
    <xf numFmtId="0" fontId="0" fillId="0" borderId="19" xfId="0" applyBorder="1" applyAlignment="1" applyProtection="1">
      <alignment horizontal="center"/>
      <protection locked="0"/>
    </xf>
    <xf numFmtId="0" fontId="0" fillId="0" borderId="20"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7" xfId="0" applyBorder="1" applyAlignment="1" applyProtection="1">
      <alignment horizontal="center"/>
      <protection locked="0"/>
    </xf>
    <xf numFmtId="0" fontId="0" fillId="0" borderId="0" xfId="0" applyAlignment="1" applyProtection="1">
      <alignment horizontal="center"/>
      <protection locked="0"/>
    </xf>
    <xf numFmtId="0" fontId="0" fillId="0" borderId="8" xfId="0" applyBorder="1" applyAlignment="1" applyProtection="1">
      <alignment horizont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1" xfId="0" applyBorder="1" applyAlignment="1" applyProtection="1">
      <alignment horizontal="center"/>
      <protection locked="0"/>
    </xf>
    <xf numFmtId="0" fontId="33" fillId="7" borderId="38" xfId="0" applyFont="1" applyFill="1" applyBorder="1" applyAlignment="1" applyProtection="1">
      <alignment horizontal="center" vertical="center" wrapText="1"/>
      <protection hidden="1"/>
    </xf>
    <xf numFmtId="0" fontId="12" fillId="7" borderId="39" xfId="0" applyFont="1" applyFill="1" applyBorder="1" applyProtection="1">
      <protection hidden="1"/>
    </xf>
    <xf numFmtId="0" fontId="24" fillId="7" borderId="40" xfId="0" applyFont="1" applyFill="1" applyBorder="1" applyAlignment="1" applyProtection="1">
      <alignment horizontal="center" vertical="center" wrapText="1"/>
      <protection hidden="1"/>
    </xf>
    <xf numFmtId="0" fontId="24" fillId="7" borderId="26" xfId="0" applyFont="1" applyFill="1" applyBorder="1" applyAlignment="1" applyProtection="1">
      <alignment horizontal="center" vertical="center" wrapText="1"/>
      <protection hidden="1"/>
    </xf>
    <xf numFmtId="0" fontId="24" fillId="7" borderId="27" xfId="0" applyFont="1" applyFill="1" applyBorder="1" applyAlignment="1" applyProtection="1">
      <alignment horizontal="center" vertical="center" wrapText="1"/>
      <protection hidden="1"/>
    </xf>
    <xf numFmtId="0" fontId="0" fillId="7" borderId="39" xfId="0" applyFill="1" applyBorder="1" applyProtection="1">
      <protection hidden="1"/>
    </xf>
    <xf numFmtId="0" fontId="24" fillId="7" borderId="0" xfId="0" applyFont="1" applyFill="1" applyAlignment="1" applyProtection="1">
      <alignment horizontal="center" vertical="center" wrapText="1"/>
      <protection hidden="1"/>
    </xf>
    <xf numFmtId="0" fontId="24" fillId="28" borderId="19" xfId="0" applyFont="1" applyFill="1" applyBorder="1" applyAlignment="1" applyProtection="1">
      <alignment horizontal="center" vertical="center"/>
      <protection hidden="1"/>
    </xf>
    <xf numFmtId="0" fontId="24" fillId="28" borderId="20" xfId="0" applyFont="1" applyFill="1" applyBorder="1" applyAlignment="1" applyProtection="1">
      <alignment horizontal="center" vertical="center"/>
      <protection hidden="1"/>
    </xf>
    <xf numFmtId="0" fontId="24" fillId="28" borderId="21" xfId="0" applyFont="1" applyFill="1" applyBorder="1" applyAlignment="1" applyProtection="1">
      <alignment horizontal="center" vertical="center"/>
      <protection hidden="1"/>
    </xf>
    <xf numFmtId="0" fontId="0" fillId="0" borderId="0" xfId="0" applyBorder="1" applyAlignment="1" applyProtection="1">
      <alignment horizontal="center"/>
      <protection locked="0" hidden="1"/>
    </xf>
    <xf numFmtId="0" fontId="36" fillId="0" borderId="22" xfId="0" applyFont="1" applyBorder="1" applyAlignment="1" applyProtection="1">
      <alignment horizontal="center"/>
      <protection hidden="1"/>
    </xf>
    <xf numFmtId="0" fontId="36" fillId="0" borderId="23"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0" fillId="0" borderId="7" xfId="0" applyBorder="1" applyAlignment="1" applyProtection="1">
      <alignment horizontal="center"/>
      <protection hidden="1"/>
    </xf>
    <xf numFmtId="0" fontId="0" fillId="0" borderId="0" xfId="0" applyBorder="1" applyAlignment="1" applyProtection="1">
      <alignment horizontal="center"/>
      <protection hidden="1"/>
    </xf>
    <xf numFmtId="0" fontId="0" fillId="0" borderId="9" xfId="0" applyBorder="1" applyAlignment="1" applyProtection="1">
      <alignment horizontal="center"/>
      <protection hidden="1"/>
    </xf>
    <xf numFmtId="0" fontId="0" fillId="0" borderId="10" xfId="0" applyBorder="1" applyAlignment="1" applyProtection="1">
      <alignment horizontal="center"/>
      <protection hidden="1"/>
    </xf>
    <xf numFmtId="0" fontId="33" fillId="7" borderId="20" xfId="0" applyFont="1" applyFill="1" applyBorder="1" applyAlignment="1" applyProtection="1">
      <alignment horizontal="center" vertical="center"/>
      <protection hidden="1"/>
    </xf>
    <xf numFmtId="0" fontId="33" fillId="7" borderId="19" xfId="0" applyFont="1" applyFill="1" applyBorder="1" applyAlignment="1" applyProtection="1">
      <alignment horizontal="center" vertical="center"/>
      <protection hidden="1"/>
    </xf>
    <xf numFmtId="0" fontId="24" fillId="7" borderId="19" xfId="0" applyFont="1" applyFill="1" applyBorder="1" applyAlignment="1" applyProtection="1">
      <alignment horizontal="center" vertical="center"/>
      <protection hidden="1"/>
    </xf>
    <xf numFmtId="0" fontId="24" fillId="7" borderId="20" xfId="0" applyFont="1" applyFill="1" applyBorder="1" applyAlignment="1" applyProtection="1">
      <alignment horizontal="center" vertical="center"/>
      <protection hidden="1"/>
    </xf>
    <xf numFmtId="0" fontId="24" fillId="7" borderId="21" xfId="0" applyFont="1" applyFill="1" applyBorder="1" applyAlignment="1" applyProtection="1">
      <alignment horizontal="center" vertical="center"/>
      <protection hidden="1"/>
    </xf>
    <xf numFmtId="0" fontId="34" fillId="10" borderId="42" xfId="0" applyFont="1" applyFill="1" applyBorder="1" applyAlignment="1" applyProtection="1">
      <alignment horizontal="center" vertical="center"/>
      <protection hidden="1"/>
    </xf>
    <xf numFmtId="0" fontId="34" fillId="10" borderId="38" xfId="0" applyFont="1" applyFill="1" applyBorder="1" applyAlignment="1" applyProtection="1">
      <alignment horizontal="center" vertical="center"/>
      <protection hidden="1"/>
    </xf>
    <xf numFmtId="0" fontId="24" fillId="10" borderId="38" xfId="0" applyFont="1" applyFill="1" applyBorder="1" applyAlignment="1" applyProtection="1">
      <alignment horizontal="center" vertical="center" wrapText="1"/>
      <protection hidden="1"/>
    </xf>
    <xf numFmtId="0" fontId="24" fillId="10" borderId="39" xfId="0" applyFont="1" applyFill="1" applyBorder="1" applyAlignment="1" applyProtection="1">
      <alignment horizontal="center" vertical="center" wrapText="1"/>
      <protection hidden="1"/>
    </xf>
    <xf numFmtId="0" fontId="24" fillId="10" borderId="40" xfId="0" applyFont="1" applyFill="1" applyBorder="1" applyAlignment="1" applyProtection="1">
      <alignment horizontal="center"/>
      <protection hidden="1"/>
    </xf>
    <xf numFmtId="0" fontId="24" fillId="10" borderId="26" xfId="0" applyFont="1" applyFill="1" applyBorder="1" applyAlignment="1" applyProtection="1">
      <alignment horizontal="center"/>
      <protection hidden="1"/>
    </xf>
    <xf numFmtId="0" fontId="24" fillId="10" borderId="27" xfId="0" applyFont="1" applyFill="1" applyBorder="1" applyAlignment="1" applyProtection="1">
      <alignment horizontal="center"/>
      <protection hidden="1"/>
    </xf>
    <xf numFmtId="0" fontId="0" fillId="0" borderId="33" xfId="0" applyFont="1" applyBorder="1" applyAlignment="1" applyProtection="1">
      <alignment horizontal="center" vertical="center"/>
      <protection hidden="1"/>
    </xf>
    <xf numFmtId="0" fontId="0" fillId="0" borderId="34" xfId="0" applyFont="1" applyBorder="1" applyAlignment="1" applyProtection="1">
      <alignment horizontal="center" vertical="center"/>
      <protection hidden="1"/>
    </xf>
    <xf numFmtId="0" fontId="0" fillId="0" borderId="33" xfId="0" applyFont="1" applyBorder="1" applyAlignment="1" applyProtection="1">
      <alignment horizontal="center" vertical="center" wrapText="1"/>
      <protection hidden="1"/>
    </xf>
    <xf numFmtId="0" fontId="0" fillId="0" borderId="34" xfId="0" applyFont="1" applyBorder="1" applyAlignment="1" applyProtection="1">
      <alignment horizontal="center" vertical="center" wrapText="1"/>
      <protection hidden="1"/>
    </xf>
    <xf numFmtId="0" fontId="24" fillId="10" borderId="22" xfId="0" applyFont="1" applyFill="1" applyBorder="1" applyAlignment="1" applyProtection="1">
      <alignment horizontal="center" vertical="center" wrapText="1"/>
      <protection hidden="1"/>
    </xf>
    <xf numFmtId="0" fontId="24" fillId="10" borderId="24" xfId="0" applyFont="1" applyFill="1" applyBorder="1" applyAlignment="1" applyProtection="1">
      <alignment horizontal="center" vertical="center" wrapText="1"/>
      <protection hidden="1"/>
    </xf>
    <xf numFmtId="0" fontId="0" fillId="0" borderId="45" xfId="0" applyFont="1" applyBorder="1" applyAlignment="1" applyProtection="1">
      <alignment horizontal="center" vertical="center"/>
      <protection hidden="1"/>
    </xf>
    <xf numFmtId="0" fontId="0" fillId="0" borderId="46" xfId="0" applyFont="1" applyBorder="1" applyAlignment="1" applyProtection="1">
      <alignment horizontal="center" vertical="center"/>
      <protection hidden="1"/>
    </xf>
    <xf numFmtId="0" fontId="8" fillId="9" borderId="30" xfId="0" applyFont="1" applyFill="1" applyBorder="1" applyAlignment="1" applyProtection="1">
      <alignment horizontal="center" vertical="center"/>
      <protection hidden="1"/>
    </xf>
    <xf numFmtId="0" fontId="10" fillId="9" borderId="15" xfId="0" applyFont="1" applyFill="1" applyBorder="1" applyProtection="1">
      <protection hidden="1"/>
    </xf>
    <xf numFmtId="0" fontId="22" fillId="28" borderId="12" xfId="0" applyFont="1" applyFill="1" applyBorder="1" applyAlignment="1" applyProtection="1">
      <alignment horizontal="center" vertical="center" wrapText="1"/>
      <protection hidden="1"/>
    </xf>
    <xf numFmtId="0" fontId="0" fillId="0" borderId="4" xfId="0" applyBorder="1" applyAlignment="1" applyProtection="1">
      <alignment horizontal="center" vertical="center"/>
      <protection hidden="1"/>
    </xf>
    <xf numFmtId="0" fontId="24" fillId="10" borderId="2" xfId="0" applyFont="1" applyFill="1" applyBorder="1" applyAlignment="1" applyProtection="1">
      <alignment horizontal="center" vertical="center" wrapText="1"/>
      <protection hidden="1"/>
    </xf>
    <xf numFmtId="0" fontId="24" fillId="10" borderId="3" xfId="0" applyFont="1" applyFill="1" applyBorder="1" applyAlignment="1" applyProtection="1">
      <alignment horizontal="center" vertical="center" wrapText="1"/>
      <protection hidden="1"/>
    </xf>
    <xf numFmtId="0" fontId="24" fillId="10" borderId="6" xfId="0" applyFont="1" applyFill="1" applyBorder="1" applyAlignment="1" applyProtection="1">
      <alignment horizontal="center" vertical="center" wrapText="1"/>
      <protection hidden="1"/>
    </xf>
    <xf numFmtId="0" fontId="0" fillId="18" borderId="2" xfId="0" applyFill="1" applyBorder="1" applyAlignment="1" applyProtection="1">
      <alignment horizontal="center" vertical="center"/>
      <protection locked="0" hidden="1"/>
    </xf>
    <xf numFmtId="0" fontId="0" fillId="18" borderId="3" xfId="0" applyFill="1" applyBorder="1" applyAlignment="1" applyProtection="1">
      <alignment horizontal="center" vertical="center"/>
      <protection locked="0" hidden="1"/>
    </xf>
    <xf numFmtId="0" fontId="0" fillId="18" borderId="6" xfId="0" applyFill="1" applyBorder="1" applyAlignment="1" applyProtection="1">
      <alignment horizontal="center" vertical="center"/>
      <protection locked="0" hidden="1"/>
    </xf>
    <xf numFmtId="0" fontId="14" fillId="10" borderId="13" xfId="0" applyFont="1" applyFill="1" applyBorder="1" applyAlignment="1" applyProtection="1">
      <alignment horizontal="center" vertical="center" wrapText="1"/>
      <protection hidden="1"/>
    </xf>
    <xf numFmtId="0" fontId="14" fillId="10" borderId="16" xfId="0" applyFont="1" applyFill="1" applyBorder="1" applyAlignment="1" applyProtection="1">
      <alignment horizontal="center" vertical="center" wrapText="1"/>
      <protection hidden="1"/>
    </xf>
    <xf numFmtId="0" fontId="14" fillId="10" borderId="17" xfId="0" applyFont="1" applyFill="1" applyBorder="1" applyAlignment="1" applyProtection="1">
      <alignment horizontal="center" vertical="center" wrapText="1"/>
      <protection hidden="1"/>
    </xf>
    <xf numFmtId="0" fontId="14" fillId="10" borderId="18" xfId="0" applyFont="1" applyFill="1" applyBorder="1" applyAlignment="1" applyProtection="1">
      <alignment horizontal="center" vertical="center" wrapText="1"/>
      <protection hidden="1"/>
    </xf>
    <xf numFmtId="0" fontId="14" fillId="10" borderId="15" xfId="0" applyFont="1" applyFill="1" applyBorder="1" applyAlignment="1" applyProtection="1">
      <alignment horizontal="center" vertical="center" wrapText="1"/>
      <protection hidden="1"/>
    </xf>
    <xf numFmtId="0" fontId="14" fillId="10" borderId="14" xfId="0" applyFont="1" applyFill="1" applyBorder="1" applyAlignment="1" applyProtection="1">
      <alignment horizontal="center" vertical="center" wrapText="1"/>
      <protection hidden="1"/>
    </xf>
    <xf numFmtId="49" fontId="35" fillId="2" borderId="7" xfId="0" applyNumberFormat="1" applyFont="1" applyFill="1" applyBorder="1" applyAlignment="1" applyProtection="1">
      <alignment horizontal="left" wrapText="1"/>
      <protection hidden="1"/>
    </xf>
    <xf numFmtId="49" fontId="35" fillId="2" borderId="0" xfId="0" applyNumberFormat="1" applyFont="1" applyFill="1" applyAlignment="1" applyProtection="1">
      <alignment horizontal="left" wrapText="1"/>
      <protection hidden="1"/>
    </xf>
    <xf numFmtId="0" fontId="0" fillId="0" borderId="2" xfId="0" applyFont="1" applyBorder="1" applyAlignment="1" applyProtection="1">
      <alignment horizontal="center" vertical="center"/>
      <protection hidden="1"/>
    </xf>
    <xf numFmtId="0" fontId="0" fillId="0" borderId="6" xfId="0" applyFont="1" applyBorder="1" applyAlignment="1">
      <alignment horizontal="center" vertical="center"/>
    </xf>
    <xf numFmtId="0" fontId="32" fillId="10" borderId="35" xfId="2" applyFont="1" applyFill="1" applyBorder="1" applyAlignment="1" applyProtection="1">
      <alignment horizontal="center" vertical="center"/>
      <protection hidden="1"/>
    </xf>
    <xf numFmtId="0" fontId="32" fillId="10" borderId="31" xfId="0" applyFont="1" applyFill="1" applyBorder="1" applyProtection="1">
      <protection hidden="1"/>
    </xf>
    <xf numFmtId="0" fontId="0" fillId="0" borderId="6" xfId="0" applyFont="1" applyBorder="1" applyAlignment="1">
      <alignment horizontal="center" vertical="center" wrapText="1"/>
    </xf>
    <xf numFmtId="0" fontId="14" fillId="10" borderId="17" xfId="0" applyFont="1" applyFill="1" applyBorder="1" applyAlignment="1" applyProtection="1">
      <alignment horizontal="center" vertical="center"/>
      <protection hidden="1"/>
    </xf>
    <xf numFmtId="0" fontId="14" fillId="10" borderId="0" xfId="0" applyFont="1" applyFill="1" applyBorder="1" applyAlignment="1" applyProtection="1">
      <alignment horizontal="center" vertical="center"/>
      <protection hidden="1"/>
    </xf>
    <xf numFmtId="0" fontId="6" fillId="2" borderId="0" xfId="0" applyFont="1" applyFill="1" applyAlignment="1" applyProtection="1">
      <alignment horizontal="center"/>
      <protection hidden="1"/>
    </xf>
    <xf numFmtId="0" fontId="0" fillId="2" borderId="0" xfId="0" applyFont="1" applyFill="1" applyProtection="1">
      <protection hidden="1"/>
    </xf>
    <xf numFmtId="0" fontId="35" fillId="2" borderId="20" xfId="0" applyFont="1" applyFill="1" applyBorder="1" applyAlignment="1">
      <alignment horizontal="center" wrapText="1"/>
    </xf>
    <xf numFmtId="0" fontId="35" fillId="2" borderId="21" xfId="0" applyFont="1" applyFill="1" applyBorder="1" applyAlignment="1">
      <alignment horizontal="center" wrapText="1"/>
    </xf>
    <xf numFmtId="0" fontId="35" fillId="2" borderId="10" xfId="0" applyFont="1" applyFill="1" applyBorder="1" applyAlignment="1">
      <alignment horizontal="center" wrapText="1"/>
    </xf>
    <xf numFmtId="0" fontId="35" fillId="2" borderId="11" xfId="0" applyFont="1" applyFill="1" applyBorder="1" applyAlignment="1">
      <alignment horizontal="center" wrapText="1"/>
    </xf>
    <xf numFmtId="0" fontId="14" fillId="8" borderId="0" xfId="0" applyFont="1" applyFill="1" applyAlignment="1" applyProtection="1">
      <alignment horizontal="center" vertical="center" wrapText="1"/>
      <protection hidden="1"/>
    </xf>
    <xf numFmtId="0" fontId="21" fillId="10" borderId="12" xfId="0" applyFont="1" applyFill="1" applyBorder="1" applyAlignment="1" applyProtection="1">
      <alignment horizontal="center" vertical="center" wrapText="1"/>
      <protection hidden="1"/>
    </xf>
    <xf numFmtId="0" fontId="21" fillId="10" borderId="5" xfId="0" applyFont="1" applyFill="1" applyBorder="1" applyAlignment="1" applyProtection="1">
      <alignment horizontal="center" vertical="center" wrapText="1"/>
      <protection hidden="1"/>
    </xf>
    <xf numFmtId="0" fontId="22" fillId="10" borderId="13" xfId="0" applyFont="1" applyFill="1" applyBorder="1" applyAlignment="1" applyProtection="1">
      <alignment horizontal="center" vertical="center"/>
      <protection hidden="1"/>
    </xf>
    <xf numFmtId="0" fontId="22" fillId="10" borderId="16" xfId="0" applyFont="1" applyFill="1" applyBorder="1" applyAlignment="1" applyProtection="1">
      <alignment horizontal="center" vertical="center"/>
      <protection hidden="1"/>
    </xf>
    <xf numFmtId="0" fontId="22" fillId="10" borderId="2" xfId="0" applyFont="1" applyFill="1" applyBorder="1" applyAlignment="1" applyProtection="1">
      <alignment horizontal="center" vertical="center"/>
      <protection hidden="1"/>
    </xf>
    <xf numFmtId="0" fontId="22" fillId="10" borderId="6" xfId="0" applyFont="1" applyFill="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37" xfId="0" applyFont="1" applyBorder="1" applyAlignment="1" applyProtection="1">
      <alignment horizontal="center" vertical="center"/>
      <protection hidden="1"/>
    </xf>
    <xf numFmtId="0" fontId="14" fillId="10" borderId="13" xfId="0" applyFont="1" applyFill="1" applyBorder="1" applyAlignment="1" applyProtection="1">
      <alignment horizontal="center" vertical="center"/>
      <protection hidden="1"/>
    </xf>
    <xf numFmtId="0" fontId="14" fillId="10" borderId="4" xfId="0" applyFont="1" applyFill="1" applyBorder="1" applyAlignment="1" applyProtection="1">
      <alignment horizontal="center" vertical="center"/>
      <protection hidden="1"/>
    </xf>
    <xf numFmtId="0" fontId="14" fillId="10" borderId="16" xfId="0" applyFont="1" applyFill="1" applyBorder="1" applyAlignment="1" applyProtection="1">
      <alignment horizontal="center" vertical="center"/>
      <protection hidden="1"/>
    </xf>
    <xf numFmtId="0" fontId="21" fillId="10" borderId="12" xfId="0" applyFont="1" applyFill="1" applyBorder="1" applyAlignment="1" applyProtection="1">
      <alignment horizontal="center" vertical="center"/>
      <protection hidden="1"/>
    </xf>
    <xf numFmtId="0" fontId="21" fillId="10" borderId="5" xfId="0" applyFont="1" applyFill="1" applyBorder="1" applyAlignment="1" applyProtection="1">
      <alignment horizontal="center" vertical="center"/>
      <protection hidden="1"/>
    </xf>
    <xf numFmtId="0" fontId="7" fillId="12" borderId="19" xfId="0" applyFont="1" applyFill="1" applyBorder="1" applyAlignment="1" applyProtection="1">
      <alignment horizontal="center" vertical="center"/>
      <protection hidden="1"/>
    </xf>
    <xf numFmtId="0" fontId="7" fillId="12" borderId="9" xfId="0" applyFont="1" applyFill="1" applyBorder="1" applyAlignment="1" applyProtection="1">
      <alignment horizontal="center" vertical="center"/>
      <protection hidden="1"/>
    </xf>
    <xf numFmtId="0" fontId="54" fillId="12" borderId="19" xfId="0" applyFont="1" applyFill="1" applyBorder="1" applyAlignment="1" applyProtection="1">
      <alignment horizontal="center" vertical="center"/>
      <protection hidden="1"/>
    </xf>
    <xf numFmtId="0" fontId="54" fillId="12" borderId="21" xfId="0" applyFont="1" applyFill="1" applyBorder="1" applyAlignment="1" applyProtection="1">
      <alignment horizontal="center" vertical="center"/>
      <protection hidden="1"/>
    </xf>
    <xf numFmtId="0" fontId="54" fillId="12" borderId="9" xfId="0" applyFont="1" applyFill="1" applyBorder="1" applyAlignment="1" applyProtection="1">
      <alignment horizontal="center" vertical="center"/>
      <protection hidden="1"/>
    </xf>
    <xf numFmtId="0" fontId="54" fillId="12" borderId="11" xfId="0" applyFont="1" applyFill="1" applyBorder="1" applyAlignment="1" applyProtection="1">
      <alignment horizontal="center" vertical="center"/>
      <protection hidden="1"/>
    </xf>
    <xf numFmtId="0" fontId="21" fillId="13" borderId="1" xfId="0" applyFont="1" applyFill="1" applyBorder="1" applyAlignment="1" applyProtection="1">
      <alignment horizontal="center" vertical="center" wrapText="1"/>
      <protection hidden="1"/>
    </xf>
    <xf numFmtId="0" fontId="29" fillId="12" borderId="37" xfId="0" applyFont="1" applyFill="1" applyBorder="1" applyAlignment="1" applyProtection="1">
      <alignment horizontal="center" vertical="center"/>
      <protection locked="0" hidden="1"/>
    </xf>
    <xf numFmtId="0" fontId="21" fillId="13" borderId="1" xfId="0" applyFont="1" applyFill="1" applyBorder="1" applyAlignment="1" applyProtection="1">
      <alignment horizontal="center" vertical="center"/>
      <protection hidden="1"/>
    </xf>
    <xf numFmtId="0" fontId="32" fillId="10" borderId="12" xfId="2" applyFont="1" applyFill="1" applyBorder="1" applyAlignment="1" applyProtection="1">
      <alignment horizontal="center" vertical="center"/>
      <protection hidden="1"/>
    </xf>
    <xf numFmtId="0" fontId="32" fillId="10" borderId="37" xfId="2" applyFont="1" applyFill="1" applyBorder="1" applyAlignment="1" applyProtection="1">
      <alignment horizontal="center" vertical="center"/>
      <protection hidden="1"/>
    </xf>
    <xf numFmtId="0" fontId="0" fillId="0" borderId="21" xfId="0" applyBorder="1" applyAlignment="1" applyProtection="1">
      <alignment horizontal="center"/>
      <protection hidden="1"/>
    </xf>
    <xf numFmtId="0" fontId="0" fillId="0" borderId="0" xfId="0" applyAlignment="1" applyProtection="1">
      <alignment horizontal="center"/>
      <protection hidden="1"/>
    </xf>
    <xf numFmtId="0" fontId="0" fillId="0" borderId="8" xfId="0" applyBorder="1" applyAlignment="1" applyProtection="1">
      <alignment horizontal="center"/>
      <protection hidden="1"/>
    </xf>
    <xf numFmtId="0" fontId="0" fillId="0" borderId="11" xfId="0" applyBorder="1" applyAlignment="1" applyProtection="1">
      <alignment horizontal="center"/>
      <protection hidden="1"/>
    </xf>
    <xf numFmtId="0" fontId="32" fillId="13" borderId="12" xfId="2" applyFont="1" applyFill="1" applyBorder="1" applyAlignment="1" applyProtection="1">
      <alignment horizontal="center" vertical="center"/>
      <protection hidden="1"/>
    </xf>
    <xf numFmtId="0" fontId="32" fillId="13" borderId="37" xfId="2" applyFont="1" applyFill="1" applyBorder="1" applyAlignment="1" applyProtection="1">
      <alignment horizontal="center" vertical="center"/>
      <protection hidden="1"/>
    </xf>
    <xf numFmtId="0" fontId="32" fillId="13" borderId="5" xfId="2" applyFont="1" applyFill="1" applyBorder="1" applyAlignment="1" applyProtection="1">
      <alignment horizontal="center" vertical="center"/>
      <protection hidden="1"/>
    </xf>
    <xf numFmtId="0" fontId="43" fillId="10" borderId="22" xfId="0" applyFont="1" applyFill="1" applyBorder="1" applyAlignment="1" applyProtection="1">
      <alignment horizontal="center" vertical="center"/>
      <protection hidden="1"/>
    </xf>
    <xf numFmtId="0" fontId="0" fillId="0" borderId="23" xfId="0" applyBorder="1" applyAlignment="1" applyProtection="1">
      <alignment horizontal="center" vertical="center"/>
      <protection hidden="1"/>
    </xf>
    <xf numFmtId="0" fontId="41" fillId="0" borderId="39" xfId="0" applyFont="1" applyBorder="1" applyAlignment="1" applyProtection="1">
      <alignment horizontal="center" vertical="center" wrapText="1"/>
      <protection hidden="1"/>
    </xf>
    <xf numFmtId="0" fontId="44" fillId="0" borderId="39" xfId="0" applyFont="1" applyBorder="1" applyProtection="1">
      <protection hidden="1"/>
    </xf>
    <xf numFmtId="0" fontId="43" fillId="10" borderId="23" xfId="0" applyFont="1" applyFill="1" applyBorder="1" applyAlignment="1" applyProtection="1">
      <alignment horizontal="center" vertical="center"/>
      <protection hidden="1"/>
    </xf>
    <xf numFmtId="0" fontId="43" fillId="10" borderId="24" xfId="0" applyFont="1" applyFill="1" applyBorder="1" applyAlignment="1" applyProtection="1">
      <alignment horizontal="center" vertical="center"/>
      <protection hidden="1"/>
    </xf>
    <xf numFmtId="0" fontId="42" fillId="10" borderId="39" xfId="0" applyFont="1" applyFill="1" applyBorder="1" applyAlignment="1" applyProtection="1">
      <alignment horizontal="center" vertical="center" wrapText="1"/>
      <protection hidden="1"/>
    </xf>
    <xf numFmtId="0" fontId="45" fillId="10" borderId="39" xfId="0" applyFont="1" applyFill="1" applyBorder="1" applyProtection="1">
      <protection hidden="1"/>
    </xf>
    <xf numFmtId="0" fontId="31" fillId="0" borderId="1" xfId="0" applyFont="1" applyBorder="1" applyAlignment="1" applyProtection="1">
      <alignment horizontal="center" vertical="center"/>
      <protection hidden="1"/>
    </xf>
    <xf numFmtId="0" fontId="22" fillId="10" borderId="40" xfId="0" applyFont="1" applyFill="1" applyBorder="1" applyAlignment="1" applyProtection="1">
      <alignment horizontal="center" vertical="center" wrapText="1"/>
      <protection hidden="1"/>
    </xf>
    <xf numFmtId="0" fontId="22" fillId="10" borderId="26" xfId="0" applyFont="1" applyFill="1" applyBorder="1" applyAlignment="1" applyProtection="1">
      <alignment horizontal="center" vertical="center" wrapText="1"/>
      <protection hidden="1"/>
    </xf>
    <xf numFmtId="0" fontId="22" fillId="10" borderId="39" xfId="0" applyFont="1" applyFill="1" applyBorder="1" applyAlignment="1" applyProtection="1">
      <alignment horizontal="center" vertical="center" wrapText="1"/>
      <protection hidden="1"/>
    </xf>
    <xf numFmtId="0" fontId="42" fillId="10" borderId="26" xfId="0" applyFont="1" applyFill="1" applyBorder="1" applyAlignment="1" applyProtection="1">
      <alignment horizontal="center" vertical="center" wrapText="1"/>
      <protection hidden="1"/>
    </xf>
    <xf numFmtId="0" fontId="41" fillId="0" borderId="40" xfId="0" applyFont="1" applyBorder="1" applyAlignment="1" applyProtection="1">
      <alignment horizontal="center" vertical="center" wrapText="1"/>
      <protection hidden="1"/>
    </xf>
    <xf numFmtId="0" fontId="22" fillId="7" borderId="40" xfId="0" applyFont="1" applyFill="1" applyBorder="1" applyAlignment="1" applyProtection="1">
      <alignment horizontal="center" vertical="center" wrapText="1"/>
      <protection hidden="1"/>
    </xf>
    <xf numFmtId="0" fontId="22" fillId="7" borderId="26" xfId="0" applyFont="1" applyFill="1" applyBorder="1" applyAlignment="1" applyProtection="1">
      <alignment horizontal="center" vertical="center" wrapText="1"/>
      <protection hidden="1"/>
    </xf>
    <xf numFmtId="0" fontId="22" fillId="7" borderId="39" xfId="0" applyFont="1" applyFill="1" applyBorder="1" applyAlignment="1" applyProtection="1">
      <alignment horizontal="center" vertical="center" wrapText="1"/>
      <protection hidden="1"/>
    </xf>
    <xf numFmtId="0" fontId="42" fillId="7" borderId="26" xfId="0" applyFont="1" applyFill="1" applyBorder="1" applyAlignment="1" applyProtection="1">
      <alignment horizontal="center" vertical="center" wrapText="1"/>
      <protection hidden="1"/>
    </xf>
    <xf numFmtId="0" fontId="42" fillId="7" borderId="39" xfId="0" applyFont="1" applyFill="1" applyBorder="1" applyAlignment="1" applyProtection="1">
      <alignment horizontal="center" vertical="center" wrapText="1"/>
      <protection hidden="1"/>
    </xf>
    <xf numFmtId="0" fontId="43" fillId="7" borderId="22" xfId="0" applyFont="1" applyFill="1" applyBorder="1" applyAlignment="1" applyProtection="1">
      <alignment horizontal="center" vertical="center"/>
      <protection hidden="1"/>
    </xf>
    <xf numFmtId="0" fontId="43" fillId="7" borderId="23" xfId="0" applyFont="1" applyFill="1" applyBorder="1" applyAlignment="1" applyProtection="1">
      <alignment horizontal="center" vertical="center"/>
      <protection hidden="1"/>
    </xf>
    <xf numFmtId="0" fontId="43" fillId="7" borderId="24" xfId="0" applyFont="1" applyFill="1" applyBorder="1" applyAlignment="1" applyProtection="1">
      <alignment horizontal="center" vertical="center"/>
      <protection hidden="1"/>
    </xf>
    <xf numFmtId="0" fontId="24" fillId="7" borderId="31" xfId="0" applyFont="1" applyFill="1" applyBorder="1" applyAlignment="1" applyProtection="1">
      <alignment horizontal="center" vertical="center" wrapText="1"/>
      <protection hidden="1"/>
    </xf>
    <xf numFmtId="0" fontId="24" fillId="10" borderId="31" xfId="0" applyFont="1" applyFill="1" applyBorder="1" applyAlignment="1" applyProtection="1">
      <alignment horizontal="center" vertical="center" wrapText="1"/>
      <protection hidden="1"/>
    </xf>
    <xf numFmtId="0" fontId="29" fillId="12" borderId="1" xfId="0" applyFont="1" applyFill="1" applyBorder="1" applyAlignment="1" applyProtection="1">
      <alignment horizontal="center" vertical="center"/>
      <protection locked="0" hidden="1"/>
    </xf>
  </cellXfs>
  <cellStyles count="3">
    <cellStyle name="Good" xfId="1" builtinId="26"/>
    <cellStyle name="Hyperlink" xfId="2" builtinId="8"/>
    <cellStyle name="Normal" xfId="0" builtinId="0"/>
  </cellStyles>
  <dxfs count="358">
    <dxf>
      <font>
        <color theme="0"/>
      </font>
      <fill>
        <patternFill>
          <bgColor theme="9" tint="-0.24994659260841701"/>
        </patternFill>
      </fill>
    </dxf>
    <dxf>
      <font>
        <color theme="0"/>
      </font>
      <fill>
        <patternFill>
          <bgColor theme="9"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9999"/>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9999"/>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92D050"/>
        </patternFill>
      </fill>
    </dxf>
    <dxf>
      <fill>
        <patternFill>
          <bgColor rgb="FFFF000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ont>
        <b/>
        <i val="0"/>
        <color rgb="FFFF0000"/>
      </font>
      <fill>
        <patternFill>
          <bgColor theme="9" tint="0.79998168889431442"/>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00B0F0"/>
        </patternFill>
      </fill>
    </dxf>
    <dxf>
      <fill>
        <patternFill>
          <bgColor theme="0"/>
        </patternFill>
      </fill>
    </dxf>
    <dxf>
      <fill>
        <patternFill>
          <bgColor theme="0"/>
        </patternFill>
      </fill>
    </dxf>
  </dxfs>
  <tableStyles count="0" defaultTableStyle="TableStyleMedium9" defaultPivotStyle="PivotStyleLight16"/>
  <colors>
    <mruColors>
      <color rgb="FF000000"/>
      <color rgb="FF461E64"/>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4</xdr:col>
      <xdr:colOff>898072</xdr:colOff>
      <xdr:row>3</xdr:row>
      <xdr:rowOff>81642</xdr:rowOff>
    </xdr:from>
    <xdr:to>
      <xdr:col>8</xdr:col>
      <xdr:colOff>233026</xdr:colOff>
      <xdr:row>4</xdr:row>
      <xdr:rowOff>137771</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307036" y="1020535"/>
          <a:ext cx="5893597" cy="369093"/>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Please paste summary result for static load on below table.</a:t>
          </a:r>
        </a:p>
      </xdr:txBody>
    </xdr:sp>
    <xdr:clientData/>
  </xdr:twoCellAnchor>
  <xdr:twoCellAnchor>
    <xdr:from>
      <xdr:col>6</xdr:col>
      <xdr:colOff>68039</xdr:colOff>
      <xdr:row>4</xdr:row>
      <xdr:rowOff>90146</xdr:rowOff>
    </xdr:from>
    <xdr:to>
      <xdr:col>6</xdr:col>
      <xdr:colOff>258539</xdr:colOff>
      <xdr:row>7</xdr:row>
      <xdr:rowOff>37418</xdr:rowOff>
    </xdr:to>
    <xdr:cxnSp macro="">
      <xdr:nvCxnSpPr>
        <xdr:cNvPr id="3" name="Straight Arrow Connector 2">
          <a:extLst>
            <a:ext uri="{FF2B5EF4-FFF2-40B4-BE49-F238E27FC236}">
              <a16:creationId xmlns:a16="http://schemas.microsoft.com/office/drawing/2014/main" id="{00000000-0008-0000-0100-000003000000}"/>
            </a:ext>
          </a:extLst>
        </xdr:cNvPr>
        <xdr:cNvCxnSpPr/>
      </xdr:nvCxnSpPr>
      <xdr:spPr>
        <a:xfrm flipH="1">
          <a:off x="9878789" y="1342003"/>
          <a:ext cx="190500" cy="559594"/>
        </a:xfrm>
        <a:prstGeom prst="straightConnector1">
          <a:avLst/>
        </a:prstGeom>
        <a:ln w="76200">
          <a:solidFill>
            <a:schemeClr val="accent3">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1319893</xdr:colOff>
      <xdr:row>4</xdr:row>
      <xdr:rowOff>449036</xdr:rowOff>
    </xdr:from>
    <xdr:to>
      <xdr:col>7</xdr:col>
      <xdr:colOff>1061358</xdr:colOff>
      <xdr:row>5</xdr:row>
      <xdr:rowOff>151379</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116536" y="1700893"/>
          <a:ext cx="6463393" cy="369093"/>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Please paste summary result for Dynamic load on below table.</a:t>
          </a:r>
        </a:p>
      </xdr:txBody>
    </xdr:sp>
    <xdr:clientData/>
  </xdr:twoCellAnchor>
  <xdr:twoCellAnchor>
    <xdr:from>
      <xdr:col>5</xdr:col>
      <xdr:colOff>653146</xdr:colOff>
      <xdr:row>5</xdr:row>
      <xdr:rowOff>103754</xdr:rowOff>
    </xdr:from>
    <xdr:to>
      <xdr:col>5</xdr:col>
      <xdr:colOff>843646</xdr:colOff>
      <xdr:row>7</xdr:row>
      <xdr:rowOff>37419</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flipH="1">
          <a:off x="9688289" y="2022361"/>
          <a:ext cx="190500" cy="559594"/>
        </a:xfrm>
        <a:prstGeom prst="straightConnector1">
          <a:avLst/>
        </a:prstGeom>
        <a:ln w="76200">
          <a:solidFill>
            <a:schemeClr val="accent3">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25</xdr:col>
      <xdr:colOff>392546</xdr:colOff>
      <xdr:row>6</xdr:row>
      <xdr:rowOff>161635</xdr:rowOff>
    </xdr:from>
    <xdr:to>
      <xdr:col>32</xdr:col>
      <xdr:colOff>604654</xdr:colOff>
      <xdr:row>28</xdr:row>
      <xdr:rowOff>68339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33181637" y="1881908"/>
          <a:ext cx="8143835" cy="4825645"/>
        </a:xfrm>
        <a:prstGeom prst="rect">
          <a:avLst/>
        </a:prstGeom>
      </xdr:spPr>
    </xdr:pic>
    <xdr:clientData/>
  </xdr:twoCellAnchor>
  <xdr:twoCellAnchor editAs="oneCell">
    <xdr:from>
      <xdr:col>30</xdr:col>
      <xdr:colOff>161637</xdr:colOff>
      <xdr:row>36</xdr:row>
      <xdr:rowOff>80819</xdr:rowOff>
    </xdr:from>
    <xdr:to>
      <xdr:col>43</xdr:col>
      <xdr:colOff>163641</xdr:colOff>
      <xdr:row>61</xdr:row>
      <xdr:rowOff>106555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39589364" y="8081819"/>
          <a:ext cx="8407095" cy="4840191"/>
        </a:xfrm>
        <a:prstGeom prst="rect">
          <a:avLst/>
        </a:prstGeom>
      </xdr:spPr>
    </xdr:pic>
    <xdr:clientData/>
  </xdr:twoCellAnchor>
  <xdr:twoCellAnchor editAs="oneCell">
    <xdr:from>
      <xdr:col>30</xdr:col>
      <xdr:colOff>185057</xdr:colOff>
      <xdr:row>333</xdr:row>
      <xdr:rowOff>76200</xdr:rowOff>
    </xdr:from>
    <xdr:to>
      <xdr:col>43</xdr:col>
      <xdr:colOff>187061</xdr:colOff>
      <xdr:row>358</xdr:row>
      <xdr:rowOff>112822</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38949086" y="64824429"/>
          <a:ext cx="8209832" cy="4837222"/>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19050</xdr:colOff>
          <xdr:row>4</xdr:row>
          <xdr:rowOff>95250</xdr:rowOff>
        </xdr:from>
        <xdr:to>
          <xdr:col>3</xdr:col>
          <xdr:colOff>1371600</xdr:colOff>
          <xdr:row>5</xdr:row>
          <xdr:rowOff>31750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MY" sz="1600" b="1" i="0" u="none" strike="noStrike" baseline="0">
                  <a:solidFill>
                    <a:srgbClr val="000000"/>
                  </a:solidFill>
                  <a:latin typeface="Calibri"/>
                  <a:ea typeface="Calibri"/>
                  <a:cs typeface="Calibri"/>
                </a:rPr>
                <a:t>Clear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8</xdr:col>
      <xdr:colOff>1437448</xdr:colOff>
      <xdr:row>61</xdr:row>
      <xdr:rowOff>1174</xdr:rowOff>
    </xdr:from>
    <xdr:to>
      <xdr:col>14</xdr:col>
      <xdr:colOff>1001637</xdr:colOff>
      <xdr:row>68</xdr:row>
      <xdr:rowOff>109042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0339401" y="13582703"/>
          <a:ext cx="7901365" cy="1927703"/>
        </a:xfrm>
        <a:prstGeom prst="rect">
          <a:avLst/>
        </a:prstGeom>
      </xdr:spPr>
    </xdr:pic>
    <xdr:clientData/>
  </xdr:twoCellAnchor>
  <xdr:twoCellAnchor editAs="oneCell">
    <xdr:from>
      <xdr:col>9</xdr:col>
      <xdr:colOff>83007</xdr:colOff>
      <xdr:row>17</xdr:row>
      <xdr:rowOff>154560</xdr:rowOff>
    </xdr:from>
    <xdr:to>
      <xdr:col>13</xdr:col>
      <xdr:colOff>300656</xdr:colOff>
      <xdr:row>40</xdr:row>
      <xdr:rowOff>24271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10313978" y="5208413"/>
          <a:ext cx="5641296" cy="5203711"/>
        </a:xfrm>
        <a:prstGeom prst="rect">
          <a:avLst/>
        </a:prstGeom>
      </xdr:spPr>
    </xdr:pic>
    <xdr:clientData/>
  </xdr:twoCellAnchor>
  <xdr:twoCellAnchor>
    <xdr:from>
      <xdr:col>9</xdr:col>
      <xdr:colOff>14043</xdr:colOff>
      <xdr:row>42</xdr:row>
      <xdr:rowOff>80148</xdr:rowOff>
    </xdr:from>
    <xdr:to>
      <xdr:col>16</xdr:col>
      <xdr:colOff>413186</xdr:colOff>
      <xdr:row>59</xdr:row>
      <xdr:rowOff>55069</xdr:rowOff>
    </xdr:to>
    <xdr:grpSp>
      <xdr:nvGrpSpPr>
        <xdr:cNvPr id="8" name="Group 7">
          <a:extLst>
            <a:ext uri="{FF2B5EF4-FFF2-40B4-BE49-F238E27FC236}">
              <a16:creationId xmlns:a16="http://schemas.microsoft.com/office/drawing/2014/main" id="{00000000-0008-0000-0400-000008000000}"/>
            </a:ext>
          </a:extLst>
        </xdr:cNvPr>
        <xdr:cNvGrpSpPr/>
      </xdr:nvGrpSpPr>
      <xdr:grpSpPr>
        <a:xfrm>
          <a:off x="10711925" y="10494148"/>
          <a:ext cx="10021261" cy="3515980"/>
          <a:chOff x="8637342" y="8753928"/>
          <a:chExt cx="5969001" cy="3429001"/>
        </a:xfrm>
      </xdr:grpSpPr>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3"/>
          <a:stretch>
            <a:fillRect/>
          </a:stretch>
        </xdr:blipFill>
        <xdr:spPr>
          <a:xfrm>
            <a:off x="8637342" y="8753928"/>
            <a:ext cx="5969001" cy="3429001"/>
          </a:xfrm>
          <a:prstGeom prst="rect">
            <a:avLst/>
          </a:prstGeom>
        </xdr:spPr>
      </xdr:pic>
      <xdr:sp macro="" textlink="">
        <xdr:nvSpPr>
          <xdr:cNvPr id="3" name="Oval 2">
            <a:extLst>
              <a:ext uri="{FF2B5EF4-FFF2-40B4-BE49-F238E27FC236}">
                <a16:creationId xmlns:a16="http://schemas.microsoft.com/office/drawing/2014/main" id="{00000000-0008-0000-0400-000003000000}"/>
              </a:ext>
            </a:extLst>
          </xdr:cNvPr>
          <xdr:cNvSpPr/>
        </xdr:nvSpPr>
        <xdr:spPr>
          <a:xfrm>
            <a:off x="9361714" y="11212286"/>
            <a:ext cx="607785" cy="607786"/>
          </a:xfrm>
          <a:prstGeom prst="ellipse">
            <a:avLst/>
          </a:prstGeom>
          <a:no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00000000-0008-0000-0400-000006000000}"/>
              </a:ext>
            </a:extLst>
          </xdr:cNvPr>
          <xdr:cNvSpPr/>
        </xdr:nvSpPr>
        <xdr:spPr>
          <a:xfrm>
            <a:off x="12799786" y="10976429"/>
            <a:ext cx="607785" cy="607786"/>
          </a:xfrm>
          <a:prstGeom prst="ellipse">
            <a:avLst/>
          </a:prstGeom>
          <a:no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9340427" y="10795000"/>
            <a:ext cx="61119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2000">
                <a:solidFill>
                  <a:srgbClr val="FFC000"/>
                </a:solidFill>
              </a:rPr>
              <a:t>CH1</a:t>
            </a:r>
          </a:p>
        </xdr:txBody>
      </xdr:sp>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3393541" y="11019971"/>
            <a:ext cx="61119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2000">
                <a:solidFill>
                  <a:srgbClr val="00FFFF"/>
                </a:solidFill>
              </a:rPr>
              <a:t>CH2</a:t>
            </a:r>
          </a:p>
        </xdr:txBody>
      </xdr:sp>
    </xdr:grpSp>
    <xdr:clientData/>
  </xdr:twoCellAnchor>
  <xdr:twoCellAnchor>
    <xdr:from>
      <xdr:col>10</xdr:col>
      <xdr:colOff>983875</xdr:colOff>
      <xdr:row>60</xdr:row>
      <xdr:rowOff>96370</xdr:rowOff>
    </xdr:from>
    <xdr:to>
      <xdr:col>11</xdr:col>
      <xdr:colOff>35210</xdr:colOff>
      <xdr:row>61</xdr:row>
      <xdr:rowOff>318239</xdr:rowOff>
    </xdr:to>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12593169" y="14686429"/>
          <a:ext cx="564129" cy="412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2000">
              <a:solidFill>
                <a:srgbClr val="FF3399"/>
              </a:solidFill>
            </a:rPr>
            <a:t>CH3</a:t>
          </a:r>
        </a:p>
      </xdr:txBody>
    </xdr:sp>
    <xdr:clientData/>
  </xdr:twoCellAnchor>
  <mc:AlternateContent xmlns:mc="http://schemas.openxmlformats.org/markup-compatibility/2006">
    <mc:Choice xmlns:a14="http://schemas.microsoft.com/office/drawing/2010/main" Requires="a14">
      <xdr:twoCellAnchor>
        <xdr:from>
          <xdr:col>3</xdr:col>
          <xdr:colOff>31750</xdr:colOff>
          <xdr:row>4</xdr:row>
          <xdr:rowOff>19050</xdr:rowOff>
        </xdr:from>
        <xdr:to>
          <xdr:col>3</xdr:col>
          <xdr:colOff>1390650</xdr:colOff>
          <xdr:row>4</xdr:row>
          <xdr:rowOff>317500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MY" sz="1600" b="1" i="0" u="none" strike="noStrike" baseline="0">
                  <a:solidFill>
                    <a:srgbClr val="000000"/>
                  </a:solidFill>
                  <a:latin typeface="Calibri"/>
                  <a:ea typeface="Calibri"/>
                  <a:cs typeface="Calibri"/>
                </a:rPr>
                <a:t>Clear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428626</xdr:colOff>
      <xdr:row>5</xdr:row>
      <xdr:rowOff>11607</xdr:rowOff>
    </xdr:from>
    <xdr:to>
      <xdr:col>5</xdr:col>
      <xdr:colOff>66675</xdr:colOff>
      <xdr:row>6</xdr:row>
      <xdr:rowOff>19050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a:off x="6219826" y="1554657"/>
          <a:ext cx="1095374" cy="197943"/>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530679</xdr:colOff>
      <xdr:row>4</xdr:row>
      <xdr:rowOff>27215</xdr:rowOff>
    </xdr:from>
    <xdr:to>
      <xdr:col>4</xdr:col>
      <xdr:colOff>490199</xdr:colOff>
      <xdr:row>5</xdr:row>
      <xdr:rowOff>129008</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640036" y="1211036"/>
          <a:ext cx="1578770" cy="441972"/>
        </a:xfrm>
        <a:prstGeom prst="rect">
          <a:avLst/>
        </a:prstGeom>
        <a:solidFill>
          <a:schemeClr val="accent3"/>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US" sz="2000" b="1"/>
            <a:t>Please</a:t>
          </a:r>
          <a:r>
            <a:rPr lang="en-US" sz="2000" b="1" baseline="0"/>
            <a:t> Select</a:t>
          </a:r>
          <a:endParaRPr lang="en-US" sz="20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aishih/Desktop/2.08%20Group%20Y/2.08%20group%20Y/SP3%20CPU%20Static%20GEN_V2_08_Group_Y_ad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mdcloud-my.sharepoint.com/AMD%20Tool/SDLE%20Tool&amp;%20Training/Auto/AaronWorksheet/CPU-Static/SP3%20CPU%20Static%20GEN_2018-07-26_113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CSV"/>
      <sheetName val="Formula area"/>
      <sheetName val="Ref1"/>
      <sheetName val="Ref2"/>
      <sheetName val="Version History "/>
    </sheetNames>
    <sheetDataSet>
      <sheetData sheetId="0"/>
      <sheetData sheetId="1"/>
      <sheetData sheetId="2">
        <row r="11">
          <cell r="B11" t="str">
            <v>Naples</v>
          </cell>
        </row>
        <row r="12">
          <cell r="B12" t="str">
            <v>Rome</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V"/>
      <sheetName val="Formula area"/>
      <sheetName val="Ref1"/>
      <sheetName val="Ref2"/>
    </sheetNames>
    <sheetDataSet>
      <sheetData sheetId="0"/>
      <sheetData sheetId="1">
        <row r="11">
          <cell r="B11" t="str">
            <v>Naples</v>
          </cell>
        </row>
        <row r="12">
          <cell r="B12" t="str">
            <v>Rome</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1C4D5-DCFA-4FBF-8163-92E971FB1EA1}">
  <sheetPr codeName="Sheet3"/>
  <dimension ref="C3:C4"/>
  <sheetViews>
    <sheetView zoomScaleNormal="100" workbookViewId="0">
      <selection activeCell="P11" sqref="P11"/>
    </sheetView>
  </sheetViews>
  <sheetFormatPr defaultColWidth="9.26953125" defaultRowHeight="14.5"/>
  <cols>
    <col min="1" max="2" width="9.26953125" style="11"/>
    <col min="3" max="3" width="104" style="11" customWidth="1"/>
    <col min="4" max="16384" width="9.26953125" style="11"/>
  </cols>
  <sheetData>
    <row r="3" spans="3:3" ht="18.5">
      <c r="C3" s="14" t="s">
        <v>10</v>
      </c>
    </row>
    <row r="4" spans="3:3" ht="199.5" customHeight="1">
      <c r="C4" s="15" t="s">
        <v>11</v>
      </c>
    </row>
  </sheetData>
  <sheetProtection algorithmName="SHA-512" hashValue="SmRKUrouEqIUOqqnbosi3GmjmP8ZwCuRZOIfQb3NJkOmVVlxnk2uQjoOdDDlQeH3aGc2wuHwBdNW3pvvEpNYtA==" saltValue="VIWj/Ddu1xvfX4xxsEqHSw==" spinCount="100000" sheet="1" objects="1" scenarios="1"/>
  <pageMargins left="0.7" right="0.7" top="0.75" bottom="0.75" header="0.3" footer="0.3"/>
  <pageSetup orientation="portrait" r:id="rId1"/>
  <headerFooter>
    <oddHeader>&amp;L&amp;"Arial"&amp;10&amp;KFF8C00[Confidential - Distribution with NDA]&amp;1#_x000D_&amp;"Calibri"&amp;11&amp;K000000</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BR4906"/>
  <sheetViews>
    <sheetView tabSelected="1" zoomScale="70" zoomScaleNormal="70" workbookViewId="0">
      <selection activeCell="B4" sqref="B4:C4"/>
    </sheetView>
  </sheetViews>
  <sheetFormatPr defaultColWidth="10.453125" defaultRowHeight="10.5"/>
  <cols>
    <col min="1" max="1" width="25" style="3" customWidth="1"/>
    <col min="2" max="4" width="23.7265625" style="3" customWidth="1"/>
    <col min="5" max="5" width="27.26953125" style="3" customWidth="1"/>
    <col min="6" max="6" width="23.7265625" style="3" customWidth="1"/>
    <col min="7" max="7" width="23.7265625" style="9" customWidth="1"/>
    <col min="8" max="9" width="23.7265625" style="3" customWidth="1"/>
    <col min="10" max="10" width="19.7265625" style="3" customWidth="1"/>
    <col min="11" max="12" width="23.7265625" style="3" customWidth="1"/>
    <col min="13" max="13" width="30.54296875" style="3" customWidth="1"/>
    <col min="14" max="14" width="29.7265625" style="3" customWidth="1"/>
    <col min="15" max="15" width="20.26953125" style="3" customWidth="1"/>
    <col min="16" max="19" width="23.7265625" style="3" customWidth="1"/>
    <col min="20" max="20" width="22" style="3" customWidth="1"/>
    <col min="21" max="24" width="23.7265625" style="3" customWidth="1"/>
    <col min="25" max="25" width="15.7265625" style="3" customWidth="1"/>
    <col min="26" max="29" width="23.7265625" style="3" customWidth="1"/>
    <col min="30" max="30" width="15.7265625" style="3" customWidth="1"/>
    <col min="31" max="34" width="23.7265625" style="3" customWidth="1"/>
    <col min="35" max="35" width="15.7265625" style="3" customWidth="1"/>
    <col min="36" max="37" width="22.26953125" style="3" customWidth="1"/>
    <col min="38" max="39" width="19.7265625" style="3" customWidth="1"/>
    <col min="40" max="88" width="15.7265625" style="3" customWidth="1"/>
    <col min="89" max="16384" width="10.453125" style="3"/>
  </cols>
  <sheetData>
    <row r="1" spans="1:70" ht="25" customHeight="1" thickBot="1">
      <c r="A1" s="235" t="s">
        <v>67</v>
      </c>
      <c r="B1" s="236"/>
      <c r="C1" s="34" t="s">
        <v>160</v>
      </c>
      <c r="D1" s="2"/>
      <c r="E1" s="181"/>
      <c r="F1" s="182"/>
      <c r="G1" s="182"/>
      <c r="H1" s="182"/>
      <c r="I1" s="183"/>
      <c r="J1" s="2"/>
      <c r="K1" s="2"/>
      <c r="L1" s="243" t="s">
        <v>5</v>
      </c>
      <c r="M1" s="244"/>
      <c r="N1" s="220" t="s">
        <v>153</v>
      </c>
      <c r="O1" s="32"/>
      <c r="P1" s="11"/>
      <c r="Q1" s="11"/>
      <c r="R1" s="11"/>
      <c r="S1" s="11"/>
      <c r="T1" s="11"/>
      <c r="U1" s="11"/>
      <c r="V1" s="11"/>
      <c r="W1" s="11"/>
      <c r="X1" s="11"/>
      <c r="Y1" s="11"/>
      <c r="Z1" s="11"/>
      <c r="AA1" s="11"/>
      <c r="AB1" s="11"/>
      <c r="AC1" s="11"/>
      <c r="AD1" s="11"/>
      <c r="AE1" s="11"/>
      <c r="AF1" s="11"/>
      <c r="AG1" s="11"/>
      <c r="AH1" s="11"/>
      <c r="AI1" s="11"/>
      <c r="AJ1" s="11"/>
      <c r="AK1" s="11"/>
      <c r="AL1" s="11"/>
      <c r="AM1" s="11"/>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row>
    <row r="2" spans="1:70" ht="25" customHeight="1" thickBot="1">
      <c r="A2" s="24" t="s">
        <v>0</v>
      </c>
      <c r="B2" s="237" t="s">
        <v>135</v>
      </c>
      <c r="C2" s="238"/>
      <c r="D2" s="217" t="str">
        <f>IF($B$4="SP5-Ghigh","Warning: Per component reliability and thermal perspective, it's recommended using at least 7 phases configuration on the VR",
IF($B$4="SP5-Glow","Warning: Per component reliability and thermal perspective, it's recommended using at least 6 phases configuration on the VR",
""))</f>
        <v/>
      </c>
      <c r="E2" s="218"/>
      <c r="F2" s="218"/>
      <c r="G2" s="218"/>
      <c r="H2" s="218"/>
      <c r="I2" s="218"/>
      <c r="J2" s="218"/>
      <c r="K2" s="219"/>
      <c r="L2" s="245" t="s">
        <v>6</v>
      </c>
      <c r="M2" s="244"/>
      <c r="N2" s="221">
        <v>45376</v>
      </c>
      <c r="O2" s="32"/>
      <c r="P2" s="11"/>
      <c r="Q2" s="11"/>
      <c r="R2" s="11"/>
      <c r="S2" s="11"/>
      <c r="T2" s="11"/>
      <c r="U2" s="11"/>
      <c r="V2" s="11"/>
      <c r="W2" s="11"/>
      <c r="X2" s="11"/>
      <c r="Y2" s="11"/>
      <c r="Z2" s="11"/>
      <c r="AA2" s="11"/>
      <c r="AB2" s="11"/>
      <c r="AC2" s="11"/>
      <c r="AD2" s="11"/>
      <c r="AE2" s="11"/>
      <c r="AF2" s="11"/>
      <c r="AG2" s="11"/>
      <c r="AH2" s="11"/>
      <c r="AI2" s="11"/>
      <c r="AJ2" s="11"/>
      <c r="AK2" s="11"/>
      <c r="AL2" s="11"/>
      <c r="AM2" s="11"/>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row>
    <row r="3" spans="1:70" ht="25" customHeight="1" thickBot="1">
      <c r="A3" s="24" t="s">
        <v>2</v>
      </c>
      <c r="B3" s="239"/>
      <c r="C3" s="240"/>
      <c r="D3" s="32"/>
      <c r="E3" s="32"/>
      <c r="F3" s="32"/>
      <c r="G3" s="216"/>
      <c r="H3" s="216"/>
      <c r="I3" s="32"/>
      <c r="J3" s="32"/>
      <c r="K3" s="32"/>
      <c r="L3" s="32"/>
      <c r="M3" s="216"/>
      <c r="N3" s="216"/>
      <c r="O3" s="32"/>
      <c r="P3" s="11"/>
      <c r="Q3" s="11"/>
      <c r="R3" s="11"/>
      <c r="S3" s="11"/>
      <c r="T3" s="11"/>
      <c r="U3" s="11"/>
      <c r="V3" s="11"/>
      <c r="W3" s="11"/>
      <c r="X3" s="11"/>
      <c r="Y3" s="11"/>
      <c r="Z3" s="11"/>
      <c r="AA3" s="11"/>
      <c r="AB3" s="11"/>
      <c r="AC3" s="11"/>
      <c r="AD3" s="11"/>
      <c r="AE3" s="11"/>
      <c r="AF3" s="11"/>
      <c r="AG3" s="11"/>
      <c r="AH3" s="11"/>
      <c r="AI3" s="11"/>
      <c r="AJ3" s="11"/>
      <c r="AK3" s="11"/>
      <c r="AL3" s="11"/>
      <c r="AM3" s="11"/>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row>
    <row r="4" spans="1:70" ht="25" customHeight="1" thickBot="1">
      <c r="A4" s="24" t="s">
        <v>1</v>
      </c>
      <c r="B4" s="241" t="s">
        <v>161</v>
      </c>
      <c r="C4" s="242"/>
      <c r="D4" s="32"/>
      <c r="E4" s="32"/>
      <c r="F4" s="32"/>
      <c r="G4" s="32"/>
      <c r="H4" s="216"/>
      <c r="I4" s="216"/>
      <c r="J4" s="32"/>
      <c r="K4" s="32"/>
      <c r="L4" s="32"/>
      <c r="M4" s="32"/>
      <c r="N4" s="32"/>
      <c r="O4" s="32"/>
      <c r="P4" s="11"/>
      <c r="Q4" s="11"/>
      <c r="R4" s="11"/>
      <c r="S4" s="11"/>
      <c r="T4" s="11"/>
      <c r="U4" s="11"/>
      <c r="V4" s="11"/>
      <c r="W4" s="11"/>
      <c r="X4" s="11"/>
      <c r="Y4" s="11"/>
      <c r="Z4" s="11"/>
      <c r="AA4" s="11"/>
      <c r="AB4" s="11"/>
      <c r="AC4" s="11"/>
      <c r="AD4" s="11"/>
      <c r="AE4" s="11"/>
      <c r="AF4" s="11"/>
      <c r="AG4" s="11"/>
      <c r="AH4" s="11"/>
      <c r="AI4" s="11"/>
      <c r="AJ4" s="11"/>
      <c r="AK4" s="11"/>
      <c r="AL4" s="11"/>
      <c r="AM4" s="11"/>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row>
    <row r="5" spans="1:70" ht="15.75" customHeight="1">
      <c r="A5" s="32"/>
      <c r="B5" s="32"/>
      <c r="C5" s="32"/>
      <c r="D5" s="32"/>
      <c r="E5" s="216"/>
      <c r="F5" s="216"/>
      <c r="G5" s="216"/>
      <c r="H5" s="216"/>
      <c r="I5" s="216"/>
      <c r="J5" s="32"/>
      <c r="K5" s="32"/>
      <c r="L5" s="32"/>
      <c r="M5" s="32"/>
      <c r="N5" s="32"/>
      <c r="O5" s="32"/>
      <c r="P5" s="11"/>
      <c r="Q5" s="11"/>
      <c r="R5" s="11"/>
      <c r="S5" s="11"/>
      <c r="T5" s="11"/>
      <c r="U5" s="11"/>
      <c r="V5" s="11"/>
      <c r="W5" s="11"/>
      <c r="X5" s="11"/>
      <c r="Y5" s="11"/>
      <c r="Z5" s="11"/>
      <c r="AA5" s="11"/>
      <c r="AB5" s="11"/>
      <c r="AC5" s="11"/>
      <c r="AD5" s="11"/>
      <c r="AE5" s="11"/>
      <c r="AF5" s="11"/>
      <c r="AG5" s="11"/>
      <c r="AH5" s="11"/>
      <c r="AI5" s="11"/>
      <c r="AJ5" s="11"/>
      <c r="AK5" s="11"/>
      <c r="AL5" s="11"/>
      <c r="AM5" s="11"/>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row>
    <row r="6" spans="1:70" ht="15.75" customHeight="1" thickBot="1">
      <c r="A6" s="32"/>
      <c r="B6" s="32"/>
      <c r="C6" s="32"/>
      <c r="D6" s="32"/>
      <c r="E6" s="32"/>
      <c r="F6" s="32"/>
      <c r="G6" s="32"/>
      <c r="H6" s="32"/>
      <c r="I6" s="32"/>
      <c r="J6" s="32"/>
      <c r="K6" s="32"/>
      <c r="L6" s="32"/>
      <c r="M6" s="32"/>
      <c r="N6" s="32"/>
      <c r="O6" s="32"/>
      <c r="P6" s="11"/>
      <c r="Q6" s="11"/>
      <c r="R6" s="11"/>
      <c r="S6" s="11"/>
      <c r="T6" s="11"/>
      <c r="U6" s="11"/>
      <c r="V6" s="11"/>
      <c r="W6" s="11"/>
      <c r="X6" s="11"/>
      <c r="Y6" s="11"/>
      <c r="Z6" s="11"/>
      <c r="AA6" s="11"/>
      <c r="AB6" s="11"/>
      <c r="AC6" s="11"/>
      <c r="AD6" s="11"/>
      <c r="AE6" s="11"/>
      <c r="AF6" s="11"/>
      <c r="AG6" s="11"/>
      <c r="AH6" s="11"/>
      <c r="AI6" s="11"/>
      <c r="AJ6" s="11"/>
      <c r="AK6" s="11"/>
      <c r="AL6" s="11"/>
      <c r="AM6" s="11"/>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row>
    <row r="7" spans="1:70" ht="15.75" customHeight="1">
      <c r="A7" s="223" t="s">
        <v>140</v>
      </c>
      <c r="B7" s="226"/>
      <c r="C7" s="227"/>
      <c r="D7" s="227"/>
      <c r="E7" s="227"/>
      <c r="F7" s="227"/>
      <c r="G7" s="227"/>
      <c r="H7" s="227"/>
      <c r="I7" s="227"/>
      <c r="J7" s="228"/>
      <c r="K7" s="223" t="s">
        <v>148</v>
      </c>
      <c r="L7" s="226"/>
      <c r="M7" s="227"/>
      <c r="N7" s="227"/>
      <c r="O7" s="227"/>
      <c r="P7" s="227"/>
      <c r="Q7" s="227"/>
      <c r="R7" s="227"/>
      <c r="S7" s="227"/>
      <c r="T7" s="228"/>
      <c r="U7" s="11"/>
      <c r="V7" s="11"/>
      <c r="W7" s="11"/>
      <c r="X7" s="11"/>
      <c r="Y7" s="11"/>
      <c r="Z7" s="11"/>
      <c r="AA7" s="11"/>
      <c r="AB7" s="11"/>
      <c r="AC7" s="11"/>
      <c r="AD7" s="11"/>
      <c r="AE7" s="11"/>
      <c r="AF7" s="11"/>
      <c r="AG7" s="11"/>
      <c r="AH7" s="11"/>
      <c r="AI7" s="11"/>
      <c r="AJ7" s="11"/>
      <c r="AK7" s="11"/>
      <c r="AL7" s="11"/>
      <c r="AM7" s="11"/>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row>
    <row r="8" spans="1:70" ht="15.75" customHeight="1">
      <c r="A8" s="224"/>
      <c r="B8" s="229"/>
      <c r="C8" s="230"/>
      <c r="D8" s="230"/>
      <c r="E8" s="230"/>
      <c r="F8" s="230"/>
      <c r="G8" s="230"/>
      <c r="H8" s="230"/>
      <c r="I8" s="230"/>
      <c r="J8" s="231"/>
      <c r="K8" s="224"/>
      <c r="L8" s="229"/>
      <c r="M8" s="230"/>
      <c r="N8" s="230"/>
      <c r="O8" s="230"/>
      <c r="P8" s="230"/>
      <c r="Q8" s="230"/>
      <c r="R8" s="230"/>
      <c r="S8" s="230"/>
      <c r="T8" s="231"/>
      <c r="U8" s="11"/>
      <c r="V8" s="11"/>
      <c r="W8" s="11"/>
      <c r="X8" s="11"/>
      <c r="Y8" s="11"/>
      <c r="Z8" s="11"/>
      <c r="AA8" s="11"/>
      <c r="AB8" s="11"/>
      <c r="AC8" s="11"/>
      <c r="AD8" s="11"/>
      <c r="AE8" s="11"/>
      <c r="AF8" s="11"/>
      <c r="AG8" s="11"/>
      <c r="AH8" s="11"/>
      <c r="AI8" s="11"/>
      <c r="AJ8" s="11"/>
      <c r="AK8" s="11"/>
      <c r="AL8" s="11"/>
      <c r="AM8" s="11"/>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row>
    <row r="9" spans="1:70" ht="15.75" customHeight="1">
      <c r="A9" s="224"/>
      <c r="B9" s="229"/>
      <c r="C9" s="230"/>
      <c r="D9" s="230"/>
      <c r="E9" s="230"/>
      <c r="F9" s="230"/>
      <c r="G9" s="230"/>
      <c r="H9" s="230"/>
      <c r="I9" s="230"/>
      <c r="J9" s="231"/>
      <c r="K9" s="224"/>
      <c r="L9" s="229"/>
      <c r="M9" s="230"/>
      <c r="N9" s="230"/>
      <c r="O9" s="230"/>
      <c r="P9" s="230"/>
      <c r="Q9" s="230"/>
      <c r="R9" s="230"/>
      <c r="S9" s="230"/>
      <c r="T9" s="231"/>
      <c r="U9" s="11"/>
      <c r="V9" s="11"/>
      <c r="W9" s="11"/>
      <c r="X9" s="11"/>
      <c r="Y9" s="11"/>
      <c r="Z9" s="11"/>
      <c r="AA9" s="11"/>
      <c r="AB9" s="11"/>
      <c r="AC9" s="11"/>
      <c r="AD9" s="11"/>
      <c r="AE9" s="11"/>
      <c r="AF9" s="11"/>
      <c r="AG9" s="11"/>
      <c r="AH9" s="11"/>
      <c r="AI9" s="11"/>
      <c r="AJ9" s="11"/>
      <c r="AK9" s="11"/>
      <c r="AL9" s="11"/>
      <c r="AM9" s="11"/>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row>
    <row r="10" spans="1:70" customFormat="1" ht="15.75" customHeight="1">
      <c r="A10" s="224"/>
      <c r="B10" s="229"/>
      <c r="C10" s="230"/>
      <c r="D10" s="230"/>
      <c r="E10" s="230"/>
      <c r="F10" s="230"/>
      <c r="G10" s="230"/>
      <c r="H10" s="230"/>
      <c r="I10" s="230"/>
      <c r="J10" s="231"/>
      <c r="K10" s="224"/>
      <c r="L10" s="229"/>
      <c r="M10" s="230"/>
      <c r="N10" s="230"/>
      <c r="O10" s="230"/>
      <c r="P10" s="230"/>
      <c r="Q10" s="230"/>
      <c r="R10" s="230"/>
      <c r="S10" s="230"/>
      <c r="T10" s="231"/>
    </row>
    <row r="11" spans="1:70" customFormat="1" ht="15.75" customHeight="1">
      <c r="A11" s="224"/>
      <c r="B11" s="229"/>
      <c r="C11" s="230"/>
      <c r="D11" s="230"/>
      <c r="E11" s="230"/>
      <c r="F11" s="230"/>
      <c r="G11" s="230"/>
      <c r="H11" s="230"/>
      <c r="I11" s="230"/>
      <c r="J11" s="231"/>
      <c r="K11" s="224"/>
      <c r="L11" s="229"/>
      <c r="M11" s="230"/>
      <c r="N11" s="230"/>
      <c r="O11" s="230"/>
      <c r="P11" s="230"/>
      <c r="Q11" s="230"/>
      <c r="R11" s="230"/>
      <c r="S11" s="230"/>
      <c r="T11" s="231"/>
    </row>
    <row r="12" spans="1:70" customFormat="1" ht="15.75" customHeight="1">
      <c r="A12" s="224"/>
      <c r="B12" s="229"/>
      <c r="C12" s="230"/>
      <c r="D12" s="230"/>
      <c r="E12" s="230"/>
      <c r="F12" s="230"/>
      <c r="G12" s="230"/>
      <c r="H12" s="230"/>
      <c r="I12" s="230"/>
      <c r="J12" s="231"/>
      <c r="K12" s="224"/>
      <c r="L12" s="229"/>
      <c r="M12" s="230"/>
      <c r="N12" s="230"/>
      <c r="O12" s="230"/>
      <c r="P12" s="230"/>
      <c r="Q12" s="230"/>
      <c r="R12" s="230"/>
      <c r="S12" s="230"/>
      <c r="T12" s="231"/>
    </row>
    <row r="13" spans="1:70" customFormat="1" ht="15.75" customHeight="1">
      <c r="A13" s="224"/>
      <c r="B13" s="229"/>
      <c r="C13" s="230"/>
      <c r="D13" s="230"/>
      <c r="E13" s="230"/>
      <c r="F13" s="230"/>
      <c r="G13" s="230"/>
      <c r="H13" s="230"/>
      <c r="I13" s="230"/>
      <c r="J13" s="231"/>
      <c r="K13" s="224"/>
      <c r="L13" s="229"/>
      <c r="M13" s="230"/>
      <c r="N13" s="230"/>
      <c r="O13" s="230"/>
      <c r="P13" s="230"/>
      <c r="Q13" s="230"/>
      <c r="R13" s="230"/>
      <c r="S13" s="230"/>
      <c r="T13" s="231"/>
    </row>
    <row r="14" spans="1:70" customFormat="1" ht="15.75" customHeight="1">
      <c r="A14" s="224"/>
      <c r="B14" s="229"/>
      <c r="C14" s="230"/>
      <c r="D14" s="230"/>
      <c r="E14" s="230"/>
      <c r="F14" s="230"/>
      <c r="G14" s="230"/>
      <c r="H14" s="230"/>
      <c r="I14" s="230"/>
      <c r="J14" s="231"/>
      <c r="K14" s="224"/>
      <c r="L14" s="229"/>
      <c r="M14" s="230"/>
      <c r="N14" s="230"/>
      <c r="O14" s="230"/>
      <c r="P14" s="230"/>
      <c r="Q14" s="230"/>
      <c r="R14" s="230"/>
      <c r="S14" s="230"/>
      <c r="T14" s="231"/>
    </row>
    <row r="15" spans="1:70" customFormat="1" ht="15.75" customHeight="1">
      <c r="A15" s="224"/>
      <c r="B15" s="229"/>
      <c r="C15" s="230"/>
      <c r="D15" s="230"/>
      <c r="E15" s="230"/>
      <c r="F15" s="230"/>
      <c r="G15" s="230"/>
      <c r="H15" s="230"/>
      <c r="I15" s="230"/>
      <c r="J15" s="231"/>
      <c r="K15" s="224"/>
      <c r="L15" s="229"/>
      <c r="M15" s="230"/>
      <c r="N15" s="230"/>
      <c r="O15" s="230"/>
      <c r="P15" s="230"/>
      <c r="Q15" s="230"/>
      <c r="R15" s="230"/>
      <c r="S15" s="230"/>
      <c r="T15" s="231"/>
    </row>
    <row r="16" spans="1:70" customFormat="1" ht="15.75" customHeight="1">
      <c r="A16" s="224"/>
      <c r="B16" s="229"/>
      <c r="C16" s="230"/>
      <c r="D16" s="230"/>
      <c r="E16" s="230"/>
      <c r="F16" s="230"/>
      <c r="G16" s="230"/>
      <c r="H16" s="230"/>
      <c r="I16" s="230"/>
      <c r="J16" s="231"/>
      <c r="K16" s="224"/>
      <c r="L16" s="229"/>
      <c r="M16" s="230"/>
      <c r="N16" s="230"/>
      <c r="O16" s="230"/>
      <c r="P16" s="230"/>
      <c r="Q16" s="230"/>
      <c r="R16" s="230"/>
      <c r="S16" s="230"/>
      <c r="T16" s="231"/>
    </row>
    <row r="17" spans="1:20" customFormat="1" ht="15.75" customHeight="1">
      <c r="A17" s="224"/>
      <c r="B17" s="229"/>
      <c r="C17" s="230"/>
      <c r="D17" s="230"/>
      <c r="E17" s="230"/>
      <c r="F17" s="230"/>
      <c r="G17" s="230"/>
      <c r="H17" s="230"/>
      <c r="I17" s="230"/>
      <c r="J17" s="231"/>
      <c r="K17" s="224"/>
      <c r="L17" s="229"/>
      <c r="M17" s="230"/>
      <c r="N17" s="230"/>
      <c r="O17" s="230"/>
      <c r="P17" s="230"/>
      <c r="Q17" s="230"/>
      <c r="R17" s="230"/>
      <c r="S17" s="230"/>
      <c r="T17" s="231"/>
    </row>
    <row r="18" spans="1:20" customFormat="1" ht="15.75" customHeight="1">
      <c r="A18" s="224"/>
      <c r="B18" s="229"/>
      <c r="C18" s="230"/>
      <c r="D18" s="230"/>
      <c r="E18" s="230"/>
      <c r="F18" s="230"/>
      <c r="G18" s="230"/>
      <c r="H18" s="230"/>
      <c r="I18" s="230"/>
      <c r="J18" s="231"/>
      <c r="K18" s="224"/>
      <c r="L18" s="229"/>
      <c r="M18" s="230"/>
      <c r="N18" s="230"/>
      <c r="O18" s="230"/>
      <c r="P18" s="230"/>
      <c r="Q18" s="230"/>
      <c r="R18" s="230"/>
      <c r="S18" s="230"/>
      <c r="T18" s="231"/>
    </row>
    <row r="19" spans="1:20" customFormat="1" ht="15.75" customHeight="1">
      <c r="A19" s="224"/>
      <c r="B19" s="229"/>
      <c r="C19" s="230"/>
      <c r="D19" s="230"/>
      <c r="E19" s="230"/>
      <c r="F19" s="230"/>
      <c r="G19" s="230"/>
      <c r="H19" s="230"/>
      <c r="I19" s="230"/>
      <c r="J19" s="231"/>
      <c r="K19" s="224"/>
      <c r="L19" s="229"/>
      <c r="M19" s="230"/>
      <c r="N19" s="230"/>
      <c r="O19" s="230"/>
      <c r="P19" s="230"/>
      <c r="Q19" s="230"/>
      <c r="R19" s="230"/>
      <c r="S19" s="230"/>
      <c r="T19" s="231"/>
    </row>
    <row r="20" spans="1:20" customFormat="1" ht="15.75" customHeight="1">
      <c r="A20" s="224"/>
      <c r="B20" s="229"/>
      <c r="C20" s="230"/>
      <c r="D20" s="230"/>
      <c r="E20" s="230"/>
      <c r="F20" s="230"/>
      <c r="G20" s="230"/>
      <c r="H20" s="230"/>
      <c r="I20" s="230"/>
      <c r="J20" s="231"/>
      <c r="K20" s="224"/>
      <c r="L20" s="229"/>
      <c r="M20" s="230"/>
      <c r="N20" s="230"/>
      <c r="O20" s="230"/>
      <c r="P20" s="230"/>
      <c r="Q20" s="230"/>
      <c r="R20" s="230"/>
      <c r="S20" s="230"/>
      <c r="T20" s="231"/>
    </row>
    <row r="21" spans="1:20" customFormat="1" ht="15.75" customHeight="1">
      <c r="A21" s="224"/>
      <c r="B21" s="229"/>
      <c r="C21" s="230"/>
      <c r="D21" s="230"/>
      <c r="E21" s="230"/>
      <c r="F21" s="230"/>
      <c r="G21" s="230"/>
      <c r="H21" s="230"/>
      <c r="I21" s="230"/>
      <c r="J21" s="231"/>
      <c r="K21" s="224"/>
      <c r="L21" s="229"/>
      <c r="M21" s="230"/>
      <c r="N21" s="230"/>
      <c r="O21" s="230"/>
      <c r="P21" s="230"/>
      <c r="Q21" s="230"/>
      <c r="R21" s="230"/>
      <c r="S21" s="230"/>
      <c r="T21" s="231"/>
    </row>
    <row r="22" spans="1:20" customFormat="1" ht="15.75" customHeight="1">
      <c r="A22" s="224"/>
      <c r="B22" s="229"/>
      <c r="C22" s="230"/>
      <c r="D22" s="230"/>
      <c r="E22" s="230"/>
      <c r="F22" s="230"/>
      <c r="G22" s="230"/>
      <c r="H22" s="230"/>
      <c r="I22" s="230"/>
      <c r="J22" s="231"/>
      <c r="K22" s="224"/>
      <c r="L22" s="229"/>
      <c r="M22" s="230"/>
      <c r="N22" s="230"/>
      <c r="O22" s="230"/>
      <c r="P22" s="230"/>
      <c r="Q22" s="230"/>
      <c r="R22" s="230"/>
      <c r="S22" s="230"/>
      <c r="T22" s="231"/>
    </row>
    <row r="23" spans="1:20" customFormat="1" ht="15.75" customHeight="1">
      <c r="A23" s="224"/>
      <c r="B23" s="229"/>
      <c r="C23" s="230"/>
      <c r="D23" s="230"/>
      <c r="E23" s="230"/>
      <c r="F23" s="230"/>
      <c r="G23" s="230"/>
      <c r="H23" s="230"/>
      <c r="I23" s="230"/>
      <c r="J23" s="231"/>
      <c r="K23" s="224"/>
      <c r="L23" s="229"/>
      <c r="M23" s="230"/>
      <c r="N23" s="230"/>
      <c r="O23" s="230"/>
      <c r="P23" s="230"/>
      <c r="Q23" s="230"/>
      <c r="R23" s="230"/>
      <c r="S23" s="230"/>
      <c r="T23" s="231"/>
    </row>
    <row r="24" spans="1:20" customFormat="1" ht="15.75" customHeight="1">
      <c r="A24" s="224"/>
      <c r="B24" s="229"/>
      <c r="C24" s="230"/>
      <c r="D24" s="230"/>
      <c r="E24" s="230"/>
      <c r="F24" s="230"/>
      <c r="G24" s="230"/>
      <c r="H24" s="230"/>
      <c r="I24" s="230"/>
      <c r="J24" s="231"/>
      <c r="K24" s="224"/>
      <c r="L24" s="229"/>
      <c r="M24" s="230"/>
      <c r="N24" s="230"/>
      <c r="O24" s="230"/>
      <c r="P24" s="230"/>
      <c r="Q24" s="230"/>
      <c r="R24" s="230"/>
      <c r="S24" s="230"/>
      <c r="T24" s="231"/>
    </row>
    <row r="25" spans="1:20" customFormat="1" ht="15.75" customHeight="1">
      <c r="A25" s="224"/>
      <c r="B25" s="229"/>
      <c r="C25" s="230"/>
      <c r="D25" s="230"/>
      <c r="E25" s="230"/>
      <c r="F25" s="230"/>
      <c r="G25" s="230"/>
      <c r="H25" s="230"/>
      <c r="I25" s="230"/>
      <c r="J25" s="231"/>
      <c r="K25" s="224"/>
      <c r="L25" s="229"/>
      <c r="M25" s="230"/>
      <c r="N25" s="230"/>
      <c r="O25" s="230"/>
      <c r="P25" s="230"/>
      <c r="Q25" s="230"/>
      <c r="R25" s="230"/>
      <c r="S25" s="230"/>
      <c r="T25" s="231"/>
    </row>
    <row r="26" spans="1:20" customFormat="1" ht="15.75" customHeight="1">
      <c r="A26" s="224"/>
      <c r="B26" s="229"/>
      <c r="C26" s="230"/>
      <c r="D26" s="230"/>
      <c r="E26" s="230"/>
      <c r="F26" s="230"/>
      <c r="G26" s="230"/>
      <c r="H26" s="230"/>
      <c r="I26" s="230"/>
      <c r="J26" s="231"/>
      <c r="K26" s="224"/>
      <c r="L26" s="229"/>
      <c r="M26" s="230"/>
      <c r="N26" s="230"/>
      <c r="O26" s="230"/>
      <c r="P26" s="230"/>
      <c r="Q26" s="230"/>
      <c r="R26" s="230"/>
      <c r="S26" s="230"/>
      <c r="T26" s="231"/>
    </row>
    <row r="27" spans="1:20" customFormat="1" ht="15.75" customHeight="1">
      <c r="A27" s="224"/>
      <c r="B27" s="229"/>
      <c r="C27" s="230"/>
      <c r="D27" s="230"/>
      <c r="E27" s="230"/>
      <c r="F27" s="230"/>
      <c r="G27" s="230"/>
      <c r="H27" s="230"/>
      <c r="I27" s="230"/>
      <c r="J27" s="231"/>
      <c r="K27" s="224"/>
      <c r="L27" s="229"/>
      <c r="M27" s="230"/>
      <c r="N27" s="230"/>
      <c r="O27" s="230"/>
      <c r="P27" s="230"/>
      <c r="Q27" s="230"/>
      <c r="R27" s="230"/>
      <c r="S27" s="230"/>
      <c r="T27" s="231"/>
    </row>
    <row r="28" spans="1:20" customFormat="1" ht="15.75" customHeight="1">
      <c r="A28" s="224"/>
      <c r="B28" s="229"/>
      <c r="C28" s="230"/>
      <c r="D28" s="230"/>
      <c r="E28" s="230"/>
      <c r="F28" s="230"/>
      <c r="G28" s="230"/>
      <c r="H28" s="230"/>
      <c r="I28" s="230"/>
      <c r="J28" s="231"/>
      <c r="K28" s="224"/>
      <c r="L28" s="229"/>
      <c r="M28" s="230"/>
      <c r="N28" s="230"/>
      <c r="O28" s="230"/>
      <c r="P28" s="230"/>
      <c r="Q28" s="230"/>
      <c r="R28" s="230"/>
      <c r="S28" s="230"/>
      <c r="T28" s="231"/>
    </row>
    <row r="29" spans="1:20" customFormat="1" ht="15.75" customHeight="1">
      <c r="A29" s="224"/>
      <c r="B29" s="229"/>
      <c r="C29" s="230"/>
      <c r="D29" s="230"/>
      <c r="E29" s="230"/>
      <c r="F29" s="230"/>
      <c r="G29" s="230"/>
      <c r="H29" s="230"/>
      <c r="I29" s="230"/>
      <c r="J29" s="231"/>
      <c r="K29" s="224"/>
      <c r="L29" s="229"/>
      <c r="M29" s="230"/>
      <c r="N29" s="230"/>
      <c r="O29" s="230"/>
      <c r="P29" s="230"/>
      <c r="Q29" s="230"/>
      <c r="R29" s="230"/>
      <c r="S29" s="230"/>
      <c r="T29" s="231"/>
    </row>
    <row r="30" spans="1:20" customFormat="1" ht="15.75" customHeight="1">
      <c r="A30" s="224"/>
      <c r="B30" s="229"/>
      <c r="C30" s="230"/>
      <c r="D30" s="230"/>
      <c r="E30" s="230"/>
      <c r="F30" s="230"/>
      <c r="G30" s="230"/>
      <c r="H30" s="230"/>
      <c r="I30" s="230"/>
      <c r="J30" s="231"/>
      <c r="K30" s="224"/>
      <c r="L30" s="229"/>
      <c r="M30" s="230"/>
      <c r="N30" s="230"/>
      <c r="O30" s="230"/>
      <c r="P30" s="230"/>
      <c r="Q30" s="230"/>
      <c r="R30" s="230"/>
      <c r="S30" s="230"/>
      <c r="T30" s="231"/>
    </row>
    <row r="31" spans="1:20" customFormat="1" ht="15.75" customHeight="1">
      <c r="A31" s="224"/>
      <c r="B31" s="229"/>
      <c r="C31" s="230"/>
      <c r="D31" s="230"/>
      <c r="E31" s="230"/>
      <c r="F31" s="230"/>
      <c r="G31" s="230"/>
      <c r="H31" s="230"/>
      <c r="I31" s="230"/>
      <c r="J31" s="231"/>
      <c r="K31" s="224"/>
      <c r="L31" s="229"/>
      <c r="M31" s="230"/>
      <c r="N31" s="230"/>
      <c r="O31" s="230"/>
      <c r="P31" s="230"/>
      <c r="Q31" s="230"/>
      <c r="R31" s="230"/>
      <c r="S31" s="230"/>
      <c r="T31" s="231"/>
    </row>
    <row r="32" spans="1:20" customFormat="1" ht="15.75" customHeight="1">
      <c r="A32" s="224"/>
      <c r="B32" s="229"/>
      <c r="C32" s="230"/>
      <c r="D32" s="230"/>
      <c r="E32" s="230"/>
      <c r="F32" s="230"/>
      <c r="G32" s="230"/>
      <c r="H32" s="230"/>
      <c r="I32" s="230"/>
      <c r="J32" s="231"/>
      <c r="K32" s="224"/>
      <c r="L32" s="229"/>
      <c r="M32" s="230"/>
      <c r="N32" s="230"/>
      <c r="O32" s="230"/>
      <c r="P32" s="230"/>
      <c r="Q32" s="230"/>
      <c r="R32" s="230"/>
      <c r="S32" s="230"/>
      <c r="T32" s="231"/>
    </row>
    <row r="33" spans="1:20" customFormat="1" ht="15.75" customHeight="1">
      <c r="A33" s="224"/>
      <c r="B33" s="229"/>
      <c r="C33" s="230"/>
      <c r="D33" s="230"/>
      <c r="E33" s="230"/>
      <c r="F33" s="230"/>
      <c r="G33" s="230"/>
      <c r="H33" s="230"/>
      <c r="I33" s="230"/>
      <c r="J33" s="231"/>
      <c r="K33" s="224"/>
      <c r="L33" s="229"/>
      <c r="M33" s="230"/>
      <c r="N33" s="230"/>
      <c r="O33" s="230"/>
      <c r="P33" s="230"/>
      <c r="Q33" s="230"/>
      <c r="R33" s="230"/>
      <c r="S33" s="230"/>
      <c r="T33" s="231"/>
    </row>
    <row r="34" spans="1:20" customFormat="1" ht="15.75" customHeight="1">
      <c r="A34" s="224"/>
      <c r="B34" s="229"/>
      <c r="C34" s="230"/>
      <c r="D34" s="230"/>
      <c r="E34" s="230"/>
      <c r="F34" s="230"/>
      <c r="G34" s="230"/>
      <c r="H34" s="230"/>
      <c r="I34" s="230"/>
      <c r="J34" s="231"/>
      <c r="K34" s="224"/>
      <c r="L34" s="229"/>
      <c r="M34" s="230"/>
      <c r="N34" s="230"/>
      <c r="O34" s="230"/>
      <c r="P34" s="230"/>
      <c r="Q34" s="230"/>
      <c r="R34" s="230"/>
      <c r="S34" s="230"/>
      <c r="T34" s="231"/>
    </row>
    <row r="35" spans="1:20" customFormat="1" ht="15.75" customHeight="1">
      <c r="A35" s="224"/>
      <c r="B35" s="229"/>
      <c r="C35" s="230"/>
      <c r="D35" s="230"/>
      <c r="E35" s="230"/>
      <c r="F35" s="230"/>
      <c r="G35" s="230"/>
      <c r="H35" s="230"/>
      <c r="I35" s="230"/>
      <c r="J35" s="231"/>
      <c r="K35" s="224"/>
      <c r="L35" s="229"/>
      <c r="M35" s="230"/>
      <c r="N35" s="230"/>
      <c r="O35" s="230"/>
      <c r="P35" s="230"/>
      <c r="Q35" s="230"/>
      <c r="R35" s="230"/>
      <c r="S35" s="230"/>
      <c r="T35" s="231"/>
    </row>
    <row r="36" spans="1:20" customFormat="1" ht="15.75" customHeight="1">
      <c r="A36" s="224"/>
      <c r="B36" s="229"/>
      <c r="C36" s="230"/>
      <c r="D36" s="230"/>
      <c r="E36" s="230"/>
      <c r="F36" s="230"/>
      <c r="G36" s="230"/>
      <c r="H36" s="230"/>
      <c r="I36" s="230"/>
      <c r="J36" s="231"/>
      <c r="K36" s="224"/>
      <c r="L36" s="229"/>
      <c r="M36" s="230"/>
      <c r="N36" s="230"/>
      <c r="O36" s="230"/>
      <c r="P36" s="230"/>
      <c r="Q36" s="230"/>
      <c r="R36" s="230"/>
      <c r="S36" s="230"/>
      <c r="T36" s="231"/>
    </row>
    <row r="37" spans="1:20" customFormat="1" ht="15.75" customHeight="1">
      <c r="A37" s="224"/>
      <c r="B37" s="229"/>
      <c r="C37" s="230"/>
      <c r="D37" s="230"/>
      <c r="E37" s="230"/>
      <c r="F37" s="230"/>
      <c r="G37" s="230"/>
      <c r="H37" s="230"/>
      <c r="I37" s="230"/>
      <c r="J37" s="231"/>
      <c r="K37" s="224"/>
      <c r="L37" s="229"/>
      <c r="M37" s="230"/>
      <c r="N37" s="230"/>
      <c r="O37" s="230"/>
      <c r="P37" s="230"/>
      <c r="Q37" s="230"/>
      <c r="R37" s="230"/>
      <c r="S37" s="230"/>
      <c r="T37" s="231"/>
    </row>
    <row r="38" spans="1:20" customFormat="1" ht="15.75" customHeight="1">
      <c r="A38" s="224"/>
      <c r="B38" s="229"/>
      <c r="C38" s="230"/>
      <c r="D38" s="230"/>
      <c r="E38" s="230"/>
      <c r="F38" s="230"/>
      <c r="G38" s="230"/>
      <c r="H38" s="230"/>
      <c r="I38" s="230"/>
      <c r="J38" s="231"/>
      <c r="K38" s="224"/>
      <c r="L38" s="229"/>
      <c r="M38" s="230"/>
      <c r="N38" s="230"/>
      <c r="O38" s="230"/>
      <c r="P38" s="230"/>
      <c r="Q38" s="230"/>
      <c r="R38" s="230"/>
      <c r="S38" s="230"/>
      <c r="T38" s="231"/>
    </row>
    <row r="39" spans="1:20" customFormat="1" ht="15.75" customHeight="1">
      <c r="A39" s="224"/>
      <c r="B39" s="229"/>
      <c r="C39" s="230"/>
      <c r="D39" s="230"/>
      <c r="E39" s="230"/>
      <c r="F39" s="230"/>
      <c r="G39" s="230"/>
      <c r="H39" s="230"/>
      <c r="I39" s="230"/>
      <c r="J39" s="231"/>
      <c r="K39" s="224"/>
      <c r="L39" s="229"/>
      <c r="M39" s="230"/>
      <c r="N39" s="230"/>
      <c r="O39" s="230"/>
      <c r="P39" s="230"/>
      <c r="Q39" s="230"/>
      <c r="R39" s="230"/>
      <c r="S39" s="230"/>
      <c r="T39" s="231"/>
    </row>
    <row r="40" spans="1:20" customFormat="1" ht="15.75" customHeight="1">
      <c r="A40" s="224"/>
      <c r="B40" s="229"/>
      <c r="C40" s="230"/>
      <c r="D40" s="230"/>
      <c r="E40" s="230"/>
      <c r="F40" s="230"/>
      <c r="G40" s="230"/>
      <c r="H40" s="230"/>
      <c r="I40" s="230"/>
      <c r="J40" s="231"/>
      <c r="K40" s="224"/>
      <c r="L40" s="229"/>
      <c r="M40" s="230"/>
      <c r="N40" s="230"/>
      <c r="O40" s="230"/>
      <c r="P40" s="230"/>
      <c r="Q40" s="230"/>
      <c r="R40" s="230"/>
      <c r="S40" s="230"/>
      <c r="T40" s="231"/>
    </row>
    <row r="41" spans="1:20" customFormat="1" ht="15.75" customHeight="1">
      <c r="A41" s="224"/>
      <c r="B41" s="229"/>
      <c r="C41" s="230"/>
      <c r="D41" s="230"/>
      <c r="E41" s="230"/>
      <c r="F41" s="230"/>
      <c r="G41" s="230"/>
      <c r="H41" s="230"/>
      <c r="I41" s="230"/>
      <c r="J41" s="231"/>
      <c r="K41" s="224"/>
      <c r="L41" s="229"/>
      <c r="M41" s="230"/>
      <c r="N41" s="230"/>
      <c r="O41" s="230"/>
      <c r="P41" s="230"/>
      <c r="Q41" s="230"/>
      <c r="R41" s="230"/>
      <c r="S41" s="230"/>
      <c r="T41" s="231"/>
    </row>
    <row r="42" spans="1:20" customFormat="1" ht="15.75" customHeight="1">
      <c r="A42" s="224"/>
      <c r="B42" s="229"/>
      <c r="C42" s="230"/>
      <c r="D42" s="230"/>
      <c r="E42" s="230"/>
      <c r="F42" s="230"/>
      <c r="G42" s="230"/>
      <c r="H42" s="230"/>
      <c r="I42" s="230"/>
      <c r="J42" s="231"/>
      <c r="K42" s="224"/>
      <c r="L42" s="229"/>
      <c r="M42" s="230"/>
      <c r="N42" s="230"/>
      <c r="O42" s="230"/>
      <c r="P42" s="230"/>
      <c r="Q42" s="230"/>
      <c r="R42" s="230"/>
      <c r="S42" s="230"/>
      <c r="T42" s="231"/>
    </row>
    <row r="43" spans="1:20" customFormat="1" ht="15.75" customHeight="1">
      <c r="A43" s="224"/>
      <c r="B43" s="229"/>
      <c r="C43" s="230"/>
      <c r="D43" s="230"/>
      <c r="E43" s="230"/>
      <c r="F43" s="230"/>
      <c r="G43" s="230"/>
      <c r="H43" s="230"/>
      <c r="I43" s="230"/>
      <c r="J43" s="231"/>
      <c r="K43" s="224"/>
      <c r="L43" s="229"/>
      <c r="M43" s="230"/>
      <c r="N43" s="230"/>
      <c r="O43" s="230"/>
      <c r="P43" s="230"/>
      <c r="Q43" s="230"/>
      <c r="R43" s="230"/>
      <c r="S43" s="230"/>
      <c r="T43" s="231"/>
    </row>
    <row r="44" spans="1:20" customFormat="1" ht="15.75" customHeight="1">
      <c r="A44" s="224"/>
      <c r="B44" s="229"/>
      <c r="C44" s="230"/>
      <c r="D44" s="230"/>
      <c r="E44" s="230"/>
      <c r="F44" s="230"/>
      <c r="G44" s="230"/>
      <c r="H44" s="230"/>
      <c r="I44" s="230"/>
      <c r="J44" s="231"/>
      <c r="K44" s="224"/>
      <c r="L44" s="229"/>
      <c r="M44" s="230"/>
      <c r="N44" s="230"/>
      <c r="O44" s="230"/>
      <c r="P44" s="230"/>
      <c r="Q44" s="230"/>
      <c r="R44" s="230"/>
      <c r="S44" s="230"/>
      <c r="T44" s="231"/>
    </row>
    <row r="45" spans="1:20" customFormat="1" ht="15.75" customHeight="1">
      <c r="A45" s="224"/>
      <c r="B45" s="229"/>
      <c r="C45" s="230"/>
      <c r="D45" s="230"/>
      <c r="E45" s="230"/>
      <c r="F45" s="230"/>
      <c r="G45" s="230"/>
      <c r="H45" s="230"/>
      <c r="I45" s="230"/>
      <c r="J45" s="231"/>
      <c r="K45" s="224"/>
      <c r="L45" s="229"/>
      <c r="M45" s="230"/>
      <c r="N45" s="230"/>
      <c r="O45" s="230"/>
      <c r="P45" s="230"/>
      <c r="Q45" s="230"/>
      <c r="R45" s="230"/>
      <c r="S45" s="230"/>
      <c r="T45" s="231"/>
    </row>
    <row r="46" spans="1:20" customFormat="1" ht="15.75" customHeight="1">
      <c r="A46" s="224"/>
      <c r="B46" s="229"/>
      <c r="C46" s="230"/>
      <c r="D46" s="230"/>
      <c r="E46" s="230"/>
      <c r="F46" s="230"/>
      <c r="G46" s="230"/>
      <c r="H46" s="230"/>
      <c r="I46" s="230"/>
      <c r="J46" s="231"/>
      <c r="K46" s="224"/>
      <c r="L46" s="229"/>
      <c r="M46" s="230"/>
      <c r="N46" s="230"/>
      <c r="O46" s="230"/>
      <c r="P46" s="230"/>
      <c r="Q46" s="230"/>
      <c r="R46" s="230"/>
      <c r="S46" s="230"/>
      <c r="T46" s="231"/>
    </row>
    <row r="47" spans="1:20" customFormat="1" ht="15.75" customHeight="1">
      <c r="A47" s="224"/>
      <c r="B47" s="229"/>
      <c r="C47" s="230"/>
      <c r="D47" s="230"/>
      <c r="E47" s="230"/>
      <c r="F47" s="230"/>
      <c r="G47" s="230"/>
      <c r="H47" s="230"/>
      <c r="I47" s="230"/>
      <c r="J47" s="231"/>
      <c r="K47" s="224"/>
      <c r="L47" s="229"/>
      <c r="M47" s="230"/>
      <c r="N47" s="230"/>
      <c r="O47" s="230"/>
      <c r="P47" s="230"/>
      <c r="Q47" s="230"/>
      <c r="R47" s="230"/>
      <c r="S47" s="230"/>
      <c r="T47" s="231"/>
    </row>
    <row r="48" spans="1:20" customFormat="1" ht="15.75" customHeight="1">
      <c r="A48" s="224"/>
      <c r="B48" s="229"/>
      <c r="C48" s="230"/>
      <c r="D48" s="230"/>
      <c r="E48" s="230"/>
      <c r="F48" s="230"/>
      <c r="G48" s="230"/>
      <c r="H48" s="230"/>
      <c r="I48" s="230"/>
      <c r="J48" s="231"/>
      <c r="K48" s="224"/>
      <c r="L48" s="229"/>
      <c r="M48" s="230"/>
      <c r="N48" s="230"/>
      <c r="O48" s="230"/>
      <c r="P48" s="230"/>
      <c r="Q48" s="230"/>
      <c r="R48" s="230"/>
      <c r="S48" s="230"/>
      <c r="T48" s="231"/>
    </row>
    <row r="49" spans="1:20" customFormat="1" ht="15.75" customHeight="1">
      <c r="A49" s="224"/>
      <c r="B49" s="229"/>
      <c r="C49" s="230"/>
      <c r="D49" s="230"/>
      <c r="E49" s="230"/>
      <c r="F49" s="230"/>
      <c r="G49" s="230"/>
      <c r="H49" s="230"/>
      <c r="I49" s="230"/>
      <c r="J49" s="231"/>
      <c r="K49" s="224"/>
      <c r="L49" s="229"/>
      <c r="M49" s="230"/>
      <c r="N49" s="230"/>
      <c r="O49" s="230"/>
      <c r="P49" s="230"/>
      <c r="Q49" s="230"/>
      <c r="R49" s="230"/>
      <c r="S49" s="230"/>
      <c r="T49" s="231"/>
    </row>
    <row r="50" spans="1:20" customFormat="1" ht="15.75" customHeight="1">
      <c r="A50" s="224"/>
      <c r="B50" s="229"/>
      <c r="C50" s="230"/>
      <c r="D50" s="230"/>
      <c r="E50" s="230"/>
      <c r="F50" s="230"/>
      <c r="G50" s="230"/>
      <c r="H50" s="230"/>
      <c r="I50" s="230"/>
      <c r="J50" s="231"/>
      <c r="K50" s="224"/>
      <c r="L50" s="229"/>
      <c r="M50" s="230"/>
      <c r="N50" s="230"/>
      <c r="O50" s="230"/>
      <c r="P50" s="230"/>
      <c r="Q50" s="230"/>
      <c r="R50" s="230"/>
      <c r="S50" s="230"/>
      <c r="T50" s="231"/>
    </row>
    <row r="51" spans="1:20" customFormat="1" ht="15.75" customHeight="1">
      <c r="A51" s="224"/>
      <c r="B51" s="229"/>
      <c r="C51" s="230"/>
      <c r="D51" s="230"/>
      <c r="E51" s="230"/>
      <c r="F51" s="230"/>
      <c r="G51" s="230"/>
      <c r="H51" s="230"/>
      <c r="I51" s="230"/>
      <c r="J51" s="231"/>
      <c r="K51" s="224"/>
      <c r="L51" s="229"/>
      <c r="M51" s="230"/>
      <c r="N51" s="230"/>
      <c r="O51" s="230"/>
      <c r="P51" s="230"/>
      <c r="Q51" s="230"/>
      <c r="R51" s="230"/>
      <c r="S51" s="230"/>
      <c r="T51" s="231"/>
    </row>
    <row r="52" spans="1:20" customFormat="1" ht="15.75" customHeight="1">
      <c r="A52" s="224"/>
      <c r="B52" s="229"/>
      <c r="C52" s="230"/>
      <c r="D52" s="230"/>
      <c r="E52" s="230"/>
      <c r="F52" s="230"/>
      <c r="G52" s="230"/>
      <c r="H52" s="230"/>
      <c r="I52" s="230"/>
      <c r="J52" s="231"/>
      <c r="K52" s="224"/>
      <c r="L52" s="229"/>
      <c r="M52" s="230"/>
      <c r="N52" s="230"/>
      <c r="O52" s="230"/>
      <c r="P52" s="230"/>
      <c r="Q52" s="230"/>
      <c r="R52" s="230"/>
      <c r="S52" s="230"/>
      <c r="T52" s="231"/>
    </row>
    <row r="53" spans="1:20" customFormat="1" ht="15.75" customHeight="1">
      <c r="A53" s="224"/>
      <c r="B53" s="229"/>
      <c r="C53" s="230"/>
      <c r="D53" s="230"/>
      <c r="E53" s="230"/>
      <c r="F53" s="230"/>
      <c r="G53" s="230"/>
      <c r="H53" s="230"/>
      <c r="I53" s="230"/>
      <c r="J53" s="231"/>
      <c r="K53" s="224"/>
      <c r="L53" s="229"/>
      <c r="M53" s="230"/>
      <c r="N53" s="230"/>
      <c r="O53" s="230"/>
      <c r="P53" s="230"/>
      <c r="Q53" s="230"/>
      <c r="R53" s="230"/>
      <c r="S53" s="230"/>
      <c r="T53" s="231"/>
    </row>
    <row r="54" spans="1:20" customFormat="1" ht="15.75" customHeight="1">
      <c r="A54" s="224"/>
      <c r="B54" s="229"/>
      <c r="C54" s="230"/>
      <c r="D54" s="230"/>
      <c r="E54" s="230"/>
      <c r="F54" s="230"/>
      <c r="G54" s="230"/>
      <c r="H54" s="230"/>
      <c r="I54" s="230"/>
      <c r="J54" s="231"/>
      <c r="K54" s="224"/>
      <c r="L54" s="229"/>
      <c r="M54" s="230"/>
      <c r="N54" s="230"/>
      <c r="O54" s="230"/>
      <c r="P54" s="230"/>
      <c r="Q54" s="230"/>
      <c r="R54" s="230"/>
      <c r="S54" s="230"/>
      <c r="T54" s="231"/>
    </row>
    <row r="55" spans="1:20" customFormat="1" ht="15.75" customHeight="1">
      <c r="A55" s="224"/>
      <c r="B55" s="229"/>
      <c r="C55" s="230"/>
      <c r="D55" s="230"/>
      <c r="E55" s="230"/>
      <c r="F55" s="230"/>
      <c r="G55" s="230"/>
      <c r="H55" s="230"/>
      <c r="I55" s="230"/>
      <c r="J55" s="231"/>
      <c r="K55" s="224"/>
      <c r="L55" s="229"/>
      <c r="M55" s="230"/>
      <c r="N55" s="230"/>
      <c r="O55" s="230"/>
      <c r="P55" s="230"/>
      <c r="Q55" s="230"/>
      <c r="R55" s="230"/>
      <c r="S55" s="230"/>
      <c r="T55" s="231"/>
    </row>
    <row r="56" spans="1:20" customFormat="1" ht="15.75" customHeight="1">
      <c r="A56" s="224"/>
      <c r="B56" s="229"/>
      <c r="C56" s="230"/>
      <c r="D56" s="230"/>
      <c r="E56" s="230"/>
      <c r="F56" s="230"/>
      <c r="G56" s="230"/>
      <c r="H56" s="230"/>
      <c r="I56" s="230"/>
      <c r="J56" s="231"/>
      <c r="K56" s="224"/>
      <c r="L56" s="229"/>
      <c r="M56" s="230"/>
      <c r="N56" s="230"/>
      <c r="O56" s="230"/>
      <c r="P56" s="230"/>
      <c r="Q56" s="230"/>
      <c r="R56" s="230"/>
      <c r="S56" s="230"/>
      <c r="T56" s="231"/>
    </row>
    <row r="57" spans="1:20" customFormat="1" ht="15.75" customHeight="1">
      <c r="A57" s="224"/>
      <c r="B57" s="229"/>
      <c r="C57" s="230"/>
      <c r="D57" s="230"/>
      <c r="E57" s="230"/>
      <c r="F57" s="230"/>
      <c r="G57" s="230"/>
      <c r="H57" s="230"/>
      <c r="I57" s="230"/>
      <c r="J57" s="231"/>
      <c r="K57" s="224"/>
      <c r="L57" s="229"/>
      <c r="M57" s="230"/>
      <c r="N57" s="230"/>
      <c r="O57" s="230"/>
      <c r="P57" s="230"/>
      <c r="Q57" s="230"/>
      <c r="R57" s="230"/>
      <c r="S57" s="230"/>
      <c r="T57" s="231"/>
    </row>
    <row r="58" spans="1:20" customFormat="1" ht="15.75" customHeight="1" thickBot="1">
      <c r="A58" s="225"/>
      <c r="B58" s="232"/>
      <c r="C58" s="233"/>
      <c r="D58" s="233"/>
      <c r="E58" s="233"/>
      <c r="F58" s="233"/>
      <c r="G58" s="233"/>
      <c r="H58" s="233"/>
      <c r="I58" s="233"/>
      <c r="J58" s="234"/>
      <c r="K58" s="225"/>
      <c r="L58" s="232"/>
      <c r="M58" s="233"/>
      <c r="N58" s="233"/>
      <c r="O58" s="233"/>
      <c r="P58" s="233"/>
      <c r="Q58" s="233"/>
      <c r="R58" s="233"/>
      <c r="S58" s="233"/>
      <c r="T58" s="234"/>
    </row>
    <row r="59" spans="1:20" customFormat="1" ht="15.75" customHeight="1">
      <c r="A59" s="223" t="s">
        <v>141</v>
      </c>
      <c r="B59" s="226"/>
      <c r="C59" s="227"/>
      <c r="D59" s="227"/>
      <c r="E59" s="227"/>
      <c r="F59" s="227"/>
      <c r="G59" s="227"/>
      <c r="H59" s="227"/>
      <c r="I59" s="227"/>
      <c r="J59" s="228"/>
      <c r="K59" s="223" t="s">
        <v>149</v>
      </c>
      <c r="L59" s="226"/>
      <c r="M59" s="227"/>
      <c r="N59" s="227"/>
      <c r="O59" s="227"/>
      <c r="P59" s="227"/>
      <c r="Q59" s="227"/>
      <c r="R59" s="227"/>
      <c r="S59" s="227"/>
      <c r="T59" s="228"/>
    </row>
    <row r="60" spans="1:20" customFormat="1" ht="15.75" customHeight="1">
      <c r="A60" s="224"/>
      <c r="B60" s="229"/>
      <c r="C60" s="230"/>
      <c r="D60" s="230"/>
      <c r="E60" s="230"/>
      <c r="F60" s="230"/>
      <c r="G60" s="230"/>
      <c r="H60" s="230"/>
      <c r="I60" s="230"/>
      <c r="J60" s="231"/>
      <c r="K60" s="224"/>
      <c r="L60" s="229"/>
      <c r="M60" s="230"/>
      <c r="N60" s="230"/>
      <c r="O60" s="230"/>
      <c r="P60" s="230"/>
      <c r="Q60" s="230"/>
      <c r="R60" s="230"/>
      <c r="S60" s="230"/>
      <c r="T60" s="231"/>
    </row>
    <row r="61" spans="1:20" customFormat="1" ht="15.75" customHeight="1">
      <c r="A61" s="224"/>
      <c r="B61" s="229"/>
      <c r="C61" s="230"/>
      <c r="D61" s="230"/>
      <c r="E61" s="230"/>
      <c r="F61" s="230"/>
      <c r="G61" s="230"/>
      <c r="H61" s="230"/>
      <c r="I61" s="230"/>
      <c r="J61" s="231"/>
      <c r="K61" s="224"/>
      <c r="L61" s="229"/>
      <c r="M61" s="230"/>
      <c r="N61" s="230"/>
      <c r="O61" s="230"/>
      <c r="P61" s="230"/>
      <c r="Q61" s="230"/>
      <c r="R61" s="230"/>
      <c r="S61" s="230"/>
      <c r="T61" s="231"/>
    </row>
    <row r="62" spans="1:20" customFormat="1" ht="15.75" customHeight="1">
      <c r="A62" s="224"/>
      <c r="B62" s="229"/>
      <c r="C62" s="230"/>
      <c r="D62" s="230"/>
      <c r="E62" s="230"/>
      <c r="F62" s="230"/>
      <c r="G62" s="230"/>
      <c r="H62" s="230"/>
      <c r="I62" s="230"/>
      <c r="J62" s="231"/>
      <c r="K62" s="224"/>
      <c r="L62" s="229"/>
      <c r="M62" s="230"/>
      <c r="N62" s="230"/>
      <c r="O62" s="230"/>
      <c r="P62" s="230"/>
      <c r="Q62" s="230"/>
      <c r="R62" s="230"/>
      <c r="S62" s="230"/>
      <c r="T62" s="231"/>
    </row>
    <row r="63" spans="1:20" customFormat="1" ht="15.75" customHeight="1">
      <c r="A63" s="224"/>
      <c r="B63" s="229"/>
      <c r="C63" s="230"/>
      <c r="D63" s="230"/>
      <c r="E63" s="230"/>
      <c r="F63" s="230"/>
      <c r="G63" s="230"/>
      <c r="H63" s="230"/>
      <c r="I63" s="230"/>
      <c r="J63" s="231"/>
      <c r="K63" s="224"/>
      <c r="L63" s="229"/>
      <c r="M63" s="230"/>
      <c r="N63" s="230"/>
      <c r="O63" s="230"/>
      <c r="P63" s="230"/>
      <c r="Q63" s="230"/>
      <c r="R63" s="230"/>
      <c r="S63" s="230"/>
      <c r="T63" s="231"/>
    </row>
    <row r="64" spans="1:20" customFormat="1" ht="15.75" customHeight="1">
      <c r="A64" s="224"/>
      <c r="B64" s="229"/>
      <c r="C64" s="230"/>
      <c r="D64" s="230"/>
      <c r="E64" s="230"/>
      <c r="F64" s="230"/>
      <c r="G64" s="230"/>
      <c r="H64" s="230"/>
      <c r="I64" s="230"/>
      <c r="J64" s="231"/>
      <c r="K64" s="224"/>
      <c r="L64" s="229"/>
      <c r="M64" s="230"/>
      <c r="N64" s="230"/>
      <c r="O64" s="230"/>
      <c r="P64" s="230"/>
      <c r="Q64" s="230"/>
      <c r="R64" s="230"/>
      <c r="S64" s="230"/>
      <c r="T64" s="231"/>
    </row>
    <row r="65" spans="1:20" customFormat="1" ht="15.75" customHeight="1">
      <c r="A65" s="224"/>
      <c r="B65" s="229"/>
      <c r="C65" s="230"/>
      <c r="D65" s="230"/>
      <c r="E65" s="230"/>
      <c r="F65" s="230"/>
      <c r="G65" s="230"/>
      <c r="H65" s="230"/>
      <c r="I65" s="230"/>
      <c r="J65" s="231"/>
      <c r="K65" s="224"/>
      <c r="L65" s="229"/>
      <c r="M65" s="230"/>
      <c r="N65" s="230"/>
      <c r="O65" s="230"/>
      <c r="P65" s="230"/>
      <c r="Q65" s="230"/>
      <c r="R65" s="230"/>
      <c r="S65" s="230"/>
      <c r="T65" s="231"/>
    </row>
    <row r="66" spans="1:20" customFormat="1" ht="15.75" customHeight="1">
      <c r="A66" s="224"/>
      <c r="B66" s="229"/>
      <c r="C66" s="230"/>
      <c r="D66" s="230"/>
      <c r="E66" s="230"/>
      <c r="F66" s="230"/>
      <c r="G66" s="230"/>
      <c r="H66" s="230"/>
      <c r="I66" s="230"/>
      <c r="J66" s="231"/>
      <c r="K66" s="224"/>
      <c r="L66" s="229"/>
      <c r="M66" s="230"/>
      <c r="N66" s="230"/>
      <c r="O66" s="230"/>
      <c r="P66" s="230"/>
      <c r="Q66" s="230"/>
      <c r="R66" s="230"/>
      <c r="S66" s="230"/>
      <c r="T66" s="231"/>
    </row>
    <row r="67" spans="1:20" customFormat="1" ht="15.75" customHeight="1">
      <c r="A67" s="224"/>
      <c r="B67" s="229"/>
      <c r="C67" s="230"/>
      <c r="D67" s="230"/>
      <c r="E67" s="230"/>
      <c r="F67" s="230"/>
      <c r="G67" s="230"/>
      <c r="H67" s="230"/>
      <c r="I67" s="230"/>
      <c r="J67" s="231"/>
      <c r="K67" s="224"/>
      <c r="L67" s="229"/>
      <c r="M67" s="230"/>
      <c r="N67" s="230"/>
      <c r="O67" s="230"/>
      <c r="P67" s="230"/>
      <c r="Q67" s="230"/>
      <c r="R67" s="230"/>
      <c r="S67" s="230"/>
      <c r="T67" s="231"/>
    </row>
    <row r="68" spans="1:20" customFormat="1" ht="15.75" customHeight="1">
      <c r="A68" s="224"/>
      <c r="B68" s="229"/>
      <c r="C68" s="230"/>
      <c r="D68" s="230"/>
      <c r="E68" s="230"/>
      <c r="F68" s="230"/>
      <c r="G68" s="230"/>
      <c r="H68" s="230"/>
      <c r="I68" s="230"/>
      <c r="J68" s="231"/>
      <c r="K68" s="224"/>
      <c r="L68" s="229"/>
      <c r="M68" s="230"/>
      <c r="N68" s="230"/>
      <c r="O68" s="230"/>
      <c r="P68" s="230"/>
      <c r="Q68" s="230"/>
      <c r="R68" s="230"/>
      <c r="S68" s="230"/>
      <c r="T68" s="231"/>
    </row>
    <row r="69" spans="1:20" customFormat="1" ht="15.75" customHeight="1">
      <c r="A69" s="224"/>
      <c r="B69" s="229"/>
      <c r="C69" s="230"/>
      <c r="D69" s="230"/>
      <c r="E69" s="230"/>
      <c r="F69" s="230"/>
      <c r="G69" s="230"/>
      <c r="H69" s="230"/>
      <c r="I69" s="230"/>
      <c r="J69" s="231"/>
      <c r="K69" s="224"/>
      <c r="L69" s="229"/>
      <c r="M69" s="230"/>
      <c r="N69" s="230"/>
      <c r="O69" s="230"/>
      <c r="P69" s="230"/>
      <c r="Q69" s="230"/>
      <c r="R69" s="230"/>
      <c r="S69" s="230"/>
      <c r="T69" s="231"/>
    </row>
    <row r="70" spans="1:20" customFormat="1" ht="15.75" customHeight="1">
      <c r="A70" s="224"/>
      <c r="B70" s="229"/>
      <c r="C70" s="230"/>
      <c r="D70" s="230"/>
      <c r="E70" s="230"/>
      <c r="F70" s="230"/>
      <c r="G70" s="230"/>
      <c r="H70" s="230"/>
      <c r="I70" s="230"/>
      <c r="J70" s="231"/>
      <c r="K70" s="224"/>
      <c r="L70" s="229"/>
      <c r="M70" s="230"/>
      <c r="N70" s="230"/>
      <c r="O70" s="230"/>
      <c r="P70" s="230"/>
      <c r="Q70" s="230"/>
      <c r="R70" s="230"/>
      <c r="S70" s="230"/>
      <c r="T70" s="231"/>
    </row>
    <row r="71" spans="1:20" customFormat="1" ht="15.75" customHeight="1">
      <c r="A71" s="224"/>
      <c r="B71" s="229"/>
      <c r="C71" s="230"/>
      <c r="D71" s="230"/>
      <c r="E71" s="230"/>
      <c r="F71" s="230"/>
      <c r="G71" s="230"/>
      <c r="H71" s="230"/>
      <c r="I71" s="230"/>
      <c r="J71" s="231"/>
      <c r="K71" s="224"/>
      <c r="L71" s="229"/>
      <c r="M71" s="230"/>
      <c r="N71" s="230"/>
      <c r="O71" s="230"/>
      <c r="P71" s="230"/>
      <c r="Q71" s="230"/>
      <c r="R71" s="230"/>
      <c r="S71" s="230"/>
      <c r="T71" s="231"/>
    </row>
    <row r="72" spans="1:20" customFormat="1" ht="15.75" customHeight="1">
      <c r="A72" s="224"/>
      <c r="B72" s="229"/>
      <c r="C72" s="230"/>
      <c r="D72" s="230"/>
      <c r="E72" s="230"/>
      <c r="F72" s="230"/>
      <c r="G72" s="230"/>
      <c r="H72" s="230"/>
      <c r="I72" s="230"/>
      <c r="J72" s="231"/>
      <c r="K72" s="224"/>
      <c r="L72" s="229"/>
      <c r="M72" s="230"/>
      <c r="N72" s="230"/>
      <c r="O72" s="230"/>
      <c r="P72" s="230"/>
      <c r="Q72" s="230"/>
      <c r="R72" s="230"/>
      <c r="S72" s="230"/>
      <c r="T72" s="231"/>
    </row>
    <row r="73" spans="1:20" customFormat="1" ht="15.75" customHeight="1">
      <c r="A73" s="224"/>
      <c r="B73" s="229"/>
      <c r="C73" s="230"/>
      <c r="D73" s="230"/>
      <c r="E73" s="230"/>
      <c r="F73" s="230"/>
      <c r="G73" s="230"/>
      <c r="H73" s="230"/>
      <c r="I73" s="230"/>
      <c r="J73" s="231"/>
      <c r="K73" s="224"/>
      <c r="L73" s="229"/>
      <c r="M73" s="230"/>
      <c r="N73" s="230"/>
      <c r="O73" s="230"/>
      <c r="P73" s="230"/>
      <c r="Q73" s="230"/>
      <c r="R73" s="230"/>
      <c r="S73" s="230"/>
      <c r="T73" s="231"/>
    </row>
    <row r="74" spans="1:20" customFormat="1" ht="15.75" customHeight="1">
      <c r="A74" s="224"/>
      <c r="B74" s="229"/>
      <c r="C74" s="230"/>
      <c r="D74" s="230"/>
      <c r="E74" s="230"/>
      <c r="F74" s="230"/>
      <c r="G74" s="230"/>
      <c r="H74" s="230"/>
      <c r="I74" s="230"/>
      <c r="J74" s="231"/>
      <c r="K74" s="224"/>
      <c r="L74" s="229"/>
      <c r="M74" s="230"/>
      <c r="N74" s="230"/>
      <c r="O74" s="230"/>
      <c r="P74" s="230"/>
      <c r="Q74" s="230"/>
      <c r="R74" s="230"/>
      <c r="S74" s="230"/>
      <c r="T74" s="231"/>
    </row>
    <row r="75" spans="1:20" customFormat="1" ht="15.75" customHeight="1">
      <c r="A75" s="224"/>
      <c r="B75" s="229"/>
      <c r="C75" s="230"/>
      <c r="D75" s="230"/>
      <c r="E75" s="230"/>
      <c r="F75" s="230"/>
      <c r="G75" s="230"/>
      <c r="H75" s="230"/>
      <c r="I75" s="230"/>
      <c r="J75" s="231"/>
      <c r="K75" s="224"/>
      <c r="L75" s="229"/>
      <c r="M75" s="230"/>
      <c r="N75" s="230"/>
      <c r="O75" s="230"/>
      <c r="P75" s="230"/>
      <c r="Q75" s="230"/>
      <c r="R75" s="230"/>
      <c r="S75" s="230"/>
      <c r="T75" s="231"/>
    </row>
    <row r="76" spans="1:20" customFormat="1" ht="15.75" customHeight="1">
      <c r="A76" s="224"/>
      <c r="B76" s="229"/>
      <c r="C76" s="230"/>
      <c r="D76" s="230"/>
      <c r="E76" s="230"/>
      <c r="F76" s="230"/>
      <c r="G76" s="230"/>
      <c r="H76" s="230"/>
      <c r="I76" s="230"/>
      <c r="J76" s="231"/>
      <c r="K76" s="224"/>
      <c r="L76" s="229"/>
      <c r="M76" s="230"/>
      <c r="N76" s="230"/>
      <c r="O76" s="230"/>
      <c r="P76" s="230"/>
      <c r="Q76" s="230"/>
      <c r="R76" s="230"/>
      <c r="S76" s="230"/>
      <c r="T76" s="231"/>
    </row>
    <row r="77" spans="1:20" customFormat="1" ht="15.75" customHeight="1">
      <c r="A77" s="224"/>
      <c r="B77" s="229"/>
      <c r="C77" s="230"/>
      <c r="D77" s="230"/>
      <c r="E77" s="230"/>
      <c r="F77" s="230"/>
      <c r="G77" s="230"/>
      <c r="H77" s="230"/>
      <c r="I77" s="230"/>
      <c r="J77" s="231"/>
      <c r="K77" s="224"/>
      <c r="L77" s="229"/>
      <c r="M77" s="230"/>
      <c r="N77" s="230"/>
      <c r="O77" s="230"/>
      <c r="P77" s="230"/>
      <c r="Q77" s="230"/>
      <c r="R77" s="230"/>
      <c r="S77" s="230"/>
      <c r="T77" s="231"/>
    </row>
    <row r="78" spans="1:20" customFormat="1" ht="15.75" customHeight="1">
      <c r="A78" s="224"/>
      <c r="B78" s="229"/>
      <c r="C78" s="230"/>
      <c r="D78" s="230"/>
      <c r="E78" s="230"/>
      <c r="F78" s="230"/>
      <c r="G78" s="230"/>
      <c r="H78" s="230"/>
      <c r="I78" s="230"/>
      <c r="J78" s="231"/>
      <c r="K78" s="224"/>
      <c r="L78" s="229"/>
      <c r="M78" s="230"/>
      <c r="N78" s="230"/>
      <c r="O78" s="230"/>
      <c r="P78" s="230"/>
      <c r="Q78" s="230"/>
      <c r="R78" s="230"/>
      <c r="S78" s="230"/>
      <c r="T78" s="231"/>
    </row>
    <row r="79" spans="1:20" customFormat="1" ht="15.75" customHeight="1">
      <c r="A79" s="224"/>
      <c r="B79" s="229"/>
      <c r="C79" s="230"/>
      <c r="D79" s="230"/>
      <c r="E79" s="230"/>
      <c r="F79" s="230"/>
      <c r="G79" s="230"/>
      <c r="H79" s="230"/>
      <c r="I79" s="230"/>
      <c r="J79" s="231"/>
      <c r="K79" s="224"/>
      <c r="L79" s="229"/>
      <c r="M79" s="230"/>
      <c r="N79" s="230"/>
      <c r="O79" s="230"/>
      <c r="P79" s="230"/>
      <c r="Q79" s="230"/>
      <c r="R79" s="230"/>
      <c r="S79" s="230"/>
      <c r="T79" s="231"/>
    </row>
    <row r="80" spans="1:20" customFormat="1" ht="15.75" customHeight="1">
      <c r="A80" s="224"/>
      <c r="B80" s="229"/>
      <c r="C80" s="230"/>
      <c r="D80" s="230"/>
      <c r="E80" s="230"/>
      <c r="F80" s="230"/>
      <c r="G80" s="230"/>
      <c r="H80" s="230"/>
      <c r="I80" s="230"/>
      <c r="J80" s="231"/>
      <c r="K80" s="224"/>
      <c r="L80" s="229"/>
      <c r="M80" s="230"/>
      <c r="N80" s="230"/>
      <c r="O80" s="230"/>
      <c r="P80" s="230"/>
      <c r="Q80" s="230"/>
      <c r="R80" s="230"/>
      <c r="S80" s="230"/>
      <c r="T80" s="231"/>
    </row>
    <row r="81" spans="1:20" customFormat="1" ht="15.75" customHeight="1">
      <c r="A81" s="224"/>
      <c r="B81" s="229"/>
      <c r="C81" s="230"/>
      <c r="D81" s="230"/>
      <c r="E81" s="230"/>
      <c r="F81" s="230"/>
      <c r="G81" s="230"/>
      <c r="H81" s="230"/>
      <c r="I81" s="230"/>
      <c r="J81" s="231"/>
      <c r="K81" s="224"/>
      <c r="L81" s="229"/>
      <c r="M81" s="230"/>
      <c r="N81" s="230"/>
      <c r="O81" s="230"/>
      <c r="P81" s="230"/>
      <c r="Q81" s="230"/>
      <c r="R81" s="230"/>
      <c r="S81" s="230"/>
      <c r="T81" s="231"/>
    </row>
    <row r="82" spans="1:20" customFormat="1" ht="15.75" customHeight="1">
      <c r="A82" s="224"/>
      <c r="B82" s="229"/>
      <c r="C82" s="230"/>
      <c r="D82" s="230"/>
      <c r="E82" s="230"/>
      <c r="F82" s="230"/>
      <c r="G82" s="230"/>
      <c r="H82" s="230"/>
      <c r="I82" s="230"/>
      <c r="J82" s="231"/>
      <c r="K82" s="224"/>
      <c r="L82" s="229"/>
      <c r="M82" s="230"/>
      <c r="N82" s="230"/>
      <c r="O82" s="230"/>
      <c r="P82" s="230"/>
      <c r="Q82" s="230"/>
      <c r="R82" s="230"/>
      <c r="S82" s="230"/>
      <c r="T82" s="231"/>
    </row>
    <row r="83" spans="1:20" customFormat="1" ht="15.75" customHeight="1">
      <c r="A83" s="224"/>
      <c r="B83" s="229"/>
      <c r="C83" s="230"/>
      <c r="D83" s="230"/>
      <c r="E83" s="230"/>
      <c r="F83" s="230"/>
      <c r="G83" s="230"/>
      <c r="H83" s="230"/>
      <c r="I83" s="230"/>
      <c r="J83" s="231"/>
      <c r="K83" s="224"/>
      <c r="L83" s="229"/>
      <c r="M83" s="230"/>
      <c r="N83" s="230"/>
      <c r="O83" s="230"/>
      <c r="P83" s="230"/>
      <c r="Q83" s="230"/>
      <c r="R83" s="230"/>
      <c r="S83" s="230"/>
      <c r="T83" s="231"/>
    </row>
    <row r="84" spans="1:20" customFormat="1" ht="15.75" customHeight="1">
      <c r="A84" s="224"/>
      <c r="B84" s="229"/>
      <c r="C84" s="230"/>
      <c r="D84" s="230"/>
      <c r="E84" s="230"/>
      <c r="F84" s="230"/>
      <c r="G84" s="230"/>
      <c r="H84" s="230"/>
      <c r="I84" s="230"/>
      <c r="J84" s="231"/>
      <c r="K84" s="224"/>
      <c r="L84" s="229"/>
      <c r="M84" s="230"/>
      <c r="N84" s="230"/>
      <c r="O84" s="230"/>
      <c r="P84" s="230"/>
      <c r="Q84" s="230"/>
      <c r="R84" s="230"/>
      <c r="S84" s="230"/>
      <c r="T84" s="231"/>
    </row>
    <row r="85" spans="1:20" customFormat="1" ht="15.75" customHeight="1">
      <c r="A85" s="224"/>
      <c r="B85" s="229"/>
      <c r="C85" s="230"/>
      <c r="D85" s="230"/>
      <c r="E85" s="230"/>
      <c r="F85" s="230"/>
      <c r="G85" s="230"/>
      <c r="H85" s="230"/>
      <c r="I85" s="230"/>
      <c r="J85" s="231"/>
      <c r="K85" s="224"/>
      <c r="L85" s="229"/>
      <c r="M85" s="230"/>
      <c r="N85" s="230"/>
      <c r="O85" s="230"/>
      <c r="P85" s="230"/>
      <c r="Q85" s="230"/>
      <c r="R85" s="230"/>
      <c r="S85" s="230"/>
      <c r="T85" s="231"/>
    </row>
    <row r="86" spans="1:20" customFormat="1" ht="15.75" customHeight="1">
      <c r="A86" s="224"/>
      <c r="B86" s="229"/>
      <c r="C86" s="230"/>
      <c r="D86" s="230"/>
      <c r="E86" s="230"/>
      <c r="F86" s="230"/>
      <c r="G86" s="230"/>
      <c r="H86" s="230"/>
      <c r="I86" s="230"/>
      <c r="J86" s="231"/>
      <c r="K86" s="224"/>
      <c r="L86" s="229"/>
      <c r="M86" s="230"/>
      <c r="N86" s="230"/>
      <c r="O86" s="230"/>
      <c r="P86" s="230"/>
      <c r="Q86" s="230"/>
      <c r="R86" s="230"/>
      <c r="S86" s="230"/>
      <c r="T86" s="231"/>
    </row>
    <row r="87" spans="1:20" customFormat="1" ht="15.75" customHeight="1">
      <c r="A87" s="224"/>
      <c r="B87" s="229"/>
      <c r="C87" s="230"/>
      <c r="D87" s="230"/>
      <c r="E87" s="230"/>
      <c r="F87" s="230"/>
      <c r="G87" s="230"/>
      <c r="H87" s="230"/>
      <c r="I87" s="230"/>
      <c r="J87" s="231"/>
      <c r="K87" s="224"/>
      <c r="L87" s="229"/>
      <c r="M87" s="230"/>
      <c r="N87" s="230"/>
      <c r="O87" s="230"/>
      <c r="P87" s="230"/>
      <c r="Q87" s="230"/>
      <c r="R87" s="230"/>
      <c r="S87" s="230"/>
      <c r="T87" s="231"/>
    </row>
    <row r="88" spans="1:20" customFormat="1" ht="15.75" customHeight="1">
      <c r="A88" s="224"/>
      <c r="B88" s="229"/>
      <c r="C88" s="230"/>
      <c r="D88" s="230"/>
      <c r="E88" s="230"/>
      <c r="F88" s="230"/>
      <c r="G88" s="230"/>
      <c r="H88" s="230"/>
      <c r="I88" s="230"/>
      <c r="J88" s="231"/>
      <c r="K88" s="224"/>
      <c r="L88" s="229"/>
      <c r="M88" s="230"/>
      <c r="N88" s="230"/>
      <c r="O88" s="230"/>
      <c r="P88" s="230"/>
      <c r="Q88" s="230"/>
      <c r="R88" s="230"/>
      <c r="S88" s="230"/>
      <c r="T88" s="231"/>
    </row>
    <row r="89" spans="1:20" customFormat="1" ht="15.75" customHeight="1">
      <c r="A89" s="224"/>
      <c r="B89" s="229"/>
      <c r="C89" s="230"/>
      <c r="D89" s="230"/>
      <c r="E89" s="230"/>
      <c r="F89" s="230"/>
      <c r="G89" s="230"/>
      <c r="H89" s="230"/>
      <c r="I89" s="230"/>
      <c r="J89" s="231"/>
      <c r="K89" s="224"/>
      <c r="L89" s="229"/>
      <c r="M89" s="230"/>
      <c r="N89" s="230"/>
      <c r="O89" s="230"/>
      <c r="P89" s="230"/>
      <c r="Q89" s="230"/>
      <c r="R89" s="230"/>
      <c r="S89" s="230"/>
      <c r="T89" s="231"/>
    </row>
    <row r="90" spans="1:20" customFormat="1" ht="15.75" customHeight="1">
      <c r="A90" s="224"/>
      <c r="B90" s="229"/>
      <c r="C90" s="230"/>
      <c r="D90" s="230"/>
      <c r="E90" s="230"/>
      <c r="F90" s="230"/>
      <c r="G90" s="230"/>
      <c r="H90" s="230"/>
      <c r="I90" s="230"/>
      <c r="J90" s="231"/>
      <c r="K90" s="224"/>
      <c r="L90" s="229"/>
      <c r="M90" s="230"/>
      <c r="N90" s="230"/>
      <c r="O90" s="230"/>
      <c r="P90" s="230"/>
      <c r="Q90" s="230"/>
      <c r="R90" s="230"/>
      <c r="S90" s="230"/>
      <c r="T90" s="231"/>
    </row>
    <row r="91" spans="1:20" customFormat="1" ht="15.75" customHeight="1">
      <c r="A91" s="224"/>
      <c r="B91" s="229"/>
      <c r="C91" s="230"/>
      <c r="D91" s="230"/>
      <c r="E91" s="230"/>
      <c r="F91" s="230"/>
      <c r="G91" s="230"/>
      <c r="H91" s="230"/>
      <c r="I91" s="230"/>
      <c r="J91" s="231"/>
      <c r="K91" s="224"/>
      <c r="L91" s="229"/>
      <c r="M91" s="230"/>
      <c r="N91" s="230"/>
      <c r="O91" s="230"/>
      <c r="P91" s="230"/>
      <c r="Q91" s="230"/>
      <c r="R91" s="230"/>
      <c r="S91" s="230"/>
      <c r="T91" s="231"/>
    </row>
    <row r="92" spans="1:20" customFormat="1" ht="15.75" customHeight="1">
      <c r="A92" s="224"/>
      <c r="B92" s="229"/>
      <c r="C92" s="230"/>
      <c r="D92" s="230"/>
      <c r="E92" s="230"/>
      <c r="F92" s="230"/>
      <c r="G92" s="230"/>
      <c r="H92" s="230"/>
      <c r="I92" s="230"/>
      <c r="J92" s="231"/>
      <c r="K92" s="224"/>
      <c r="L92" s="229"/>
      <c r="M92" s="230"/>
      <c r="N92" s="230"/>
      <c r="O92" s="230"/>
      <c r="P92" s="230"/>
      <c r="Q92" s="230"/>
      <c r="R92" s="230"/>
      <c r="S92" s="230"/>
      <c r="T92" s="231"/>
    </row>
    <row r="93" spans="1:20" customFormat="1" ht="15.75" customHeight="1">
      <c r="A93" s="224"/>
      <c r="B93" s="229"/>
      <c r="C93" s="230"/>
      <c r="D93" s="230"/>
      <c r="E93" s="230"/>
      <c r="F93" s="230"/>
      <c r="G93" s="230"/>
      <c r="H93" s="230"/>
      <c r="I93" s="230"/>
      <c r="J93" s="231"/>
      <c r="K93" s="224"/>
      <c r="L93" s="229"/>
      <c r="M93" s="230"/>
      <c r="N93" s="230"/>
      <c r="O93" s="230"/>
      <c r="P93" s="230"/>
      <c r="Q93" s="230"/>
      <c r="R93" s="230"/>
      <c r="S93" s="230"/>
      <c r="T93" s="231"/>
    </row>
    <row r="94" spans="1:20" customFormat="1" ht="15.75" customHeight="1">
      <c r="A94" s="224"/>
      <c r="B94" s="229"/>
      <c r="C94" s="230"/>
      <c r="D94" s="230"/>
      <c r="E94" s="230"/>
      <c r="F94" s="230"/>
      <c r="G94" s="230"/>
      <c r="H94" s="230"/>
      <c r="I94" s="230"/>
      <c r="J94" s="231"/>
      <c r="K94" s="224"/>
      <c r="L94" s="229"/>
      <c r="M94" s="230"/>
      <c r="N94" s="230"/>
      <c r="O94" s="230"/>
      <c r="P94" s="230"/>
      <c r="Q94" s="230"/>
      <c r="R94" s="230"/>
      <c r="S94" s="230"/>
      <c r="T94" s="231"/>
    </row>
    <row r="95" spans="1:20" customFormat="1" ht="15.75" customHeight="1">
      <c r="A95" s="224"/>
      <c r="B95" s="229"/>
      <c r="C95" s="230"/>
      <c r="D95" s="230"/>
      <c r="E95" s="230"/>
      <c r="F95" s="230"/>
      <c r="G95" s="230"/>
      <c r="H95" s="230"/>
      <c r="I95" s="230"/>
      <c r="J95" s="231"/>
      <c r="K95" s="224"/>
      <c r="L95" s="229"/>
      <c r="M95" s="230"/>
      <c r="N95" s="230"/>
      <c r="O95" s="230"/>
      <c r="P95" s="230"/>
      <c r="Q95" s="230"/>
      <c r="R95" s="230"/>
      <c r="S95" s="230"/>
      <c r="T95" s="231"/>
    </row>
    <row r="96" spans="1:20" customFormat="1" ht="15.75" customHeight="1">
      <c r="A96" s="224"/>
      <c r="B96" s="229"/>
      <c r="C96" s="230"/>
      <c r="D96" s="230"/>
      <c r="E96" s="230"/>
      <c r="F96" s="230"/>
      <c r="G96" s="230"/>
      <c r="H96" s="230"/>
      <c r="I96" s="230"/>
      <c r="J96" s="231"/>
      <c r="K96" s="224"/>
      <c r="L96" s="229"/>
      <c r="M96" s="230"/>
      <c r="N96" s="230"/>
      <c r="O96" s="230"/>
      <c r="P96" s="230"/>
      <c r="Q96" s="230"/>
      <c r="R96" s="230"/>
      <c r="S96" s="230"/>
      <c r="T96" s="231"/>
    </row>
    <row r="97" spans="1:20" customFormat="1" ht="15.75" customHeight="1">
      <c r="A97" s="224"/>
      <c r="B97" s="229"/>
      <c r="C97" s="230"/>
      <c r="D97" s="230"/>
      <c r="E97" s="230"/>
      <c r="F97" s="230"/>
      <c r="G97" s="230"/>
      <c r="H97" s="230"/>
      <c r="I97" s="230"/>
      <c r="J97" s="231"/>
      <c r="K97" s="224"/>
      <c r="L97" s="229"/>
      <c r="M97" s="230"/>
      <c r="N97" s="230"/>
      <c r="O97" s="230"/>
      <c r="P97" s="230"/>
      <c r="Q97" s="230"/>
      <c r="R97" s="230"/>
      <c r="S97" s="230"/>
      <c r="T97" s="231"/>
    </row>
    <row r="98" spans="1:20" customFormat="1" ht="15.75" customHeight="1">
      <c r="A98" s="224"/>
      <c r="B98" s="229"/>
      <c r="C98" s="230"/>
      <c r="D98" s="230"/>
      <c r="E98" s="230"/>
      <c r="F98" s="230"/>
      <c r="G98" s="230"/>
      <c r="H98" s="230"/>
      <c r="I98" s="230"/>
      <c r="J98" s="231"/>
      <c r="K98" s="224"/>
      <c r="L98" s="229"/>
      <c r="M98" s="230"/>
      <c r="N98" s="230"/>
      <c r="O98" s="230"/>
      <c r="P98" s="230"/>
      <c r="Q98" s="230"/>
      <c r="R98" s="230"/>
      <c r="S98" s="230"/>
      <c r="T98" s="231"/>
    </row>
    <row r="99" spans="1:20" customFormat="1" ht="15.75" customHeight="1">
      <c r="A99" s="224"/>
      <c r="B99" s="229"/>
      <c r="C99" s="230"/>
      <c r="D99" s="230"/>
      <c r="E99" s="230"/>
      <c r="F99" s="230"/>
      <c r="G99" s="230"/>
      <c r="H99" s="230"/>
      <c r="I99" s="230"/>
      <c r="J99" s="231"/>
      <c r="K99" s="224"/>
      <c r="L99" s="229"/>
      <c r="M99" s="230"/>
      <c r="N99" s="230"/>
      <c r="O99" s="230"/>
      <c r="P99" s="230"/>
      <c r="Q99" s="230"/>
      <c r="R99" s="230"/>
      <c r="S99" s="230"/>
      <c r="T99" s="231"/>
    </row>
    <row r="100" spans="1:20" customFormat="1" ht="15.75" customHeight="1">
      <c r="A100" s="224"/>
      <c r="B100" s="229"/>
      <c r="C100" s="230"/>
      <c r="D100" s="230"/>
      <c r="E100" s="230"/>
      <c r="F100" s="230"/>
      <c r="G100" s="230"/>
      <c r="H100" s="230"/>
      <c r="I100" s="230"/>
      <c r="J100" s="231"/>
      <c r="K100" s="224"/>
      <c r="L100" s="229"/>
      <c r="M100" s="230"/>
      <c r="N100" s="230"/>
      <c r="O100" s="230"/>
      <c r="P100" s="230"/>
      <c r="Q100" s="230"/>
      <c r="R100" s="230"/>
      <c r="S100" s="230"/>
      <c r="T100" s="231"/>
    </row>
    <row r="101" spans="1:20" customFormat="1" ht="15.75" customHeight="1">
      <c r="A101" s="224"/>
      <c r="B101" s="229"/>
      <c r="C101" s="230"/>
      <c r="D101" s="230"/>
      <c r="E101" s="230"/>
      <c r="F101" s="230"/>
      <c r="G101" s="230"/>
      <c r="H101" s="230"/>
      <c r="I101" s="230"/>
      <c r="J101" s="231"/>
      <c r="K101" s="224"/>
      <c r="L101" s="229"/>
      <c r="M101" s="230"/>
      <c r="N101" s="230"/>
      <c r="O101" s="230"/>
      <c r="P101" s="230"/>
      <c r="Q101" s="230"/>
      <c r="R101" s="230"/>
      <c r="S101" s="230"/>
      <c r="T101" s="231"/>
    </row>
    <row r="102" spans="1:20" customFormat="1" ht="15.75" customHeight="1">
      <c r="A102" s="224"/>
      <c r="B102" s="229"/>
      <c r="C102" s="230"/>
      <c r="D102" s="230"/>
      <c r="E102" s="230"/>
      <c r="F102" s="230"/>
      <c r="G102" s="230"/>
      <c r="H102" s="230"/>
      <c r="I102" s="230"/>
      <c r="J102" s="231"/>
      <c r="K102" s="224"/>
      <c r="L102" s="229"/>
      <c r="M102" s="230"/>
      <c r="N102" s="230"/>
      <c r="O102" s="230"/>
      <c r="P102" s="230"/>
      <c r="Q102" s="230"/>
      <c r="R102" s="230"/>
      <c r="S102" s="230"/>
      <c r="T102" s="231"/>
    </row>
    <row r="103" spans="1:20" customFormat="1" ht="15.75" customHeight="1">
      <c r="A103" s="224"/>
      <c r="B103" s="229"/>
      <c r="C103" s="230"/>
      <c r="D103" s="230"/>
      <c r="E103" s="230"/>
      <c r="F103" s="230"/>
      <c r="G103" s="230"/>
      <c r="H103" s="230"/>
      <c r="I103" s="230"/>
      <c r="J103" s="231"/>
      <c r="K103" s="224"/>
      <c r="L103" s="229"/>
      <c r="M103" s="230"/>
      <c r="N103" s="230"/>
      <c r="O103" s="230"/>
      <c r="P103" s="230"/>
      <c r="Q103" s="230"/>
      <c r="R103" s="230"/>
      <c r="S103" s="230"/>
      <c r="T103" s="231"/>
    </row>
    <row r="104" spans="1:20" customFormat="1" ht="15.75" customHeight="1">
      <c r="A104" s="224"/>
      <c r="B104" s="229"/>
      <c r="C104" s="230"/>
      <c r="D104" s="230"/>
      <c r="E104" s="230"/>
      <c r="F104" s="230"/>
      <c r="G104" s="230"/>
      <c r="H104" s="230"/>
      <c r="I104" s="230"/>
      <c r="J104" s="231"/>
      <c r="K104" s="224"/>
      <c r="L104" s="229"/>
      <c r="M104" s="230"/>
      <c r="N104" s="230"/>
      <c r="O104" s="230"/>
      <c r="P104" s="230"/>
      <c r="Q104" s="230"/>
      <c r="R104" s="230"/>
      <c r="S104" s="230"/>
      <c r="T104" s="231"/>
    </row>
    <row r="105" spans="1:20" customFormat="1" ht="15.75" customHeight="1">
      <c r="A105" s="224"/>
      <c r="B105" s="229"/>
      <c r="C105" s="230"/>
      <c r="D105" s="230"/>
      <c r="E105" s="230"/>
      <c r="F105" s="230"/>
      <c r="G105" s="230"/>
      <c r="H105" s="230"/>
      <c r="I105" s="230"/>
      <c r="J105" s="231"/>
      <c r="K105" s="224"/>
      <c r="L105" s="229"/>
      <c r="M105" s="230"/>
      <c r="N105" s="230"/>
      <c r="O105" s="230"/>
      <c r="P105" s="230"/>
      <c r="Q105" s="230"/>
      <c r="R105" s="230"/>
      <c r="S105" s="230"/>
      <c r="T105" s="231"/>
    </row>
    <row r="106" spans="1:20" customFormat="1" ht="15.75" customHeight="1">
      <c r="A106" s="224"/>
      <c r="B106" s="229"/>
      <c r="C106" s="230"/>
      <c r="D106" s="230"/>
      <c r="E106" s="230"/>
      <c r="F106" s="230"/>
      <c r="G106" s="230"/>
      <c r="H106" s="230"/>
      <c r="I106" s="230"/>
      <c r="J106" s="231"/>
      <c r="K106" s="224"/>
      <c r="L106" s="229"/>
      <c r="M106" s="230"/>
      <c r="N106" s="230"/>
      <c r="O106" s="230"/>
      <c r="P106" s="230"/>
      <c r="Q106" s="230"/>
      <c r="R106" s="230"/>
      <c r="S106" s="230"/>
      <c r="T106" s="231"/>
    </row>
    <row r="107" spans="1:20" customFormat="1" ht="15.75" customHeight="1">
      <c r="A107" s="224"/>
      <c r="B107" s="229"/>
      <c r="C107" s="230"/>
      <c r="D107" s="230"/>
      <c r="E107" s="230"/>
      <c r="F107" s="230"/>
      <c r="G107" s="230"/>
      <c r="H107" s="230"/>
      <c r="I107" s="230"/>
      <c r="J107" s="231"/>
      <c r="K107" s="224"/>
      <c r="L107" s="229"/>
      <c r="M107" s="230"/>
      <c r="N107" s="230"/>
      <c r="O107" s="230"/>
      <c r="P107" s="230"/>
      <c r="Q107" s="230"/>
      <c r="R107" s="230"/>
      <c r="S107" s="230"/>
      <c r="T107" s="231"/>
    </row>
    <row r="108" spans="1:20" customFormat="1" ht="15.75" customHeight="1">
      <c r="A108" s="224"/>
      <c r="B108" s="229"/>
      <c r="C108" s="230"/>
      <c r="D108" s="230"/>
      <c r="E108" s="230"/>
      <c r="F108" s="230"/>
      <c r="G108" s="230"/>
      <c r="H108" s="230"/>
      <c r="I108" s="230"/>
      <c r="J108" s="231"/>
      <c r="K108" s="224"/>
      <c r="L108" s="229"/>
      <c r="M108" s="230"/>
      <c r="N108" s="230"/>
      <c r="O108" s="230"/>
      <c r="P108" s="230"/>
      <c r="Q108" s="230"/>
      <c r="R108" s="230"/>
      <c r="S108" s="230"/>
      <c r="T108" s="231"/>
    </row>
    <row r="109" spans="1:20" customFormat="1" ht="15.75" customHeight="1">
      <c r="A109" s="224"/>
      <c r="B109" s="229"/>
      <c r="C109" s="230"/>
      <c r="D109" s="230"/>
      <c r="E109" s="230"/>
      <c r="F109" s="230"/>
      <c r="G109" s="230"/>
      <c r="H109" s="230"/>
      <c r="I109" s="230"/>
      <c r="J109" s="231"/>
      <c r="K109" s="224"/>
      <c r="L109" s="229"/>
      <c r="M109" s="230"/>
      <c r="N109" s="230"/>
      <c r="O109" s="230"/>
      <c r="P109" s="230"/>
      <c r="Q109" s="230"/>
      <c r="R109" s="230"/>
      <c r="S109" s="230"/>
      <c r="T109" s="231"/>
    </row>
    <row r="110" spans="1:20" customFormat="1" ht="15.75" customHeight="1" thickBot="1">
      <c r="A110" s="225"/>
      <c r="B110" s="232"/>
      <c r="C110" s="233"/>
      <c r="D110" s="233"/>
      <c r="E110" s="233"/>
      <c r="F110" s="233"/>
      <c r="G110" s="233"/>
      <c r="H110" s="233"/>
      <c r="I110" s="233"/>
      <c r="J110" s="234"/>
      <c r="K110" s="225"/>
      <c r="L110" s="232"/>
      <c r="M110" s="233"/>
      <c r="N110" s="233"/>
      <c r="O110" s="233"/>
      <c r="P110" s="233"/>
      <c r="Q110" s="233"/>
      <c r="R110" s="233"/>
      <c r="S110" s="233"/>
      <c r="T110" s="234"/>
    </row>
    <row r="111" spans="1:20" customFormat="1" ht="15.75" customHeight="1">
      <c r="A111" s="223" t="s">
        <v>142</v>
      </c>
      <c r="B111" s="226"/>
      <c r="C111" s="227"/>
      <c r="D111" s="227"/>
      <c r="E111" s="227"/>
      <c r="F111" s="227"/>
      <c r="G111" s="227"/>
      <c r="H111" s="227"/>
      <c r="I111" s="227"/>
      <c r="J111" s="228"/>
      <c r="K111" s="223" t="s">
        <v>150</v>
      </c>
      <c r="L111" s="226"/>
      <c r="M111" s="227"/>
      <c r="N111" s="227"/>
      <c r="O111" s="227"/>
      <c r="P111" s="227"/>
      <c r="Q111" s="227"/>
      <c r="R111" s="227"/>
      <c r="S111" s="227"/>
      <c r="T111" s="228"/>
    </row>
    <row r="112" spans="1:20" customFormat="1" ht="15.75" customHeight="1">
      <c r="A112" s="224"/>
      <c r="B112" s="229"/>
      <c r="C112" s="230"/>
      <c r="D112" s="230"/>
      <c r="E112" s="230"/>
      <c r="F112" s="230"/>
      <c r="G112" s="230"/>
      <c r="H112" s="230"/>
      <c r="I112" s="230"/>
      <c r="J112" s="231"/>
      <c r="K112" s="224"/>
      <c r="L112" s="229"/>
      <c r="M112" s="230"/>
      <c r="N112" s="230"/>
      <c r="O112" s="230"/>
      <c r="P112" s="230"/>
      <c r="Q112" s="230"/>
      <c r="R112" s="230"/>
      <c r="S112" s="230"/>
      <c r="T112" s="231"/>
    </row>
    <row r="113" spans="1:20" customFormat="1" ht="15.75" customHeight="1">
      <c r="A113" s="224"/>
      <c r="B113" s="229"/>
      <c r="C113" s="230"/>
      <c r="D113" s="230"/>
      <c r="E113" s="230"/>
      <c r="F113" s="230"/>
      <c r="G113" s="230"/>
      <c r="H113" s="230"/>
      <c r="I113" s="230"/>
      <c r="J113" s="231"/>
      <c r="K113" s="224"/>
      <c r="L113" s="229"/>
      <c r="M113" s="230"/>
      <c r="N113" s="230"/>
      <c r="O113" s="230"/>
      <c r="P113" s="230"/>
      <c r="Q113" s="230"/>
      <c r="R113" s="230"/>
      <c r="S113" s="230"/>
      <c r="T113" s="231"/>
    </row>
    <row r="114" spans="1:20" customFormat="1" ht="15.75" customHeight="1">
      <c r="A114" s="224"/>
      <c r="B114" s="229"/>
      <c r="C114" s="230"/>
      <c r="D114" s="230"/>
      <c r="E114" s="230"/>
      <c r="F114" s="230"/>
      <c r="G114" s="230"/>
      <c r="H114" s="230"/>
      <c r="I114" s="230"/>
      <c r="J114" s="231"/>
      <c r="K114" s="224"/>
      <c r="L114" s="229"/>
      <c r="M114" s="230"/>
      <c r="N114" s="230"/>
      <c r="O114" s="230"/>
      <c r="P114" s="230"/>
      <c r="Q114" s="230"/>
      <c r="R114" s="230"/>
      <c r="S114" s="230"/>
      <c r="T114" s="231"/>
    </row>
    <row r="115" spans="1:20" customFormat="1" ht="15.75" customHeight="1">
      <c r="A115" s="224"/>
      <c r="B115" s="229"/>
      <c r="C115" s="230"/>
      <c r="D115" s="230"/>
      <c r="E115" s="230"/>
      <c r="F115" s="230"/>
      <c r="G115" s="230"/>
      <c r="H115" s="230"/>
      <c r="I115" s="230"/>
      <c r="J115" s="231"/>
      <c r="K115" s="224"/>
      <c r="L115" s="229"/>
      <c r="M115" s="230"/>
      <c r="N115" s="230"/>
      <c r="O115" s="230"/>
      <c r="P115" s="230"/>
      <c r="Q115" s="230"/>
      <c r="R115" s="230"/>
      <c r="S115" s="230"/>
      <c r="T115" s="231"/>
    </row>
    <row r="116" spans="1:20" customFormat="1" ht="15.75" customHeight="1">
      <c r="A116" s="224"/>
      <c r="B116" s="229"/>
      <c r="C116" s="230"/>
      <c r="D116" s="230"/>
      <c r="E116" s="230"/>
      <c r="F116" s="230"/>
      <c r="G116" s="230"/>
      <c r="H116" s="230"/>
      <c r="I116" s="230"/>
      <c r="J116" s="231"/>
      <c r="K116" s="224"/>
      <c r="L116" s="229"/>
      <c r="M116" s="230"/>
      <c r="N116" s="230"/>
      <c r="O116" s="230"/>
      <c r="P116" s="230"/>
      <c r="Q116" s="230"/>
      <c r="R116" s="230"/>
      <c r="S116" s="230"/>
      <c r="T116" s="231"/>
    </row>
    <row r="117" spans="1:20" customFormat="1" ht="15.75" customHeight="1">
      <c r="A117" s="224"/>
      <c r="B117" s="229"/>
      <c r="C117" s="230"/>
      <c r="D117" s="230"/>
      <c r="E117" s="230"/>
      <c r="F117" s="230"/>
      <c r="G117" s="230"/>
      <c r="H117" s="230"/>
      <c r="I117" s="230"/>
      <c r="J117" s="231"/>
      <c r="K117" s="224"/>
      <c r="L117" s="229"/>
      <c r="M117" s="230"/>
      <c r="N117" s="230"/>
      <c r="O117" s="230"/>
      <c r="P117" s="230"/>
      <c r="Q117" s="230"/>
      <c r="R117" s="230"/>
      <c r="S117" s="230"/>
      <c r="T117" s="231"/>
    </row>
    <row r="118" spans="1:20" customFormat="1" ht="15.75" customHeight="1">
      <c r="A118" s="224"/>
      <c r="B118" s="229"/>
      <c r="C118" s="230"/>
      <c r="D118" s="230"/>
      <c r="E118" s="230"/>
      <c r="F118" s="230"/>
      <c r="G118" s="230"/>
      <c r="H118" s="230"/>
      <c r="I118" s="230"/>
      <c r="J118" s="231"/>
      <c r="K118" s="224"/>
      <c r="L118" s="229"/>
      <c r="M118" s="230"/>
      <c r="N118" s="230"/>
      <c r="O118" s="230"/>
      <c r="P118" s="230"/>
      <c r="Q118" s="230"/>
      <c r="R118" s="230"/>
      <c r="S118" s="230"/>
      <c r="T118" s="231"/>
    </row>
    <row r="119" spans="1:20" customFormat="1" ht="15.75" customHeight="1">
      <c r="A119" s="224"/>
      <c r="B119" s="229"/>
      <c r="C119" s="230"/>
      <c r="D119" s="230"/>
      <c r="E119" s="230"/>
      <c r="F119" s="230"/>
      <c r="G119" s="230"/>
      <c r="H119" s="230"/>
      <c r="I119" s="230"/>
      <c r="J119" s="231"/>
      <c r="K119" s="224"/>
      <c r="L119" s="229"/>
      <c r="M119" s="230"/>
      <c r="N119" s="230"/>
      <c r="O119" s="230"/>
      <c r="P119" s="230"/>
      <c r="Q119" s="230"/>
      <c r="R119" s="230"/>
      <c r="S119" s="230"/>
      <c r="T119" s="231"/>
    </row>
    <row r="120" spans="1:20" customFormat="1" ht="15.75" customHeight="1">
      <c r="A120" s="224"/>
      <c r="B120" s="229"/>
      <c r="C120" s="230"/>
      <c r="D120" s="230"/>
      <c r="E120" s="230"/>
      <c r="F120" s="230"/>
      <c r="G120" s="230"/>
      <c r="H120" s="230"/>
      <c r="I120" s="230"/>
      <c r="J120" s="231"/>
      <c r="K120" s="224"/>
      <c r="L120" s="229"/>
      <c r="M120" s="230"/>
      <c r="N120" s="230"/>
      <c r="O120" s="230"/>
      <c r="P120" s="230"/>
      <c r="Q120" s="230"/>
      <c r="R120" s="230"/>
      <c r="S120" s="230"/>
      <c r="T120" s="231"/>
    </row>
    <row r="121" spans="1:20" customFormat="1" ht="15.75" customHeight="1">
      <c r="A121" s="224"/>
      <c r="B121" s="229"/>
      <c r="C121" s="230"/>
      <c r="D121" s="230"/>
      <c r="E121" s="230"/>
      <c r="F121" s="230"/>
      <c r="G121" s="230"/>
      <c r="H121" s="230"/>
      <c r="I121" s="230"/>
      <c r="J121" s="231"/>
      <c r="K121" s="224"/>
      <c r="L121" s="229"/>
      <c r="M121" s="230"/>
      <c r="N121" s="230"/>
      <c r="O121" s="230"/>
      <c r="P121" s="230"/>
      <c r="Q121" s="230"/>
      <c r="R121" s="230"/>
      <c r="S121" s="230"/>
      <c r="T121" s="231"/>
    </row>
    <row r="122" spans="1:20" customFormat="1" ht="15.75" customHeight="1">
      <c r="A122" s="224"/>
      <c r="B122" s="229"/>
      <c r="C122" s="230"/>
      <c r="D122" s="230"/>
      <c r="E122" s="230"/>
      <c r="F122" s="230"/>
      <c r="G122" s="230"/>
      <c r="H122" s="230"/>
      <c r="I122" s="230"/>
      <c r="J122" s="231"/>
      <c r="K122" s="224"/>
      <c r="L122" s="229"/>
      <c r="M122" s="230"/>
      <c r="N122" s="230"/>
      <c r="O122" s="230"/>
      <c r="P122" s="230"/>
      <c r="Q122" s="230"/>
      <c r="R122" s="230"/>
      <c r="S122" s="230"/>
      <c r="T122" s="231"/>
    </row>
    <row r="123" spans="1:20" customFormat="1" ht="15.75" customHeight="1">
      <c r="A123" s="224"/>
      <c r="B123" s="229"/>
      <c r="C123" s="230"/>
      <c r="D123" s="230"/>
      <c r="E123" s="230"/>
      <c r="F123" s="230"/>
      <c r="G123" s="230"/>
      <c r="H123" s="230"/>
      <c r="I123" s="230"/>
      <c r="J123" s="231"/>
      <c r="K123" s="224"/>
      <c r="L123" s="229"/>
      <c r="M123" s="230"/>
      <c r="N123" s="230"/>
      <c r="O123" s="230"/>
      <c r="P123" s="230"/>
      <c r="Q123" s="230"/>
      <c r="R123" s="230"/>
      <c r="S123" s="230"/>
      <c r="T123" s="231"/>
    </row>
    <row r="124" spans="1:20" customFormat="1" ht="15.75" customHeight="1">
      <c r="A124" s="224"/>
      <c r="B124" s="229"/>
      <c r="C124" s="230"/>
      <c r="D124" s="230"/>
      <c r="E124" s="230"/>
      <c r="F124" s="230"/>
      <c r="G124" s="230"/>
      <c r="H124" s="230"/>
      <c r="I124" s="230"/>
      <c r="J124" s="231"/>
      <c r="K124" s="224"/>
      <c r="L124" s="229"/>
      <c r="M124" s="230"/>
      <c r="N124" s="230"/>
      <c r="O124" s="230"/>
      <c r="P124" s="230"/>
      <c r="Q124" s="230"/>
      <c r="R124" s="230"/>
      <c r="S124" s="230"/>
      <c r="T124" s="231"/>
    </row>
    <row r="125" spans="1:20" customFormat="1" ht="15.75" customHeight="1">
      <c r="A125" s="224"/>
      <c r="B125" s="229"/>
      <c r="C125" s="230"/>
      <c r="D125" s="230"/>
      <c r="E125" s="230"/>
      <c r="F125" s="230"/>
      <c r="G125" s="230"/>
      <c r="H125" s="230"/>
      <c r="I125" s="230"/>
      <c r="J125" s="231"/>
      <c r="K125" s="224"/>
      <c r="L125" s="229"/>
      <c r="M125" s="230"/>
      <c r="N125" s="230"/>
      <c r="O125" s="230"/>
      <c r="P125" s="230"/>
      <c r="Q125" s="230"/>
      <c r="R125" s="230"/>
      <c r="S125" s="230"/>
      <c r="T125" s="231"/>
    </row>
    <row r="126" spans="1:20" customFormat="1" ht="15.75" customHeight="1">
      <c r="A126" s="224"/>
      <c r="B126" s="229"/>
      <c r="C126" s="230"/>
      <c r="D126" s="230"/>
      <c r="E126" s="230"/>
      <c r="F126" s="230"/>
      <c r="G126" s="230"/>
      <c r="H126" s="230"/>
      <c r="I126" s="230"/>
      <c r="J126" s="231"/>
      <c r="K126" s="224"/>
      <c r="L126" s="229"/>
      <c r="M126" s="230"/>
      <c r="N126" s="230"/>
      <c r="O126" s="230"/>
      <c r="P126" s="230"/>
      <c r="Q126" s="230"/>
      <c r="R126" s="230"/>
      <c r="S126" s="230"/>
      <c r="T126" s="231"/>
    </row>
    <row r="127" spans="1:20" customFormat="1" ht="15.75" customHeight="1">
      <c r="A127" s="224"/>
      <c r="B127" s="229"/>
      <c r="C127" s="230"/>
      <c r="D127" s="230"/>
      <c r="E127" s="230"/>
      <c r="F127" s="230"/>
      <c r="G127" s="230"/>
      <c r="H127" s="230"/>
      <c r="I127" s="230"/>
      <c r="J127" s="231"/>
      <c r="K127" s="224"/>
      <c r="L127" s="229"/>
      <c r="M127" s="230"/>
      <c r="N127" s="230"/>
      <c r="O127" s="230"/>
      <c r="P127" s="230"/>
      <c r="Q127" s="230"/>
      <c r="R127" s="230"/>
      <c r="S127" s="230"/>
      <c r="T127" s="231"/>
    </row>
    <row r="128" spans="1:20" customFormat="1" ht="15.75" customHeight="1">
      <c r="A128" s="224"/>
      <c r="B128" s="229"/>
      <c r="C128" s="230"/>
      <c r="D128" s="230"/>
      <c r="E128" s="230"/>
      <c r="F128" s="230"/>
      <c r="G128" s="230"/>
      <c r="H128" s="230"/>
      <c r="I128" s="230"/>
      <c r="J128" s="231"/>
      <c r="K128" s="224"/>
      <c r="L128" s="229"/>
      <c r="M128" s="230"/>
      <c r="N128" s="230"/>
      <c r="O128" s="230"/>
      <c r="P128" s="230"/>
      <c r="Q128" s="230"/>
      <c r="R128" s="230"/>
      <c r="S128" s="230"/>
      <c r="T128" s="231"/>
    </row>
    <row r="129" spans="1:20" customFormat="1" ht="15.75" customHeight="1">
      <c r="A129" s="224"/>
      <c r="B129" s="229"/>
      <c r="C129" s="230"/>
      <c r="D129" s="230"/>
      <c r="E129" s="230"/>
      <c r="F129" s="230"/>
      <c r="G129" s="230"/>
      <c r="H129" s="230"/>
      <c r="I129" s="230"/>
      <c r="J129" s="231"/>
      <c r="K129" s="224"/>
      <c r="L129" s="229"/>
      <c r="M129" s="230"/>
      <c r="N129" s="230"/>
      <c r="O129" s="230"/>
      <c r="P129" s="230"/>
      <c r="Q129" s="230"/>
      <c r="R129" s="230"/>
      <c r="S129" s="230"/>
      <c r="T129" s="231"/>
    </row>
    <row r="130" spans="1:20" customFormat="1" ht="15.75" customHeight="1">
      <c r="A130" s="224"/>
      <c r="B130" s="229"/>
      <c r="C130" s="230"/>
      <c r="D130" s="230"/>
      <c r="E130" s="230"/>
      <c r="F130" s="230"/>
      <c r="G130" s="230"/>
      <c r="H130" s="230"/>
      <c r="I130" s="230"/>
      <c r="J130" s="231"/>
      <c r="K130" s="224"/>
      <c r="L130" s="229"/>
      <c r="M130" s="230"/>
      <c r="N130" s="230"/>
      <c r="O130" s="230"/>
      <c r="P130" s="230"/>
      <c r="Q130" s="230"/>
      <c r="R130" s="230"/>
      <c r="S130" s="230"/>
      <c r="T130" s="231"/>
    </row>
    <row r="131" spans="1:20" customFormat="1" ht="15.75" customHeight="1">
      <c r="A131" s="224"/>
      <c r="B131" s="229"/>
      <c r="C131" s="230"/>
      <c r="D131" s="230"/>
      <c r="E131" s="230"/>
      <c r="F131" s="230"/>
      <c r="G131" s="230"/>
      <c r="H131" s="230"/>
      <c r="I131" s="230"/>
      <c r="J131" s="231"/>
      <c r="K131" s="224"/>
      <c r="L131" s="229"/>
      <c r="M131" s="230"/>
      <c r="N131" s="230"/>
      <c r="O131" s="230"/>
      <c r="P131" s="230"/>
      <c r="Q131" s="230"/>
      <c r="R131" s="230"/>
      <c r="S131" s="230"/>
      <c r="T131" s="231"/>
    </row>
    <row r="132" spans="1:20" customFormat="1" ht="15.75" customHeight="1">
      <c r="A132" s="224"/>
      <c r="B132" s="229"/>
      <c r="C132" s="230"/>
      <c r="D132" s="230"/>
      <c r="E132" s="230"/>
      <c r="F132" s="230"/>
      <c r="G132" s="230"/>
      <c r="H132" s="230"/>
      <c r="I132" s="230"/>
      <c r="J132" s="231"/>
      <c r="K132" s="224"/>
      <c r="L132" s="229"/>
      <c r="M132" s="230"/>
      <c r="N132" s="230"/>
      <c r="O132" s="230"/>
      <c r="P132" s="230"/>
      <c r="Q132" s="230"/>
      <c r="R132" s="230"/>
      <c r="S132" s="230"/>
      <c r="T132" s="231"/>
    </row>
    <row r="133" spans="1:20" customFormat="1" ht="15.75" customHeight="1">
      <c r="A133" s="224"/>
      <c r="B133" s="229"/>
      <c r="C133" s="230"/>
      <c r="D133" s="230"/>
      <c r="E133" s="230"/>
      <c r="F133" s="230"/>
      <c r="G133" s="230"/>
      <c r="H133" s="230"/>
      <c r="I133" s="230"/>
      <c r="J133" s="231"/>
      <c r="K133" s="224"/>
      <c r="L133" s="229"/>
      <c r="M133" s="230"/>
      <c r="N133" s="230"/>
      <c r="O133" s="230"/>
      <c r="P133" s="230"/>
      <c r="Q133" s="230"/>
      <c r="R133" s="230"/>
      <c r="S133" s="230"/>
      <c r="T133" s="231"/>
    </row>
    <row r="134" spans="1:20" customFormat="1" ht="15.75" customHeight="1">
      <c r="A134" s="224"/>
      <c r="B134" s="229"/>
      <c r="C134" s="230"/>
      <c r="D134" s="230"/>
      <c r="E134" s="230"/>
      <c r="F134" s="230"/>
      <c r="G134" s="230"/>
      <c r="H134" s="230"/>
      <c r="I134" s="230"/>
      <c r="J134" s="231"/>
      <c r="K134" s="224"/>
      <c r="L134" s="229"/>
      <c r="M134" s="230"/>
      <c r="N134" s="230"/>
      <c r="O134" s="230"/>
      <c r="P134" s="230"/>
      <c r="Q134" s="230"/>
      <c r="R134" s="230"/>
      <c r="S134" s="230"/>
      <c r="T134" s="231"/>
    </row>
    <row r="135" spans="1:20" customFormat="1" ht="15.75" customHeight="1">
      <c r="A135" s="224"/>
      <c r="B135" s="229"/>
      <c r="C135" s="230"/>
      <c r="D135" s="230"/>
      <c r="E135" s="230"/>
      <c r="F135" s="230"/>
      <c r="G135" s="230"/>
      <c r="H135" s="230"/>
      <c r="I135" s="230"/>
      <c r="J135" s="231"/>
      <c r="K135" s="224"/>
      <c r="L135" s="229"/>
      <c r="M135" s="230"/>
      <c r="N135" s="230"/>
      <c r="O135" s="230"/>
      <c r="P135" s="230"/>
      <c r="Q135" s="230"/>
      <c r="R135" s="230"/>
      <c r="S135" s="230"/>
      <c r="T135" s="231"/>
    </row>
    <row r="136" spans="1:20" customFormat="1" ht="15.75" customHeight="1">
      <c r="A136" s="224"/>
      <c r="B136" s="229"/>
      <c r="C136" s="230"/>
      <c r="D136" s="230"/>
      <c r="E136" s="230"/>
      <c r="F136" s="230"/>
      <c r="G136" s="230"/>
      <c r="H136" s="230"/>
      <c r="I136" s="230"/>
      <c r="J136" s="231"/>
      <c r="K136" s="224"/>
      <c r="L136" s="229"/>
      <c r="M136" s="230"/>
      <c r="N136" s="230"/>
      <c r="O136" s="230"/>
      <c r="P136" s="230"/>
      <c r="Q136" s="230"/>
      <c r="R136" s="230"/>
      <c r="S136" s="230"/>
      <c r="T136" s="231"/>
    </row>
    <row r="137" spans="1:20" customFormat="1" ht="15.75" customHeight="1">
      <c r="A137" s="224"/>
      <c r="B137" s="229"/>
      <c r="C137" s="230"/>
      <c r="D137" s="230"/>
      <c r="E137" s="230"/>
      <c r="F137" s="230"/>
      <c r="G137" s="230"/>
      <c r="H137" s="230"/>
      <c r="I137" s="230"/>
      <c r="J137" s="231"/>
      <c r="K137" s="224"/>
      <c r="L137" s="229"/>
      <c r="M137" s="230"/>
      <c r="N137" s="230"/>
      <c r="O137" s="230"/>
      <c r="P137" s="230"/>
      <c r="Q137" s="230"/>
      <c r="R137" s="230"/>
      <c r="S137" s="230"/>
      <c r="T137" s="231"/>
    </row>
    <row r="138" spans="1:20" customFormat="1" ht="15.75" customHeight="1">
      <c r="A138" s="224"/>
      <c r="B138" s="229"/>
      <c r="C138" s="230"/>
      <c r="D138" s="230"/>
      <c r="E138" s="230"/>
      <c r="F138" s="230"/>
      <c r="G138" s="230"/>
      <c r="H138" s="230"/>
      <c r="I138" s="230"/>
      <c r="J138" s="231"/>
      <c r="K138" s="224"/>
      <c r="L138" s="229"/>
      <c r="M138" s="230"/>
      <c r="N138" s="230"/>
      <c r="O138" s="230"/>
      <c r="P138" s="230"/>
      <c r="Q138" s="230"/>
      <c r="R138" s="230"/>
      <c r="S138" s="230"/>
      <c r="T138" s="231"/>
    </row>
    <row r="139" spans="1:20" customFormat="1" ht="15.75" customHeight="1">
      <c r="A139" s="224"/>
      <c r="B139" s="229"/>
      <c r="C139" s="230"/>
      <c r="D139" s="230"/>
      <c r="E139" s="230"/>
      <c r="F139" s="230"/>
      <c r="G139" s="230"/>
      <c r="H139" s="230"/>
      <c r="I139" s="230"/>
      <c r="J139" s="231"/>
      <c r="K139" s="224"/>
      <c r="L139" s="229"/>
      <c r="M139" s="230"/>
      <c r="N139" s="230"/>
      <c r="O139" s="230"/>
      <c r="P139" s="230"/>
      <c r="Q139" s="230"/>
      <c r="R139" s="230"/>
      <c r="S139" s="230"/>
      <c r="T139" s="231"/>
    </row>
    <row r="140" spans="1:20" customFormat="1" ht="15.75" customHeight="1">
      <c r="A140" s="224"/>
      <c r="B140" s="229"/>
      <c r="C140" s="230"/>
      <c r="D140" s="230"/>
      <c r="E140" s="230"/>
      <c r="F140" s="230"/>
      <c r="G140" s="230"/>
      <c r="H140" s="230"/>
      <c r="I140" s="230"/>
      <c r="J140" s="231"/>
      <c r="K140" s="224"/>
      <c r="L140" s="229"/>
      <c r="M140" s="230"/>
      <c r="N140" s="230"/>
      <c r="O140" s="230"/>
      <c r="P140" s="230"/>
      <c r="Q140" s="230"/>
      <c r="R140" s="230"/>
      <c r="S140" s="230"/>
      <c r="T140" s="231"/>
    </row>
    <row r="141" spans="1:20" customFormat="1" ht="15.75" customHeight="1">
      <c r="A141" s="224"/>
      <c r="B141" s="229"/>
      <c r="C141" s="230"/>
      <c r="D141" s="230"/>
      <c r="E141" s="230"/>
      <c r="F141" s="230"/>
      <c r="G141" s="230"/>
      <c r="H141" s="230"/>
      <c r="I141" s="230"/>
      <c r="J141" s="231"/>
      <c r="K141" s="224"/>
      <c r="L141" s="229"/>
      <c r="M141" s="230"/>
      <c r="N141" s="230"/>
      <c r="O141" s="230"/>
      <c r="P141" s="230"/>
      <c r="Q141" s="230"/>
      <c r="R141" s="230"/>
      <c r="S141" s="230"/>
      <c r="T141" s="231"/>
    </row>
    <row r="142" spans="1:20" customFormat="1" ht="15.75" customHeight="1">
      <c r="A142" s="224"/>
      <c r="B142" s="229"/>
      <c r="C142" s="230"/>
      <c r="D142" s="230"/>
      <c r="E142" s="230"/>
      <c r="F142" s="230"/>
      <c r="G142" s="230"/>
      <c r="H142" s="230"/>
      <c r="I142" s="230"/>
      <c r="J142" s="231"/>
      <c r="K142" s="224"/>
      <c r="L142" s="229"/>
      <c r="M142" s="230"/>
      <c r="N142" s="230"/>
      <c r="O142" s="230"/>
      <c r="P142" s="230"/>
      <c r="Q142" s="230"/>
      <c r="R142" s="230"/>
      <c r="S142" s="230"/>
      <c r="T142" s="231"/>
    </row>
    <row r="143" spans="1:20" customFormat="1" ht="15.75" customHeight="1">
      <c r="A143" s="224"/>
      <c r="B143" s="229"/>
      <c r="C143" s="230"/>
      <c r="D143" s="230"/>
      <c r="E143" s="230"/>
      <c r="F143" s="230"/>
      <c r="G143" s="230"/>
      <c r="H143" s="230"/>
      <c r="I143" s="230"/>
      <c r="J143" s="231"/>
      <c r="K143" s="224"/>
      <c r="L143" s="229"/>
      <c r="M143" s="230"/>
      <c r="N143" s="230"/>
      <c r="O143" s="230"/>
      <c r="P143" s="230"/>
      <c r="Q143" s="230"/>
      <c r="R143" s="230"/>
      <c r="S143" s="230"/>
      <c r="T143" s="231"/>
    </row>
    <row r="144" spans="1:20" customFormat="1" ht="15.75" customHeight="1">
      <c r="A144" s="224"/>
      <c r="B144" s="229"/>
      <c r="C144" s="230"/>
      <c r="D144" s="230"/>
      <c r="E144" s="230"/>
      <c r="F144" s="230"/>
      <c r="G144" s="230"/>
      <c r="H144" s="230"/>
      <c r="I144" s="230"/>
      <c r="J144" s="231"/>
      <c r="K144" s="224"/>
      <c r="L144" s="229"/>
      <c r="M144" s="230"/>
      <c r="N144" s="230"/>
      <c r="O144" s="230"/>
      <c r="P144" s="230"/>
      <c r="Q144" s="230"/>
      <c r="R144" s="230"/>
      <c r="S144" s="230"/>
      <c r="T144" s="231"/>
    </row>
    <row r="145" spans="1:20" customFormat="1" ht="15.75" customHeight="1">
      <c r="A145" s="224"/>
      <c r="B145" s="229"/>
      <c r="C145" s="230"/>
      <c r="D145" s="230"/>
      <c r="E145" s="230"/>
      <c r="F145" s="230"/>
      <c r="G145" s="230"/>
      <c r="H145" s="230"/>
      <c r="I145" s="230"/>
      <c r="J145" s="231"/>
      <c r="K145" s="224"/>
      <c r="L145" s="229"/>
      <c r="M145" s="230"/>
      <c r="N145" s="230"/>
      <c r="O145" s="230"/>
      <c r="P145" s="230"/>
      <c r="Q145" s="230"/>
      <c r="R145" s="230"/>
      <c r="S145" s="230"/>
      <c r="T145" s="231"/>
    </row>
    <row r="146" spans="1:20" customFormat="1" ht="15.75" customHeight="1">
      <c r="A146" s="224"/>
      <c r="B146" s="229"/>
      <c r="C146" s="230"/>
      <c r="D146" s="230"/>
      <c r="E146" s="230"/>
      <c r="F146" s="230"/>
      <c r="G146" s="230"/>
      <c r="H146" s="230"/>
      <c r="I146" s="230"/>
      <c r="J146" s="231"/>
      <c r="K146" s="224"/>
      <c r="L146" s="229"/>
      <c r="M146" s="230"/>
      <c r="N146" s="230"/>
      <c r="O146" s="230"/>
      <c r="P146" s="230"/>
      <c r="Q146" s="230"/>
      <c r="R146" s="230"/>
      <c r="S146" s="230"/>
      <c r="T146" s="231"/>
    </row>
    <row r="147" spans="1:20" customFormat="1" ht="15.75" customHeight="1">
      <c r="A147" s="224"/>
      <c r="B147" s="229"/>
      <c r="C147" s="230"/>
      <c r="D147" s="230"/>
      <c r="E147" s="230"/>
      <c r="F147" s="230"/>
      <c r="G147" s="230"/>
      <c r="H147" s="230"/>
      <c r="I147" s="230"/>
      <c r="J147" s="231"/>
      <c r="K147" s="224"/>
      <c r="L147" s="229"/>
      <c r="M147" s="230"/>
      <c r="N147" s="230"/>
      <c r="O147" s="230"/>
      <c r="P147" s="230"/>
      <c r="Q147" s="230"/>
      <c r="R147" s="230"/>
      <c r="S147" s="230"/>
      <c r="T147" s="231"/>
    </row>
    <row r="148" spans="1:20" customFormat="1" ht="15.75" customHeight="1">
      <c r="A148" s="224"/>
      <c r="B148" s="229"/>
      <c r="C148" s="230"/>
      <c r="D148" s="230"/>
      <c r="E148" s="230"/>
      <c r="F148" s="230"/>
      <c r="G148" s="230"/>
      <c r="H148" s="230"/>
      <c r="I148" s="230"/>
      <c r="J148" s="231"/>
      <c r="K148" s="224"/>
      <c r="L148" s="229"/>
      <c r="M148" s="230"/>
      <c r="N148" s="230"/>
      <c r="O148" s="230"/>
      <c r="P148" s="230"/>
      <c r="Q148" s="230"/>
      <c r="R148" s="230"/>
      <c r="S148" s="230"/>
      <c r="T148" s="231"/>
    </row>
    <row r="149" spans="1:20" customFormat="1" ht="15.75" customHeight="1">
      <c r="A149" s="224"/>
      <c r="B149" s="229"/>
      <c r="C149" s="230"/>
      <c r="D149" s="230"/>
      <c r="E149" s="230"/>
      <c r="F149" s="230"/>
      <c r="G149" s="230"/>
      <c r="H149" s="230"/>
      <c r="I149" s="230"/>
      <c r="J149" s="231"/>
      <c r="K149" s="224"/>
      <c r="L149" s="229"/>
      <c r="M149" s="230"/>
      <c r="N149" s="230"/>
      <c r="O149" s="230"/>
      <c r="P149" s="230"/>
      <c r="Q149" s="230"/>
      <c r="R149" s="230"/>
      <c r="S149" s="230"/>
      <c r="T149" s="231"/>
    </row>
    <row r="150" spans="1:20" customFormat="1" ht="15.75" customHeight="1">
      <c r="A150" s="224"/>
      <c r="B150" s="229"/>
      <c r="C150" s="230"/>
      <c r="D150" s="230"/>
      <c r="E150" s="230"/>
      <c r="F150" s="230"/>
      <c r="G150" s="230"/>
      <c r="H150" s="230"/>
      <c r="I150" s="230"/>
      <c r="J150" s="231"/>
      <c r="K150" s="224"/>
      <c r="L150" s="229"/>
      <c r="M150" s="230"/>
      <c r="N150" s="230"/>
      <c r="O150" s="230"/>
      <c r="P150" s="230"/>
      <c r="Q150" s="230"/>
      <c r="R150" s="230"/>
      <c r="S150" s="230"/>
      <c r="T150" s="231"/>
    </row>
    <row r="151" spans="1:20" customFormat="1" ht="15.75" customHeight="1">
      <c r="A151" s="224"/>
      <c r="B151" s="229"/>
      <c r="C151" s="230"/>
      <c r="D151" s="230"/>
      <c r="E151" s="230"/>
      <c r="F151" s="230"/>
      <c r="G151" s="230"/>
      <c r="H151" s="230"/>
      <c r="I151" s="230"/>
      <c r="J151" s="231"/>
      <c r="K151" s="224"/>
      <c r="L151" s="229"/>
      <c r="M151" s="230"/>
      <c r="N151" s="230"/>
      <c r="O151" s="230"/>
      <c r="P151" s="230"/>
      <c r="Q151" s="230"/>
      <c r="R151" s="230"/>
      <c r="S151" s="230"/>
      <c r="T151" s="231"/>
    </row>
    <row r="152" spans="1:20" customFormat="1" ht="15.75" customHeight="1">
      <c r="A152" s="224"/>
      <c r="B152" s="229"/>
      <c r="C152" s="230"/>
      <c r="D152" s="230"/>
      <c r="E152" s="230"/>
      <c r="F152" s="230"/>
      <c r="G152" s="230"/>
      <c r="H152" s="230"/>
      <c r="I152" s="230"/>
      <c r="J152" s="231"/>
      <c r="K152" s="224"/>
      <c r="L152" s="229"/>
      <c r="M152" s="230"/>
      <c r="N152" s="230"/>
      <c r="O152" s="230"/>
      <c r="P152" s="230"/>
      <c r="Q152" s="230"/>
      <c r="R152" s="230"/>
      <c r="S152" s="230"/>
      <c r="T152" s="231"/>
    </row>
    <row r="153" spans="1:20" customFormat="1" ht="15.75" customHeight="1">
      <c r="A153" s="224"/>
      <c r="B153" s="229"/>
      <c r="C153" s="230"/>
      <c r="D153" s="230"/>
      <c r="E153" s="230"/>
      <c r="F153" s="230"/>
      <c r="G153" s="230"/>
      <c r="H153" s="230"/>
      <c r="I153" s="230"/>
      <c r="J153" s="231"/>
      <c r="K153" s="224"/>
      <c r="L153" s="229"/>
      <c r="M153" s="230"/>
      <c r="N153" s="230"/>
      <c r="O153" s="230"/>
      <c r="P153" s="230"/>
      <c r="Q153" s="230"/>
      <c r="R153" s="230"/>
      <c r="S153" s="230"/>
      <c r="T153" s="231"/>
    </row>
    <row r="154" spans="1:20" customFormat="1" ht="15.75" customHeight="1">
      <c r="A154" s="224"/>
      <c r="B154" s="229"/>
      <c r="C154" s="230"/>
      <c r="D154" s="230"/>
      <c r="E154" s="230"/>
      <c r="F154" s="230"/>
      <c r="G154" s="230"/>
      <c r="H154" s="230"/>
      <c r="I154" s="230"/>
      <c r="J154" s="231"/>
      <c r="K154" s="224"/>
      <c r="L154" s="229"/>
      <c r="M154" s="230"/>
      <c r="N154" s="230"/>
      <c r="O154" s="230"/>
      <c r="P154" s="230"/>
      <c r="Q154" s="230"/>
      <c r="R154" s="230"/>
      <c r="S154" s="230"/>
      <c r="T154" s="231"/>
    </row>
    <row r="155" spans="1:20" customFormat="1" ht="15.75" customHeight="1">
      <c r="A155" s="224"/>
      <c r="B155" s="229"/>
      <c r="C155" s="230"/>
      <c r="D155" s="230"/>
      <c r="E155" s="230"/>
      <c r="F155" s="230"/>
      <c r="G155" s="230"/>
      <c r="H155" s="230"/>
      <c r="I155" s="230"/>
      <c r="J155" s="231"/>
      <c r="K155" s="224"/>
      <c r="L155" s="229"/>
      <c r="M155" s="230"/>
      <c r="N155" s="230"/>
      <c r="O155" s="230"/>
      <c r="P155" s="230"/>
      <c r="Q155" s="230"/>
      <c r="R155" s="230"/>
      <c r="S155" s="230"/>
      <c r="T155" s="231"/>
    </row>
    <row r="156" spans="1:20" customFormat="1" ht="15.75" customHeight="1">
      <c r="A156" s="224"/>
      <c r="B156" s="229"/>
      <c r="C156" s="230"/>
      <c r="D156" s="230"/>
      <c r="E156" s="230"/>
      <c r="F156" s="230"/>
      <c r="G156" s="230"/>
      <c r="H156" s="230"/>
      <c r="I156" s="230"/>
      <c r="J156" s="231"/>
      <c r="K156" s="224"/>
      <c r="L156" s="229"/>
      <c r="M156" s="230"/>
      <c r="N156" s="230"/>
      <c r="O156" s="230"/>
      <c r="P156" s="230"/>
      <c r="Q156" s="230"/>
      <c r="R156" s="230"/>
      <c r="S156" s="230"/>
      <c r="T156" s="231"/>
    </row>
    <row r="157" spans="1:20" customFormat="1" ht="15.75" customHeight="1">
      <c r="A157" s="224"/>
      <c r="B157" s="229"/>
      <c r="C157" s="230"/>
      <c r="D157" s="230"/>
      <c r="E157" s="230"/>
      <c r="F157" s="230"/>
      <c r="G157" s="230"/>
      <c r="H157" s="230"/>
      <c r="I157" s="230"/>
      <c r="J157" s="231"/>
      <c r="K157" s="224"/>
      <c r="L157" s="229"/>
      <c r="M157" s="230"/>
      <c r="N157" s="230"/>
      <c r="O157" s="230"/>
      <c r="P157" s="230"/>
      <c r="Q157" s="230"/>
      <c r="R157" s="230"/>
      <c r="S157" s="230"/>
      <c r="T157" s="231"/>
    </row>
    <row r="158" spans="1:20" customFormat="1" ht="15.75" customHeight="1">
      <c r="A158" s="224"/>
      <c r="B158" s="229"/>
      <c r="C158" s="230"/>
      <c r="D158" s="230"/>
      <c r="E158" s="230"/>
      <c r="F158" s="230"/>
      <c r="G158" s="230"/>
      <c r="H158" s="230"/>
      <c r="I158" s="230"/>
      <c r="J158" s="231"/>
      <c r="K158" s="224"/>
      <c r="L158" s="229"/>
      <c r="M158" s="230"/>
      <c r="N158" s="230"/>
      <c r="O158" s="230"/>
      <c r="P158" s="230"/>
      <c r="Q158" s="230"/>
      <c r="R158" s="230"/>
      <c r="S158" s="230"/>
      <c r="T158" s="231"/>
    </row>
    <row r="159" spans="1:20" customFormat="1" ht="15.75" customHeight="1">
      <c r="A159" s="224"/>
      <c r="B159" s="229"/>
      <c r="C159" s="230"/>
      <c r="D159" s="230"/>
      <c r="E159" s="230"/>
      <c r="F159" s="230"/>
      <c r="G159" s="230"/>
      <c r="H159" s="230"/>
      <c r="I159" s="230"/>
      <c r="J159" s="231"/>
      <c r="K159" s="224"/>
      <c r="L159" s="229"/>
      <c r="M159" s="230"/>
      <c r="N159" s="230"/>
      <c r="O159" s="230"/>
      <c r="P159" s="230"/>
      <c r="Q159" s="230"/>
      <c r="R159" s="230"/>
      <c r="S159" s="230"/>
      <c r="T159" s="231"/>
    </row>
    <row r="160" spans="1:20" customFormat="1" ht="15.75" customHeight="1">
      <c r="A160" s="224"/>
      <c r="B160" s="229"/>
      <c r="C160" s="230"/>
      <c r="D160" s="230"/>
      <c r="E160" s="230"/>
      <c r="F160" s="230"/>
      <c r="G160" s="230"/>
      <c r="H160" s="230"/>
      <c r="I160" s="230"/>
      <c r="J160" s="231"/>
      <c r="K160" s="224"/>
      <c r="L160" s="229"/>
      <c r="M160" s="230"/>
      <c r="N160" s="230"/>
      <c r="O160" s="230"/>
      <c r="P160" s="230"/>
      <c r="Q160" s="230"/>
      <c r="R160" s="230"/>
      <c r="S160" s="230"/>
      <c r="T160" s="231"/>
    </row>
    <row r="161" spans="1:20" customFormat="1" ht="15.75" customHeight="1">
      <c r="A161" s="224"/>
      <c r="B161" s="229"/>
      <c r="C161" s="230"/>
      <c r="D161" s="230"/>
      <c r="E161" s="230"/>
      <c r="F161" s="230"/>
      <c r="G161" s="230"/>
      <c r="H161" s="230"/>
      <c r="I161" s="230"/>
      <c r="J161" s="231"/>
      <c r="K161" s="224"/>
      <c r="L161" s="229"/>
      <c r="M161" s="230"/>
      <c r="N161" s="230"/>
      <c r="O161" s="230"/>
      <c r="P161" s="230"/>
      <c r="Q161" s="230"/>
      <c r="R161" s="230"/>
      <c r="S161" s="230"/>
      <c r="T161" s="231"/>
    </row>
    <row r="162" spans="1:20" customFormat="1" ht="15.75" customHeight="1" thickBot="1">
      <c r="A162" s="225"/>
      <c r="B162" s="232"/>
      <c r="C162" s="233"/>
      <c r="D162" s="233"/>
      <c r="E162" s="233"/>
      <c r="F162" s="233"/>
      <c r="G162" s="233"/>
      <c r="H162" s="233"/>
      <c r="I162" s="233"/>
      <c r="J162" s="234"/>
      <c r="K162" s="225"/>
      <c r="L162" s="232"/>
      <c r="M162" s="233"/>
      <c r="N162" s="233"/>
      <c r="O162" s="233"/>
      <c r="P162" s="233"/>
      <c r="Q162" s="233"/>
      <c r="R162" s="233"/>
      <c r="S162" s="233"/>
      <c r="T162" s="234"/>
    </row>
    <row r="163" spans="1:20" customFormat="1" ht="15.75" customHeight="1">
      <c r="A163" s="223" t="s">
        <v>143</v>
      </c>
      <c r="B163" s="226"/>
      <c r="C163" s="227"/>
      <c r="D163" s="227"/>
      <c r="E163" s="227"/>
      <c r="F163" s="227"/>
      <c r="G163" s="227"/>
      <c r="H163" s="227"/>
      <c r="I163" s="227"/>
      <c r="J163" s="228"/>
      <c r="K163" s="223" t="s">
        <v>151</v>
      </c>
      <c r="L163" s="226"/>
      <c r="M163" s="227"/>
      <c r="N163" s="227"/>
      <c r="O163" s="227"/>
      <c r="P163" s="227"/>
      <c r="Q163" s="227"/>
      <c r="R163" s="227"/>
      <c r="S163" s="227"/>
      <c r="T163" s="228"/>
    </row>
    <row r="164" spans="1:20" customFormat="1" ht="15.75" customHeight="1">
      <c r="A164" s="224"/>
      <c r="B164" s="229"/>
      <c r="C164" s="230"/>
      <c r="D164" s="230"/>
      <c r="E164" s="230"/>
      <c r="F164" s="230"/>
      <c r="G164" s="230"/>
      <c r="H164" s="230"/>
      <c r="I164" s="230"/>
      <c r="J164" s="231"/>
      <c r="K164" s="224"/>
      <c r="L164" s="229"/>
      <c r="M164" s="230"/>
      <c r="N164" s="230"/>
      <c r="O164" s="230"/>
      <c r="P164" s="230"/>
      <c r="Q164" s="230"/>
      <c r="R164" s="230"/>
      <c r="S164" s="230"/>
      <c r="T164" s="231"/>
    </row>
    <row r="165" spans="1:20" customFormat="1" ht="15.75" customHeight="1">
      <c r="A165" s="224"/>
      <c r="B165" s="229"/>
      <c r="C165" s="230"/>
      <c r="D165" s="230"/>
      <c r="E165" s="230"/>
      <c r="F165" s="230"/>
      <c r="G165" s="230"/>
      <c r="H165" s="230"/>
      <c r="I165" s="230"/>
      <c r="J165" s="231"/>
      <c r="K165" s="224"/>
      <c r="L165" s="229"/>
      <c r="M165" s="230"/>
      <c r="N165" s="230"/>
      <c r="O165" s="230"/>
      <c r="P165" s="230"/>
      <c r="Q165" s="230"/>
      <c r="R165" s="230"/>
      <c r="S165" s="230"/>
      <c r="T165" s="231"/>
    </row>
    <row r="166" spans="1:20" customFormat="1" ht="15.75" customHeight="1">
      <c r="A166" s="224"/>
      <c r="B166" s="229"/>
      <c r="C166" s="230"/>
      <c r="D166" s="230"/>
      <c r="E166" s="230"/>
      <c r="F166" s="230"/>
      <c r="G166" s="230"/>
      <c r="H166" s="230"/>
      <c r="I166" s="230"/>
      <c r="J166" s="231"/>
      <c r="K166" s="224"/>
      <c r="L166" s="229"/>
      <c r="M166" s="230"/>
      <c r="N166" s="230"/>
      <c r="O166" s="230"/>
      <c r="P166" s="230"/>
      <c r="Q166" s="230"/>
      <c r="R166" s="230"/>
      <c r="S166" s="230"/>
      <c r="T166" s="231"/>
    </row>
    <row r="167" spans="1:20" customFormat="1" ht="15.75" customHeight="1">
      <c r="A167" s="224"/>
      <c r="B167" s="229"/>
      <c r="C167" s="230"/>
      <c r="D167" s="230"/>
      <c r="E167" s="230"/>
      <c r="F167" s="230"/>
      <c r="G167" s="230"/>
      <c r="H167" s="230"/>
      <c r="I167" s="230"/>
      <c r="J167" s="231"/>
      <c r="K167" s="224"/>
      <c r="L167" s="229"/>
      <c r="M167" s="230"/>
      <c r="N167" s="230"/>
      <c r="O167" s="230"/>
      <c r="P167" s="230"/>
      <c r="Q167" s="230"/>
      <c r="R167" s="230"/>
      <c r="S167" s="230"/>
      <c r="T167" s="231"/>
    </row>
    <row r="168" spans="1:20" customFormat="1" ht="15.75" customHeight="1">
      <c r="A168" s="224"/>
      <c r="B168" s="229"/>
      <c r="C168" s="230"/>
      <c r="D168" s="230"/>
      <c r="E168" s="230"/>
      <c r="F168" s="230"/>
      <c r="G168" s="230"/>
      <c r="H168" s="230"/>
      <c r="I168" s="230"/>
      <c r="J168" s="231"/>
      <c r="K168" s="224"/>
      <c r="L168" s="229"/>
      <c r="M168" s="230"/>
      <c r="N168" s="230"/>
      <c r="O168" s="230"/>
      <c r="P168" s="230"/>
      <c r="Q168" s="230"/>
      <c r="R168" s="230"/>
      <c r="S168" s="230"/>
      <c r="T168" s="231"/>
    </row>
    <row r="169" spans="1:20" customFormat="1" ht="15.75" customHeight="1">
      <c r="A169" s="224"/>
      <c r="B169" s="229"/>
      <c r="C169" s="230"/>
      <c r="D169" s="230"/>
      <c r="E169" s="230"/>
      <c r="F169" s="230"/>
      <c r="G169" s="230"/>
      <c r="H169" s="230"/>
      <c r="I169" s="230"/>
      <c r="J169" s="231"/>
      <c r="K169" s="224"/>
      <c r="L169" s="229"/>
      <c r="M169" s="230"/>
      <c r="N169" s="230"/>
      <c r="O169" s="230"/>
      <c r="P169" s="230"/>
      <c r="Q169" s="230"/>
      <c r="R169" s="230"/>
      <c r="S169" s="230"/>
      <c r="T169" s="231"/>
    </row>
    <row r="170" spans="1:20" customFormat="1" ht="15.75" customHeight="1">
      <c r="A170" s="224"/>
      <c r="B170" s="229"/>
      <c r="C170" s="230"/>
      <c r="D170" s="230"/>
      <c r="E170" s="230"/>
      <c r="F170" s="230"/>
      <c r="G170" s="230"/>
      <c r="H170" s="230"/>
      <c r="I170" s="230"/>
      <c r="J170" s="231"/>
      <c r="K170" s="224"/>
      <c r="L170" s="229"/>
      <c r="M170" s="230"/>
      <c r="N170" s="230"/>
      <c r="O170" s="230"/>
      <c r="P170" s="230"/>
      <c r="Q170" s="230"/>
      <c r="R170" s="230"/>
      <c r="S170" s="230"/>
      <c r="T170" s="231"/>
    </row>
    <row r="171" spans="1:20" customFormat="1" ht="15.75" customHeight="1">
      <c r="A171" s="224"/>
      <c r="B171" s="229"/>
      <c r="C171" s="230"/>
      <c r="D171" s="230"/>
      <c r="E171" s="230"/>
      <c r="F171" s="230"/>
      <c r="G171" s="230"/>
      <c r="H171" s="230"/>
      <c r="I171" s="230"/>
      <c r="J171" s="231"/>
      <c r="K171" s="224"/>
      <c r="L171" s="229"/>
      <c r="M171" s="230"/>
      <c r="N171" s="230"/>
      <c r="O171" s="230"/>
      <c r="P171" s="230"/>
      <c r="Q171" s="230"/>
      <c r="R171" s="230"/>
      <c r="S171" s="230"/>
      <c r="T171" s="231"/>
    </row>
    <row r="172" spans="1:20" customFormat="1" ht="15.75" customHeight="1">
      <c r="A172" s="224"/>
      <c r="B172" s="229"/>
      <c r="C172" s="230"/>
      <c r="D172" s="230"/>
      <c r="E172" s="230"/>
      <c r="F172" s="230"/>
      <c r="G172" s="230"/>
      <c r="H172" s="230"/>
      <c r="I172" s="230"/>
      <c r="J172" s="231"/>
      <c r="K172" s="224"/>
      <c r="L172" s="229"/>
      <c r="M172" s="230"/>
      <c r="N172" s="230"/>
      <c r="O172" s="230"/>
      <c r="P172" s="230"/>
      <c r="Q172" s="230"/>
      <c r="R172" s="230"/>
      <c r="S172" s="230"/>
      <c r="T172" s="231"/>
    </row>
    <row r="173" spans="1:20" customFormat="1" ht="15.75" customHeight="1">
      <c r="A173" s="224"/>
      <c r="B173" s="229"/>
      <c r="C173" s="230"/>
      <c r="D173" s="230"/>
      <c r="E173" s="230"/>
      <c r="F173" s="230"/>
      <c r="G173" s="230"/>
      <c r="H173" s="230"/>
      <c r="I173" s="230"/>
      <c r="J173" s="231"/>
      <c r="K173" s="224"/>
      <c r="L173" s="229"/>
      <c r="M173" s="230"/>
      <c r="N173" s="230"/>
      <c r="O173" s="230"/>
      <c r="P173" s="230"/>
      <c r="Q173" s="230"/>
      <c r="R173" s="230"/>
      <c r="S173" s="230"/>
      <c r="T173" s="231"/>
    </row>
    <row r="174" spans="1:20" customFormat="1" ht="15.75" customHeight="1">
      <c r="A174" s="224"/>
      <c r="B174" s="229"/>
      <c r="C174" s="230"/>
      <c r="D174" s="230"/>
      <c r="E174" s="230"/>
      <c r="F174" s="230"/>
      <c r="G174" s="230"/>
      <c r="H174" s="230"/>
      <c r="I174" s="230"/>
      <c r="J174" s="231"/>
      <c r="K174" s="224"/>
      <c r="L174" s="229"/>
      <c r="M174" s="230"/>
      <c r="N174" s="230"/>
      <c r="O174" s="230"/>
      <c r="P174" s="230"/>
      <c r="Q174" s="230"/>
      <c r="R174" s="230"/>
      <c r="S174" s="230"/>
      <c r="T174" s="231"/>
    </row>
    <row r="175" spans="1:20" customFormat="1" ht="15.75" customHeight="1">
      <c r="A175" s="224"/>
      <c r="B175" s="229"/>
      <c r="C175" s="230"/>
      <c r="D175" s="230"/>
      <c r="E175" s="230"/>
      <c r="F175" s="230"/>
      <c r="G175" s="230"/>
      <c r="H175" s="230"/>
      <c r="I175" s="230"/>
      <c r="J175" s="231"/>
      <c r="K175" s="224"/>
      <c r="L175" s="229"/>
      <c r="M175" s="230"/>
      <c r="N175" s="230"/>
      <c r="O175" s="230"/>
      <c r="P175" s="230"/>
      <c r="Q175" s="230"/>
      <c r="R175" s="230"/>
      <c r="S175" s="230"/>
      <c r="T175" s="231"/>
    </row>
    <row r="176" spans="1:20" customFormat="1" ht="15.75" customHeight="1">
      <c r="A176" s="224"/>
      <c r="B176" s="229"/>
      <c r="C176" s="230"/>
      <c r="D176" s="230"/>
      <c r="E176" s="230"/>
      <c r="F176" s="230"/>
      <c r="G176" s="230"/>
      <c r="H176" s="230"/>
      <c r="I176" s="230"/>
      <c r="J176" s="231"/>
      <c r="K176" s="224"/>
      <c r="L176" s="229"/>
      <c r="M176" s="230"/>
      <c r="N176" s="230"/>
      <c r="O176" s="230"/>
      <c r="P176" s="230"/>
      <c r="Q176" s="230"/>
      <c r="R176" s="230"/>
      <c r="S176" s="230"/>
      <c r="T176" s="231"/>
    </row>
    <row r="177" spans="1:20" customFormat="1" ht="15.75" customHeight="1">
      <c r="A177" s="224"/>
      <c r="B177" s="229"/>
      <c r="C177" s="230"/>
      <c r="D177" s="230"/>
      <c r="E177" s="230"/>
      <c r="F177" s="230"/>
      <c r="G177" s="230"/>
      <c r="H177" s="230"/>
      <c r="I177" s="230"/>
      <c r="J177" s="231"/>
      <c r="K177" s="224"/>
      <c r="L177" s="229"/>
      <c r="M177" s="230"/>
      <c r="N177" s="230"/>
      <c r="O177" s="230"/>
      <c r="P177" s="230"/>
      <c r="Q177" s="230"/>
      <c r="R177" s="230"/>
      <c r="S177" s="230"/>
      <c r="T177" s="231"/>
    </row>
    <row r="178" spans="1:20" customFormat="1" ht="15.75" customHeight="1">
      <c r="A178" s="224"/>
      <c r="B178" s="229"/>
      <c r="C178" s="230"/>
      <c r="D178" s="230"/>
      <c r="E178" s="230"/>
      <c r="F178" s="230"/>
      <c r="G178" s="230"/>
      <c r="H178" s="230"/>
      <c r="I178" s="230"/>
      <c r="J178" s="231"/>
      <c r="K178" s="224"/>
      <c r="L178" s="229"/>
      <c r="M178" s="230"/>
      <c r="N178" s="230"/>
      <c r="O178" s="230"/>
      <c r="P178" s="230"/>
      <c r="Q178" s="230"/>
      <c r="R178" s="230"/>
      <c r="S178" s="230"/>
      <c r="T178" s="231"/>
    </row>
    <row r="179" spans="1:20" customFormat="1" ht="15.75" customHeight="1">
      <c r="A179" s="224"/>
      <c r="B179" s="229"/>
      <c r="C179" s="230"/>
      <c r="D179" s="230"/>
      <c r="E179" s="230"/>
      <c r="F179" s="230"/>
      <c r="G179" s="230"/>
      <c r="H179" s="230"/>
      <c r="I179" s="230"/>
      <c r="J179" s="231"/>
      <c r="K179" s="224"/>
      <c r="L179" s="229"/>
      <c r="M179" s="230"/>
      <c r="N179" s="230"/>
      <c r="O179" s="230"/>
      <c r="P179" s="230"/>
      <c r="Q179" s="230"/>
      <c r="R179" s="230"/>
      <c r="S179" s="230"/>
      <c r="T179" s="231"/>
    </row>
    <row r="180" spans="1:20" customFormat="1" ht="15.75" customHeight="1">
      <c r="A180" s="224"/>
      <c r="B180" s="229"/>
      <c r="C180" s="230"/>
      <c r="D180" s="230"/>
      <c r="E180" s="230"/>
      <c r="F180" s="230"/>
      <c r="G180" s="230"/>
      <c r="H180" s="230"/>
      <c r="I180" s="230"/>
      <c r="J180" s="231"/>
      <c r="K180" s="224"/>
      <c r="L180" s="229"/>
      <c r="M180" s="230"/>
      <c r="N180" s="230"/>
      <c r="O180" s="230"/>
      <c r="P180" s="230"/>
      <c r="Q180" s="230"/>
      <c r="R180" s="230"/>
      <c r="S180" s="230"/>
      <c r="T180" s="231"/>
    </row>
    <row r="181" spans="1:20" customFormat="1" ht="15.75" customHeight="1">
      <c r="A181" s="224"/>
      <c r="B181" s="229"/>
      <c r="C181" s="230"/>
      <c r="D181" s="230"/>
      <c r="E181" s="230"/>
      <c r="F181" s="230"/>
      <c r="G181" s="230"/>
      <c r="H181" s="230"/>
      <c r="I181" s="230"/>
      <c r="J181" s="231"/>
      <c r="K181" s="224"/>
      <c r="L181" s="229"/>
      <c r="M181" s="230"/>
      <c r="N181" s="230"/>
      <c r="O181" s="230"/>
      <c r="P181" s="230"/>
      <c r="Q181" s="230"/>
      <c r="R181" s="230"/>
      <c r="S181" s="230"/>
      <c r="T181" s="231"/>
    </row>
    <row r="182" spans="1:20" customFormat="1" ht="15.75" customHeight="1">
      <c r="A182" s="224"/>
      <c r="B182" s="229"/>
      <c r="C182" s="230"/>
      <c r="D182" s="230"/>
      <c r="E182" s="230"/>
      <c r="F182" s="230"/>
      <c r="G182" s="230"/>
      <c r="H182" s="230"/>
      <c r="I182" s="230"/>
      <c r="J182" s="231"/>
      <c r="K182" s="224"/>
      <c r="L182" s="229"/>
      <c r="M182" s="230"/>
      <c r="N182" s="230"/>
      <c r="O182" s="230"/>
      <c r="P182" s="230"/>
      <c r="Q182" s="230"/>
      <c r="R182" s="230"/>
      <c r="S182" s="230"/>
      <c r="T182" s="231"/>
    </row>
    <row r="183" spans="1:20" customFormat="1" ht="15.75" customHeight="1">
      <c r="A183" s="224"/>
      <c r="B183" s="229"/>
      <c r="C183" s="230"/>
      <c r="D183" s="230"/>
      <c r="E183" s="230"/>
      <c r="F183" s="230"/>
      <c r="G183" s="230"/>
      <c r="H183" s="230"/>
      <c r="I183" s="230"/>
      <c r="J183" s="231"/>
      <c r="K183" s="224"/>
      <c r="L183" s="229"/>
      <c r="M183" s="230"/>
      <c r="N183" s="230"/>
      <c r="O183" s="230"/>
      <c r="P183" s="230"/>
      <c r="Q183" s="230"/>
      <c r="R183" s="230"/>
      <c r="S183" s="230"/>
      <c r="T183" s="231"/>
    </row>
    <row r="184" spans="1:20" customFormat="1" ht="15.75" customHeight="1">
      <c r="A184" s="224"/>
      <c r="B184" s="229"/>
      <c r="C184" s="230"/>
      <c r="D184" s="230"/>
      <c r="E184" s="230"/>
      <c r="F184" s="230"/>
      <c r="G184" s="230"/>
      <c r="H184" s="230"/>
      <c r="I184" s="230"/>
      <c r="J184" s="231"/>
      <c r="K184" s="224"/>
      <c r="L184" s="229"/>
      <c r="M184" s="230"/>
      <c r="N184" s="230"/>
      <c r="O184" s="230"/>
      <c r="P184" s="230"/>
      <c r="Q184" s="230"/>
      <c r="R184" s="230"/>
      <c r="S184" s="230"/>
      <c r="T184" s="231"/>
    </row>
    <row r="185" spans="1:20" customFormat="1" ht="15.75" customHeight="1">
      <c r="A185" s="224"/>
      <c r="B185" s="229"/>
      <c r="C185" s="230"/>
      <c r="D185" s="230"/>
      <c r="E185" s="230"/>
      <c r="F185" s="230"/>
      <c r="G185" s="230"/>
      <c r="H185" s="230"/>
      <c r="I185" s="230"/>
      <c r="J185" s="231"/>
      <c r="K185" s="224"/>
      <c r="L185" s="229"/>
      <c r="M185" s="230"/>
      <c r="N185" s="230"/>
      <c r="O185" s="230"/>
      <c r="P185" s="230"/>
      <c r="Q185" s="230"/>
      <c r="R185" s="230"/>
      <c r="S185" s="230"/>
      <c r="T185" s="231"/>
    </row>
    <row r="186" spans="1:20" customFormat="1" ht="15.75" customHeight="1">
      <c r="A186" s="224"/>
      <c r="B186" s="229"/>
      <c r="C186" s="230"/>
      <c r="D186" s="230"/>
      <c r="E186" s="230"/>
      <c r="F186" s="230"/>
      <c r="G186" s="230"/>
      <c r="H186" s="230"/>
      <c r="I186" s="230"/>
      <c r="J186" s="231"/>
      <c r="K186" s="224"/>
      <c r="L186" s="229"/>
      <c r="M186" s="230"/>
      <c r="N186" s="230"/>
      <c r="O186" s="230"/>
      <c r="P186" s="230"/>
      <c r="Q186" s="230"/>
      <c r="R186" s="230"/>
      <c r="S186" s="230"/>
      <c r="T186" s="231"/>
    </row>
    <row r="187" spans="1:20" customFormat="1" ht="15.75" customHeight="1">
      <c r="A187" s="224"/>
      <c r="B187" s="229"/>
      <c r="C187" s="230"/>
      <c r="D187" s="230"/>
      <c r="E187" s="230"/>
      <c r="F187" s="230"/>
      <c r="G187" s="230"/>
      <c r="H187" s="230"/>
      <c r="I187" s="230"/>
      <c r="J187" s="231"/>
      <c r="K187" s="224"/>
      <c r="L187" s="229"/>
      <c r="M187" s="230"/>
      <c r="N187" s="230"/>
      <c r="O187" s="230"/>
      <c r="P187" s="230"/>
      <c r="Q187" s="230"/>
      <c r="R187" s="230"/>
      <c r="S187" s="230"/>
      <c r="T187" s="231"/>
    </row>
    <row r="188" spans="1:20" customFormat="1" ht="15.75" customHeight="1">
      <c r="A188" s="224"/>
      <c r="B188" s="229"/>
      <c r="C188" s="230"/>
      <c r="D188" s="230"/>
      <c r="E188" s="230"/>
      <c r="F188" s="230"/>
      <c r="G188" s="230"/>
      <c r="H188" s="230"/>
      <c r="I188" s="230"/>
      <c r="J188" s="231"/>
      <c r="K188" s="224"/>
      <c r="L188" s="229"/>
      <c r="M188" s="230"/>
      <c r="N188" s="230"/>
      <c r="O188" s="230"/>
      <c r="P188" s="230"/>
      <c r="Q188" s="230"/>
      <c r="R188" s="230"/>
      <c r="S188" s="230"/>
      <c r="T188" s="231"/>
    </row>
    <row r="189" spans="1:20" customFormat="1" ht="15.75" customHeight="1">
      <c r="A189" s="224"/>
      <c r="B189" s="229"/>
      <c r="C189" s="230"/>
      <c r="D189" s="230"/>
      <c r="E189" s="230"/>
      <c r="F189" s="230"/>
      <c r="G189" s="230"/>
      <c r="H189" s="230"/>
      <c r="I189" s="230"/>
      <c r="J189" s="231"/>
      <c r="K189" s="224"/>
      <c r="L189" s="229"/>
      <c r="M189" s="230"/>
      <c r="N189" s="230"/>
      <c r="O189" s="230"/>
      <c r="P189" s="230"/>
      <c r="Q189" s="230"/>
      <c r="R189" s="230"/>
      <c r="S189" s="230"/>
      <c r="T189" s="231"/>
    </row>
    <row r="190" spans="1:20" customFormat="1" ht="15.75" customHeight="1">
      <c r="A190" s="224"/>
      <c r="B190" s="229"/>
      <c r="C190" s="230"/>
      <c r="D190" s="230"/>
      <c r="E190" s="230"/>
      <c r="F190" s="230"/>
      <c r="G190" s="230"/>
      <c r="H190" s="230"/>
      <c r="I190" s="230"/>
      <c r="J190" s="231"/>
      <c r="K190" s="224"/>
      <c r="L190" s="229"/>
      <c r="M190" s="230"/>
      <c r="N190" s="230"/>
      <c r="O190" s="230"/>
      <c r="P190" s="230"/>
      <c r="Q190" s="230"/>
      <c r="R190" s="230"/>
      <c r="S190" s="230"/>
      <c r="T190" s="231"/>
    </row>
    <row r="191" spans="1:20" customFormat="1" ht="15.75" customHeight="1">
      <c r="A191" s="224"/>
      <c r="B191" s="229"/>
      <c r="C191" s="230"/>
      <c r="D191" s="230"/>
      <c r="E191" s="230"/>
      <c r="F191" s="230"/>
      <c r="G191" s="230"/>
      <c r="H191" s="230"/>
      <c r="I191" s="230"/>
      <c r="J191" s="231"/>
      <c r="K191" s="224"/>
      <c r="L191" s="229"/>
      <c r="M191" s="230"/>
      <c r="N191" s="230"/>
      <c r="O191" s="230"/>
      <c r="P191" s="230"/>
      <c r="Q191" s="230"/>
      <c r="R191" s="230"/>
      <c r="S191" s="230"/>
      <c r="T191" s="231"/>
    </row>
    <row r="192" spans="1:20" customFormat="1" ht="15.75" customHeight="1">
      <c r="A192" s="224"/>
      <c r="B192" s="229"/>
      <c r="C192" s="230"/>
      <c r="D192" s="230"/>
      <c r="E192" s="230"/>
      <c r="F192" s="230"/>
      <c r="G192" s="230"/>
      <c r="H192" s="230"/>
      <c r="I192" s="230"/>
      <c r="J192" s="231"/>
      <c r="K192" s="224"/>
      <c r="L192" s="229"/>
      <c r="M192" s="230"/>
      <c r="N192" s="230"/>
      <c r="O192" s="230"/>
      <c r="P192" s="230"/>
      <c r="Q192" s="230"/>
      <c r="R192" s="230"/>
      <c r="S192" s="230"/>
      <c r="T192" s="231"/>
    </row>
    <row r="193" spans="1:20" customFormat="1" ht="15.75" customHeight="1">
      <c r="A193" s="224"/>
      <c r="B193" s="229"/>
      <c r="C193" s="230"/>
      <c r="D193" s="230"/>
      <c r="E193" s="230"/>
      <c r="F193" s="230"/>
      <c r="G193" s="230"/>
      <c r="H193" s="230"/>
      <c r="I193" s="230"/>
      <c r="J193" s="231"/>
      <c r="K193" s="224"/>
      <c r="L193" s="229"/>
      <c r="M193" s="230"/>
      <c r="N193" s="230"/>
      <c r="O193" s="230"/>
      <c r="P193" s="230"/>
      <c r="Q193" s="230"/>
      <c r="R193" s="230"/>
      <c r="S193" s="230"/>
      <c r="T193" s="231"/>
    </row>
    <row r="194" spans="1:20" customFormat="1" ht="15.75" customHeight="1">
      <c r="A194" s="224"/>
      <c r="B194" s="229"/>
      <c r="C194" s="230"/>
      <c r="D194" s="230"/>
      <c r="E194" s="230"/>
      <c r="F194" s="230"/>
      <c r="G194" s="230"/>
      <c r="H194" s="230"/>
      <c r="I194" s="230"/>
      <c r="J194" s="231"/>
      <c r="K194" s="224"/>
      <c r="L194" s="229"/>
      <c r="M194" s="230"/>
      <c r="N194" s="230"/>
      <c r="O194" s="230"/>
      <c r="P194" s="230"/>
      <c r="Q194" s="230"/>
      <c r="R194" s="230"/>
      <c r="S194" s="230"/>
      <c r="T194" s="231"/>
    </row>
    <row r="195" spans="1:20" customFormat="1" ht="15.75" customHeight="1">
      <c r="A195" s="224"/>
      <c r="B195" s="229"/>
      <c r="C195" s="230"/>
      <c r="D195" s="230"/>
      <c r="E195" s="230"/>
      <c r="F195" s="230"/>
      <c r="G195" s="230"/>
      <c r="H195" s="230"/>
      <c r="I195" s="230"/>
      <c r="J195" s="231"/>
      <c r="K195" s="224"/>
      <c r="L195" s="229"/>
      <c r="M195" s="230"/>
      <c r="N195" s="230"/>
      <c r="O195" s="230"/>
      <c r="P195" s="230"/>
      <c r="Q195" s="230"/>
      <c r="R195" s="230"/>
      <c r="S195" s="230"/>
      <c r="T195" s="231"/>
    </row>
    <row r="196" spans="1:20" customFormat="1" ht="15.75" customHeight="1">
      <c r="A196" s="224"/>
      <c r="B196" s="229"/>
      <c r="C196" s="230"/>
      <c r="D196" s="230"/>
      <c r="E196" s="230"/>
      <c r="F196" s="230"/>
      <c r="G196" s="230"/>
      <c r="H196" s="230"/>
      <c r="I196" s="230"/>
      <c r="J196" s="231"/>
      <c r="K196" s="224"/>
      <c r="L196" s="229"/>
      <c r="M196" s="230"/>
      <c r="N196" s="230"/>
      <c r="O196" s="230"/>
      <c r="P196" s="230"/>
      <c r="Q196" s="230"/>
      <c r="R196" s="230"/>
      <c r="S196" s="230"/>
      <c r="T196" s="231"/>
    </row>
    <row r="197" spans="1:20" customFormat="1" ht="15.75" customHeight="1">
      <c r="A197" s="224"/>
      <c r="B197" s="229"/>
      <c r="C197" s="230"/>
      <c r="D197" s="230"/>
      <c r="E197" s="230"/>
      <c r="F197" s="230"/>
      <c r="G197" s="230"/>
      <c r="H197" s="230"/>
      <c r="I197" s="230"/>
      <c r="J197" s="231"/>
      <c r="K197" s="224"/>
      <c r="L197" s="229"/>
      <c r="M197" s="230"/>
      <c r="N197" s="230"/>
      <c r="O197" s="230"/>
      <c r="P197" s="230"/>
      <c r="Q197" s="230"/>
      <c r="R197" s="230"/>
      <c r="S197" s="230"/>
      <c r="T197" s="231"/>
    </row>
    <row r="198" spans="1:20" customFormat="1" ht="15.75" customHeight="1">
      <c r="A198" s="224"/>
      <c r="B198" s="229"/>
      <c r="C198" s="230"/>
      <c r="D198" s="230"/>
      <c r="E198" s="230"/>
      <c r="F198" s="230"/>
      <c r="G198" s="230"/>
      <c r="H198" s="230"/>
      <c r="I198" s="230"/>
      <c r="J198" s="231"/>
      <c r="K198" s="224"/>
      <c r="L198" s="229"/>
      <c r="M198" s="230"/>
      <c r="N198" s="230"/>
      <c r="O198" s="230"/>
      <c r="P198" s="230"/>
      <c r="Q198" s="230"/>
      <c r="R198" s="230"/>
      <c r="S198" s="230"/>
      <c r="T198" s="231"/>
    </row>
    <row r="199" spans="1:20" customFormat="1" ht="15.75" customHeight="1">
      <c r="A199" s="224"/>
      <c r="B199" s="229"/>
      <c r="C199" s="230"/>
      <c r="D199" s="230"/>
      <c r="E199" s="230"/>
      <c r="F199" s="230"/>
      <c r="G199" s="230"/>
      <c r="H199" s="230"/>
      <c r="I199" s="230"/>
      <c r="J199" s="231"/>
      <c r="K199" s="224"/>
      <c r="L199" s="229"/>
      <c r="M199" s="230"/>
      <c r="N199" s="230"/>
      <c r="O199" s="230"/>
      <c r="P199" s="230"/>
      <c r="Q199" s="230"/>
      <c r="R199" s="230"/>
      <c r="S199" s="230"/>
      <c r="T199" s="231"/>
    </row>
    <row r="200" spans="1:20" customFormat="1" ht="15.75" customHeight="1">
      <c r="A200" s="224"/>
      <c r="B200" s="229"/>
      <c r="C200" s="230"/>
      <c r="D200" s="230"/>
      <c r="E200" s="230"/>
      <c r="F200" s="230"/>
      <c r="G200" s="230"/>
      <c r="H200" s="230"/>
      <c r="I200" s="230"/>
      <c r="J200" s="231"/>
      <c r="K200" s="224"/>
      <c r="L200" s="229"/>
      <c r="M200" s="230"/>
      <c r="N200" s="230"/>
      <c r="O200" s="230"/>
      <c r="P200" s="230"/>
      <c r="Q200" s="230"/>
      <c r="R200" s="230"/>
      <c r="S200" s="230"/>
      <c r="T200" s="231"/>
    </row>
    <row r="201" spans="1:20" customFormat="1" ht="15.75" customHeight="1">
      <c r="A201" s="224"/>
      <c r="B201" s="229"/>
      <c r="C201" s="230"/>
      <c r="D201" s="230"/>
      <c r="E201" s="230"/>
      <c r="F201" s="230"/>
      <c r="G201" s="230"/>
      <c r="H201" s="230"/>
      <c r="I201" s="230"/>
      <c r="J201" s="231"/>
      <c r="K201" s="224"/>
      <c r="L201" s="229"/>
      <c r="M201" s="230"/>
      <c r="N201" s="230"/>
      <c r="O201" s="230"/>
      <c r="P201" s="230"/>
      <c r="Q201" s="230"/>
      <c r="R201" s="230"/>
      <c r="S201" s="230"/>
      <c r="T201" s="231"/>
    </row>
    <row r="202" spans="1:20" customFormat="1" ht="15.75" customHeight="1">
      <c r="A202" s="224"/>
      <c r="B202" s="229"/>
      <c r="C202" s="230"/>
      <c r="D202" s="230"/>
      <c r="E202" s="230"/>
      <c r="F202" s="230"/>
      <c r="G202" s="230"/>
      <c r="H202" s="230"/>
      <c r="I202" s="230"/>
      <c r="J202" s="231"/>
      <c r="K202" s="224"/>
      <c r="L202" s="229"/>
      <c r="M202" s="230"/>
      <c r="N202" s="230"/>
      <c r="O202" s="230"/>
      <c r="P202" s="230"/>
      <c r="Q202" s="230"/>
      <c r="R202" s="230"/>
      <c r="S202" s="230"/>
      <c r="T202" s="231"/>
    </row>
    <row r="203" spans="1:20" customFormat="1" ht="15.75" customHeight="1">
      <c r="A203" s="224"/>
      <c r="B203" s="229"/>
      <c r="C203" s="230"/>
      <c r="D203" s="230"/>
      <c r="E203" s="230"/>
      <c r="F203" s="230"/>
      <c r="G203" s="230"/>
      <c r="H203" s="230"/>
      <c r="I203" s="230"/>
      <c r="J203" s="231"/>
      <c r="K203" s="224"/>
      <c r="L203" s="229"/>
      <c r="M203" s="230"/>
      <c r="N203" s="230"/>
      <c r="O203" s="230"/>
      <c r="P203" s="230"/>
      <c r="Q203" s="230"/>
      <c r="R203" s="230"/>
      <c r="S203" s="230"/>
      <c r="T203" s="231"/>
    </row>
    <row r="204" spans="1:20" customFormat="1" ht="15.75" customHeight="1">
      <c r="A204" s="224"/>
      <c r="B204" s="229"/>
      <c r="C204" s="230"/>
      <c r="D204" s="230"/>
      <c r="E204" s="230"/>
      <c r="F204" s="230"/>
      <c r="G204" s="230"/>
      <c r="H204" s="230"/>
      <c r="I204" s="230"/>
      <c r="J204" s="231"/>
      <c r="K204" s="224"/>
      <c r="L204" s="229"/>
      <c r="M204" s="230"/>
      <c r="N204" s="230"/>
      <c r="O204" s="230"/>
      <c r="P204" s="230"/>
      <c r="Q204" s="230"/>
      <c r="R204" s="230"/>
      <c r="S204" s="230"/>
      <c r="T204" s="231"/>
    </row>
    <row r="205" spans="1:20" customFormat="1" ht="15.75" customHeight="1">
      <c r="A205" s="224"/>
      <c r="B205" s="229"/>
      <c r="C205" s="230"/>
      <c r="D205" s="230"/>
      <c r="E205" s="230"/>
      <c r="F205" s="230"/>
      <c r="G205" s="230"/>
      <c r="H205" s="230"/>
      <c r="I205" s="230"/>
      <c r="J205" s="231"/>
      <c r="K205" s="224"/>
      <c r="L205" s="229"/>
      <c r="M205" s="230"/>
      <c r="N205" s="230"/>
      <c r="O205" s="230"/>
      <c r="P205" s="230"/>
      <c r="Q205" s="230"/>
      <c r="R205" s="230"/>
      <c r="S205" s="230"/>
      <c r="T205" s="231"/>
    </row>
    <row r="206" spans="1:20" customFormat="1" ht="15.75" customHeight="1">
      <c r="A206" s="224"/>
      <c r="B206" s="229"/>
      <c r="C206" s="230"/>
      <c r="D206" s="230"/>
      <c r="E206" s="230"/>
      <c r="F206" s="230"/>
      <c r="G206" s="230"/>
      <c r="H206" s="230"/>
      <c r="I206" s="230"/>
      <c r="J206" s="231"/>
      <c r="K206" s="224"/>
      <c r="L206" s="229"/>
      <c r="M206" s="230"/>
      <c r="N206" s="230"/>
      <c r="O206" s="230"/>
      <c r="P206" s="230"/>
      <c r="Q206" s="230"/>
      <c r="R206" s="230"/>
      <c r="S206" s="230"/>
      <c r="T206" s="231"/>
    </row>
    <row r="207" spans="1:20" customFormat="1" ht="15.75" customHeight="1">
      <c r="A207" s="224"/>
      <c r="B207" s="229"/>
      <c r="C207" s="230"/>
      <c r="D207" s="230"/>
      <c r="E207" s="230"/>
      <c r="F207" s="230"/>
      <c r="G207" s="230"/>
      <c r="H207" s="230"/>
      <c r="I207" s="230"/>
      <c r="J207" s="231"/>
      <c r="K207" s="224"/>
      <c r="L207" s="229"/>
      <c r="M207" s="230"/>
      <c r="N207" s="230"/>
      <c r="O207" s="230"/>
      <c r="P207" s="230"/>
      <c r="Q207" s="230"/>
      <c r="R207" s="230"/>
      <c r="S207" s="230"/>
      <c r="T207" s="231"/>
    </row>
    <row r="208" spans="1:20" customFormat="1" ht="15.75" customHeight="1">
      <c r="A208" s="224"/>
      <c r="B208" s="229"/>
      <c r="C208" s="230"/>
      <c r="D208" s="230"/>
      <c r="E208" s="230"/>
      <c r="F208" s="230"/>
      <c r="G208" s="230"/>
      <c r="H208" s="230"/>
      <c r="I208" s="230"/>
      <c r="J208" s="231"/>
      <c r="K208" s="224"/>
      <c r="L208" s="229"/>
      <c r="M208" s="230"/>
      <c r="N208" s="230"/>
      <c r="O208" s="230"/>
      <c r="P208" s="230"/>
      <c r="Q208" s="230"/>
      <c r="R208" s="230"/>
      <c r="S208" s="230"/>
      <c r="T208" s="231"/>
    </row>
    <row r="209" spans="1:20" customFormat="1" ht="15.75" customHeight="1">
      <c r="A209" s="224"/>
      <c r="B209" s="229"/>
      <c r="C209" s="230"/>
      <c r="D209" s="230"/>
      <c r="E209" s="230"/>
      <c r="F209" s="230"/>
      <c r="G209" s="230"/>
      <c r="H209" s="230"/>
      <c r="I209" s="230"/>
      <c r="J209" s="231"/>
      <c r="K209" s="224"/>
      <c r="L209" s="229"/>
      <c r="M209" s="230"/>
      <c r="N209" s="230"/>
      <c r="O209" s="230"/>
      <c r="P209" s="230"/>
      <c r="Q209" s="230"/>
      <c r="R209" s="230"/>
      <c r="S209" s="230"/>
      <c r="T209" s="231"/>
    </row>
    <row r="210" spans="1:20" customFormat="1" ht="15.75" customHeight="1">
      <c r="A210" s="224"/>
      <c r="B210" s="229"/>
      <c r="C210" s="230"/>
      <c r="D210" s="230"/>
      <c r="E210" s="230"/>
      <c r="F210" s="230"/>
      <c r="G210" s="230"/>
      <c r="H210" s="230"/>
      <c r="I210" s="230"/>
      <c r="J210" s="231"/>
      <c r="K210" s="224"/>
      <c r="L210" s="229"/>
      <c r="M210" s="230"/>
      <c r="N210" s="230"/>
      <c r="O210" s="230"/>
      <c r="P210" s="230"/>
      <c r="Q210" s="230"/>
      <c r="R210" s="230"/>
      <c r="S210" s="230"/>
      <c r="T210" s="231"/>
    </row>
    <row r="211" spans="1:20" customFormat="1" ht="15.75" customHeight="1">
      <c r="A211" s="224"/>
      <c r="B211" s="229"/>
      <c r="C211" s="230"/>
      <c r="D211" s="230"/>
      <c r="E211" s="230"/>
      <c r="F211" s="230"/>
      <c r="G211" s="230"/>
      <c r="H211" s="230"/>
      <c r="I211" s="230"/>
      <c r="J211" s="231"/>
      <c r="K211" s="224"/>
      <c r="L211" s="229"/>
      <c r="M211" s="230"/>
      <c r="N211" s="230"/>
      <c r="O211" s="230"/>
      <c r="P211" s="230"/>
      <c r="Q211" s="230"/>
      <c r="R211" s="230"/>
      <c r="S211" s="230"/>
      <c r="T211" s="231"/>
    </row>
    <row r="212" spans="1:20" customFormat="1" ht="15.75" customHeight="1">
      <c r="A212" s="224"/>
      <c r="B212" s="229"/>
      <c r="C212" s="230"/>
      <c r="D212" s="230"/>
      <c r="E212" s="230"/>
      <c r="F212" s="230"/>
      <c r="G212" s="230"/>
      <c r="H212" s="230"/>
      <c r="I212" s="230"/>
      <c r="J212" s="231"/>
      <c r="K212" s="224"/>
      <c r="L212" s="229"/>
      <c r="M212" s="230"/>
      <c r="N212" s="230"/>
      <c r="O212" s="230"/>
      <c r="P212" s="230"/>
      <c r="Q212" s="230"/>
      <c r="R212" s="230"/>
      <c r="S212" s="230"/>
      <c r="T212" s="231"/>
    </row>
    <row r="213" spans="1:20" customFormat="1" ht="15.75" customHeight="1">
      <c r="A213" s="224"/>
      <c r="B213" s="229"/>
      <c r="C213" s="230"/>
      <c r="D213" s="230"/>
      <c r="E213" s="230"/>
      <c r="F213" s="230"/>
      <c r="G213" s="230"/>
      <c r="H213" s="230"/>
      <c r="I213" s="230"/>
      <c r="J213" s="231"/>
      <c r="K213" s="224"/>
      <c r="L213" s="229"/>
      <c r="M213" s="230"/>
      <c r="N213" s="230"/>
      <c r="O213" s="230"/>
      <c r="P213" s="230"/>
      <c r="Q213" s="230"/>
      <c r="R213" s="230"/>
      <c r="S213" s="230"/>
      <c r="T213" s="231"/>
    </row>
    <row r="214" spans="1:20" customFormat="1" ht="15.75" customHeight="1" thickBot="1">
      <c r="A214" s="225"/>
      <c r="B214" s="232"/>
      <c r="C214" s="233"/>
      <c r="D214" s="233"/>
      <c r="E214" s="233"/>
      <c r="F214" s="233"/>
      <c r="G214" s="233"/>
      <c r="H214" s="233"/>
      <c r="I214" s="233"/>
      <c r="J214" s="234"/>
      <c r="K214" s="225"/>
      <c r="L214" s="232"/>
      <c r="M214" s="233"/>
      <c r="N214" s="233"/>
      <c r="O214" s="233"/>
      <c r="P214" s="233"/>
      <c r="Q214" s="233"/>
      <c r="R214" s="233"/>
      <c r="S214" s="233"/>
      <c r="T214" s="234"/>
    </row>
    <row r="215" spans="1:20" customFormat="1" ht="15.75" customHeight="1">
      <c r="A215" s="223" t="s">
        <v>144</v>
      </c>
      <c r="B215" s="226"/>
      <c r="C215" s="227"/>
      <c r="D215" s="227"/>
      <c r="E215" s="227"/>
      <c r="F215" s="227"/>
      <c r="G215" s="227"/>
      <c r="H215" s="227"/>
      <c r="I215" s="227"/>
      <c r="J215" s="228"/>
      <c r="K215" s="223" t="s">
        <v>152</v>
      </c>
      <c r="L215" s="226"/>
      <c r="M215" s="227"/>
      <c r="N215" s="227"/>
      <c r="O215" s="227"/>
      <c r="P215" s="227"/>
      <c r="Q215" s="227"/>
      <c r="R215" s="227"/>
      <c r="S215" s="227"/>
      <c r="T215" s="228"/>
    </row>
    <row r="216" spans="1:20" customFormat="1" ht="15.75" customHeight="1">
      <c r="A216" s="224"/>
      <c r="B216" s="229"/>
      <c r="C216" s="230"/>
      <c r="D216" s="230"/>
      <c r="E216" s="230"/>
      <c r="F216" s="230"/>
      <c r="G216" s="230"/>
      <c r="H216" s="230"/>
      <c r="I216" s="230"/>
      <c r="J216" s="231"/>
      <c r="K216" s="224"/>
      <c r="L216" s="229"/>
      <c r="M216" s="230"/>
      <c r="N216" s="230"/>
      <c r="O216" s="230"/>
      <c r="P216" s="230"/>
      <c r="Q216" s="230"/>
      <c r="R216" s="230"/>
      <c r="S216" s="230"/>
      <c r="T216" s="231"/>
    </row>
    <row r="217" spans="1:20" customFormat="1" ht="15.75" customHeight="1">
      <c r="A217" s="224"/>
      <c r="B217" s="229"/>
      <c r="C217" s="230"/>
      <c r="D217" s="230"/>
      <c r="E217" s="230"/>
      <c r="F217" s="230"/>
      <c r="G217" s="230"/>
      <c r="H217" s="230"/>
      <c r="I217" s="230"/>
      <c r="J217" s="231"/>
      <c r="K217" s="224"/>
      <c r="L217" s="229"/>
      <c r="M217" s="230"/>
      <c r="N217" s="230"/>
      <c r="O217" s="230"/>
      <c r="P217" s="230"/>
      <c r="Q217" s="230"/>
      <c r="R217" s="230"/>
      <c r="S217" s="230"/>
      <c r="T217" s="231"/>
    </row>
    <row r="218" spans="1:20" customFormat="1" ht="15.75" customHeight="1">
      <c r="A218" s="224"/>
      <c r="B218" s="229"/>
      <c r="C218" s="230"/>
      <c r="D218" s="230"/>
      <c r="E218" s="230"/>
      <c r="F218" s="230"/>
      <c r="G218" s="230"/>
      <c r="H218" s="230"/>
      <c r="I218" s="230"/>
      <c r="J218" s="231"/>
      <c r="K218" s="224"/>
      <c r="L218" s="229"/>
      <c r="M218" s="230"/>
      <c r="N218" s="230"/>
      <c r="O218" s="230"/>
      <c r="P218" s="230"/>
      <c r="Q218" s="230"/>
      <c r="R218" s="230"/>
      <c r="S218" s="230"/>
      <c r="T218" s="231"/>
    </row>
    <row r="219" spans="1:20" customFormat="1" ht="15.75" customHeight="1">
      <c r="A219" s="224"/>
      <c r="B219" s="229"/>
      <c r="C219" s="230"/>
      <c r="D219" s="230"/>
      <c r="E219" s="230"/>
      <c r="F219" s="230"/>
      <c r="G219" s="230"/>
      <c r="H219" s="230"/>
      <c r="I219" s="230"/>
      <c r="J219" s="231"/>
      <c r="K219" s="224"/>
      <c r="L219" s="229"/>
      <c r="M219" s="230"/>
      <c r="N219" s="230"/>
      <c r="O219" s="230"/>
      <c r="P219" s="230"/>
      <c r="Q219" s="230"/>
      <c r="R219" s="230"/>
      <c r="S219" s="230"/>
      <c r="T219" s="231"/>
    </row>
    <row r="220" spans="1:20" customFormat="1" ht="15.75" customHeight="1">
      <c r="A220" s="224"/>
      <c r="B220" s="229"/>
      <c r="C220" s="230"/>
      <c r="D220" s="230"/>
      <c r="E220" s="230"/>
      <c r="F220" s="230"/>
      <c r="G220" s="230"/>
      <c r="H220" s="230"/>
      <c r="I220" s="230"/>
      <c r="J220" s="231"/>
      <c r="K220" s="224"/>
      <c r="L220" s="229"/>
      <c r="M220" s="230"/>
      <c r="N220" s="230"/>
      <c r="O220" s="230"/>
      <c r="P220" s="230"/>
      <c r="Q220" s="230"/>
      <c r="R220" s="230"/>
      <c r="S220" s="230"/>
      <c r="T220" s="231"/>
    </row>
    <row r="221" spans="1:20" customFormat="1" ht="15.75" customHeight="1">
      <c r="A221" s="224"/>
      <c r="B221" s="229"/>
      <c r="C221" s="230"/>
      <c r="D221" s="230"/>
      <c r="E221" s="230"/>
      <c r="F221" s="230"/>
      <c r="G221" s="230"/>
      <c r="H221" s="230"/>
      <c r="I221" s="230"/>
      <c r="J221" s="231"/>
      <c r="K221" s="224"/>
      <c r="L221" s="229"/>
      <c r="M221" s="230"/>
      <c r="N221" s="230"/>
      <c r="O221" s="230"/>
      <c r="P221" s="230"/>
      <c r="Q221" s="230"/>
      <c r="R221" s="230"/>
      <c r="S221" s="230"/>
      <c r="T221" s="231"/>
    </row>
    <row r="222" spans="1:20" customFormat="1" ht="15.75" customHeight="1">
      <c r="A222" s="224"/>
      <c r="B222" s="229"/>
      <c r="C222" s="230"/>
      <c r="D222" s="230"/>
      <c r="E222" s="230"/>
      <c r="F222" s="230"/>
      <c r="G222" s="230"/>
      <c r="H222" s="230"/>
      <c r="I222" s="230"/>
      <c r="J222" s="231"/>
      <c r="K222" s="224"/>
      <c r="L222" s="229"/>
      <c r="M222" s="230"/>
      <c r="N222" s="230"/>
      <c r="O222" s="230"/>
      <c r="P222" s="230"/>
      <c r="Q222" s="230"/>
      <c r="R222" s="230"/>
      <c r="S222" s="230"/>
      <c r="T222" s="231"/>
    </row>
    <row r="223" spans="1:20" customFormat="1" ht="15.75" customHeight="1">
      <c r="A223" s="224"/>
      <c r="B223" s="229"/>
      <c r="C223" s="230"/>
      <c r="D223" s="230"/>
      <c r="E223" s="230"/>
      <c r="F223" s="230"/>
      <c r="G223" s="230"/>
      <c r="H223" s="230"/>
      <c r="I223" s="230"/>
      <c r="J223" s="231"/>
      <c r="K223" s="224"/>
      <c r="L223" s="229"/>
      <c r="M223" s="230"/>
      <c r="N223" s="230"/>
      <c r="O223" s="230"/>
      <c r="P223" s="230"/>
      <c r="Q223" s="230"/>
      <c r="R223" s="230"/>
      <c r="S223" s="230"/>
      <c r="T223" s="231"/>
    </row>
    <row r="224" spans="1:20" customFormat="1" ht="15.75" customHeight="1">
      <c r="A224" s="224"/>
      <c r="B224" s="229"/>
      <c r="C224" s="230"/>
      <c r="D224" s="230"/>
      <c r="E224" s="230"/>
      <c r="F224" s="230"/>
      <c r="G224" s="230"/>
      <c r="H224" s="230"/>
      <c r="I224" s="230"/>
      <c r="J224" s="231"/>
      <c r="K224" s="224"/>
      <c r="L224" s="229"/>
      <c r="M224" s="230"/>
      <c r="N224" s="230"/>
      <c r="O224" s="230"/>
      <c r="P224" s="230"/>
      <c r="Q224" s="230"/>
      <c r="R224" s="230"/>
      <c r="S224" s="230"/>
      <c r="T224" s="231"/>
    </row>
    <row r="225" spans="1:20" customFormat="1" ht="15.75" customHeight="1">
      <c r="A225" s="224"/>
      <c r="B225" s="229"/>
      <c r="C225" s="230"/>
      <c r="D225" s="230"/>
      <c r="E225" s="230"/>
      <c r="F225" s="230"/>
      <c r="G225" s="230"/>
      <c r="H225" s="230"/>
      <c r="I225" s="230"/>
      <c r="J225" s="231"/>
      <c r="K225" s="224"/>
      <c r="L225" s="229"/>
      <c r="M225" s="230"/>
      <c r="N225" s="230"/>
      <c r="O225" s="230"/>
      <c r="P225" s="230"/>
      <c r="Q225" s="230"/>
      <c r="R225" s="230"/>
      <c r="S225" s="230"/>
      <c r="T225" s="231"/>
    </row>
    <row r="226" spans="1:20" customFormat="1" ht="15.75" customHeight="1">
      <c r="A226" s="224"/>
      <c r="B226" s="229"/>
      <c r="C226" s="230"/>
      <c r="D226" s="230"/>
      <c r="E226" s="230"/>
      <c r="F226" s="230"/>
      <c r="G226" s="230"/>
      <c r="H226" s="230"/>
      <c r="I226" s="230"/>
      <c r="J226" s="231"/>
      <c r="K226" s="224"/>
      <c r="L226" s="229"/>
      <c r="M226" s="230"/>
      <c r="N226" s="230"/>
      <c r="O226" s="230"/>
      <c r="P226" s="230"/>
      <c r="Q226" s="230"/>
      <c r="R226" s="230"/>
      <c r="S226" s="230"/>
      <c r="T226" s="231"/>
    </row>
    <row r="227" spans="1:20" customFormat="1" ht="15.75" customHeight="1">
      <c r="A227" s="224"/>
      <c r="B227" s="229"/>
      <c r="C227" s="230"/>
      <c r="D227" s="230"/>
      <c r="E227" s="230"/>
      <c r="F227" s="230"/>
      <c r="G227" s="230"/>
      <c r="H227" s="230"/>
      <c r="I227" s="230"/>
      <c r="J227" s="231"/>
      <c r="K227" s="224"/>
      <c r="L227" s="229"/>
      <c r="M227" s="230"/>
      <c r="N227" s="230"/>
      <c r="O227" s="230"/>
      <c r="P227" s="230"/>
      <c r="Q227" s="230"/>
      <c r="R227" s="230"/>
      <c r="S227" s="230"/>
      <c r="T227" s="231"/>
    </row>
    <row r="228" spans="1:20" customFormat="1" ht="15.75" customHeight="1">
      <c r="A228" s="224"/>
      <c r="B228" s="229"/>
      <c r="C228" s="230"/>
      <c r="D228" s="230"/>
      <c r="E228" s="230"/>
      <c r="F228" s="230"/>
      <c r="G228" s="230"/>
      <c r="H228" s="230"/>
      <c r="I228" s="230"/>
      <c r="J228" s="231"/>
      <c r="K228" s="224"/>
      <c r="L228" s="229"/>
      <c r="M228" s="230"/>
      <c r="N228" s="230"/>
      <c r="O228" s="230"/>
      <c r="P228" s="230"/>
      <c r="Q228" s="230"/>
      <c r="R228" s="230"/>
      <c r="S228" s="230"/>
      <c r="T228" s="231"/>
    </row>
    <row r="229" spans="1:20" customFormat="1" ht="15.75" customHeight="1">
      <c r="A229" s="224"/>
      <c r="B229" s="229"/>
      <c r="C229" s="230"/>
      <c r="D229" s="230"/>
      <c r="E229" s="230"/>
      <c r="F229" s="230"/>
      <c r="G229" s="230"/>
      <c r="H229" s="230"/>
      <c r="I229" s="230"/>
      <c r="J229" s="231"/>
      <c r="K229" s="224"/>
      <c r="L229" s="229"/>
      <c r="M229" s="230"/>
      <c r="N229" s="230"/>
      <c r="O229" s="230"/>
      <c r="P229" s="230"/>
      <c r="Q229" s="230"/>
      <c r="R229" s="230"/>
      <c r="S229" s="230"/>
      <c r="T229" s="231"/>
    </row>
    <row r="230" spans="1:20" customFormat="1" ht="15.75" customHeight="1">
      <c r="A230" s="224"/>
      <c r="B230" s="229"/>
      <c r="C230" s="230"/>
      <c r="D230" s="230"/>
      <c r="E230" s="230"/>
      <c r="F230" s="230"/>
      <c r="G230" s="230"/>
      <c r="H230" s="230"/>
      <c r="I230" s="230"/>
      <c r="J230" s="231"/>
      <c r="K230" s="224"/>
      <c r="L230" s="229"/>
      <c r="M230" s="230"/>
      <c r="N230" s="230"/>
      <c r="O230" s="230"/>
      <c r="P230" s="230"/>
      <c r="Q230" s="230"/>
      <c r="R230" s="230"/>
      <c r="S230" s="230"/>
      <c r="T230" s="231"/>
    </row>
    <row r="231" spans="1:20" customFormat="1" ht="15.75" customHeight="1">
      <c r="A231" s="224"/>
      <c r="B231" s="229"/>
      <c r="C231" s="230"/>
      <c r="D231" s="230"/>
      <c r="E231" s="230"/>
      <c r="F231" s="230"/>
      <c r="G231" s="230"/>
      <c r="H231" s="230"/>
      <c r="I231" s="230"/>
      <c r="J231" s="231"/>
      <c r="K231" s="224"/>
      <c r="L231" s="229"/>
      <c r="M231" s="230"/>
      <c r="N231" s="230"/>
      <c r="O231" s="230"/>
      <c r="P231" s="230"/>
      <c r="Q231" s="230"/>
      <c r="R231" s="230"/>
      <c r="S231" s="230"/>
      <c r="T231" s="231"/>
    </row>
    <row r="232" spans="1:20" customFormat="1" ht="15.75" customHeight="1">
      <c r="A232" s="224"/>
      <c r="B232" s="229"/>
      <c r="C232" s="230"/>
      <c r="D232" s="230"/>
      <c r="E232" s="230"/>
      <c r="F232" s="230"/>
      <c r="G232" s="230"/>
      <c r="H232" s="230"/>
      <c r="I232" s="230"/>
      <c r="J232" s="231"/>
      <c r="K232" s="224"/>
      <c r="L232" s="229"/>
      <c r="M232" s="230"/>
      <c r="N232" s="230"/>
      <c r="O232" s="230"/>
      <c r="P232" s="230"/>
      <c r="Q232" s="230"/>
      <c r="R232" s="230"/>
      <c r="S232" s="230"/>
      <c r="T232" s="231"/>
    </row>
    <row r="233" spans="1:20" customFormat="1" ht="15.75" customHeight="1">
      <c r="A233" s="224"/>
      <c r="B233" s="229"/>
      <c r="C233" s="230"/>
      <c r="D233" s="230"/>
      <c r="E233" s="230"/>
      <c r="F233" s="230"/>
      <c r="G233" s="230"/>
      <c r="H233" s="230"/>
      <c r="I233" s="230"/>
      <c r="J233" s="231"/>
      <c r="K233" s="224"/>
      <c r="L233" s="229"/>
      <c r="M233" s="230"/>
      <c r="N233" s="230"/>
      <c r="O233" s="230"/>
      <c r="P233" s="230"/>
      <c r="Q233" s="230"/>
      <c r="R233" s="230"/>
      <c r="S233" s="230"/>
      <c r="T233" s="231"/>
    </row>
    <row r="234" spans="1:20" customFormat="1" ht="15.75" customHeight="1">
      <c r="A234" s="224"/>
      <c r="B234" s="229"/>
      <c r="C234" s="230"/>
      <c r="D234" s="230"/>
      <c r="E234" s="230"/>
      <c r="F234" s="230"/>
      <c r="G234" s="230"/>
      <c r="H234" s="230"/>
      <c r="I234" s="230"/>
      <c r="J234" s="231"/>
      <c r="K234" s="224"/>
      <c r="L234" s="229"/>
      <c r="M234" s="230"/>
      <c r="N234" s="230"/>
      <c r="O234" s="230"/>
      <c r="P234" s="230"/>
      <c r="Q234" s="230"/>
      <c r="R234" s="230"/>
      <c r="S234" s="230"/>
      <c r="T234" s="231"/>
    </row>
    <row r="235" spans="1:20" customFormat="1" ht="15.75" customHeight="1">
      <c r="A235" s="224"/>
      <c r="B235" s="229"/>
      <c r="C235" s="230"/>
      <c r="D235" s="230"/>
      <c r="E235" s="230"/>
      <c r="F235" s="230"/>
      <c r="G235" s="230"/>
      <c r="H235" s="230"/>
      <c r="I235" s="230"/>
      <c r="J235" s="231"/>
      <c r="K235" s="224"/>
      <c r="L235" s="229"/>
      <c r="M235" s="230"/>
      <c r="N235" s="230"/>
      <c r="O235" s="230"/>
      <c r="P235" s="230"/>
      <c r="Q235" s="230"/>
      <c r="R235" s="230"/>
      <c r="S235" s="230"/>
      <c r="T235" s="231"/>
    </row>
    <row r="236" spans="1:20" customFormat="1" ht="15.75" customHeight="1">
      <c r="A236" s="224"/>
      <c r="B236" s="229"/>
      <c r="C236" s="230"/>
      <c r="D236" s="230"/>
      <c r="E236" s="230"/>
      <c r="F236" s="230"/>
      <c r="G236" s="230"/>
      <c r="H236" s="230"/>
      <c r="I236" s="230"/>
      <c r="J236" s="231"/>
      <c r="K236" s="224"/>
      <c r="L236" s="229"/>
      <c r="M236" s="230"/>
      <c r="N236" s="230"/>
      <c r="O236" s="230"/>
      <c r="P236" s="230"/>
      <c r="Q236" s="230"/>
      <c r="R236" s="230"/>
      <c r="S236" s="230"/>
      <c r="T236" s="231"/>
    </row>
    <row r="237" spans="1:20" customFormat="1" ht="15.75" customHeight="1">
      <c r="A237" s="224"/>
      <c r="B237" s="229"/>
      <c r="C237" s="230"/>
      <c r="D237" s="230"/>
      <c r="E237" s="230"/>
      <c r="F237" s="230"/>
      <c r="G237" s="230"/>
      <c r="H237" s="230"/>
      <c r="I237" s="230"/>
      <c r="J237" s="231"/>
      <c r="K237" s="224"/>
      <c r="L237" s="229"/>
      <c r="M237" s="230"/>
      <c r="N237" s="230"/>
      <c r="O237" s="230"/>
      <c r="P237" s="230"/>
      <c r="Q237" s="230"/>
      <c r="R237" s="230"/>
      <c r="S237" s="230"/>
      <c r="T237" s="231"/>
    </row>
    <row r="238" spans="1:20" customFormat="1" ht="15.75" customHeight="1">
      <c r="A238" s="224"/>
      <c r="B238" s="229"/>
      <c r="C238" s="230"/>
      <c r="D238" s="230"/>
      <c r="E238" s="230"/>
      <c r="F238" s="230"/>
      <c r="G238" s="230"/>
      <c r="H238" s="230"/>
      <c r="I238" s="230"/>
      <c r="J238" s="231"/>
      <c r="K238" s="224"/>
      <c r="L238" s="229"/>
      <c r="M238" s="230"/>
      <c r="N238" s="230"/>
      <c r="O238" s="230"/>
      <c r="P238" s="230"/>
      <c r="Q238" s="230"/>
      <c r="R238" s="230"/>
      <c r="S238" s="230"/>
      <c r="T238" s="231"/>
    </row>
    <row r="239" spans="1:20" customFormat="1" ht="15.75" customHeight="1">
      <c r="A239" s="224"/>
      <c r="B239" s="229"/>
      <c r="C239" s="230"/>
      <c r="D239" s="230"/>
      <c r="E239" s="230"/>
      <c r="F239" s="230"/>
      <c r="G239" s="230"/>
      <c r="H239" s="230"/>
      <c r="I239" s="230"/>
      <c r="J239" s="231"/>
      <c r="K239" s="224"/>
      <c r="L239" s="229"/>
      <c r="M239" s="230"/>
      <c r="N239" s="230"/>
      <c r="O239" s="230"/>
      <c r="P239" s="230"/>
      <c r="Q239" s="230"/>
      <c r="R239" s="230"/>
      <c r="S239" s="230"/>
      <c r="T239" s="231"/>
    </row>
    <row r="240" spans="1:20" customFormat="1" ht="15.75" customHeight="1">
      <c r="A240" s="224"/>
      <c r="B240" s="229"/>
      <c r="C240" s="230"/>
      <c r="D240" s="230"/>
      <c r="E240" s="230"/>
      <c r="F240" s="230"/>
      <c r="G240" s="230"/>
      <c r="H240" s="230"/>
      <c r="I240" s="230"/>
      <c r="J240" s="231"/>
      <c r="K240" s="224"/>
      <c r="L240" s="229"/>
      <c r="M240" s="230"/>
      <c r="N240" s="230"/>
      <c r="O240" s="230"/>
      <c r="P240" s="230"/>
      <c r="Q240" s="230"/>
      <c r="R240" s="230"/>
      <c r="S240" s="230"/>
      <c r="T240" s="231"/>
    </row>
    <row r="241" spans="1:20" customFormat="1" ht="15.75" customHeight="1">
      <c r="A241" s="224"/>
      <c r="B241" s="229"/>
      <c r="C241" s="230"/>
      <c r="D241" s="230"/>
      <c r="E241" s="230"/>
      <c r="F241" s="230"/>
      <c r="G241" s="230"/>
      <c r="H241" s="230"/>
      <c r="I241" s="230"/>
      <c r="J241" s="231"/>
      <c r="K241" s="224"/>
      <c r="L241" s="229"/>
      <c r="M241" s="230"/>
      <c r="N241" s="230"/>
      <c r="O241" s="230"/>
      <c r="P241" s="230"/>
      <c r="Q241" s="230"/>
      <c r="R241" s="230"/>
      <c r="S241" s="230"/>
      <c r="T241" s="231"/>
    </row>
    <row r="242" spans="1:20" customFormat="1" ht="15.75" customHeight="1">
      <c r="A242" s="224"/>
      <c r="B242" s="229"/>
      <c r="C242" s="230"/>
      <c r="D242" s="230"/>
      <c r="E242" s="230"/>
      <c r="F242" s="230"/>
      <c r="G242" s="230"/>
      <c r="H242" s="230"/>
      <c r="I242" s="230"/>
      <c r="J242" s="231"/>
      <c r="K242" s="224"/>
      <c r="L242" s="229"/>
      <c r="M242" s="230"/>
      <c r="N242" s="230"/>
      <c r="O242" s="230"/>
      <c r="P242" s="230"/>
      <c r="Q242" s="230"/>
      <c r="R242" s="230"/>
      <c r="S242" s="230"/>
      <c r="T242" s="231"/>
    </row>
    <row r="243" spans="1:20" customFormat="1" ht="15.75" customHeight="1">
      <c r="A243" s="224"/>
      <c r="B243" s="229"/>
      <c r="C243" s="230"/>
      <c r="D243" s="230"/>
      <c r="E243" s="230"/>
      <c r="F243" s="230"/>
      <c r="G243" s="230"/>
      <c r="H243" s="230"/>
      <c r="I243" s="230"/>
      <c r="J243" s="231"/>
      <c r="K243" s="224"/>
      <c r="L243" s="229"/>
      <c r="M243" s="230"/>
      <c r="N243" s="230"/>
      <c r="O243" s="230"/>
      <c r="P243" s="230"/>
      <c r="Q243" s="230"/>
      <c r="R243" s="230"/>
      <c r="S243" s="230"/>
      <c r="T243" s="231"/>
    </row>
    <row r="244" spans="1:20" customFormat="1" ht="15.75" customHeight="1">
      <c r="A244" s="224"/>
      <c r="B244" s="229"/>
      <c r="C244" s="230"/>
      <c r="D244" s="230"/>
      <c r="E244" s="230"/>
      <c r="F244" s="230"/>
      <c r="G244" s="230"/>
      <c r="H244" s="230"/>
      <c r="I244" s="230"/>
      <c r="J244" s="231"/>
      <c r="K244" s="224"/>
      <c r="L244" s="229"/>
      <c r="M244" s="230"/>
      <c r="N244" s="230"/>
      <c r="O244" s="230"/>
      <c r="P244" s="230"/>
      <c r="Q244" s="230"/>
      <c r="R244" s="230"/>
      <c r="S244" s="230"/>
      <c r="T244" s="231"/>
    </row>
    <row r="245" spans="1:20" customFormat="1" ht="15.75" customHeight="1">
      <c r="A245" s="224"/>
      <c r="B245" s="229"/>
      <c r="C245" s="230"/>
      <c r="D245" s="230"/>
      <c r="E245" s="230"/>
      <c r="F245" s="230"/>
      <c r="G245" s="230"/>
      <c r="H245" s="230"/>
      <c r="I245" s="230"/>
      <c r="J245" s="231"/>
      <c r="K245" s="224"/>
      <c r="L245" s="229"/>
      <c r="M245" s="230"/>
      <c r="N245" s="230"/>
      <c r="O245" s="230"/>
      <c r="P245" s="230"/>
      <c r="Q245" s="230"/>
      <c r="R245" s="230"/>
      <c r="S245" s="230"/>
      <c r="T245" s="231"/>
    </row>
    <row r="246" spans="1:20" customFormat="1" ht="15.75" customHeight="1">
      <c r="A246" s="224"/>
      <c r="B246" s="229"/>
      <c r="C246" s="230"/>
      <c r="D246" s="230"/>
      <c r="E246" s="230"/>
      <c r="F246" s="230"/>
      <c r="G246" s="230"/>
      <c r="H246" s="230"/>
      <c r="I246" s="230"/>
      <c r="J246" s="231"/>
      <c r="K246" s="224"/>
      <c r="L246" s="229"/>
      <c r="M246" s="230"/>
      <c r="N246" s="230"/>
      <c r="O246" s="230"/>
      <c r="P246" s="230"/>
      <c r="Q246" s="230"/>
      <c r="R246" s="230"/>
      <c r="S246" s="230"/>
      <c r="T246" s="231"/>
    </row>
    <row r="247" spans="1:20" customFormat="1" ht="15.75" customHeight="1">
      <c r="A247" s="224"/>
      <c r="B247" s="229"/>
      <c r="C247" s="230"/>
      <c r="D247" s="230"/>
      <c r="E247" s="230"/>
      <c r="F247" s="230"/>
      <c r="G247" s="230"/>
      <c r="H247" s="230"/>
      <c r="I247" s="230"/>
      <c r="J247" s="231"/>
      <c r="K247" s="224"/>
      <c r="L247" s="229"/>
      <c r="M247" s="230"/>
      <c r="N247" s="230"/>
      <c r="O247" s="230"/>
      <c r="P247" s="230"/>
      <c r="Q247" s="230"/>
      <c r="R247" s="230"/>
      <c r="S247" s="230"/>
      <c r="T247" s="231"/>
    </row>
    <row r="248" spans="1:20" customFormat="1" ht="15.75" customHeight="1">
      <c r="A248" s="224"/>
      <c r="B248" s="229"/>
      <c r="C248" s="230"/>
      <c r="D248" s="230"/>
      <c r="E248" s="230"/>
      <c r="F248" s="230"/>
      <c r="G248" s="230"/>
      <c r="H248" s="230"/>
      <c r="I248" s="230"/>
      <c r="J248" s="231"/>
      <c r="K248" s="224"/>
      <c r="L248" s="229"/>
      <c r="M248" s="230"/>
      <c r="N248" s="230"/>
      <c r="O248" s="230"/>
      <c r="P248" s="230"/>
      <c r="Q248" s="230"/>
      <c r="R248" s="230"/>
      <c r="S248" s="230"/>
      <c r="T248" s="231"/>
    </row>
    <row r="249" spans="1:20" customFormat="1" ht="15.75" customHeight="1">
      <c r="A249" s="224"/>
      <c r="B249" s="229"/>
      <c r="C249" s="230"/>
      <c r="D249" s="230"/>
      <c r="E249" s="230"/>
      <c r="F249" s="230"/>
      <c r="G249" s="230"/>
      <c r="H249" s="230"/>
      <c r="I249" s="230"/>
      <c r="J249" s="231"/>
      <c r="K249" s="224"/>
      <c r="L249" s="229"/>
      <c r="M249" s="230"/>
      <c r="N249" s="230"/>
      <c r="O249" s="230"/>
      <c r="P249" s="230"/>
      <c r="Q249" s="230"/>
      <c r="R249" s="230"/>
      <c r="S249" s="230"/>
      <c r="T249" s="231"/>
    </row>
    <row r="250" spans="1:20" customFormat="1" ht="15.75" customHeight="1">
      <c r="A250" s="224"/>
      <c r="B250" s="229"/>
      <c r="C250" s="230"/>
      <c r="D250" s="230"/>
      <c r="E250" s="230"/>
      <c r="F250" s="230"/>
      <c r="G250" s="230"/>
      <c r="H250" s="230"/>
      <c r="I250" s="230"/>
      <c r="J250" s="231"/>
      <c r="K250" s="224"/>
      <c r="L250" s="229"/>
      <c r="M250" s="230"/>
      <c r="N250" s="230"/>
      <c r="O250" s="230"/>
      <c r="P250" s="230"/>
      <c r="Q250" s="230"/>
      <c r="R250" s="230"/>
      <c r="S250" s="230"/>
      <c r="T250" s="231"/>
    </row>
    <row r="251" spans="1:20" customFormat="1" ht="15.75" customHeight="1">
      <c r="A251" s="224"/>
      <c r="B251" s="229"/>
      <c r="C251" s="230"/>
      <c r="D251" s="230"/>
      <c r="E251" s="230"/>
      <c r="F251" s="230"/>
      <c r="G251" s="230"/>
      <c r="H251" s="230"/>
      <c r="I251" s="230"/>
      <c r="J251" s="231"/>
      <c r="K251" s="224"/>
      <c r="L251" s="229"/>
      <c r="M251" s="230"/>
      <c r="N251" s="230"/>
      <c r="O251" s="230"/>
      <c r="P251" s="230"/>
      <c r="Q251" s="230"/>
      <c r="R251" s="230"/>
      <c r="S251" s="230"/>
      <c r="T251" s="231"/>
    </row>
    <row r="252" spans="1:20" customFormat="1" ht="15.75" customHeight="1">
      <c r="A252" s="224"/>
      <c r="B252" s="229"/>
      <c r="C252" s="230"/>
      <c r="D252" s="230"/>
      <c r="E252" s="230"/>
      <c r="F252" s="230"/>
      <c r="G252" s="230"/>
      <c r="H252" s="230"/>
      <c r="I252" s="230"/>
      <c r="J252" s="231"/>
      <c r="K252" s="224"/>
      <c r="L252" s="229"/>
      <c r="M252" s="230"/>
      <c r="N252" s="230"/>
      <c r="O252" s="230"/>
      <c r="P252" s="230"/>
      <c r="Q252" s="230"/>
      <c r="R252" s="230"/>
      <c r="S252" s="230"/>
      <c r="T252" s="231"/>
    </row>
    <row r="253" spans="1:20" customFormat="1" ht="15.75" customHeight="1">
      <c r="A253" s="224"/>
      <c r="B253" s="229"/>
      <c r="C253" s="230"/>
      <c r="D253" s="230"/>
      <c r="E253" s="230"/>
      <c r="F253" s="230"/>
      <c r="G253" s="230"/>
      <c r="H253" s="230"/>
      <c r="I253" s="230"/>
      <c r="J253" s="231"/>
      <c r="K253" s="224"/>
      <c r="L253" s="229"/>
      <c r="M253" s="230"/>
      <c r="N253" s="230"/>
      <c r="O253" s="230"/>
      <c r="P253" s="230"/>
      <c r="Q253" s="230"/>
      <c r="R253" s="230"/>
      <c r="S253" s="230"/>
      <c r="T253" s="231"/>
    </row>
    <row r="254" spans="1:20" customFormat="1" ht="15.75" customHeight="1">
      <c r="A254" s="224"/>
      <c r="B254" s="229"/>
      <c r="C254" s="230"/>
      <c r="D254" s="230"/>
      <c r="E254" s="230"/>
      <c r="F254" s="230"/>
      <c r="G254" s="230"/>
      <c r="H254" s="230"/>
      <c r="I254" s="230"/>
      <c r="J254" s="231"/>
      <c r="K254" s="224"/>
      <c r="L254" s="229"/>
      <c r="M254" s="230"/>
      <c r="N254" s="230"/>
      <c r="O254" s="230"/>
      <c r="P254" s="230"/>
      <c r="Q254" s="230"/>
      <c r="R254" s="230"/>
      <c r="S254" s="230"/>
      <c r="T254" s="231"/>
    </row>
    <row r="255" spans="1:20" customFormat="1" ht="15.75" customHeight="1">
      <c r="A255" s="224"/>
      <c r="B255" s="229"/>
      <c r="C255" s="230"/>
      <c r="D255" s="230"/>
      <c r="E255" s="230"/>
      <c r="F255" s="230"/>
      <c r="G255" s="230"/>
      <c r="H255" s="230"/>
      <c r="I255" s="230"/>
      <c r="J255" s="231"/>
      <c r="K255" s="224"/>
      <c r="L255" s="229"/>
      <c r="M255" s="230"/>
      <c r="N255" s="230"/>
      <c r="O255" s="230"/>
      <c r="P255" s="230"/>
      <c r="Q255" s="230"/>
      <c r="R255" s="230"/>
      <c r="S255" s="230"/>
      <c r="T255" s="231"/>
    </row>
    <row r="256" spans="1:20" customFormat="1" ht="15.75" customHeight="1">
      <c r="A256" s="224"/>
      <c r="B256" s="229"/>
      <c r="C256" s="230"/>
      <c r="D256" s="230"/>
      <c r="E256" s="230"/>
      <c r="F256" s="230"/>
      <c r="G256" s="230"/>
      <c r="H256" s="230"/>
      <c r="I256" s="230"/>
      <c r="J256" s="231"/>
      <c r="K256" s="224"/>
      <c r="L256" s="229"/>
      <c r="M256" s="230"/>
      <c r="N256" s="230"/>
      <c r="O256" s="230"/>
      <c r="P256" s="230"/>
      <c r="Q256" s="230"/>
      <c r="R256" s="230"/>
      <c r="S256" s="230"/>
      <c r="T256" s="231"/>
    </row>
    <row r="257" spans="1:20" customFormat="1" ht="15.75" customHeight="1">
      <c r="A257" s="224"/>
      <c r="B257" s="229"/>
      <c r="C257" s="230"/>
      <c r="D257" s="230"/>
      <c r="E257" s="230"/>
      <c r="F257" s="230"/>
      <c r="G257" s="230"/>
      <c r="H257" s="230"/>
      <c r="I257" s="230"/>
      <c r="J257" s="231"/>
      <c r="K257" s="224"/>
      <c r="L257" s="229"/>
      <c r="M257" s="230"/>
      <c r="N257" s="230"/>
      <c r="O257" s="230"/>
      <c r="P257" s="230"/>
      <c r="Q257" s="230"/>
      <c r="R257" s="230"/>
      <c r="S257" s="230"/>
      <c r="T257" s="231"/>
    </row>
    <row r="258" spans="1:20" customFormat="1" ht="15.75" customHeight="1">
      <c r="A258" s="224"/>
      <c r="B258" s="229"/>
      <c r="C258" s="230"/>
      <c r="D258" s="230"/>
      <c r="E258" s="230"/>
      <c r="F258" s="230"/>
      <c r="G258" s="230"/>
      <c r="H258" s="230"/>
      <c r="I258" s="230"/>
      <c r="J258" s="231"/>
      <c r="K258" s="224"/>
      <c r="L258" s="229"/>
      <c r="M258" s="230"/>
      <c r="N258" s="230"/>
      <c r="O258" s="230"/>
      <c r="P258" s="230"/>
      <c r="Q258" s="230"/>
      <c r="R258" s="230"/>
      <c r="S258" s="230"/>
      <c r="T258" s="231"/>
    </row>
    <row r="259" spans="1:20" customFormat="1" ht="15.75" customHeight="1">
      <c r="A259" s="224"/>
      <c r="B259" s="229"/>
      <c r="C259" s="230"/>
      <c r="D259" s="230"/>
      <c r="E259" s="230"/>
      <c r="F259" s="230"/>
      <c r="G259" s="230"/>
      <c r="H259" s="230"/>
      <c r="I259" s="230"/>
      <c r="J259" s="231"/>
      <c r="K259" s="224"/>
      <c r="L259" s="229"/>
      <c r="M259" s="230"/>
      <c r="N259" s="230"/>
      <c r="O259" s="230"/>
      <c r="P259" s="230"/>
      <c r="Q259" s="230"/>
      <c r="R259" s="230"/>
      <c r="S259" s="230"/>
      <c r="T259" s="231"/>
    </row>
    <row r="260" spans="1:20" customFormat="1" ht="15.75" customHeight="1">
      <c r="A260" s="224"/>
      <c r="B260" s="229"/>
      <c r="C260" s="230"/>
      <c r="D260" s="230"/>
      <c r="E260" s="230"/>
      <c r="F260" s="230"/>
      <c r="G260" s="230"/>
      <c r="H260" s="230"/>
      <c r="I260" s="230"/>
      <c r="J260" s="231"/>
      <c r="K260" s="224"/>
      <c r="L260" s="229"/>
      <c r="M260" s="230"/>
      <c r="N260" s="230"/>
      <c r="O260" s="230"/>
      <c r="P260" s="230"/>
      <c r="Q260" s="230"/>
      <c r="R260" s="230"/>
      <c r="S260" s="230"/>
      <c r="T260" s="231"/>
    </row>
    <row r="261" spans="1:20" customFormat="1" ht="15.75" customHeight="1">
      <c r="A261" s="224"/>
      <c r="B261" s="229"/>
      <c r="C261" s="230"/>
      <c r="D261" s="230"/>
      <c r="E261" s="230"/>
      <c r="F261" s="230"/>
      <c r="G261" s="230"/>
      <c r="H261" s="230"/>
      <c r="I261" s="230"/>
      <c r="J261" s="231"/>
      <c r="K261" s="224"/>
      <c r="L261" s="229"/>
      <c r="M261" s="230"/>
      <c r="N261" s="230"/>
      <c r="O261" s="230"/>
      <c r="P261" s="230"/>
      <c r="Q261" s="230"/>
      <c r="R261" s="230"/>
      <c r="S261" s="230"/>
      <c r="T261" s="231"/>
    </row>
    <row r="262" spans="1:20" customFormat="1" ht="15.75" customHeight="1">
      <c r="A262" s="224"/>
      <c r="B262" s="229"/>
      <c r="C262" s="230"/>
      <c r="D262" s="230"/>
      <c r="E262" s="230"/>
      <c r="F262" s="230"/>
      <c r="G262" s="230"/>
      <c r="H262" s="230"/>
      <c r="I262" s="230"/>
      <c r="J262" s="231"/>
      <c r="K262" s="224"/>
      <c r="L262" s="229"/>
      <c r="M262" s="230"/>
      <c r="N262" s="230"/>
      <c r="O262" s="230"/>
      <c r="P262" s="230"/>
      <c r="Q262" s="230"/>
      <c r="R262" s="230"/>
      <c r="S262" s="230"/>
      <c r="T262" s="231"/>
    </row>
    <row r="263" spans="1:20" customFormat="1" ht="15.75" customHeight="1">
      <c r="A263" s="224"/>
      <c r="B263" s="229"/>
      <c r="C263" s="230"/>
      <c r="D263" s="230"/>
      <c r="E263" s="230"/>
      <c r="F263" s="230"/>
      <c r="G263" s="230"/>
      <c r="H263" s="230"/>
      <c r="I263" s="230"/>
      <c r="J263" s="231"/>
      <c r="K263" s="224"/>
      <c r="L263" s="229"/>
      <c r="M263" s="230"/>
      <c r="N263" s="230"/>
      <c r="O263" s="230"/>
      <c r="P263" s="230"/>
      <c r="Q263" s="230"/>
      <c r="R263" s="230"/>
      <c r="S263" s="230"/>
      <c r="T263" s="231"/>
    </row>
    <row r="264" spans="1:20" customFormat="1" ht="15.75" customHeight="1">
      <c r="A264" s="224"/>
      <c r="B264" s="229"/>
      <c r="C264" s="230"/>
      <c r="D264" s="230"/>
      <c r="E264" s="230"/>
      <c r="F264" s="230"/>
      <c r="G264" s="230"/>
      <c r="H264" s="230"/>
      <c r="I264" s="230"/>
      <c r="J264" s="231"/>
      <c r="K264" s="224"/>
      <c r="L264" s="229"/>
      <c r="M264" s="230"/>
      <c r="N264" s="230"/>
      <c r="O264" s="230"/>
      <c r="P264" s="230"/>
      <c r="Q264" s="230"/>
      <c r="R264" s="230"/>
      <c r="S264" s="230"/>
      <c r="T264" s="231"/>
    </row>
    <row r="265" spans="1:20" customFormat="1" ht="15.75" customHeight="1">
      <c r="A265" s="224"/>
      <c r="B265" s="229"/>
      <c r="C265" s="230"/>
      <c r="D265" s="230"/>
      <c r="E265" s="230"/>
      <c r="F265" s="230"/>
      <c r="G265" s="230"/>
      <c r="H265" s="230"/>
      <c r="I265" s="230"/>
      <c r="J265" s="231"/>
      <c r="K265" s="224"/>
      <c r="L265" s="229"/>
      <c r="M265" s="230"/>
      <c r="N265" s="230"/>
      <c r="O265" s="230"/>
      <c r="P265" s="230"/>
      <c r="Q265" s="230"/>
      <c r="R265" s="230"/>
      <c r="S265" s="230"/>
      <c r="T265" s="231"/>
    </row>
    <row r="266" spans="1:20" customFormat="1" ht="15.75" customHeight="1" thickBot="1">
      <c r="A266" s="225"/>
      <c r="B266" s="232"/>
      <c r="C266" s="233"/>
      <c r="D266" s="233"/>
      <c r="E266" s="233"/>
      <c r="F266" s="233"/>
      <c r="G266" s="233"/>
      <c r="H266" s="233"/>
      <c r="I266" s="233"/>
      <c r="J266" s="234"/>
      <c r="K266" s="225"/>
      <c r="L266" s="232"/>
      <c r="M266" s="233"/>
      <c r="N266" s="233"/>
      <c r="O266" s="233"/>
      <c r="P266" s="233"/>
      <c r="Q266" s="233"/>
      <c r="R266" s="233"/>
      <c r="S266" s="233"/>
      <c r="T266" s="234"/>
    </row>
    <row r="267" spans="1:20" customFormat="1" ht="15.75" customHeight="1">
      <c r="A267" s="223" t="s">
        <v>145</v>
      </c>
      <c r="B267" s="226"/>
      <c r="C267" s="227"/>
      <c r="D267" s="227"/>
      <c r="E267" s="227"/>
      <c r="F267" s="227"/>
      <c r="G267" s="227"/>
      <c r="H267" s="227"/>
      <c r="I267" s="227"/>
      <c r="J267" s="246"/>
    </row>
    <row r="268" spans="1:20" customFormat="1" ht="15.75" customHeight="1">
      <c r="A268" s="224"/>
      <c r="B268" s="229"/>
      <c r="C268" s="247"/>
      <c r="D268" s="247"/>
      <c r="E268" s="247"/>
      <c r="F268" s="247"/>
      <c r="G268" s="247"/>
      <c r="H268" s="247"/>
      <c r="I268" s="247"/>
      <c r="J268" s="248"/>
    </row>
    <row r="269" spans="1:20" customFormat="1" ht="15.75" customHeight="1">
      <c r="A269" s="224"/>
      <c r="B269" s="229"/>
      <c r="C269" s="247"/>
      <c r="D269" s="247"/>
      <c r="E269" s="247"/>
      <c r="F269" s="247"/>
      <c r="G269" s="247"/>
      <c r="H269" s="247"/>
      <c r="I269" s="247"/>
      <c r="J269" s="248"/>
    </row>
    <row r="270" spans="1:20" customFormat="1" ht="15.75" customHeight="1">
      <c r="A270" s="224"/>
      <c r="B270" s="229"/>
      <c r="C270" s="247"/>
      <c r="D270" s="247"/>
      <c r="E270" s="247"/>
      <c r="F270" s="247"/>
      <c r="G270" s="247"/>
      <c r="H270" s="247"/>
      <c r="I270" s="247"/>
      <c r="J270" s="248"/>
    </row>
    <row r="271" spans="1:20" customFormat="1" ht="15.75" customHeight="1">
      <c r="A271" s="224"/>
      <c r="B271" s="229"/>
      <c r="C271" s="247"/>
      <c r="D271" s="247"/>
      <c r="E271" s="247"/>
      <c r="F271" s="247"/>
      <c r="G271" s="247"/>
      <c r="H271" s="247"/>
      <c r="I271" s="247"/>
      <c r="J271" s="248"/>
    </row>
    <row r="272" spans="1:20" customFormat="1" ht="15.75" customHeight="1">
      <c r="A272" s="224"/>
      <c r="B272" s="229"/>
      <c r="C272" s="247"/>
      <c r="D272" s="247"/>
      <c r="E272" s="247"/>
      <c r="F272" s="247"/>
      <c r="G272" s="247"/>
      <c r="H272" s="247"/>
      <c r="I272" s="247"/>
      <c r="J272" s="248"/>
    </row>
    <row r="273" spans="1:10" customFormat="1" ht="15.75" customHeight="1">
      <c r="A273" s="224"/>
      <c r="B273" s="229"/>
      <c r="C273" s="247"/>
      <c r="D273" s="247"/>
      <c r="E273" s="247"/>
      <c r="F273" s="247"/>
      <c r="G273" s="247"/>
      <c r="H273" s="247"/>
      <c r="I273" s="247"/>
      <c r="J273" s="248"/>
    </row>
    <row r="274" spans="1:10" customFormat="1" ht="15.75" customHeight="1">
      <c r="A274" s="224"/>
      <c r="B274" s="229"/>
      <c r="C274" s="247"/>
      <c r="D274" s="247"/>
      <c r="E274" s="247"/>
      <c r="F274" s="247"/>
      <c r="G274" s="247"/>
      <c r="H274" s="247"/>
      <c r="I274" s="247"/>
      <c r="J274" s="248"/>
    </row>
    <row r="275" spans="1:10" customFormat="1" ht="15.75" customHeight="1">
      <c r="A275" s="224"/>
      <c r="B275" s="229"/>
      <c r="C275" s="247"/>
      <c r="D275" s="247"/>
      <c r="E275" s="247"/>
      <c r="F275" s="247"/>
      <c r="G275" s="247"/>
      <c r="H275" s="247"/>
      <c r="I275" s="247"/>
      <c r="J275" s="248"/>
    </row>
    <row r="276" spans="1:10" customFormat="1" ht="15.75" customHeight="1">
      <c r="A276" s="224"/>
      <c r="B276" s="229"/>
      <c r="C276" s="247"/>
      <c r="D276" s="247"/>
      <c r="E276" s="247"/>
      <c r="F276" s="247"/>
      <c r="G276" s="247"/>
      <c r="H276" s="247"/>
      <c r="I276" s="247"/>
      <c r="J276" s="248"/>
    </row>
    <row r="277" spans="1:10" customFormat="1" ht="15.75" customHeight="1">
      <c r="A277" s="224"/>
      <c r="B277" s="229"/>
      <c r="C277" s="247"/>
      <c r="D277" s="247"/>
      <c r="E277" s="247"/>
      <c r="F277" s="247"/>
      <c r="G277" s="247"/>
      <c r="H277" s="247"/>
      <c r="I277" s="247"/>
      <c r="J277" s="248"/>
    </row>
    <row r="278" spans="1:10" customFormat="1" ht="15.75" customHeight="1">
      <c r="A278" s="224"/>
      <c r="B278" s="229"/>
      <c r="C278" s="247"/>
      <c r="D278" s="247"/>
      <c r="E278" s="247"/>
      <c r="F278" s="247"/>
      <c r="G278" s="247"/>
      <c r="H278" s="247"/>
      <c r="I278" s="247"/>
      <c r="J278" s="248"/>
    </row>
    <row r="279" spans="1:10" customFormat="1" ht="15.75" customHeight="1">
      <c r="A279" s="224"/>
      <c r="B279" s="229"/>
      <c r="C279" s="247"/>
      <c r="D279" s="247"/>
      <c r="E279" s="247"/>
      <c r="F279" s="247"/>
      <c r="G279" s="247"/>
      <c r="H279" s="247"/>
      <c r="I279" s="247"/>
      <c r="J279" s="248"/>
    </row>
    <row r="280" spans="1:10" customFormat="1" ht="15.75" customHeight="1">
      <c r="A280" s="224"/>
      <c r="B280" s="229"/>
      <c r="C280" s="247"/>
      <c r="D280" s="247"/>
      <c r="E280" s="247"/>
      <c r="F280" s="247"/>
      <c r="G280" s="247"/>
      <c r="H280" s="247"/>
      <c r="I280" s="247"/>
      <c r="J280" s="248"/>
    </row>
    <row r="281" spans="1:10" customFormat="1" ht="15.75" customHeight="1">
      <c r="A281" s="224"/>
      <c r="B281" s="229"/>
      <c r="C281" s="247"/>
      <c r="D281" s="247"/>
      <c r="E281" s="247"/>
      <c r="F281" s="247"/>
      <c r="G281" s="247"/>
      <c r="H281" s="247"/>
      <c r="I281" s="247"/>
      <c r="J281" s="248"/>
    </row>
    <row r="282" spans="1:10" customFormat="1" ht="15.75" customHeight="1">
      <c r="A282" s="224"/>
      <c r="B282" s="229"/>
      <c r="C282" s="247"/>
      <c r="D282" s="247"/>
      <c r="E282" s="247"/>
      <c r="F282" s="247"/>
      <c r="G282" s="247"/>
      <c r="H282" s="247"/>
      <c r="I282" s="247"/>
      <c r="J282" s="248"/>
    </row>
    <row r="283" spans="1:10" customFormat="1" ht="15.75" customHeight="1">
      <c r="A283" s="224"/>
      <c r="B283" s="229"/>
      <c r="C283" s="247"/>
      <c r="D283" s="247"/>
      <c r="E283" s="247"/>
      <c r="F283" s="247"/>
      <c r="G283" s="247"/>
      <c r="H283" s="247"/>
      <c r="I283" s="247"/>
      <c r="J283" s="248"/>
    </row>
    <row r="284" spans="1:10" customFormat="1" ht="15.75" customHeight="1">
      <c r="A284" s="224"/>
      <c r="B284" s="229"/>
      <c r="C284" s="247"/>
      <c r="D284" s="247"/>
      <c r="E284" s="247"/>
      <c r="F284" s="247"/>
      <c r="G284" s="247"/>
      <c r="H284" s="247"/>
      <c r="I284" s="247"/>
      <c r="J284" s="248"/>
    </row>
    <row r="285" spans="1:10" customFormat="1" ht="15.75" customHeight="1">
      <c r="A285" s="224"/>
      <c r="B285" s="229"/>
      <c r="C285" s="247"/>
      <c r="D285" s="247"/>
      <c r="E285" s="247"/>
      <c r="F285" s="247"/>
      <c r="G285" s="247"/>
      <c r="H285" s="247"/>
      <c r="I285" s="247"/>
      <c r="J285" s="248"/>
    </row>
    <row r="286" spans="1:10" customFormat="1" ht="15.75" customHeight="1">
      <c r="A286" s="224"/>
      <c r="B286" s="229"/>
      <c r="C286" s="247"/>
      <c r="D286" s="247"/>
      <c r="E286" s="247"/>
      <c r="F286" s="247"/>
      <c r="G286" s="247"/>
      <c r="H286" s="247"/>
      <c r="I286" s="247"/>
      <c r="J286" s="248"/>
    </row>
    <row r="287" spans="1:10" customFormat="1" ht="15.75" customHeight="1">
      <c r="A287" s="224"/>
      <c r="B287" s="229"/>
      <c r="C287" s="247"/>
      <c r="D287" s="247"/>
      <c r="E287" s="247"/>
      <c r="F287" s="247"/>
      <c r="G287" s="247"/>
      <c r="H287" s="247"/>
      <c r="I287" s="247"/>
      <c r="J287" s="248"/>
    </row>
    <row r="288" spans="1:10" customFormat="1" ht="15.75" customHeight="1">
      <c r="A288" s="224"/>
      <c r="B288" s="229"/>
      <c r="C288" s="247"/>
      <c r="D288" s="247"/>
      <c r="E288" s="247"/>
      <c r="F288" s="247"/>
      <c r="G288" s="247"/>
      <c r="H288" s="247"/>
      <c r="I288" s="247"/>
      <c r="J288" s="248"/>
    </row>
    <row r="289" spans="1:10" customFormat="1" ht="15.75" customHeight="1">
      <c r="A289" s="224"/>
      <c r="B289" s="229"/>
      <c r="C289" s="247"/>
      <c r="D289" s="247"/>
      <c r="E289" s="247"/>
      <c r="F289" s="247"/>
      <c r="G289" s="247"/>
      <c r="H289" s="247"/>
      <c r="I289" s="247"/>
      <c r="J289" s="248"/>
    </row>
    <row r="290" spans="1:10" customFormat="1" ht="15.75" customHeight="1">
      <c r="A290" s="224"/>
      <c r="B290" s="229"/>
      <c r="C290" s="247"/>
      <c r="D290" s="247"/>
      <c r="E290" s="247"/>
      <c r="F290" s="247"/>
      <c r="G290" s="247"/>
      <c r="H290" s="247"/>
      <c r="I290" s="247"/>
      <c r="J290" s="248"/>
    </row>
    <row r="291" spans="1:10" customFormat="1" ht="15.75" customHeight="1">
      <c r="A291" s="224"/>
      <c r="B291" s="229"/>
      <c r="C291" s="247"/>
      <c r="D291" s="247"/>
      <c r="E291" s="247"/>
      <c r="F291" s="247"/>
      <c r="G291" s="247"/>
      <c r="H291" s="247"/>
      <c r="I291" s="247"/>
      <c r="J291" s="248"/>
    </row>
    <row r="292" spans="1:10" customFormat="1" ht="15.75" customHeight="1">
      <c r="A292" s="224"/>
      <c r="B292" s="229"/>
      <c r="C292" s="247"/>
      <c r="D292" s="247"/>
      <c r="E292" s="247"/>
      <c r="F292" s="247"/>
      <c r="G292" s="247"/>
      <c r="H292" s="247"/>
      <c r="I292" s="247"/>
      <c r="J292" s="248"/>
    </row>
    <row r="293" spans="1:10" customFormat="1" ht="15.75" customHeight="1">
      <c r="A293" s="224"/>
      <c r="B293" s="229"/>
      <c r="C293" s="247"/>
      <c r="D293" s="247"/>
      <c r="E293" s="247"/>
      <c r="F293" s="247"/>
      <c r="G293" s="247"/>
      <c r="H293" s="247"/>
      <c r="I293" s="247"/>
      <c r="J293" s="248"/>
    </row>
    <row r="294" spans="1:10" customFormat="1" ht="15.75" customHeight="1">
      <c r="A294" s="224"/>
      <c r="B294" s="229"/>
      <c r="C294" s="247"/>
      <c r="D294" s="247"/>
      <c r="E294" s="247"/>
      <c r="F294" s="247"/>
      <c r="G294" s="247"/>
      <c r="H294" s="247"/>
      <c r="I294" s="247"/>
      <c r="J294" s="248"/>
    </row>
    <row r="295" spans="1:10" customFormat="1" ht="15.75" customHeight="1">
      <c r="A295" s="224"/>
      <c r="B295" s="229"/>
      <c r="C295" s="247"/>
      <c r="D295" s="247"/>
      <c r="E295" s="247"/>
      <c r="F295" s="247"/>
      <c r="G295" s="247"/>
      <c r="H295" s="247"/>
      <c r="I295" s="247"/>
      <c r="J295" s="248"/>
    </row>
    <row r="296" spans="1:10" customFormat="1" ht="15.75" customHeight="1">
      <c r="A296" s="224"/>
      <c r="B296" s="229"/>
      <c r="C296" s="247"/>
      <c r="D296" s="247"/>
      <c r="E296" s="247"/>
      <c r="F296" s="247"/>
      <c r="G296" s="247"/>
      <c r="H296" s="247"/>
      <c r="I296" s="247"/>
      <c r="J296" s="248"/>
    </row>
    <row r="297" spans="1:10" customFormat="1" ht="15.75" customHeight="1">
      <c r="A297" s="224"/>
      <c r="B297" s="229"/>
      <c r="C297" s="247"/>
      <c r="D297" s="247"/>
      <c r="E297" s="247"/>
      <c r="F297" s="247"/>
      <c r="G297" s="247"/>
      <c r="H297" s="247"/>
      <c r="I297" s="247"/>
      <c r="J297" s="248"/>
    </row>
    <row r="298" spans="1:10" customFormat="1" ht="15.75" customHeight="1">
      <c r="A298" s="224"/>
      <c r="B298" s="229"/>
      <c r="C298" s="247"/>
      <c r="D298" s="247"/>
      <c r="E298" s="247"/>
      <c r="F298" s="247"/>
      <c r="G298" s="247"/>
      <c r="H298" s="247"/>
      <c r="I298" s="247"/>
      <c r="J298" s="248"/>
    </row>
    <row r="299" spans="1:10" customFormat="1" ht="15.75" customHeight="1">
      <c r="A299" s="224"/>
      <c r="B299" s="229"/>
      <c r="C299" s="247"/>
      <c r="D299" s="247"/>
      <c r="E299" s="247"/>
      <c r="F299" s="247"/>
      <c r="G299" s="247"/>
      <c r="H299" s="247"/>
      <c r="I299" s="247"/>
      <c r="J299" s="248"/>
    </row>
    <row r="300" spans="1:10" customFormat="1" ht="15.75" customHeight="1">
      <c r="A300" s="224"/>
      <c r="B300" s="229"/>
      <c r="C300" s="247"/>
      <c r="D300" s="247"/>
      <c r="E300" s="247"/>
      <c r="F300" s="247"/>
      <c r="G300" s="247"/>
      <c r="H300" s="247"/>
      <c r="I300" s="247"/>
      <c r="J300" s="248"/>
    </row>
    <row r="301" spans="1:10" customFormat="1" ht="15.75" customHeight="1">
      <c r="A301" s="224"/>
      <c r="B301" s="229"/>
      <c r="C301" s="247"/>
      <c r="D301" s="247"/>
      <c r="E301" s="247"/>
      <c r="F301" s="247"/>
      <c r="G301" s="247"/>
      <c r="H301" s="247"/>
      <c r="I301" s="247"/>
      <c r="J301" s="248"/>
    </row>
    <row r="302" spans="1:10" customFormat="1" ht="15.75" customHeight="1">
      <c r="A302" s="224"/>
      <c r="B302" s="229"/>
      <c r="C302" s="247"/>
      <c r="D302" s="247"/>
      <c r="E302" s="247"/>
      <c r="F302" s="247"/>
      <c r="G302" s="247"/>
      <c r="H302" s="247"/>
      <c r="I302" s="247"/>
      <c r="J302" s="248"/>
    </row>
    <row r="303" spans="1:10" customFormat="1" ht="15.75" customHeight="1">
      <c r="A303" s="224"/>
      <c r="B303" s="229"/>
      <c r="C303" s="247"/>
      <c r="D303" s="247"/>
      <c r="E303" s="247"/>
      <c r="F303" s="247"/>
      <c r="G303" s="247"/>
      <c r="H303" s="247"/>
      <c r="I303" s="247"/>
      <c r="J303" s="248"/>
    </row>
    <row r="304" spans="1:10" customFormat="1" ht="15.75" customHeight="1">
      <c r="A304" s="224"/>
      <c r="B304" s="229"/>
      <c r="C304" s="247"/>
      <c r="D304" s="247"/>
      <c r="E304" s="247"/>
      <c r="F304" s="247"/>
      <c r="G304" s="247"/>
      <c r="H304" s="247"/>
      <c r="I304" s="247"/>
      <c r="J304" s="248"/>
    </row>
    <row r="305" spans="1:10" customFormat="1" ht="15.75" customHeight="1">
      <c r="A305" s="224"/>
      <c r="B305" s="229"/>
      <c r="C305" s="247"/>
      <c r="D305" s="247"/>
      <c r="E305" s="247"/>
      <c r="F305" s="247"/>
      <c r="G305" s="247"/>
      <c r="H305" s="247"/>
      <c r="I305" s="247"/>
      <c r="J305" s="248"/>
    </row>
    <row r="306" spans="1:10" customFormat="1" ht="15.75" customHeight="1">
      <c r="A306" s="224"/>
      <c r="B306" s="229"/>
      <c r="C306" s="247"/>
      <c r="D306" s="247"/>
      <c r="E306" s="247"/>
      <c r="F306" s="247"/>
      <c r="G306" s="247"/>
      <c r="H306" s="247"/>
      <c r="I306" s="247"/>
      <c r="J306" s="248"/>
    </row>
    <row r="307" spans="1:10" customFormat="1" ht="15.75" customHeight="1">
      <c r="A307" s="224"/>
      <c r="B307" s="229"/>
      <c r="C307" s="247"/>
      <c r="D307" s="247"/>
      <c r="E307" s="247"/>
      <c r="F307" s="247"/>
      <c r="G307" s="247"/>
      <c r="H307" s="247"/>
      <c r="I307" s="247"/>
      <c r="J307" s="248"/>
    </row>
    <row r="308" spans="1:10" customFormat="1" ht="15.75" customHeight="1">
      <c r="A308" s="224"/>
      <c r="B308" s="229"/>
      <c r="C308" s="247"/>
      <c r="D308" s="247"/>
      <c r="E308" s="247"/>
      <c r="F308" s="247"/>
      <c r="G308" s="247"/>
      <c r="H308" s="247"/>
      <c r="I308" s="247"/>
      <c r="J308" s="248"/>
    </row>
    <row r="309" spans="1:10" customFormat="1" ht="15.75" customHeight="1">
      <c r="A309" s="224"/>
      <c r="B309" s="229"/>
      <c r="C309" s="247"/>
      <c r="D309" s="247"/>
      <c r="E309" s="247"/>
      <c r="F309" s="247"/>
      <c r="G309" s="247"/>
      <c r="H309" s="247"/>
      <c r="I309" s="247"/>
      <c r="J309" s="248"/>
    </row>
    <row r="310" spans="1:10" customFormat="1" ht="15.75" customHeight="1">
      <c r="A310" s="224"/>
      <c r="B310" s="229"/>
      <c r="C310" s="247"/>
      <c r="D310" s="247"/>
      <c r="E310" s="247"/>
      <c r="F310" s="247"/>
      <c r="G310" s="247"/>
      <c r="H310" s="247"/>
      <c r="I310" s="247"/>
      <c r="J310" s="248"/>
    </row>
    <row r="311" spans="1:10" customFormat="1" ht="15.75" customHeight="1">
      <c r="A311" s="224"/>
      <c r="B311" s="229"/>
      <c r="C311" s="247"/>
      <c r="D311" s="247"/>
      <c r="E311" s="247"/>
      <c r="F311" s="247"/>
      <c r="G311" s="247"/>
      <c r="H311" s="247"/>
      <c r="I311" s="247"/>
      <c r="J311" s="248"/>
    </row>
    <row r="312" spans="1:10" customFormat="1" ht="15.75" customHeight="1">
      <c r="A312" s="224"/>
      <c r="B312" s="229"/>
      <c r="C312" s="247"/>
      <c r="D312" s="247"/>
      <c r="E312" s="247"/>
      <c r="F312" s="247"/>
      <c r="G312" s="247"/>
      <c r="H312" s="247"/>
      <c r="I312" s="247"/>
      <c r="J312" s="248"/>
    </row>
    <row r="313" spans="1:10" customFormat="1" ht="15.75" customHeight="1">
      <c r="A313" s="224"/>
      <c r="B313" s="229"/>
      <c r="C313" s="247"/>
      <c r="D313" s="247"/>
      <c r="E313" s="247"/>
      <c r="F313" s="247"/>
      <c r="G313" s="247"/>
      <c r="H313" s="247"/>
      <c r="I313" s="247"/>
      <c r="J313" s="248"/>
    </row>
    <row r="314" spans="1:10" customFormat="1" ht="15.75" customHeight="1">
      <c r="A314" s="224"/>
      <c r="B314" s="229"/>
      <c r="C314" s="247"/>
      <c r="D314" s="247"/>
      <c r="E314" s="247"/>
      <c r="F314" s="247"/>
      <c r="G314" s="247"/>
      <c r="H314" s="247"/>
      <c r="I314" s="247"/>
      <c r="J314" s="248"/>
    </row>
    <row r="315" spans="1:10" customFormat="1" ht="15.75" customHeight="1">
      <c r="A315" s="224"/>
      <c r="B315" s="229"/>
      <c r="C315" s="247"/>
      <c r="D315" s="247"/>
      <c r="E315" s="247"/>
      <c r="F315" s="247"/>
      <c r="G315" s="247"/>
      <c r="H315" s="247"/>
      <c r="I315" s="247"/>
      <c r="J315" s="248"/>
    </row>
    <row r="316" spans="1:10" customFormat="1" ht="15.75" customHeight="1">
      <c r="A316" s="224"/>
      <c r="B316" s="229"/>
      <c r="C316" s="247"/>
      <c r="D316" s="247"/>
      <c r="E316" s="247"/>
      <c r="F316" s="247"/>
      <c r="G316" s="247"/>
      <c r="H316" s="247"/>
      <c r="I316" s="247"/>
      <c r="J316" s="248"/>
    </row>
    <row r="317" spans="1:10" customFormat="1" ht="15.75" customHeight="1">
      <c r="A317" s="224"/>
      <c r="B317" s="229"/>
      <c r="C317" s="247"/>
      <c r="D317" s="247"/>
      <c r="E317" s="247"/>
      <c r="F317" s="247"/>
      <c r="G317" s="247"/>
      <c r="H317" s="247"/>
      <c r="I317" s="247"/>
      <c r="J317" s="248"/>
    </row>
    <row r="318" spans="1:10" customFormat="1" ht="15.75" customHeight="1" thickBot="1">
      <c r="A318" s="225"/>
      <c r="B318" s="232"/>
      <c r="C318" s="233"/>
      <c r="D318" s="233"/>
      <c r="E318" s="233"/>
      <c r="F318" s="233"/>
      <c r="G318" s="233"/>
      <c r="H318" s="233"/>
      <c r="I318" s="233"/>
      <c r="J318" s="249"/>
    </row>
    <row r="319" spans="1:10" customFormat="1" ht="15.75" customHeight="1">
      <c r="A319" s="223" t="s">
        <v>146</v>
      </c>
      <c r="B319" s="226"/>
      <c r="C319" s="227"/>
      <c r="D319" s="227"/>
      <c r="E319" s="227"/>
      <c r="F319" s="227"/>
      <c r="G319" s="227"/>
      <c r="H319" s="227"/>
      <c r="I319" s="227"/>
      <c r="J319" s="246"/>
    </row>
    <row r="320" spans="1:10" customFormat="1" ht="15.75" customHeight="1">
      <c r="A320" s="224"/>
      <c r="B320" s="229"/>
      <c r="C320" s="247"/>
      <c r="D320" s="247"/>
      <c r="E320" s="247"/>
      <c r="F320" s="247"/>
      <c r="G320" s="247"/>
      <c r="H320" s="247"/>
      <c r="I320" s="247"/>
      <c r="J320" s="248"/>
    </row>
    <row r="321" spans="1:10" customFormat="1" ht="15.75" customHeight="1">
      <c r="A321" s="224"/>
      <c r="B321" s="229"/>
      <c r="C321" s="247"/>
      <c r="D321" s="247"/>
      <c r="E321" s="247"/>
      <c r="F321" s="247"/>
      <c r="G321" s="247"/>
      <c r="H321" s="247"/>
      <c r="I321" s="247"/>
      <c r="J321" s="248"/>
    </row>
    <row r="322" spans="1:10" customFormat="1" ht="15.75" customHeight="1">
      <c r="A322" s="224"/>
      <c r="B322" s="229"/>
      <c r="C322" s="247"/>
      <c r="D322" s="247"/>
      <c r="E322" s="247"/>
      <c r="F322" s="247"/>
      <c r="G322" s="247"/>
      <c r="H322" s="247"/>
      <c r="I322" s="247"/>
      <c r="J322" s="248"/>
    </row>
    <row r="323" spans="1:10" customFormat="1" ht="15.75" customHeight="1">
      <c r="A323" s="224"/>
      <c r="B323" s="229"/>
      <c r="C323" s="247"/>
      <c r="D323" s="247"/>
      <c r="E323" s="247"/>
      <c r="F323" s="247"/>
      <c r="G323" s="247"/>
      <c r="H323" s="247"/>
      <c r="I323" s="247"/>
      <c r="J323" s="248"/>
    </row>
    <row r="324" spans="1:10" customFormat="1" ht="15.75" customHeight="1">
      <c r="A324" s="224"/>
      <c r="B324" s="229"/>
      <c r="C324" s="247"/>
      <c r="D324" s="247"/>
      <c r="E324" s="247"/>
      <c r="F324" s="247"/>
      <c r="G324" s="247"/>
      <c r="H324" s="247"/>
      <c r="I324" s="247"/>
      <c r="J324" s="248"/>
    </row>
    <row r="325" spans="1:10" customFormat="1" ht="15.75" customHeight="1">
      <c r="A325" s="224"/>
      <c r="B325" s="229"/>
      <c r="C325" s="247"/>
      <c r="D325" s="247"/>
      <c r="E325" s="247"/>
      <c r="F325" s="247"/>
      <c r="G325" s="247"/>
      <c r="H325" s="247"/>
      <c r="I325" s="247"/>
      <c r="J325" s="248"/>
    </row>
    <row r="326" spans="1:10" customFormat="1" ht="15.75" customHeight="1">
      <c r="A326" s="224"/>
      <c r="B326" s="229"/>
      <c r="C326" s="247"/>
      <c r="D326" s="247"/>
      <c r="E326" s="247"/>
      <c r="F326" s="247"/>
      <c r="G326" s="247"/>
      <c r="H326" s="247"/>
      <c r="I326" s="247"/>
      <c r="J326" s="248"/>
    </row>
    <row r="327" spans="1:10" customFormat="1" ht="15.75" customHeight="1">
      <c r="A327" s="224"/>
      <c r="B327" s="229"/>
      <c r="C327" s="247"/>
      <c r="D327" s="247"/>
      <c r="E327" s="247"/>
      <c r="F327" s="247"/>
      <c r="G327" s="247"/>
      <c r="H327" s="247"/>
      <c r="I327" s="247"/>
      <c r="J327" s="248"/>
    </row>
    <row r="328" spans="1:10" customFormat="1" ht="15.75" customHeight="1">
      <c r="A328" s="224"/>
      <c r="B328" s="229"/>
      <c r="C328" s="247"/>
      <c r="D328" s="247"/>
      <c r="E328" s="247"/>
      <c r="F328" s="247"/>
      <c r="G328" s="247"/>
      <c r="H328" s="247"/>
      <c r="I328" s="247"/>
      <c r="J328" s="248"/>
    </row>
    <row r="329" spans="1:10" customFormat="1" ht="15.75" customHeight="1">
      <c r="A329" s="224"/>
      <c r="B329" s="229"/>
      <c r="C329" s="247"/>
      <c r="D329" s="247"/>
      <c r="E329" s="247"/>
      <c r="F329" s="247"/>
      <c r="G329" s="247"/>
      <c r="H329" s="247"/>
      <c r="I329" s="247"/>
      <c r="J329" s="248"/>
    </row>
    <row r="330" spans="1:10" customFormat="1" ht="15.75" customHeight="1">
      <c r="A330" s="224"/>
      <c r="B330" s="229"/>
      <c r="C330" s="247"/>
      <c r="D330" s="247"/>
      <c r="E330" s="247"/>
      <c r="F330" s="247"/>
      <c r="G330" s="247"/>
      <c r="H330" s="247"/>
      <c r="I330" s="247"/>
      <c r="J330" s="248"/>
    </row>
    <row r="331" spans="1:10" customFormat="1" ht="15.75" customHeight="1">
      <c r="A331" s="224"/>
      <c r="B331" s="229"/>
      <c r="C331" s="247"/>
      <c r="D331" s="247"/>
      <c r="E331" s="247"/>
      <c r="F331" s="247"/>
      <c r="G331" s="247"/>
      <c r="H331" s="247"/>
      <c r="I331" s="247"/>
      <c r="J331" s="248"/>
    </row>
    <row r="332" spans="1:10" customFormat="1" ht="15.75" customHeight="1">
      <c r="A332" s="224"/>
      <c r="B332" s="229"/>
      <c r="C332" s="247"/>
      <c r="D332" s="247"/>
      <c r="E332" s="247"/>
      <c r="F332" s="247"/>
      <c r="G332" s="247"/>
      <c r="H332" s="247"/>
      <c r="I332" s="247"/>
      <c r="J332" s="248"/>
    </row>
    <row r="333" spans="1:10" customFormat="1" ht="15.75" customHeight="1">
      <c r="A333" s="224"/>
      <c r="B333" s="229"/>
      <c r="C333" s="247"/>
      <c r="D333" s="247"/>
      <c r="E333" s="247"/>
      <c r="F333" s="247"/>
      <c r="G333" s="247"/>
      <c r="H333" s="247"/>
      <c r="I333" s="247"/>
      <c r="J333" s="248"/>
    </row>
    <row r="334" spans="1:10" customFormat="1" ht="15.75" customHeight="1">
      <c r="A334" s="224"/>
      <c r="B334" s="229"/>
      <c r="C334" s="247"/>
      <c r="D334" s="247"/>
      <c r="E334" s="247"/>
      <c r="F334" s="247"/>
      <c r="G334" s="247"/>
      <c r="H334" s="247"/>
      <c r="I334" s="247"/>
      <c r="J334" s="248"/>
    </row>
    <row r="335" spans="1:10" customFormat="1" ht="15.75" customHeight="1">
      <c r="A335" s="224"/>
      <c r="B335" s="229"/>
      <c r="C335" s="247"/>
      <c r="D335" s="247"/>
      <c r="E335" s="247"/>
      <c r="F335" s="247"/>
      <c r="G335" s="247"/>
      <c r="H335" s="247"/>
      <c r="I335" s="247"/>
      <c r="J335" s="248"/>
    </row>
    <row r="336" spans="1:10" customFormat="1" ht="15.75" customHeight="1">
      <c r="A336" s="224"/>
      <c r="B336" s="229"/>
      <c r="C336" s="247"/>
      <c r="D336" s="247"/>
      <c r="E336" s="247"/>
      <c r="F336" s="247"/>
      <c r="G336" s="247"/>
      <c r="H336" s="247"/>
      <c r="I336" s="247"/>
      <c r="J336" s="248"/>
    </row>
    <row r="337" spans="1:10" customFormat="1" ht="15.75" customHeight="1">
      <c r="A337" s="224"/>
      <c r="B337" s="229"/>
      <c r="C337" s="247"/>
      <c r="D337" s="247"/>
      <c r="E337" s="247"/>
      <c r="F337" s="247"/>
      <c r="G337" s="247"/>
      <c r="H337" s="247"/>
      <c r="I337" s="247"/>
      <c r="J337" s="248"/>
    </row>
    <row r="338" spans="1:10" customFormat="1" ht="15.75" customHeight="1">
      <c r="A338" s="224"/>
      <c r="B338" s="229"/>
      <c r="C338" s="247"/>
      <c r="D338" s="247"/>
      <c r="E338" s="247"/>
      <c r="F338" s="247"/>
      <c r="G338" s="247"/>
      <c r="H338" s="247"/>
      <c r="I338" s="247"/>
      <c r="J338" s="248"/>
    </row>
    <row r="339" spans="1:10" customFormat="1" ht="15.75" customHeight="1">
      <c r="A339" s="224"/>
      <c r="B339" s="229"/>
      <c r="C339" s="247"/>
      <c r="D339" s="247"/>
      <c r="E339" s="247"/>
      <c r="F339" s="247"/>
      <c r="G339" s="247"/>
      <c r="H339" s="247"/>
      <c r="I339" s="247"/>
      <c r="J339" s="248"/>
    </row>
    <row r="340" spans="1:10" customFormat="1" ht="15.75" customHeight="1">
      <c r="A340" s="224"/>
      <c r="B340" s="229"/>
      <c r="C340" s="247"/>
      <c r="D340" s="247"/>
      <c r="E340" s="247"/>
      <c r="F340" s="247"/>
      <c r="G340" s="247"/>
      <c r="H340" s="247"/>
      <c r="I340" s="247"/>
      <c r="J340" s="248"/>
    </row>
    <row r="341" spans="1:10" customFormat="1" ht="15.75" customHeight="1">
      <c r="A341" s="224"/>
      <c r="B341" s="229"/>
      <c r="C341" s="247"/>
      <c r="D341" s="247"/>
      <c r="E341" s="247"/>
      <c r="F341" s="247"/>
      <c r="G341" s="247"/>
      <c r="H341" s="247"/>
      <c r="I341" s="247"/>
      <c r="J341" s="248"/>
    </row>
    <row r="342" spans="1:10" customFormat="1" ht="15.75" customHeight="1">
      <c r="A342" s="224"/>
      <c r="B342" s="229"/>
      <c r="C342" s="247"/>
      <c r="D342" s="247"/>
      <c r="E342" s="247"/>
      <c r="F342" s="247"/>
      <c r="G342" s="247"/>
      <c r="H342" s="247"/>
      <c r="I342" s="247"/>
      <c r="J342" s="248"/>
    </row>
    <row r="343" spans="1:10" customFormat="1" ht="15.75" customHeight="1">
      <c r="A343" s="224"/>
      <c r="B343" s="229"/>
      <c r="C343" s="247"/>
      <c r="D343" s="247"/>
      <c r="E343" s="247"/>
      <c r="F343" s="247"/>
      <c r="G343" s="247"/>
      <c r="H343" s="247"/>
      <c r="I343" s="247"/>
      <c r="J343" s="248"/>
    </row>
    <row r="344" spans="1:10" customFormat="1" ht="15.75" customHeight="1">
      <c r="A344" s="224"/>
      <c r="B344" s="229"/>
      <c r="C344" s="247"/>
      <c r="D344" s="247"/>
      <c r="E344" s="247"/>
      <c r="F344" s="247"/>
      <c r="G344" s="247"/>
      <c r="H344" s="247"/>
      <c r="I344" s="247"/>
      <c r="J344" s="248"/>
    </row>
    <row r="345" spans="1:10" customFormat="1" ht="15.75" customHeight="1">
      <c r="A345" s="224"/>
      <c r="B345" s="229"/>
      <c r="C345" s="247"/>
      <c r="D345" s="247"/>
      <c r="E345" s="247"/>
      <c r="F345" s="247"/>
      <c r="G345" s="247"/>
      <c r="H345" s="247"/>
      <c r="I345" s="247"/>
      <c r="J345" s="248"/>
    </row>
    <row r="346" spans="1:10" customFormat="1" ht="15.75" customHeight="1">
      <c r="A346" s="224"/>
      <c r="B346" s="229"/>
      <c r="C346" s="247"/>
      <c r="D346" s="247"/>
      <c r="E346" s="247"/>
      <c r="F346" s="247"/>
      <c r="G346" s="247"/>
      <c r="H346" s="247"/>
      <c r="I346" s="247"/>
      <c r="J346" s="248"/>
    </row>
    <row r="347" spans="1:10" customFormat="1" ht="15.75" customHeight="1">
      <c r="A347" s="224"/>
      <c r="B347" s="229"/>
      <c r="C347" s="247"/>
      <c r="D347" s="247"/>
      <c r="E347" s="247"/>
      <c r="F347" s="247"/>
      <c r="G347" s="247"/>
      <c r="H347" s="247"/>
      <c r="I347" s="247"/>
      <c r="J347" s="248"/>
    </row>
    <row r="348" spans="1:10" customFormat="1" ht="15.75" customHeight="1">
      <c r="A348" s="224"/>
      <c r="B348" s="229"/>
      <c r="C348" s="247"/>
      <c r="D348" s="247"/>
      <c r="E348" s="247"/>
      <c r="F348" s="247"/>
      <c r="G348" s="247"/>
      <c r="H348" s="247"/>
      <c r="I348" s="247"/>
      <c r="J348" s="248"/>
    </row>
    <row r="349" spans="1:10" customFormat="1" ht="15.75" customHeight="1">
      <c r="A349" s="224"/>
      <c r="B349" s="229"/>
      <c r="C349" s="247"/>
      <c r="D349" s="247"/>
      <c r="E349" s="247"/>
      <c r="F349" s="247"/>
      <c r="G349" s="247"/>
      <c r="H349" s="247"/>
      <c r="I349" s="247"/>
      <c r="J349" s="248"/>
    </row>
    <row r="350" spans="1:10" customFormat="1" ht="15.75" customHeight="1">
      <c r="A350" s="224"/>
      <c r="B350" s="229"/>
      <c r="C350" s="247"/>
      <c r="D350" s="247"/>
      <c r="E350" s="247"/>
      <c r="F350" s="247"/>
      <c r="G350" s="247"/>
      <c r="H350" s="247"/>
      <c r="I350" s="247"/>
      <c r="J350" s="248"/>
    </row>
    <row r="351" spans="1:10" customFormat="1" ht="15.75" customHeight="1">
      <c r="A351" s="224"/>
      <c r="B351" s="229"/>
      <c r="C351" s="247"/>
      <c r="D351" s="247"/>
      <c r="E351" s="247"/>
      <c r="F351" s="247"/>
      <c r="G351" s="247"/>
      <c r="H351" s="247"/>
      <c r="I351" s="247"/>
      <c r="J351" s="248"/>
    </row>
    <row r="352" spans="1:10" customFormat="1" ht="15.75" customHeight="1">
      <c r="A352" s="224"/>
      <c r="B352" s="229"/>
      <c r="C352" s="247"/>
      <c r="D352" s="247"/>
      <c r="E352" s="247"/>
      <c r="F352" s="247"/>
      <c r="G352" s="247"/>
      <c r="H352" s="247"/>
      <c r="I352" s="247"/>
      <c r="J352" s="248"/>
    </row>
    <row r="353" spans="1:10" customFormat="1" ht="15.75" customHeight="1">
      <c r="A353" s="224"/>
      <c r="B353" s="229"/>
      <c r="C353" s="247"/>
      <c r="D353" s="247"/>
      <c r="E353" s="247"/>
      <c r="F353" s="247"/>
      <c r="G353" s="247"/>
      <c r="H353" s="247"/>
      <c r="I353" s="247"/>
      <c r="J353" s="248"/>
    </row>
    <row r="354" spans="1:10" customFormat="1" ht="15.75" customHeight="1">
      <c r="A354" s="224"/>
      <c r="B354" s="229"/>
      <c r="C354" s="247"/>
      <c r="D354" s="247"/>
      <c r="E354" s="247"/>
      <c r="F354" s="247"/>
      <c r="G354" s="247"/>
      <c r="H354" s="247"/>
      <c r="I354" s="247"/>
      <c r="J354" s="248"/>
    </row>
    <row r="355" spans="1:10" customFormat="1" ht="15.75" customHeight="1">
      <c r="A355" s="224"/>
      <c r="B355" s="229"/>
      <c r="C355" s="247"/>
      <c r="D355" s="247"/>
      <c r="E355" s="247"/>
      <c r="F355" s="247"/>
      <c r="G355" s="247"/>
      <c r="H355" s="247"/>
      <c r="I355" s="247"/>
      <c r="J355" s="248"/>
    </row>
    <row r="356" spans="1:10" customFormat="1" ht="15.75" customHeight="1">
      <c r="A356" s="224"/>
      <c r="B356" s="229"/>
      <c r="C356" s="247"/>
      <c r="D356" s="247"/>
      <c r="E356" s="247"/>
      <c r="F356" s="247"/>
      <c r="G356" s="247"/>
      <c r="H356" s="247"/>
      <c r="I356" s="247"/>
      <c r="J356" s="248"/>
    </row>
    <row r="357" spans="1:10" customFormat="1" ht="15.75" customHeight="1">
      <c r="A357" s="224"/>
      <c r="B357" s="229"/>
      <c r="C357" s="247"/>
      <c r="D357" s="247"/>
      <c r="E357" s="247"/>
      <c r="F357" s="247"/>
      <c r="G357" s="247"/>
      <c r="H357" s="247"/>
      <c r="I357" s="247"/>
      <c r="J357" s="248"/>
    </row>
    <row r="358" spans="1:10" customFormat="1" ht="15.75" customHeight="1">
      <c r="A358" s="224"/>
      <c r="B358" s="229"/>
      <c r="C358" s="247"/>
      <c r="D358" s="247"/>
      <c r="E358" s="247"/>
      <c r="F358" s="247"/>
      <c r="G358" s="247"/>
      <c r="H358" s="247"/>
      <c r="I358" s="247"/>
      <c r="J358" s="248"/>
    </row>
    <row r="359" spans="1:10" customFormat="1" ht="15.75" customHeight="1">
      <c r="A359" s="224"/>
      <c r="B359" s="229"/>
      <c r="C359" s="247"/>
      <c r="D359" s="247"/>
      <c r="E359" s="247"/>
      <c r="F359" s="247"/>
      <c r="G359" s="247"/>
      <c r="H359" s="247"/>
      <c r="I359" s="247"/>
      <c r="J359" s="248"/>
    </row>
    <row r="360" spans="1:10" customFormat="1" ht="15.75" customHeight="1">
      <c r="A360" s="224"/>
      <c r="B360" s="229"/>
      <c r="C360" s="247"/>
      <c r="D360" s="247"/>
      <c r="E360" s="247"/>
      <c r="F360" s="247"/>
      <c r="G360" s="247"/>
      <c r="H360" s="247"/>
      <c r="I360" s="247"/>
      <c r="J360" s="248"/>
    </row>
    <row r="361" spans="1:10" customFormat="1" ht="15.75" customHeight="1">
      <c r="A361" s="224"/>
      <c r="B361" s="229"/>
      <c r="C361" s="247"/>
      <c r="D361" s="247"/>
      <c r="E361" s="247"/>
      <c r="F361" s="247"/>
      <c r="G361" s="247"/>
      <c r="H361" s="247"/>
      <c r="I361" s="247"/>
      <c r="J361" s="248"/>
    </row>
    <row r="362" spans="1:10" customFormat="1" ht="15.75" customHeight="1">
      <c r="A362" s="224"/>
      <c r="B362" s="229"/>
      <c r="C362" s="247"/>
      <c r="D362" s="247"/>
      <c r="E362" s="247"/>
      <c r="F362" s="247"/>
      <c r="G362" s="247"/>
      <c r="H362" s="247"/>
      <c r="I362" s="247"/>
      <c r="J362" s="248"/>
    </row>
    <row r="363" spans="1:10" customFormat="1" ht="15.75" customHeight="1">
      <c r="A363" s="224"/>
      <c r="B363" s="229"/>
      <c r="C363" s="247"/>
      <c r="D363" s="247"/>
      <c r="E363" s="247"/>
      <c r="F363" s="247"/>
      <c r="G363" s="247"/>
      <c r="H363" s="247"/>
      <c r="I363" s="247"/>
      <c r="J363" s="248"/>
    </row>
    <row r="364" spans="1:10" customFormat="1" ht="15.75" customHeight="1">
      <c r="A364" s="224"/>
      <c r="B364" s="229"/>
      <c r="C364" s="247"/>
      <c r="D364" s="247"/>
      <c r="E364" s="247"/>
      <c r="F364" s="247"/>
      <c r="G364" s="247"/>
      <c r="H364" s="247"/>
      <c r="I364" s="247"/>
      <c r="J364" s="248"/>
    </row>
    <row r="365" spans="1:10" customFormat="1" ht="15.75" customHeight="1">
      <c r="A365" s="224"/>
      <c r="B365" s="229"/>
      <c r="C365" s="247"/>
      <c r="D365" s="247"/>
      <c r="E365" s="247"/>
      <c r="F365" s="247"/>
      <c r="G365" s="247"/>
      <c r="H365" s="247"/>
      <c r="I365" s="247"/>
      <c r="J365" s="248"/>
    </row>
    <row r="366" spans="1:10" customFormat="1" ht="15.75" customHeight="1">
      <c r="A366" s="224"/>
      <c r="B366" s="229"/>
      <c r="C366" s="247"/>
      <c r="D366" s="247"/>
      <c r="E366" s="247"/>
      <c r="F366" s="247"/>
      <c r="G366" s="247"/>
      <c r="H366" s="247"/>
      <c r="I366" s="247"/>
      <c r="J366" s="248"/>
    </row>
    <row r="367" spans="1:10" customFormat="1" ht="15.75" customHeight="1">
      <c r="A367" s="224"/>
      <c r="B367" s="229"/>
      <c r="C367" s="247"/>
      <c r="D367" s="247"/>
      <c r="E367" s="247"/>
      <c r="F367" s="247"/>
      <c r="G367" s="247"/>
      <c r="H367" s="247"/>
      <c r="I367" s="247"/>
      <c r="J367" s="248"/>
    </row>
    <row r="368" spans="1:10" customFormat="1" ht="15.75" customHeight="1">
      <c r="A368" s="224"/>
      <c r="B368" s="229"/>
      <c r="C368" s="247"/>
      <c r="D368" s="247"/>
      <c r="E368" s="247"/>
      <c r="F368" s="247"/>
      <c r="G368" s="247"/>
      <c r="H368" s="247"/>
      <c r="I368" s="247"/>
      <c r="J368" s="248"/>
    </row>
    <row r="369" spans="1:10" customFormat="1" ht="15.75" customHeight="1">
      <c r="A369" s="224"/>
      <c r="B369" s="229"/>
      <c r="C369" s="247"/>
      <c r="D369" s="247"/>
      <c r="E369" s="247"/>
      <c r="F369" s="247"/>
      <c r="G369" s="247"/>
      <c r="H369" s="247"/>
      <c r="I369" s="247"/>
      <c r="J369" s="248"/>
    </row>
    <row r="370" spans="1:10" customFormat="1" ht="15.75" customHeight="1" thickBot="1">
      <c r="A370" s="225"/>
      <c r="B370" s="232"/>
      <c r="C370" s="233"/>
      <c r="D370" s="233"/>
      <c r="E370" s="233"/>
      <c r="F370" s="233"/>
      <c r="G370" s="233"/>
      <c r="H370" s="233"/>
      <c r="I370" s="233"/>
      <c r="J370" s="249"/>
    </row>
    <row r="371" spans="1:10" customFormat="1" ht="15.75" customHeight="1">
      <c r="A371" s="223" t="s">
        <v>147</v>
      </c>
      <c r="B371" s="226"/>
      <c r="C371" s="227"/>
      <c r="D371" s="227"/>
      <c r="E371" s="227"/>
      <c r="F371" s="227"/>
      <c r="G371" s="227"/>
      <c r="H371" s="227"/>
      <c r="I371" s="227"/>
      <c r="J371" s="228"/>
    </row>
    <row r="372" spans="1:10" customFormat="1" ht="15.75" customHeight="1">
      <c r="A372" s="224"/>
      <c r="B372" s="229"/>
      <c r="C372" s="230"/>
      <c r="D372" s="230"/>
      <c r="E372" s="230"/>
      <c r="F372" s="230"/>
      <c r="G372" s="230"/>
      <c r="H372" s="230"/>
      <c r="I372" s="230"/>
      <c r="J372" s="231"/>
    </row>
    <row r="373" spans="1:10" customFormat="1" ht="15.75" customHeight="1">
      <c r="A373" s="224"/>
      <c r="B373" s="229"/>
      <c r="C373" s="230"/>
      <c r="D373" s="230"/>
      <c r="E373" s="230"/>
      <c r="F373" s="230"/>
      <c r="G373" s="230"/>
      <c r="H373" s="230"/>
      <c r="I373" s="230"/>
      <c r="J373" s="231"/>
    </row>
    <row r="374" spans="1:10" customFormat="1" ht="15.75" customHeight="1">
      <c r="A374" s="224"/>
      <c r="B374" s="229"/>
      <c r="C374" s="230"/>
      <c r="D374" s="230"/>
      <c r="E374" s="230"/>
      <c r="F374" s="230"/>
      <c r="G374" s="230"/>
      <c r="H374" s="230"/>
      <c r="I374" s="230"/>
      <c r="J374" s="231"/>
    </row>
    <row r="375" spans="1:10" customFormat="1" ht="15.75" customHeight="1">
      <c r="A375" s="224"/>
      <c r="B375" s="229"/>
      <c r="C375" s="230"/>
      <c r="D375" s="230"/>
      <c r="E375" s="230"/>
      <c r="F375" s="230"/>
      <c r="G375" s="230"/>
      <c r="H375" s="230"/>
      <c r="I375" s="230"/>
      <c r="J375" s="231"/>
    </row>
    <row r="376" spans="1:10" customFormat="1" ht="15.75" customHeight="1">
      <c r="A376" s="224"/>
      <c r="B376" s="229"/>
      <c r="C376" s="230"/>
      <c r="D376" s="230"/>
      <c r="E376" s="230"/>
      <c r="F376" s="230"/>
      <c r="G376" s="230"/>
      <c r="H376" s="230"/>
      <c r="I376" s="230"/>
      <c r="J376" s="231"/>
    </row>
    <row r="377" spans="1:10" customFormat="1" ht="15.75" customHeight="1">
      <c r="A377" s="224"/>
      <c r="B377" s="229"/>
      <c r="C377" s="230"/>
      <c r="D377" s="230"/>
      <c r="E377" s="230"/>
      <c r="F377" s="230"/>
      <c r="G377" s="230"/>
      <c r="H377" s="230"/>
      <c r="I377" s="230"/>
      <c r="J377" s="231"/>
    </row>
    <row r="378" spans="1:10" customFormat="1" ht="15.75" customHeight="1">
      <c r="A378" s="224"/>
      <c r="B378" s="229"/>
      <c r="C378" s="230"/>
      <c r="D378" s="230"/>
      <c r="E378" s="230"/>
      <c r="F378" s="230"/>
      <c r="G378" s="230"/>
      <c r="H378" s="230"/>
      <c r="I378" s="230"/>
      <c r="J378" s="231"/>
    </row>
    <row r="379" spans="1:10" customFormat="1" ht="15.75" customHeight="1">
      <c r="A379" s="224"/>
      <c r="B379" s="229"/>
      <c r="C379" s="230"/>
      <c r="D379" s="230"/>
      <c r="E379" s="230"/>
      <c r="F379" s="230"/>
      <c r="G379" s="230"/>
      <c r="H379" s="230"/>
      <c r="I379" s="230"/>
      <c r="J379" s="231"/>
    </row>
    <row r="380" spans="1:10" customFormat="1" ht="15.75" customHeight="1">
      <c r="A380" s="224"/>
      <c r="B380" s="229"/>
      <c r="C380" s="230"/>
      <c r="D380" s="230"/>
      <c r="E380" s="230"/>
      <c r="F380" s="230"/>
      <c r="G380" s="230"/>
      <c r="H380" s="230"/>
      <c r="I380" s="230"/>
      <c r="J380" s="231"/>
    </row>
    <row r="381" spans="1:10" customFormat="1" ht="15.75" customHeight="1">
      <c r="A381" s="224"/>
      <c r="B381" s="229"/>
      <c r="C381" s="230"/>
      <c r="D381" s="230"/>
      <c r="E381" s="230"/>
      <c r="F381" s="230"/>
      <c r="G381" s="230"/>
      <c r="H381" s="230"/>
      <c r="I381" s="230"/>
      <c r="J381" s="231"/>
    </row>
    <row r="382" spans="1:10" customFormat="1" ht="15.75" customHeight="1">
      <c r="A382" s="224"/>
      <c r="B382" s="229"/>
      <c r="C382" s="230"/>
      <c r="D382" s="230"/>
      <c r="E382" s="230"/>
      <c r="F382" s="230"/>
      <c r="G382" s="230"/>
      <c r="H382" s="230"/>
      <c r="I382" s="230"/>
      <c r="J382" s="231"/>
    </row>
    <row r="383" spans="1:10" customFormat="1" ht="15.75" customHeight="1">
      <c r="A383" s="224"/>
      <c r="B383" s="229"/>
      <c r="C383" s="230"/>
      <c r="D383" s="230"/>
      <c r="E383" s="230"/>
      <c r="F383" s="230"/>
      <c r="G383" s="230"/>
      <c r="H383" s="230"/>
      <c r="I383" s="230"/>
      <c r="J383" s="231"/>
    </row>
    <row r="384" spans="1:10" customFormat="1" ht="15.75" customHeight="1">
      <c r="A384" s="224"/>
      <c r="B384" s="229"/>
      <c r="C384" s="230"/>
      <c r="D384" s="230"/>
      <c r="E384" s="230"/>
      <c r="F384" s="230"/>
      <c r="G384" s="230"/>
      <c r="H384" s="230"/>
      <c r="I384" s="230"/>
      <c r="J384" s="231"/>
    </row>
    <row r="385" spans="1:10" customFormat="1" ht="15.75" customHeight="1">
      <c r="A385" s="224"/>
      <c r="B385" s="229"/>
      <c r="C385" s="230"/>
      <c r="D385" s="230"/>
      <c r="E385" s="230"/>
      <c r="F385" s="230"/>
      <c r="G385" s="230"/>
      <c r="H385" s="230"/>
      <c r="I385" s="230"/>
      <c r="J385" s="231"/>
    </row>
    <row r="386" spans="1:10" customFormat="1" ht="15.75" customHeight="1">
      <c r="A386" s="224"/>
      <c r="B386" s="229"/>
      <c r="C386" s="230"/>
      <c r="D386" s="230"/>
      <c r="E386" s="230"/>
      <c r="F386" s="230"/>
      <c r="G386" s="230"/>
      <c r="H386" s="230"/>
      <c r="I386" s="230"/>
      <c r="J386" s="231"/>
    </row>
    <row r="387" spans="1:10" customFormat="1" ht="15.75" customHeight="1">
      <c r="A387" s="224"/>
      <c r="B387" s="229"/>
      <c r="C387" s="230"/>
      <c r="D387" s="230"/>
      <c r="E387" s="230"/>
      <c r="F387" s="230"/>
      <c r="G387" s="230"/>
      <c r="H387" s="230"/>
      <c r="I387" s="230"/>
      <c r="J387" s="231"/>
    </row>
    <row r="388" spans="1:10" customFormat="1" ht="15.75" customHeight="1">
      <c r="A388" s="224"/>
      <c r="B388" s="229"/>
      <c r="C388" s="230"/>
      <c r="D388" s="230"/>
      <c r="E388" s="230"/>
      <c r="F388" s="230"/>
      <c r="G388" s="230"/>
      <c r="H388" s="230"/>
      <c r="I388" s="230"/>
      <c r="J388" s="231"/>
    </row>
    <row r="389" spans="1:10" customFormat="1" ht="15.75" customHeight="1">
      <c r="A389" s="224"/>
      <c r="B389" s="229"/>
      <c r="C389" s="230"/>
      <c r="D389" s="230"/>
      <c r="E389" s="230"/>
      <c r="F389" s="230"/>
      <c r="G389" s="230"/>
      <c r="H389" s="230"/>
      <c r="I389" s="230"/>
      <c r="J389" s="231"/>
    </row>
    <row r="390" spans="1:10" customFormat="1" ht="15.75" customHeight="1">
      <c r="A390" s="224"/>
      <c r="B390" s="229"/>
      <c r="C390" s="230"/>
      <c r="D390" s="230"/>
      <c r="E390" s="230"/>
      <c r="F390" s="230"/>
      <c r="G390" s="230"/>
      <c r="H390" s="230"/>
      <c r="I390" s="230"/>
      <c r="J390" s="231"/>
    </row>
    <row r="391" spans="1:10" customFormat="1" ht="15.75" customHeight="1">
      <c r="A391" s="224"/>
      <c r="B391" s="229"/>
      <c r="C391" s="230"/>
      <c r="D391" s="230"/>
      <c r="E391" s="230"/>
      <c r="F391" s="230"/>
      <c r="G391" s="230"/>
      <c r="H391" s="230"/>
      <c r="I391" s="230"/>
      <c r="J391" s="231"/>
    </row>
    <row r="392" spans="1:10" customFormat="1" ht="15.75" customHeight="1">
      <c r="A392" s="224"/>
      <c r="B392" s="229"/>
      <c r="C392" s="230"/>
      <c r="D392" s="230"/>
      <c r="E392" s="230"/>
      <c r="F392" s="230"/>
      <c r="G392" s="230"/>
      <c r="H392" s="230"/>
      <c r="I392" s="230"/>
      <c r="J392" s="231"/>
    </row>
    <row r="393" spans="1:10" customFormat="1" ht="15.75" customHeight="1">
      <c r="A393" s="224"/>
      <c r="B393" s="229"/>
      <c r="C393" s="230"/>
      <c r="D393" s="230"/>
      <c r="E393" s="230"/>
      <c r="F393" s="230"/>
      <c r="G393" s="230"/>
      <c r="H393" s="230"/>
      <c r="I393" s="230"/>
      <c r="J393" s="231"/>
    </row>
    <row r="394" spans="1:10" customFormat="1" ht="15.75" customHeight="1">
      <c r="A394" s="224"/>
      <c r="B394" s="229"/>
      <c r="C394" s="230"/>
      <c r="D394" s="230"/>
      <c r="E394" s="230"/>
      <c r="F394" s="230"/>
      <c r="G394" s="230"/>
      <c r="H394" s="230"/>
      <c r="I394" s="230"/>
      <c r="J394" s="231"/>
    </row>
    <row r="395" spans="1:10" customFormat="1" ht="15.75" customHeight="1">
      <c r="A395" s="224"/>
      <c r="B395" s="229"/>
      <c r="C395" s="230"/>
      <c r="D395" s="230"/>
      <c r="E395" s="230"/>
      <c r="F395" s="230"/>
      <c r="G395" s="230"/>
      <c r="H395" s="230"/>
      <c r="I395" s="230"/>
      <c r="J395" s="231"/>
    </row>
    <row r="396" spans="1:10" customFormat="1" ht="15.75" customHeight="1">
      <c r="A396" s="224"/>
      <c r="B396" s="229"/>
      <c r="C396" s="230"/>
      <c r="D396" s="230"/>
      <c r="E396" s="230"/>
      <c r="F396" s="230"/>
      <c r="G396" s="230"/>
      <c r="H396" s="230"/>
      <c r="I396" s="230"/>
      <c r="J396" s="231"/>
    </row>
    <row r="397" spans="1:10" customFormat="1" ht="15.75" customHeight="1">
      <c r="A397" s="224"/>
      <c r="B397" s="229"/>
      <c r="C397" s="230"/>
      <c r="D397" s="230"/>
      <c r="E397" s="230"/>
      <c r="F397" s="230"/>
      <c r="G397" s="230"/>
      <c r="H397" s="230"/>
      <c r="I397" s="230"/>
      <c r="J397" s="231"/>
    </row>
    <row r="398" spans="1:10" customFormat="1" ht="15.75" customHeight="1">
      <c r="A398" s="224"/>
      <c r="B398" s="229"/>
      <c r="C398" s="230"/>
      <c r="D398" s="230"/>
      <c r="E398" s="230"/>
      <c r="F398" s="230"/>
      <c r="G398" s="230"/>
      <c r="H398" s="230"/>
      <c r="I398" s="230"/>
      <c r="J398" s="231"/>
    </row>
    <row r="399" spans="1:10" customFormat="1" ht="15.75" customHeight="1">
      <c r="A399" s="224"/>
      <c r="B399" s="229"/>
      <c r="C399" s="230"/>
      <c r="D399" s="230"/>
      <c r="E399" s="230"/>
      <c r="F399" s="230"/>
      <c r="G399" s="230"/>
      <c r="H399" s="230"/>
      <c r="I399" s="230"/>
      <c r="J399" s="231"/>
    </row>
    <row r="400" spans="1:10" customFormat="1" ht="15.75" customHeight="1">
      <c r="A400" s="224"/>
      <c r="B400" s="229"/>
      <c r="C400" s="230"/>
      <c r="D400" s="230"/>
      <c r="E400" s="230"/>
      <c r="F400" s="230"/>
      <c r="G400" s="230"/>
      <c r="H400" s="230"/>
      <c r="I400" s="230"/>
      <c r="J400" s="231"/>
    </row>
    <row r="401" spans="1:10" customFormat="1" ht="15.75" customHeight="1">
      <c r="A401" s="224"/>
      <c r="B401" s="229"/>
      <c r="C401" s="230"/>
      <c r="D401" s="230"/>
      <c r="E401" s="230"/>
      <c r="F401" s="230"/>
      <c r="G401" s="230"/>
      <c r="H401" s="230"/>
      <c r="I401" s="230"/>
      <c r="J401" s="231"/>
    </row>
    <row r="402" spans="1:10" customFormat="1" ht="15.75" customHeight="1">
      <c r="A402" s="224"/>
      <c r="B402" s="229"/>
      <c r="C402" s="230"/>
      <c r="D402" s="230"/>
      <c r="E402" s="230"/>
      <c r="F402" s="230"/>
      <c r="G402" s="230"/>
      <c r="H402" s="230"/>
      <c r="I402" s="230"/>
      <c r="J402" s="231"/>
    </row>
    <row r="403" spans="1:10" customFormat="1" ht="15.75" customHeight="1">
      <c r="A403" s="224"/>
      <c r="B403" s="229"/>
      <c r="C403" s="230"/>
      <c r="D403" s="230"/>
      <c r="E403" s="230"/>
      <c r="F403" s="230"/>
      <c r="G403" s="230"/>
      <c r="H403" s="230"/>
      <c r="I403" s="230"/>
      <c r="J403" s="231"/>
    </row>
    <row r="404" spans="1:10" customFormat="1" ht="15.75" customHeight="1">
      <c r="A404" s="224"/>
      <c r="B404" s="229"/>
      <c r="C404" s="230"/>
      <c r="D404" s="230"/>
      <c r="E404" s="230"/>
      <c r="F404" s="230"/>
      <c r="G404" s="230"/>
      <c r="H404" s="230"/>
      <c r="I404" s="230"/>
      <c r="J404" s="231"/>
    </row>
    <row r="405" spans="1:10" customFormat="1" ht="15.75" customHeight="1">
      <c r="A405" s="224"/>
      <c r="B405" s="229"/>
      <c r="C405" s="230"/>
      <c r="D405" s="230"/>
      <c r="E405" s="230"/>
      <c r="F405" s="230"/>
      <c r="G405" s="230"/>
      <c r="H405" s="230"/>
      <c r="I405" s="230"/>
      <c r="J405" s="231"/>
    </row>
    <row r="406" spans="1:10" customFormat="1" ht="15.75" customHeight="1">
      <c r="A406" s="224"/>
      <c r="B406" s="229"/>
      <c r="C406" s="230"/>
      <c r="D406" s="230"/>
      <c r="E406" s="230"/>
      <c r="F406" s="230"/>
      <c r="G406" s="230"/>
      <c r="H406" s="230"/>
      <c r="I406" s="230"/>
      <c r="J406" s="231"/>
    </row>
    <row r="407" spans="1:10" customFormat="1" ht="15.75" customHeight="1">
      <c r="A407" s="224"/>
      <c r="B407" s="229"/>
      <c r="C407" s="230"/>
      <c r="D407" s="230"/>
      <c r="E407" s="230"/>
      <c r="F407" s="230"/>
      <c r="G407" s="230"/>
      <c r="H407" s="230"/>
      <c r="I407" s="230"/>
      <c r="J407" s="231"/>
    </row>
    <row r="408" spans="1:10" customFormat="1" ht="15.75" customHeight="1">
      <c r="A408" s="224"/>
      <c r="B408" s="229"/>
      <c r="C408" s="230"/>
      <c r="D408" s="230"/>
      <c r="E408" s="230"/>
      <c r="F408" s="230"/>
      <c r="G408" s="230"/>
      <c r="H408" s="230"/>
      <c r="I408" s="230"/>
      <c r="J408" s="231"/>
    </row>
    <row r="409" spans="1:10" customFormat="1" ht="15.75" customHeight="1">
      <c r="A409" s="224"/>
      <c r="B409" s="229"/>
      <c r="C409" s="230"/>
      <c r="D409" s="230"/>
      <c r="E409" s="230"/>
      <c r="F409" s="230"/>
      <c r="G409" s="230"/>
      <c r="H409" s="230"/>
      <c r="I409" s="230"/>
      <c r="J409" s="231"/>
    </row>
    <row r="410" spans="1:10" customFormat="1" ht="15.75" customHeight="1">
      <c r="A410" s="224"/>
      <c r="B410" s="229"/>
      <c r="C410" s="230"/>
      <c r="D410" s="230"/>
      <c r="E410" s="230"/>
      <c r="F410" s="230"/>
      <c r="G410" s="230"/>
      <c r="H410" s="230"/>
      <c r="I410" s="230"/>
      <c r="J410" s="231"/>
    </row>
    <row r="411" spans="1:10" customFormat="1" ht="15.75" customHeight="1">
      <c r="A411" s="224"/>
      <c r="B411" s="229"/>
      <c r="C411" s="230"/>
      <c r="D411" s="230"/>
      <c r="E411" s="230"/>
      <c r="F411" s="230"/>
      <c r="G411" s="230"/>
      <c r="H411" s="230"/>
      <c r="I411" s="230"/>
      <c r="J411" s="231"/>
    </row>
    <row r="412" spans="1:10" customFormat="1" ht="15.75" customHeight="1">
      <c r="A412" s="224"/>
      <c r="B412" s="229"/>
      <c r="C412" s="230"/>
      <c r="D412" s="230"/>
      <c r="E412" s="230"/>
      <c r="F412" s="230"/>
      <c r="G412" s="230"/>
      <c r="H412" s="230"/>
      <c r="I412" s="230"/>
      <c r="J412" s="231"/>
    </row>
    <row r="413" spans="1:10" customFormat="1" ht="15.75" customHeight="1">
      <c r="A413" s="224"/>
      <c r="B413" s="229"/>
      <c r="C413" s="230"/>
      <c r="D413" s="230"/>
      <c r="E413" s="230"/>
      <c r="F413" s="230"/>
      <c r="G413" s="230"/>
      <c r="H413" s="230"/>
      <c r="I413" s="230"/>
      <c r="J413" s="231"/>
    </row>
    <row r="414" spans="1:10" customFormat="1" ht="15.75" customHeight="1">
      <c r="A414" s="224"/>
      <c r="B414" s="229"/>
      <c r="C414" s="230"/>
      <c r="D414" s="230"/>
      <c r="E414" s="230"/>
      <c r="F414" s="230"/>
      <c r="G414" s="230"/>
      <c r="H414" s="230"/>
      <c r="I414" s="230"/>
      <c r="J414" s="231"/>
    </row>
    <row r="415" spans="1:10" customFormat="1" ht="15.75" customHeight="1">
      <c r="A415" s="224"/>
      <c r="B415" s="229"/>
      <c r="C415" s="230"/>
      <c r="D415" s="230"/>
      <c r="E415" s="230"/>
      <c r="F415" s="230"/>
      <c r="G415" s="230"/>
      <c r="H415" s="230"/>
      <c r="I415" s="230"/>
      <c r="J415" s="231"/>
    </row>
    <row r="416" spans="1:10" customFormat="1" ht="15.75" customHeight="1">
      <c r="A416" s="224"/>
      <c r="B416" s="229"/>
      <c r="C416" s="230"/>
      <c r="D416" s="230"/>
      <c r="E416" s="230"/>
      <c r="F416" s="230"/>
      <c r="G416" s="230"/>
      <c r="H416" s="230"/>
      <c r="I416" s="230"/>
      <c r="J416" s="231"/>
    </row>
    <row r="417" spans="1:10" customFormat="1" ht="15.75" customHeight="1">
      <c r="A417" s="224"/>
      <c r="B417" s="229"/>
      <c r="C417" s="230"/>
      <c r="D417" s="230"/>
      <c r="E417" s="230"/>
      <c r="F417" s="230"/>
      <c r="G417" s="230"/>
      <c r="H417" s="230"/>
      <c r="I417" s="230"/>
      <c r="J417" s="231"/>
    </row>
    <row r="418" spans="1:10" customFormat="1" ht="15.75" customHeight="1">
      <c r="A418" s="224"/>
      <c r="B418" s="229"/>
      <c r="C418" s="230"/>
      <c r="D418" s="230"/>
      <c r="E418" s="230"/>
      <c r="F418" s="230"/>
      <c r="G418" s="230"/>
      <c r="H418" s="230"/>
      <c r="I418" s="230"/>
      <c r="J418" s="231"/>
    </row>
    <row r="419" spans="1:10" customFormat="1" ht="15.75" customHeight="1">
      <c r="A419" s="224"/>
      <c r="B419" s="229"/>
      <c r="C419" s="230"/>
      <c r="D419" s="230"/>
      <c r="E419" s="230"/>
      <c r="F419" s="230"/>
      <c r="G419" s="230"/>
      <c r="H419" s="230"/>
      <c r="I419" s="230"/>
      <c r="J419" s="231"/>
    </row>
    <row r="420" spans="1:10" customFormat="1" ht="15.75" customHeight="1">
      <c r="A420" s="224"/>
      <c r="B420" s="229"/>
      <c r="C420" s="230"/>
      <c r="D420" s="230"/>
      <c r="E420" s="230"/>
      <c r="F420" s="230"/>
      <c r="G420" s="230"/>
      <c r="H420" s="230"/>
      <c r="I420" s="230"/>
      <c r="J420" s="231"/>
    </row>
    <row r="421" spans="1:10" customFormat="1" ht="15.75" customHeight="1">
      <c r="A421" s="224"/>
      <c r="B421" s="229"/>
      <c r="C421" s="230"/>
      <c r="D421" s="230"/>
      <c r="E421" s="230"/>
      <c r="F421" s="230"/>
      <c r="G421" s="230"/>
      <c r="H421" s="230"/>
      <c r="I421" s="230"/>
      <c r="J421" s="231"/>
    </row>
    <row r="422" spans="1:10" customFormat="1" ht="15.75" customHeight="1" thickBot="1">
      <c r="A422" s="225"/>
      <c r="B422" s="232"/>
      <c r="C422" s="233"/>
      <c r="D422" s="233"/>
      <c r="E422" s="233"/>
      <c r="F422" s="233"/>
      <c r="G422" s="233"/>
      <c r="H422" s="233"/>
      <c r="I422" s="233"/>
      <c r="J422" s="234"/>
    </row>
    <row r="423" spans="1:10" customFormat="1" ht="15.75" customHeight="1"/>
    <row r="424" spans="1:10" customFormat="1" ht="15.75" customHeight="1"/>
    <row r="425" spans="1:10" customFormat="1" ht="15.75" customHeight="1"/>
    <row r="426" spans="1:10" customFormat="1" ht="15.75" customHeight="1"/>
    <row r="427" spans="1:10" customFormat="1" ht="15.75" customHeight="1"/>
    <row r="428" spans="1:10" customFormat="1" ht="15.75" customHeight="1"/>
    <row r="429" spans="1:10" customFormat="1" ht="15.75" customHeight="1"/>
    <row r="430" spans="1:10" customFormat="1" ht="15.75" customHeight="1"/>
    <row r="431" spans="1:10" customFormat="1" ht="15.75" customHeight="1"/>
    <row r="432" spans="1:10" customFormat="1" ht="15.75" customHeight="1"/>
    <row r="433" customFormat="1" ht="15.75" customHeight="1"/>
    <row r="434" customFormat="1" ht="15.75" customHeight="1"/>
    <row r="435" customFormat="1" ht="15.75" customHeight="1"/>
    <row r="436" customFormat="1" ht="15.75" customHeight="1"/>
    <row r="437" customFormat="1" ht="15.75" customHeight="1"/>
    <row r="438" customFormat="1" ht="15.75" customHeight="1"/>
    <row r="439" customFormat="1" ht="15.75" customHeight="1"/>
    <row r="440" customFormat="1" ht="15.75" customHeight="1"/>
    <row r="441" customFormat="1" ht="15.75" customHeight="1"/>
    <row r="442" customFormat="1" ht="15.75" customHeight="1"/>
    <row r="443" customFormat="1" ht="15.75" customHeight="1"/>
    <row r="444" customFormat="1" ht="15.75" customHeight="1"/>
    <row r="445" customFormat="1" ht="15.75" customHeight="1"/>
    <row r="446" customFormat="1" ht="15.75" customHeight="1"/>
    <row r="447" customFormat="1" ht="15.75" customHeight="1"/>
    <row r="448" customFormat="1" ht="15.75" customHeight="1"/>
    <row r="449" customFormat="1" ht="15.75" customHeight="1"/>
    <row r="450" customFormat="1" ht="15.75" customHeight="1"/>
    <row r="451" customFormat="1" ht="15.75" customHeight="1"/>
    <row r="452" customFormat="1" ht="15.75" customHeight="1"/>
    <row r="453" customFormat="1" ht="15.75" customHeight="1"/>
    <row r="454" customFormat="1" ht="15.75" customHeight="1"/>
    <row r="455" customFormat="1" ht="15.75" customHeight="1"/>
    <row r="456" customFormat="1" ht="15.75" customHeight="1"/>
    <row r="457" customFormat="1" ht="15.75" customHeight="1"/>
    <row r="458" customFormat="1" ht="15.75" customHeight="1"/>
    <row r="459" customFormat="1" ht="15.75" customHeight="1"/>
    <row r="460" customFormat="1" ht="15.75" customHeight="1"/>
    <row r="461" customFormat="1" ht="15.75" customHeight="1"/>
    <row r="462" customFormat="1" ht="15.75" customHeight="1"/>
    <row r="463" customFormat="1" ht="15.75" customHeight="1"/>
    <row r="464" customFormat="1" ht="15.75" customHeight="1"/>
    <row r="465" customFormat="1" ht="15.75" customHeight="1"/>
    <row r="466" customFormat="1" ht="15.75" customHeight="1"/>
    <row r="467" customFormat="1" ht="15.75" customHeight="1"/>
    <row r="468" customFormat="1" ht="15.75" customHeight="1"/>
    <row r="469" customFormat="1" ht="15.75" customHeight="1"/>
    <row r="470" customFormat="1" ht="15.75" customHeight="1"/>
    <row r="471" customFormat="1" ht="15.75" customHeight="1"/>
    <row r="472" customFormat="1" ht="15.75" customHeight="1"/>
    <row r="473" customFormat="1" ht="15.75" customHeight="1"/>
    <row r="474" customFormat="1" ht="15.75" customHeight="1"/>
    <row r="475" customFormat="1" ht="15.75" customHeight="1"/>
    <row r="476" customFormat="1" ht="15.75" customHeight="1"/>
    <row r="477" customFormat="1" ht="15.75" customHeight="1"/>
    <row r="478" customFormat="1" ht="15.75" customHeight="1"/>
    <row r="479" customFormat="1" ht="15.75" customHeight="1"/>
    <row r="480" customFormat="1" ht="15.75" customHeight="1"/>
    <row r="481" customFormat="1" ht="15.75" customHeight="1"/>
    <row r="482" customFormat="1" ht="15.75" customHeight="1"/>
    <row r="483" customFormat="1" ht="15.75" customHeight="1"/>
    <row r="484" customFormat="1" ht="15.75" customHeight="1"/>
    <row r="485" customFormat="1" ht="15.75" customHeight="1"/>
    <row r="486" customFormat="1" ht="15.75" customHeight="1"/>
    <row r="487" customFormat="1" ht="15.75" customHeight="1"/>
    <row r="488" customFormat="1" ht="15.75" customHeight="1"/>
    <row r="489" customFormat="1" ht="15.75" customHeight="1"/>
    <row r="490" customFormat="1" ht="15.75" customHeight="1"/>
    <row r="491" customFormat="1" ht="15.75" customHeight="1"/>
    <row r="492" customFormat="1" ht="15.75" customHeight="1"/>
    <row r="493" customFormat="1" ht="15.75" customHeight="1"/>
    <row r="494" customFormat="1" ht="15.75" customHeight="1"/>
    <row r="495" customFormat="1" ht="15.75" customHeight="1"/>
    <row r="496" customFormat="1" ht="15.75" customHeight="1"/>
    <row r="497" customFormat="1" ht="15.75" customHeight="1"/>
    <row r="498" customFormat="1" ht="15.75" customHeight="1"/>
    <row r="499" customFormat="1" ht="15.75" customHeight="1"/>
    <row r="500" customFormat="1" ht="15.75" customHeight="1"/>
    <row r="501" customFormat="1" ht="15.75" customHeight="1"/>
    <row r="502" customFormat="1" ht="15.75" customHeight="1"/>
    <row r="503" customFormat="1" ht="15.75" customHeight="1"/>
    <row r="504" customFormat="1" ht="15.75" customHeight="1"/>
    <row r="505" customFormat="1" ht="15.75" customHeight="1"/>
    <row r="506" customFormat="1" ht="15.75" customHeight="1"/>
    <row r="507" customFormat="1" ht="15.75" customHeight="1"/>
    <row r="508" customFormat="1" ht="15.75" customHeight="1"/>
    <row r="509" customFormat="1" ht="15.75" customHeight="1"/>
    <row r="510" customFormat="1" ht="15.75" customHeight="1"/>
    <row r="511" customFormat="1" ht="15.75" customHeight="1"/>
    <row r="512" customFormat="1" ht="15.75" customHeight="1"/>
    <row r="513" customFormat="1" ht="15.75" customHeight="1"/>
    <row r="514" customFormat="1" ht="15.75" customHeight="1"/>
    <row r="515" customFormat="1" ht="15.75" customHeight="1"/>
    <row r="516" customFormat="1" ht="15.75" customHeight="1"/>
    <row r="517" customFormat="1" ht="15.75" customHeight="1"/>
    <row r="518" customFormat="1" ht="15.75" customHeight="1"/>
    <row r="519" customFormat="1" ht="15.75" customHeight="1"/>
    <row r="520" customFormat="1" ht="15.75" customHeight="1"/>
    <row r="521" customFormat="1" ht="15.75" customHeight="1"/>
    <row r="522" customFormat="1" ht="15.75" customHeight="1"/>
    <row r="523" customFormat="1" ht="15.75" customHeight="1"/>
    <row r="524" customFormat="1" ht="15.75" customHeight="1"/>
    <row r="525" customFormat="1" ht="15.75" customHeight="1"/>
    <row r="526" customFormat="1" ht="15.75" customHeight="1"/>
    <row r="527" customFormat="1" ht="15.75" customHeight="1"/>
    <row r="528" customFormat="1" ht="15.75" customHeight="1"/>
    <row r="529" customFormat="1" ht="15.75" customHeight="1"/>
    <row r="530" customFormat="1" ht="15.75" customHeight="1"/>
    <row r="531" customFormat="1" ht="15.75" customHeight="1"/>
    <row r="532" customFormat="1" ht="15.75" customHeight="1"/>
    <row r="533" customFormat="1" ht="15.75" customHeight="1"/>
    <row r="534" customFormat="1" ht="15.75" customHeight="1"/>
    <row r="535" customFormat="1" ht="15.75" customHeight="1"/>
    <row r="536" customFormat="1" ht="15.75" customHeight="1"/>
    <row r="537" customFormat="1" ht="15.75" customHeight="1"/>
    <row r="538" customFormat="1" ht="15.75" customHeight="1"/>
    <row r="539" customFormat="1" ht="15.75" customHeight="1"/>
    <row r="540" customFormat="1" ht="15.75" customHeight="1"/>
    <row r="541" customFormat="1" ht="15.75" customHeight="1"/>
    <row r="542" customFormat="1" ht="15.75" customHeight="1"/>
    <row r="543" customFormat="1" ht="15.75" customHeight="1"/>
    <row r="544" customFormat="1" ht="15.75" customHeight="1"/>
    <row r="545" customFormat="1" ht="15.75" customHeight="1"/>
    <row r="546" customFormat="1" ht="15.75" customHeight="1"/>
    <row r="547" customFormat="1" ht="15.75" customHeight="1"/>
    <row r="548" customFormat="1" ht="15.75" customHeight="1"/>
    <row r="549" customFormat="1" ht="15.75" customHeight="1"/>
    <row r="550" customFormat="1" ht="15.75" customHeight="1"/>
    <row r="551" customFormat="1" ht="15.75" customHeight="1"/>
    <row r="552" customFormat="1" ht="15.75" customHeight="1"/>
    <row r="553" customFormat="1" ht="15.75" customHeight="1"/>
    <row r="554" customFormat="1" ht="15.75" customHeight="1"/>
    <row r="555" customFormat="1" ht="15.75" customHeight="1"/>
    <row r="556" customFormat="1" ht="15.75" customHeight="1"/>
    <row r="557" customFormat="1" ht="15.75" customHeight="1"/>
    <row r="558" customFormat="1" ht="15.75" customHeight="1"/>
    <row r="559" customFormat="1" ht="15.75" customHeight="1"/>
    <row r="560" customFormat="1" ht="15.75" customHeight="1"/>
    <row r="561" customFormat="1" ht="15.75" customHeight="1"/>
    <row r="562" customFormat="1" ht="15.75" customHeight="1"/>
    <row r="563" customFormat="1" ht="15.75" customHeight="1"/>
    <row r="564" customFormat="1" ht="15.75" customHeight="1"/>
    <row r="565" customFormat="1" ht="15.75" customHeight="1"/>
    <row r="566" customFormat="1" ht="15.75" customHeight="1"/>
    <row r="567" customFormat="1" ht="15.75" customHeight="1"/>
    <row r="568" customFormat="1" ht="15.75" customHeight="1"/>
    <row r="569" customFormat="1" ht="15.75" customHeight="1"/>
    <row r="570" customFormat="1" ht="15.75" customHeight="1"/>
    <row r="571" customFormat="1" ht="15.75" customHeight="1"/>
    <row r="572" customFormat="1" ht="15.75" customHeight="1"/>
    <row r="573" customFormat="1" ht="15.75" customHeight="1"/>
    <row r="574" customFormat="1" ht="15.75" customHeight="1"/>
    <row r="575" customFormat="1" ht="15.75" customHeight="1"/>
    <row r="576" customFormat="1" ht="15.75" customHeight="1"/>
    <row r="577" customFormat="1" ht="15.75" customHeight="1"/>
    <row r="578" customFormat="1" ht="15.75" customHeight="1"/>
    <row r="579" customFormat="1" ht="15.75" customHeight="1"/>
    <row r="580" customFormat="1" ht="15.75" customHeight="1"/>
    <row r="581" customFormat="1" ht="15.75" customHeight="1"/>
    <row r="582" customFormat="1" ht="15.75" customHeight="1"/>
    <row r="583" customFormat="1" ht="15.75" customHeight="1"/>
    <row r="584" customFormat="1" ht="15.75" customHeight="1"/>
    <row r="585" customFormat="1" ht="15.75" customHeight="1"/>
    <row r="586" customFormat="1" ht="15.75" customHeight="1"/>
    <row r="587" customFormat="1" ht="15.75" customHeight="1"/>
    <row r="588" customFormat="1" ht="15.75" customHeight="1"/>
    <row r="589" customFormat="1" ht="15.75" customHeight="1"/>
    <row r="590" customFormat="1" ht="15.75" customHeight="1"/>
    <row r="591" customFormat="1" ht="15.75" customHeight="1"/>
    <row r="592" customFormat="1" ht="15.75" customHeight="1"/>
    <row r="593" customFormat="1" ht="15.75" customHeight="1"/>
    <row r="594" customFormat="1" ht="15.75" customHeight="1"/>
    <row r="595" customFormat="1" ht="15.75" customHeight="1"/>
    <row r="596" customFormat="1" ht="15.75" customHeight="1"/>
    <row r="597" customFormat="1" ht="15.75" customHeight="1"/>
    <row r="598" customFormat="1" ht="15.75" customHeight="1"/>
    <row r="599" customFormat="1" ht="15.75" customHeight="1"/>
    <row r="600" customFormat="1" ht="15.75" customHeight="1"/>
    <row r="601" customFormat="1" ht="15.75" customHeight="1"/>
    <row r="602" customFormat="1" ht="15.75" customHeight="1"/>
    <row r="603" customFormat="1" ht="15.75" customHeight="1"/>
    <row r="604" customFormat="1" ht="15.75" customHeight="1"/>
    <row r="605" customFormat="1" ht="15.75" customHeight="1"/>
    <row r="606" customFormat="1" ht="15.75" customHeight="1"/>
    <row r="607" customFormat="1" ht="15.75" customHeight="1"/>
    <row r="608" customFormat="1" ht="15.75" customHeight="1"/>
    <row r="609" customFormat="1" ht="15.75" customHeight="1"/>
    <row r="610" customFormat="1" ht="15.75" customHeight="1"/>
    <row r="611" customFormat="1" ht="15.75" customHeight="1"/>
    <row r="612" customFormat="1" ht="15.75" customHeight="1"/>
    <row r="613" customFormat="1" ht="15.75" customHeight="1"/>
    <row r="614" customFormat="1" ht="15.75" customHeight="1"/>
    <row r="615" customFormat="1" ht="15.75" customHeight="1"/>
    <row r="616" customFormat="1" ht="15.75" customHeight="1"/>
    <row r="617" customFormat="1" ht="15.75" customHeight="1"/>
    <row r="618" customFormat="1" ht="15.75" customHeight="1"/>
    <row r="619" customFormat="1" ht="15.75" customHeight="1"/>
    <row r="620" customFormat="1" ht="15.75" customHeight="1"/>
    <row r="621" customFormat="1" ht="15.75" customHeight="1"/>
    <row r="622" customFormat="1" ht="15.75" customHeight="1"/>
    <row r="623" customFormat="1" ht="15.75" customHeight="1"/>
    <row r="624" customFormat="1" ht="15.75" customHeight="1"/>
    <row r="625" customFormat="1" ht="15.75" customHeight="1"/>
    <row r="626" customFormat="1" ht="15.75" customHeight="1"/>
    <row r="627" customFormat="1" ht="15.75" customHeight="1"/>
    <row r="628" customFormat="1" ht="15.75" customHeight="1"/>
    <row r="629" customFormat="1" ht="15.75" customHeight="1"/>
    <row r="630" customFormat="1" ht="15.75" customHeight="1"/>
    <row r="631" customFormat="1" ht="15.75" customHeight="1"/>
    <row r="632" customFormat="1" ht="15.75" customHeight="1"/>
    <row r="633" customFormat="1" ht="15.75" customHeight="1"/>
    <row r="634" customFormat="1" ht="15.75" customHeight="1"/>
    <row r="635" customFormat="1" ht="15.75" customHeight="1"/>
    <row r="636" customFormat="1" ht="15.75" customHeight="1"/>
    <row r="637" customFormat="1" ht="15.75" customHeight="1"/>
    <row r="638" customFormat="1" ht="15.75" customHeight="1"/>
    <row r="639" customFormat="1" ht="15.75" customHeight="1"/>
    <row r="640" customFormat="1" ht="15.75" customHeight="1"/>
    <row r="641" customFormat="1" ht="15.75" customHeight="1"/>
    <row r="642" customFormat="1" ht="15.75" customHeight="1"/>
    <row r="643" customFormat="1" ht="15.75" customHeight="1"/>
    <row r="644" customFormat="1" ht="15.75" customHeight="1"/>
    <row r="645" customFormat="1" ht="15.75" customHeight="1"/>
    <row r="646" customFormat="1" ht="15.75" customHeight="1"/>
    <row r="647" customFormat="1" ht="15.75" customHeight="1"/>
    <row r="648" customFormat="1" ht="15.75" customHeight="1"/>
    <row r="649" customFormat="1" ht="15.75" customHeight="1"/>
    <row r="650" customFormat="1" ht="15.75" customHeight="1"/>
    <row r="651" customFormat="1" ht="15.75" customHeight="1"/>
    <row r="652" customFormat="1" ht="15.75" customHeight="1"/>
    <row r="653" customFormat="1" ht="15.75" customHeight="1"/>
    <row r="654" customFormat="1" ht="15.75" customHeight="1"/>
    <row r="655" customFormat="1" ht="15.75" customHeight="1"/>
    <row r="656" customFormat="1" ht="15.75" customHeight="1"/>
    <row r="657" customFormat="1" ht="15.75" customHeight="1"/>
    <row r="658" customFormat="1" ht="15.75" customHeight="1"/>
    <row r="659" customFormat="1" ht="15.75" customHeight="1"/>
    <row r="660" customFormat="1" ht="15.75" customHeight="1"/>
    <row r="661" customFormat="1" ht="15.75" customHeight="1"/>
    <row r="662" customFormat="1" ht="15.75" customHeight="1"/>
    <row r="663" customFormat="1" ht="15.75" customHeight="1"/>
    <row r="664" customFormat="1" ht="15.75" customHeight="1"/>
    <row r="665" customFormat="1" ht="15.75" customHeight="1"/>
    <row r="666" customFormat="1" ht="15.75" customHeight="1"/>
    <row r="667" customFormat="1" ht="15.75" customHeight="1"/>
    <row r="668" customFormat="1" ht="15.75" customHeight="1"/>
    <row r="669" customFormat="1" ht="15.75" customHeight="1"/>
    <row r="670" customFormat="1" ht="15.75" customHeight="1"/>
    <row r="671" customFormat="1" ht="15.75" customHeight="1"/>
    <row r="672" customFormat="1" ht="15.75" customHeight="1"/>
    <row r="673" customFormat="1" ht="15.75" customHeight="1"/>
    <row r="674" customFormat="1" ht="15.75" customHeight="1"/>
    <row r="675" customFormat="1" ht="15.75" customHeight="1"/>
    <row r="676" customFormat="1" ht="15.75" customHeight="1"/>
    <row r="677" customFormat="1" ht="15.75" customHeight="1"/>
    <row r="678" customFormat="1" ht="15.75" customHeight="1"/>
    <row r="679" customFormat="1" ht="15.75" customHeight="1"/>
    <row r="680" customFormat="1" ht="15.75" customHeight="1"/>
    <row r="681" customFormat="1" ht="15.75" customHeight="1"/>
    <row r="682" customFormat="1" ht="15.75" customHeight="1"/>
    <row r="683" customFormat="1" ht="15.75" customHeight="1"/>
    <row r="684" customFormat="1" ht="15.75" customHeight="1"/>
    <row r="685" customFormat="1" ht="15.75" customHeight="1"/>
    <row r="686" customFormat="1" ht="15.75" customHeight="1"/>
    <row r="687" customFormat="1" ht="15.75" customHeight="1"/>
    <row r="688" customFormat="1" ht="15.75" customHeight="1"/>
    <row r="689" customFormat="1" ht="15.75" customHeight="1"/>
    <row r="690" customFormat="1" ht="15.75" customHeight="1"/>
    <row r="691" customFormat="1" ht="15.75" customHeight="1"/>
    <row r="692" customFormat="1" ht="15.75" customHeight="1"/>
    <row r="693" customFormat="1" ht="15.75" customHeight="1"/>
    <row r="694" customFormat="1" ht="15.75" customHeight="1"/>
    <row r="695" customFormat="1" ht="15.75" customHeight="1"/>
    <row r="696" customFormat="1" ht="15.75" customHeight="1"/>
    <row r="697" customFormat="1" ht="15.75" customHeight="1"/>
    <row r="698" customFormat="1" ht="15.75" customHeight="1"/>
    <row r="699" customFormat="1" ht="15.75" customHeight="1"/>
    <row r="700" customFormat="1" ht="15.75" customHeight="1"/>
    <row r="701" customFormat="1" ht="15.75" customHeight="1"/>
    <row r="702" customFormat="1" ht="15.75" customHeight="1"/>
    <row r="703" customFormat="1" ht="15.75" customHeight="1"/>
    <row r="704" customFormat="1" ht="15.75" customHeight="1"/>
    <row r="705" customFormat="1" ht="15.75" customHeight="1"/>
    <row r="706" customFormat="1" ht="15.75" customHeight="1"/>
    <row r="707" customFormat="1" ht="15.75" customHeight="1"/>
    <row r="708" customFormat="1" ht="15.75" customHeight="1"/>
    <row r="709" customFormat="1" ht="15.75" customHeight="1"/>
    <row r="710" customFormat="1" ht="15.75" customHeight="1"/>
    <row r="711" customFormat="1" ht="15.75" customHeight="1"/>
    <row r="712" customFormat="1" ht="15.75" customHeight="1"/>
    <row r="713" customFormat="1" ht="15.75" customHeight="1"/>
    <row r="714" customFormat="1" ht="15.75" customHeight="1"/>
    <row r="715" customFormat="1" ht="15.75" customHeight="1"/>
    <row r="716" customFormat="1" ht="15.75" customHeight="1"/>
    <row r="717" customFormat="1" ht="15.75" customHeight="1"/>
    <row r="718" customFormat="1" ht="15.75" customHeight="1"/>
    <row r="719" customFormat="1" ht="15.75" customHeight="1"/>
    <row r="720" customFormat="1" ht="15.75" customHeight="1"/>
    <row r="721" customFormat="1" ht="15.75" customHeight="1"/>
    <row r="722" customFormat="1" ht="15.75" customHeight="1"/>
    <row r="723" customFormat="1" ht="15.75" customHeight="1"/>
    <row r="724" customFormat="1" ht="15.75" customHeight="1"/>
    <row r="725" customFormat="1" ht="15.75" customHeight="1"/>
    <row r="726" customFormat="1" ht="15.75" customHeight="1"/>
    <row r="727" customFormat="1" ht="15.75" customHeight="1"/>
    <row r="728" customFormat="1" ht="15.75" customHeight="1"/>
    <row r="729" customFormat="1" ht="15.75" customHeight="1"/>
    <row r="730" customFormat="1" ht="15.75" customHeight="1"/>
    <row r="731" customFormat="1" ht="15.75" customHeight="1"/>
    <row r="732" customFormat="1" ht="15.75" customHeight="1"/>
    <row r="733" customFormat="1" ht="15.75" customHeight="1"/>
    <row r="734" customFormat="1" ht="15.75" customHeight="1"/>
    <row r="735" customFormat="1" ht="15.75" customHeight="1"/>
    <row r="736" customFormat="1" ht="15.75" customHeight="1"/>
    <row r="737" customFormat="1" ht="15.75" customHeight="1"/>
    <row r="738" customFormat="1" ht="15.75" customHeight="1"/>
    <row r="739" customFormat="1" ht="15.75" customHeight="1"/>
    <row r="740" customFormat="1" ht="15.75" customHeight="1"/>
    <row r="741" customFormat="1" ht="15.75" customHeight="1"/>
    <row r="742" customFormat="1" ht="15.75" customHeight="1"/>
    <row r="743" customFormat="1" ht="15.75" customHeight="1"/>
    <row r="744" customFormat="1" ht="15.75" customHeight="1"/>
    <row r="745" customFormat="1" ht="15.75" customHeight="1"/>
    <row r="746" customFormat="1" ht="15.75" customHeight="1"/>
    <row r="747" customFormat="1" ht="15.75" customHeight="1"/>
    <row r="748" customFormat="1" ht="15.75" customHeight="1"/>
    <row r="749" customFormat="1" ht="15.75" customHeight="1"/>
    <row r="750" customFormat="1" ht="15.75" customHeight="1"/>
    <row r="751" customFormat="1" ht="15.75" customHeight="1"/>
    <row r="752" customFormat="1" ht="15.75" customHeight="1"/>
    <row r="753" spans="1:32" customFormat="1" ht="15.75" customHeight="1"/>
    <row r="754" spans="1:32" customFormat="1" ht="15.75" customHeight="1"/>
    <row r="755" spans="1:32" customFormat="1" ht="15.75" customHeight="1"/>
    <row r="756" spans="1:32" customFormat="1" ht="15.75" customHeight="1"/>
    <row r="757" spans="1:32" customFormat="1" ht="15.75" customHeight="1"/>
    <row r="758" spans="1:32" customFormat="1" ht="15.75" customHeight="1"/>
    <row r="759" spans="1:32" customFormat="1" ht="15.75" customHeight="1"/>
    <row r="760" spans="1:32" customFormat="1" ht="15.75" customHeight="1"/>
    <row r="761" spans="1:32" customFormat="1" ht="15.75" customHeight="1"/>
    <row r="762" spans="1:32" customFormat="1" ht="15.75" customHeight="1"/>
    <row r="763" spans="1:32" ht="15.75" customHeight="1">
      <c r="A763" s="6"/>
      <c r="B763" s="5"/>
      <c r="C763" s="5"/>
      <c r="D763" s="5"/>
      <c r="E763" s="7"/>
      <c r="F763" s="5"/>
      <c r="G763" s="8"/>
      <c r="H763" s="7"/>
      <c r="I763" s="5"/>
      <c r="J763" s="6"/>
      <c r="K763" s="5"/>
      <c r="L763" s="5"/>
      <c r="M763" s="5"/>
      <c r="N763" s="5"/>
      <c r="O763" s="5"/>
      <c r="P763" s="6"/>
      <c r="Q763" s="5"/>
      <c r="R763" s="165"/>
      <c r="S763" s="165"/>
      <c r="T763" s="165"/>
      <c r="U763" s="165"/>
      <c r="V763" s="165"/>
      <c r="W763" s="5"/>
      <c r="X763" s="7"/>
      <c r="Y763" s="6"/>
      <c r="Z763" s="5"/>
      <c r="AA763" s="5"/>
      <c r="AB763" s="5"/>
      <c r="AC763" s="5"/>
      <c r="AD763" s="5"/>
      <c r="AE763" s="6"/>
      <c r="AF763" s="5"/>
    </row>
    <row r="764" spans="1:32" ht="15.75" customHeight="1">
      <c r="A764" s="6"/>
      <c r="B764" s="5"/>
      <c r="C764" s="5"/>
      <c r="D764" s="5"/>
      <c r="E764" s="7"/>
      <c r="F764" s="5"/>
      <c r="G764" s="8"/>
      <c r="H764" s="7"/>
      <c r="I764" s="5"/>
      <c r="J764" s="6"/>
      <c r="K764" s="5"/>
      <c r="L764" s="5"/>
      <c r="M764" s="5"/>
      <c r="N764" s="5"/>
      <c r="O764" s="5"/>
      <c r="P764" s="6"/>
      <c r="Q764" s="5"/>
      <c r="R764" s="165"/>
      <c r="S764" s="165"/>
      <c r="T764" s="165"/>
      <c r="U764" s="165"/>
      <c r="V764" s="165"/>
      <c r="W764" s="5"/>
      <c r="X764" s="7"/>
      <c r="Y764" s="6"/>
      <c r="Z764" s="5"/>
      <c r="AA764" s="5"/>
      <c r="AB764" s="5"/>
      <c r="AC764" s="5"/>
      <c r="AD764" s="5"/>
      <c r="AE764" s="6"/>
      <c r="AF764" s="5"/>
    </row>
    <row r="765" spans="1:32" ht="15.75" customHeight="1">
      <c r="A765" s="6"/>
      <c r="B765" s="5"/>
      <c r="C765" s="5"/>
      <c r="D765" s="5"/>
      <c r="E765" s="7"/>
      <c r="F765" s="5"/>
      <c r="G765" s="8"/>
      <c r="H765" s="7"/>
      <c r="I765" s="5"/>
      <c r="J765" s="6"/>
      <c r="K765" s="5"/>
      <c r="L765" s="5"/>
      <c r="M765" s="5"/>
      <c r="N765" s="5"/>
      <c r="O765" s="5"/>
      <c r="P765" s="6"/>
      <c r="Q765" s="5"/>
      <c r="R765" s="165"/>
      <c r="S765" s="165"/>
      <c r="T765" s="165"/>
      <c r="U765" s="165"/>
      <c r="V765" s="165"/>
      <c r="W765" s="5"/>
      <c r="X765" s="7"/>
      <c r="Y765" s="6"/>
      <c r="Z765" s="5"/>
      <c r="AA765" s="5"/>
      <c r="AB765" s="5"/>
      <c r="AC765" s="5"/>
      <c r="AD765" s="5"/>
      <c r="AE765" s="6"/>
      <c r="AF765" s="5"/>
    </row>
    <row r="766" spans="1:32" ht="15.75" customHeight="1">
      <c r="A766" s="6"/>
      <c r="B766" s="5"/>
      <c r="C766" s="5"/>
      <c r="D766" s="5"/>
      <c r="E766" s="7"/>
      <c r="F766" s="5"/>
      <c r="G766" s="8"/>
      <c r="H766" s="7"/>
      <c r="I766" s="5"/>
      <c r="J766" s="6"/>
      <c r="K766" s="5"/>
      <c r="L766" s="5"/>
      <c r="M766" s="5"/>
      <c r="N766" s="5"/>
      <c r="O766" s="5"/>
      <c r="P766" s="6"/>
      <c r="Q766" s="5"/>
      <c r="R766" s="165"/>
      <c r="S766" s="165"/>
      <c r="T766" s="165"/>
      <c r="U766" s="165"/>
      <c r="V766" s="165"/>
      <c r="W766" s="5"/>
      <c r="X766" s="7"/>
      <c r="Y766" s="6"/>
      <c r="Z766" s="5"/>
      <c r="AA766" s="5"/>
      <c r="AB766" s="5"/>
      <c r="AC766" s="5"/>
      <c r="AD766" s="5"/>
      <c r="AE766" s="6"/>
      <c r="AF766" s="5"/>
    </row>
    <row r="767" spans="1:32" ht="15.75" customHeight="1">
      <c r="A767" s="6"/>
      <c r="B767" s="5"/>
      <c r="C767" s="5"/>
      <c r="D767" s="5"/>
      <c r="E767" s="7"/>
      <c r="F767" s="5"/>
      <c r="G767" s="8"/>
      <c r="H767" s="7"/>
      <c r="I767" s="5"/>
      <c r="J767" s="6"/>
      <c r="K767" s="5"/>
      <c r="L767" s="5"/>
      <c r="M767" s="5"/>
      <c r="N767" s="5"/>
      <c r="O767" s="5"/>
      <c r="P767" s="6"/>
      <c r="Q767" s="5"/>
      <c r="R767" s="165"/>
      <c r="S767" s="165"/>
      <c r="T767" s="165"/>
      <c r="U767" s="165"/>
      <c r="V767" s="165"/>
      <c r="W767" s="5"/>
      <c r="X767" s="7"/>
      <c r="Y767" s="6"/>
      <c r="Z767" s="5"/>
      <c r="AA767" s="5"/>
      <c r="AB767" s="5"/>
      <c r="AC767" s="5"/>
      <c r="AD767" s="5"/>
      <c r="AE767" s="6"/>
      <c r="AF767" s="5"/>
    </row>
    <row r="768" spans="1:32" ht="15.75" customHeight="1">
      <c r="A768" s="6"/>
      <c r="B768" s="5"/>
      <c r="C768" s="5"/>
      <c r="D768" s="5"/>
      <c r="E768" s="7"/>
      <c r="F768" s="5"/>
      <c r="G768" s="8"/>
      <c r="H768" s="7"/>
      <c r="I768" s="5"/>
      <c r="J768" s="6"/>
      <c r="K768" s="5"/>
      <c r="L768" s="5"/>
      <c r="M768" s="5"/>
      <c r="N768" s="5"/>
      <c r="O768" s="5"/>
      <c r="P768" s="6"/>
      <c r="Q768" s="5"/>
      <c r="R768" s="165"/>
      <c r="S768" s="165"/>
      <c r="T768" s="165"/>
      <c r="U768" s="165"/>
      <c r="V768" s="165"/>
      <c r="W768" s="5"/>
      <c r="X768" s="7"/>
      <c r="Y768" s="6"/>
      <c r="Z768" s="5"/>
      <c r="AA768" s="5"/>
      <c r="AB768" s="5"/>
      <c r="AC768" s="5"/>
      <c r="AD768" s="5"/>
      <c r="AE768" s="6"/>
      <c r="AF768" s="5"/>
    </row>
    <row r="769" spans="1:32" ht="15.75" customHeight="1">
      <c r="A769" s="6"/>
      <c r="B769" s="5"/>
      <c r="C769" s="5"/>
      <c r="D769" s="5"/>
      <c r="E769" s="7"/>
      <c r="F769" s="5"/>
      <c r="G769" s="8"/>
      <c r="H769" s="7"/>
      <c r="I769" s="5"/>
      <c r="J769" s="6"/>
      <c r="K769" s="5"/>
      <c r="L769" s="5"/>
      <c r="M769" s="5"/>
      <c r="N769" s="5"/>
      <c r="O769" s="5"/>
      <c r="P769" s="6"/>
      <c r="Q769" s="5"/>
      <c r="R769" s="165"/>
      <c r="S769" s="165"/>
      <c r="T769" s="165"/>
      <c r="U769" s="165"/>
      <c r="V769" s="165"/>
      <c r="W769" s="5"/>
      <c r="X769" s="7"/>
      <c r="Y769" s="6"/>
      <c r="Z769" s="5"/>
      <c r="AA769" s="5"/>
      <c r="AB769" s="5"/>
      <c r="AC769" s="5"/>
      <c r="AD769" s="5"/>
      <c r="AE769" s="6"/>
      <c r="AF769" s="5"/>
    </row>
    <row r="770" spans="1:32" ht="15.75" customHeight="1">
      <c r="A770" s="6"/>
      <c r="B770" s="5"/>
      <c r="C770" s="5"/>
      <c r="D770" s="5"/>
      <c r="E770" s="7"/>
      <c r="F770" s="5"/>
      <c r="G770" s="8"/>
      <c r="H770" s="7"/>
      <c r="I770" s="5"/>
      <c r="J770" s="6"/>
      <c r="K770" s="5"/>
      <c r="L770" s="5"/>
      <c r="M770" s="5"/>
      <c r="N770" s="5"/>
      <c r="O770" s="5"/>
      <c r="P770" s="6"/>
      <c r="Q770" s="5"/>
      <c r="R770" s="165"/>
      <c r="S770" s="165"/>
      <c r="T770" s="165"/>
      <c r="U770" s="165"/>
      <c r="V770" s="165"/>
      <c r="W770" s="5"/>
      <c r="X770" s="7"/>
      <c r="Y770" s="6"/>
      <c r="Z770" s="5"/>
      <c r="AA770" s="5"/>
      <c r="AB770" s="5"/>
      <c r="AC770" s="5"/>
      <c r="AD770" s="5"/>
      <c r="AE770" s="6"/>
      <c r="AF770" s="5"/>
    </row>
    <row r="771" spans="1:32" ht="15.75" customHeight="1">
      <c r="A771" s="6"/>
      <c r="B771" s="5"/>
      <c r="C771" s="5"/>
      <c r="D771" s="5"/>
      <c r="E771" s="7"/>
      <c r="F771" s="5"/>
      <c r="G771" s="8"/>
      <c r="H771" s="7"/>
      <c r="I771" s="5"/>
      <c r="J771" s="6"/>
      <c r="K771" s="5"/>
      <c r="L771" s="5"/>
      <c r="M771" s="5"/>
      <c r="N771" s="5"/>
      <c r="O771" s="5"/>
      <c r="P771" s="6"/>
      <c r="Q771" s="5"/>
      <c r="R771" s="165"/>
      <c r="S771" s="165"/>
      <c r="T771" s="165"/>
      <c r="U771" s="165"/>
      <c r="V771" s="165"/>
      <c r="W771" s="5"/>
      <c r="X771" s="7"/>
      <c r="Y771" s="6"/>
      <c r="Z771" s="5"/>
      <c r="AA771" s="5"/>
      <c r="AB771" s="5"/>
      <c r="AC771" s="5"/>
      <c r="AD771" s="5"/>
      <c r="AE771" s="6"/>
      <c r="AF771" s="5"/>
    </row>
    <row r="772" spans="1:32" ht="15.75" customHeight="1">
      <c r="A772" s="6"/>
      <c r="B772" s="5"/>
      <c r="C772" s="5"/>
      <c r="D772" s="5"/>
      <c r="E772" s="7"/>
      <c r="F772" s="5"/>
      <c r="G772" s="8"/>
      <c r="H772" s="7"/>
      <c r="I772" s="5"/>
      <c r="J772" s="6"/>
      <c r="K772" s="5"/>
      <c r="L772" s="5"/>
      <c r="M772" s="5"/>
      <c r="N772" s="5"/>
      <c r="O772" s="5"/>
      <c r="P772" s="6"/>
      <c r="Q772" s="5"/>
      <c r="R772" s="165"/>
      <c r="S772" s="165"/>
      <c r="T772" s="165"/>
      <c r="U772" s="165"/>
      <c r="V772" s="165"/>
      <c r="W772" s="5"/>
      <c r="X772" s="7"/>
      <c r="Y772" s="6"/>
      <c r="Z772" s="5"/>
      <c r="AA772" s="5"/>
      <c r="AB772" s="5"/>
      <c r="AC772" s="5"/>
      <c r="AD772" s="5"/>
      <c r="AE772" s="6"/>
      <c r="AF772" s="5"/>
    </row>
    <row r="773" spans="1:32" ht="15.75" customHeight="1">
      <c r="A773" s="6"/>
      <c r="B773" s="5"/>
      <c r="C773" s="5"/>
      <c r="D773" s="5"/>
      <c r="E773" s="7"/>
      <c r="F773" s="5"/>
      <c r="G773" s="8"/>
      <c r="H773" s="7"/>
      <c r="I773" s="5"/>
      <c r="J773" s="6"/>
      <c r="K773" s="5"/>
      <c r="L773" s="5"/>
      <c r="M773" s="5"/>
      <c r="N773" s="5"/>
      <c r="O773" s="5"/>
      <c r="P773" s="6"/>
      <c r="Q773" s="5"/>
      <c r="R773" s="165"/>
      <c r="S773" s="165"/>
      <c r="T773" s="165"/>
      <c r="U773" s="165"/>
      <c r="V773" s="165"/>
      <c r="W773" s="5"/>
      <c r="X773" s="7"/>
      <c r="Y773" s="6"/>
      <c r="Z773" s="5"/>
      <c r="AA773" s="5"/>
      <c r="AB773" s="5"/>
      <c r="AC773" s="5"/>
      <c r="AD773" s="5"/>
      <c r="AE773" s="6"/>
      <c r="AF773" s="5"/>
    </row>
    <row r="774" spans="1:32" ht="15.75" customHeight="1">
      <c r="A774" s="6"/>
      <c r="B774" s="5"/>
      <c r="C774" s="5"/>
      <c r="D774" s="5"/>
      <c r="E774" s="7"/>
      <c r="F774" s="5"/>
      <c r="G774" s="8"/>
      <c r="H774" s="7"/>
      <c r="I774" s="5"/>
      <c r="J774" s="6"/>
      <c r="K774" s="5"/>
      <c r="L774" s="5"/>
      <c r="M774" s="5"/>
      <c r="N774" s="5"/>
      <c r="O774" s="5"/>
      <c r="P774" s="6"/>
      <c r="Q774" s="5"/>
      <c r="R774" s="165"/>
      <c r="S774" s="165"/>
      <c r="T774" s="165"/>
      <c r="U774" s="165"/>
      <c r="V774" s="165"/>
      <c r="W774" s="5"/>
      <c r="X774" s="7"/>
      <c r="Y774" s="6"/>
      <c r="Z774" s="5"/>
      <c r="AA774" s="5"/>
      <c r="AB774" s="5"/>
      <c r="AC774" s="5"/>
      <c r="AD774" s="5"/>
      <c r="AE774" s="6"/>
      <c r="AF774" s="5"/>
    </row>
    <row r="775" spans="1:32" ht="15.75" customHeight="1">
      <c r="A775" s="6"/>
      <c r="B775" s="5"/>
      <c r="C775" s="5"/>
      <c r="D775" s="5"/>
      <c r="E775" s="7"/>
      <c r="F775" s="5"/>
      <c r="G775" s="8"/>
      <c r="H775" s="7"/>
      <c r="I775" s="5"/>
      <c r="J775" s="6"/>
      <c r="K775" s="5"/>
      <c r="L775" s="5"/>
      <c r="M775" s="5"/>
      <c r="N775" s="5"/>
      <c r="O775" s="5"/>
      <c r="P775" s="6"/>
      <c r="Q775" s="5"/>
      <c r="R775" s="165"/>
      <c r="S775" s="165"/>
      <c r="T775" s="165"/>
      <c r="U775" s="165"/>
      <c r="V775" s="165"/>
      <c r="W775" s="5"/>
      <c r="X775" s="7"/>
      <c r="Y775" s="6"/>
      <c r="Z775" s="5"/>
      <c r="AA775" s="5"/>
      <c r="AB775" s="5"/>
      <c r="AC775" s="5"/>
      <c r="AD775" s="5"/>
      <c r="AE775" s="6"/>
      <c r="AF775" s="5"/>
    </row>
    <row r="776" spans="1:32" ht="15.75" customHeight="1">
      <c r="A776" s="6"/>
      <c r="B776" s="5"/>
      <c r="C776" s="5"/>
      <c r="D776" s="5"/>
      <c r="E776" s="7"/>
      <c r="F776" s="5"/>
      <c r="G776" s="8"/>
      <c r="H776" s="7"/>
      <c r="I776" s="5"/>
      <c r="J776" s="6"/>
      <c r="K776" s="5"/>
      <c r="L776" s="5"/>
      <c r="M776" s="5"/>
      <c r="N776" s="5"/>
      <c r="O776" s="5"/>
      <c r="P776" s="6"/>
      <c r="Q776" s="5"/>
      <c r="R776" s="165"/>
      <c r="S776" s="165"/>
      <c r="T776" s="165"/>
      <c r="U776" s="165"/>
      <c r="V776" s="165"/>
      <c r="W776" s="5"/>
      <c r="X776" s="7"/>
      <c r="Y776" s="6"/>
      <c r="Z776" s="5"/>
      <c r="AA776" s="5"/>
      <c r="AB776" s="5"/>
      <c r="AC776" s="5"/>
      <c r="AD776" s="5"/>
      <c r="AE776" s="6"/>
      <c r="AF776" s="5"/>
    </row>
    <row r="777" spans="1:32" ht="15.75" customHeight="1">
      <c r="A777" s="6"/>
      <c r="B777" s="5"/>
      <c r="C777" s="5"/>
      <c r="D777" s="5"/>
      <c r="E777" s="7"/>
      <c r="F777" s="5"/>
      <c r="G777" s="8"/>
      <c r="H777" s="7"/>
      <c r="I777" s="5"/>
      <c r="J777" s="6"/>
      <c r="K777" s="5"/>
      <c r="L777" s="5"/>
      <c r="M777" s="5"/>
      <c r="N777" s="5"/>
      <c r="O777" s="5"/>
      <c r="P777" s="6"/>
      <c r="Q777" s="5"/>
      <c r="R777" s="165"/>
      <c r="S777" s="165"/>
      <c r="T777" s="165"/>
      <c r="U777" s="165"/>
      <c r="V777" s="165"/>
      <c r="W777" s="5"/>
      <c r="X777" s="7"/>
      <c r="Y777" s="6"/>
      <c r="Z777" s="5"/>
      <c r="AA777" s="5"/>
      <c r="AB777" s="5"/>
      <c r="AC777" s="5"/>
      <c r="AD777" s="5"/>
      <c r="AE777" s="6"/>
      <c r="AF777" s="5"/>
    </row>
    <row r="778" spans="1:32" ht="15.75" customHeight="1">
      <c r="A778" s="6"/>
      <c r="B778" s="5"/>
      <c r="C778" s="5"/>
      <c r="D778" s="5"/>
      <c r="E778" s="7"/>
      <c r="F778" s="5"/>
      <c r="G778" s="8"/>
      <c r="H778" s="7"/>
      <c r="I778" s="5"/>
      <c r="J778" s="6"/>
      <c r="K778" s="5"/>
      <c r="L778" s="5"/>
      <c r="M778" s="5"/>
      <c r="N778" s="5"/>
      <c r="O778" s="5"/>
      <c r="P778" s="6"/>
      <c r="Q778" s="5"/>
      <c r="R778" s="165"/>
      <c r="S778" s="165"/>
      <c r="T778" s="165"/>
      <c r="U778" s="165"/>
      <c r="V778" s="165"/>
      <c r="W778" s="5"/>
      <c r="X778" s="7"/>
      <c r="Y778" s="6"/>
      <c r="Z778" s="5"/>
      <c r="AA778" s="5"/>
      <c r="AB778" s="5"/>
      <c r="AC778" s="5"/>
      <c r="AD778" s="5"/>
      <c r="AE778" s="6"/>
      <c r="AF778" s="5"/>
    </row>
    <row r="779" spans="1:32" ht="15.75" customHeight="1">
      <c r="A779" s="6"/>
      <c r="B779" s="5"/>
      <c r="C779" s="5"/>
      <c r="D779" s="5"/>
      <c r="E779" s="7"/>
      <c r="F779" s="5"/>
      <c r="G779" s="8"/>
      <c r="H779" s="7"/>
      <c r="I779" s="5"/>
      <c r="J779" s="6"/>
      <c r="K779" s="5"/>
      <c r="L779" s="5"/>
      <c r="M779" s="5"/>
      <c r="N779" s="5"/>
      <c r="O779" s="5"/>
      <c r="P779" s="6"/>
      <c r="Q779" s="5"/>
      <c r="R779" s="165"/>
      <c r="S779" s="165"/>
      <c r="T779" s="165"/>
      <c r="U779" s="165"/>
      <c r="V779" s="165"/>
      <c r="W779" s="5"/>
      <c r="X779" s="7"/>
      <c r="Y779" s="6"/>
      <c r="Z779" s="5"/>
      <c r="AA779" s="5"/>
      <c r="AB779" s="5"/>
      <c r="AC779" s="5"/>
      <c r="AD779" s="5"/>
      <c r="AE779" s="6"/>
      <c r="AF779" s="5"/>
    </row>
    <row r="780" spans="1:32" ht="15.75" customHeight="1">
      <c r="A780" s="6"/>
      <c r="B780" s="5"/>
      <c r="C780" s="5"/>
      <c r="D780" s="5"/>
      <c r="E780" s="7"/>
      <c r="F780" s="5"/>
      <c r="G780" s="8"/>
      <c r="H780" s="7"/>
      <c r="I780" s="5"/>
      <c r="J780" s="6"/>
      <c r="K780" s="5"/>
      <c r="L780" s="5"/>
      <c r="M780" s="5"/>
      <c r="N780" s="5"/>
      <c r="O780" s="5"/>
      <c r="P780" s="6"/>
      <c r="Q780" s="5"/>
      <c r="R780" s="165"/>
      <c r="S780" s="165"/>
      <c r="T780" s="165"/>
      <c r="U780" s="165"/>
      <c r="V780" s="165"/>
      <c r="W780" s="5"/>
      <c r="X780" s="7"/>
      <c r="Y780" s="6"/>
      <c r="Z780" s="5"/>
      <c r="AA780" s="5"/>
      <c r="AB780" s="5"/>
      <c r="AC780" s="5"/>
      <c r="AD780" s="5"/>
      <c r="AE780" s="6"/>
      <c r="AF780" s="5"/>
    </row>
    <row r="781" spans="1:32" ht="15.75" customHeight="1">
      <c r="A781" s="6"/>
      <c r="B781" s="5"/>
      <c r="C781" s="5"/>
      <c r="D781" s="5"/>
      <c r="E781" s="7"/>
      <c r="F781" s="5"/>
      <c r="G781" s="8"/>
      <c r="H781" s="7"/>
      <c r="I781" s="5"/>
      <c r="J781" s="6"/>
      <c r="K781" s="5"/>
      <c r="L781" s="5"/>
      <c r="M781" s="5"/>
      <c r="N781" s="5"/>
      <c r="O781" s="5"/>
      <c r="P781" s="6"/>
      <c r="Q781" s="5"/>
      <c r="R781" s="165"/>
      <c r="S781" s="165"/>
      <c r="T781" s="165"/>
      <c r="U781" s="165"/>
      <c r="V781" s="165"/>
      <c r="W781" s="5"/>
      <c r="X781" s="7"/>
      <c r="Y781" s="6"/>
      <c r="Z781" s="5"/>
      <c r="AA781" s="5"/>
      <c r="AB781" s="5"/>
      <c r="AC781" s="5"/>
      <c r="AD781" s="5"/>
      <c r="AE781" s="6"/>
      <c r="AF781" s="5"/>
    </row>
    <row r="782" spans="1:32" ht="15.75" customHeight="1">
      <c r="A782" s="6"/>
      <c r="B782" s="5"/>
      <c r="C782" s="5"/>
      <c r="D782" s="5"/>
      <c r="E782" s="7"/>
      <c r="F782" s="5"/>
      <c r="G782" s="8"/>
      <c r="H782" s="7"/>
      <c r="I782" s="5"/>
      <c r="J782" s="6"/>
      <c r="K782" s="5"/>
      <c r="L782" s="5"/>
      <c r="M782" s="5"/>
      <c r="N782" s="5"/>
      <c r="O782" s="5"/>
      <c r="P782" s="6"/>
      <c r="Q782" s="5"/>
      <c r="R782" s="165"/>
      <c r="S782" s="165"/>
      <c r="T782" s="165"/>
      <c r="U782" s="165"/>
      <c r="V782" s="165"/>
      <c r="W782" s="5"/>
      <c r="X782" s="7"/>
      <c r="Y782" s="6"/>
      <c r="Z782" s="5"/>
      <c r="AA782" s="5"/>
      <c r="AB782" s="5"/>
      <c r="AC782" s="5"/>
      <c r="AD782" s="5"/>
      <c r="AE782" s="6"/>
      <c r="AF782" s="5"/>
    </row>
    <row r="783" spans="1:32" ht="15.75" customHeight="1">
      <c r="A783" s="6"/>
      <c r="B783" s="5"/>
      <c r="C783" s="5"/>
      <c r="D783" s="5"/>
      <c r="E783" s="7"/>
      <c r="F783" s="5"/>
      <c r="G783" s="8"/>
      <c r="H783" s="7"/>
      <c r="I783" s="5"/>
      <c r="J783" s="6"/>
      <c r="K783" s="5"/>
      <c r="L783" s="5"/>
      <c r="M783" s="5"/>
      <c r="N783" s="5"/>
      <c r="O783" s="5"/>
      <c r="P783" s="6"/>
      <c r="Q783" s="5"/>
      <c r="R783" s="165"/>
      <c r="S783" s="165"/>
      <c r="T783" s="165"/>
      <c r="U783" s="165"/>
      <c r="V783" s="165"/>
      <c r="W783" s="5"/>
      <c r="X783" s="7"/>
      <c r="Y783" s="6"/>
      <c r="Z783" s="5"/>
      <c r="AA783" s="5"/>
      <c r="AB783" s="5"/>
      <c r="AC783" s="5"/>
      <c r="AD783" s="5"/>
      <c r="AE783" s="6"/>
      <c r="AF783" s="5"/>
    </row>
    <row r="784" spans="1:32" ht="15.75" customHeight="1">
      <c r="A784" s="6"/>
      <c r="B784" s="5"/>
      <c r="C784" s="5"/>
      <c r="D784" s="5"/>
      <c r="E784" s="7"/>
      <c r="F784" s="5"/>
      <c r="G784" s="8"/>
      <c r="H784" s="7"/>
      <c r="I784" s="5"/>
      <c r="J784" s="6"/>
      <c r="K784" s="5"/>
      <c r="L784" s="5"/>
      <c r="M784" s="5"/>
      <c r="N784" s="5"/>
      <c r="O784" s="5"/>
      <c r="P784" s="6"/>
      <c r="Q784" s="5"/>
      <c r="R784" s="165"/>
      <c r="S784" s="165"/>
      <c r="T784" s="165"/>
      <c r="U784" s="165"/>
      <c r="V784" s="165"/>
      <c r="W784" s="5"/>
      <c r="X784" s="7"/>
      <c r="Y784" s="6"/>
      <c r="Z784" s="5"/>
      <c r="AA784" s="5"/>
      <c r="AB784" s="5"/>
      <c r="AC784" s="5"/>
      <c r="AD784" s="5"/>
      <c r="AE784" s="6"/>
      <c r="AF784" s="5"/>
    </row>
    <row r="785" spans="1:32" ht="15.75" customHeight="1">
      <c r="A785" s="6"/>
      <c r="B785" s="5"/>
      <c r="C785" s="5"/>
      <c r="D785" s="5"/>
      <c r="E785" s="7"/>
      <c r="F785" s="5"/>
      <c r="G785" s="8"/>
      <c r="H785" s="7"/>
      <c r="I785" s="5"/>
      <c r="J785" s="6"/>
      <c r="K785" s="5"/>
      <c r="L785" s="5"/>
      <c r="M785" s="5"/>
      <c r="N785" s="5"/>
      <c r="O785" s="5"/>
      <c r="P785" s="6"/>
      <c r="Q785" s="5"/>
      <c r="R785" s="165"/>
      <c r="S785" s="165"/>
      <c r="T785" s="165"/>
      <c r="U785" s="165"/>
      <c r="V785" s="165"/>
      <c r="W785" s="5"/>
      <c r="X785" s="7"/>
      <c r="Y785" s="6"/>
      <c r="Z785" s="5"/>
      <c r="AA785" s="5"/>
      <c r="AB785" s="5"/>
      <c r="AC785" s="5"/>
      <c r="AD785" s="5"/>
      <c r="AE785" s="6"/>
      <c r="AF785" s="5"/>
    </row>
    <row r="786" spans="1:32" ht="15.75" customHeight="1">
      <c r="A786" s="6"/>
      <c r="B786" s="5"/>
      <c r="C786" s="5"/>
      <c r="D786" s="5"/>
      <c r="E786" s="7"/>
      <c r="F786" s="5"/>
      <c r="G786" s="8"/>
      <c r="H786" s="7"/>
      <c r="I786" s="5"/>
      <c r="J786" s="6"/>
      <c r="K786" s="5"/>
      <c r="L786" s="5"/>
      <c r="M786" s="5"/>
      <c r="N786" s="5"/>
      <c r="O786" s="5"/>
      <c r="P786" s="6"/>
      <c r="Q786" s="5"/>
      <c r="R786" s="165"/>
      <c r="S786" s="165"/>
      <c r="T786" s="165"/>
      <c r="U786" s="165"/>
      <c r="V786" s="165"/>
      <c r="W786" s="5"/>
      <c r="X786" s="7"/>
      <c r="Y786" s="6"/>
      <c r="Z786" s="5"/>
      <c r="AA786" s="5"/>
      <c r="AB786" s="5"/>
      <c r="AC786" s="5"/>
      <c r="AD786" s="5"/>
      <c r="AE786" s="6"/>
      <c r="AF786" s="5"/>
    </row>
    <row r="787" spans="1:32" ht="15.75" customHeight="1">
      <c r="A787" s="6"/>
      <c r="B787" s="5"/>
      <c r="C787" s="5"/>
      <c r="D787" s="5"/>
      <c r="E787" s="7"/>
      <c r="F787" s="5"/>
      <c r="G787" s="8"/>
      <c r="H787" s="7"/>
      <c r="I787" s="5"/>
      <c r="J787" s="6"/>
      <c r="K787" s="5"/>
      <c r="L787" s="5"/>
      <c r="M787" s="5"/>
      <c r="N787" s="5"/>
      <c r="O787" s="5"/>
      <c r="P787" s="6"/>
      <c r="Q787" s="5"/>
      <c r="R787" s="165"/>
      <c r="S787" s="165"/>
      <c r="T787" s="165"/>
      <c r="U787" s="165"/>
      <c r="V787" s="165"/>
      <c r="W787" s="5"/>
      <c r="X787" s="7"/>
      <c r="Y787" s="6"/>
      <c r="Z787" s="5"/>
      <c r="AA787" s="5"/>
      <c r="AB787" s="5"/>
      <c r="AC787" s="5"/>
      <c r="AD787" s="5"/>
      <c r="AE787" s="6"/>
      <c r="AF787" s="5"/>
    </row>
    <row r="788" spans="1:32" ht="15.75" customHeight="1">
      <c r="A788" s="6"/>
      <c r="B788" s="5"/>
      <c r="C788" s="5"/>
      <c r="D788" s="5"/>
      <c r="E788" s="7"/>
      <c r="F788" s="5"/>
      <c r="G788" s="8"/>
      <c r="H788" s="7"/>
      <c r="I788" s="5"/>
      <c r="J788" s="6"/>
      <c r="K788" s="5"/>
      <c r="L788" s="5"/>
      <c r="M788" s="5"/>
      <c r="N788" s="5"/>
      <c r="O788" s="5"/>
      <c r="P788" s="6"/>
      <c r="Q788" s="5"/>
      <c r="R788" s="165"/>
      <c r="S788" s="165"/>
      <c r="T788" s="165"/>
      <c r="U788" s="165"/>
      <c r="V788" s="165"/>
      <c r="W788" s="5"/>
      <c r="X788" s="7"/>
      <c r="Y788" s="6"/>
      <c r="Z788" s="5"/>
      <c r="AA788" s="5"/>
      <c r="AB788" s="5"/>
      <c r="AC788" s="5"/>
      <c r="AD788" s="5"/>
      <c r="AE788" s="6"/>
      <c r="AF788" s="5"/>
    </row>
    <row r="789" spans="1:32" ht="15.75" customHeight="1">
      <c r="A789" s="6"/>
      <c r="B789" s="5"/>
      <c r="C789" s="5"/>
      <c r="D789" s="5"/>
      <c r="E789" s="7"/>
      <c r="F789" s="5"/>
      <c r="G789" s="8"/>
      <c r="H789" s="7"/>
      <c r="I789" s="5"/>
      <c r="J789" s="6"/>
      <c r="K789" s="5"/>
      <c r="L789" s="5"/>
      <c r="M789" s="5"/>
      <c r="N789" s="5"/>
      <c r="O789" s="5"/>
      <c r="P789" s="6"/>
      <c r="Q789" s="5"/>
      <c r="R789" s="165"/>
      <c r="S789" s="165"/>
      <c r="T789" s="165"/>
      <c r="U789" s="165"/>
      <c r="V789" s="165"/>
      <c r="W789" s="5"/>
      <c r="X789" s="7"/>
      <c r="Y789" s="6"/>
      <c r="Z789" s="5"/>
      <c r="AA789" s="5"/>
      <c r="AB789" s="5"/>
      <c r="AC789" s="5"/>
      <c r="AD789" s="5"/>
      <c r="AE789" s="6"/>
      <c r="AF789" s="5"/>
    </row>
    <row r="790" spans="1:32" ht="15.75" customHeight="1">
      <c r="A790" s="6"/>
      <c r="B790" s="5"/>
      <c r="C790" s="5"/>
      <c r="D790" s="5"/>
      <c r="E790" s="7"/>
      <c r="F790" s="5"/>
      <c r="G790" s="8"/>
      <c r="H790" s="7"/>
      <c r="I790" s="5"/>
      <c r="J790" s="6"/>
      <c r="K790" s="5"/>
      <c r="L790" s="5"/>
      <c r="M790" s="5"/>
      <c r="N790" s="5"/>
      <c r="O790" s="5"/>
      <c r="P790" s="6"/>
      <c r="Q790" s="5"/>
      <c r="R790" s="165"/>
      <c r="S790" s="165"/>
      <c r="T790" s="165"/>
      <c r="U790" s="165"/>
      <c r="V790" s="165"/>
      <c r="W790" s="5"/>
      <c r="X790" s="7"/>
      <c r="Y790" s="6"/>
      <c r="Z790" s="5"/>
      <c r="AA790" s="5"/>
      <c r="AB790" s="5"/>
      <c r="AC790" s="5"/>
      <c r="AD790" s="5"/>
      <c r="AE790" s="6"/>
      <c r="AF790" s="5"/>
    </row>
    <row r="791" spans="1:32" ht="15.75" customHeight="1">
      <c r="A791" s="6"/>
      <c r="B791" s="5"/>
      <c r="C791" s="5"/>
      <c r="D791" s="5"/>
      <c r="E791" s="7"/>
      <c r="F791" s="5"/>
      <c r="G791" s="8"/>
      <c r="H791" s="7"/>
      <c r="I791" s="5"/>
      <c r="J791" s="6"/>
      <c r="K791" s="5"/>
      <c r="L791" s="5"/>
      <c r="M791" s="5"/>
      <c r="N791" s="5"/>
      <c r="O791" s="5"/>
      <c r="P791" s="6"/>
      <c r="Q791" s="5"/>
      <c r="R791" s="165"/>
      <c r="S791" s="165"/>
      <c r="T791" s="165"/>
      <c r="U791" s="165"/>
      <c r="V791" s="165"/>
      <c r="W791" s="5"/>
      <c r="X791" s="7"/>
      <c r="Y791" s="6"/>
      <c r="Z791" s="5"/>
      <c r="AA791" s="5"/>
      <c r="AB791" s="5"/>
      <c r="AC791" s="5"/>
      <c r="AD791" s="5"/>
      <c r="AE791" s="6"/>
      <c r="AF791" s="5"/>
    </row>
    <row r="792" spans="1:32" ht="15.75" customHeight="1">
      <c r="A792" s="6"/>
      <c r="B792" s="5"/>
      <c r="C792" s="5"/>
      <c r="D792" s="5"/>
      <c r="E792" s="7"/>
      <c r="F792" s="5"/>
      <c r="G792" s="8"/>
      <c r="H792" s="7"/>
      <c r="I792" s="5"/>
      <c r="J792" s="6"/>
      <c r="K792" s="5"/>
      <c r="L792" s="5"/>
      <c r="M792" s="5"/>
      <c r="N792" s="5"/>
      <c r="O792" s="5"/>
      <c r="P792" s="6"/>
      <c r="Q792" s="5"/>
      <c r="R792" s="165"/>
      <c r="S792" s="165"/>
      <c r="T792" s="165"/>
      <c r="U792" s="165"/>
      <c r="V792" s="165"/>
      <c r="W792" s="5"/>
      <c r="X792" s="7"/>
      <c r="Y792" s="6"/>
      <c r="Z792" s="5"/>
      <c r="AA792" s="5"/>
      <c r="AB792" s="5"/>
      <c r="AC792" s="5"/>
      <c r="AD792" s="5"/>
      <c r="AE792" s="6"/>
      <c r="AF792" s="5"/>
    </row>
    <row r="793" spans="1:32" ht="15.75" customHeight="1">
      <c r="A793" s="6"/>
      <c r="B793" s="5"/>
      <c r="C793" s="5"/>
      <c r="D793" s="5"/>
      <c r="E793" s="7"/>
      <c r="F793" s="5"/>
      <c r="G793" s="8"/>
      <c r="H793" s="7"/>
      <c r="I793" s="5"/>
      <c r="J793" s="6"/>
      <c r="K793" s="5"/>
      <c r="L793" s="5"/>
      <c r="M793" s="5"/>
      <c r="N793" s="5"/>
      <c r="O793" s="5"/>
      <c r="P793" s="6"/>
      <c r="Q793" s="5"/>
      <c r="R793" s="165"/>
      <c r="S793" s="165"/>
      <c r="T793" s="165"/>
      <c r="U793" s="165"/>
      <c r="V793" s="165"/>
      <c r="W793" s="5"/>
      <c r="X793" s="7"/>
      <c r="Y793" s="6"/>
      <c r="Z793" s="5"/>
      <c r="AA793" s="5"/>
      <c r="AB793" s="5"/>
      <c r="AC793" s="5"/>
      <c r="AD793" s="5"/>
      <c r="AE793" s="6"/>
      <c r="AF793" s="5"/>
    </row>
    <row r="794" spans="1:32" ht="15.75" customHeight="1">
      <c r="A794" s="6"/>
      <c r="B794" s="5"/>
      <c r="C794" s="5"/>
      <c r="D794" s="5"/>
      <c r="E794" s="7"/>
      <c r="F794" s="5"/>
      <c r="G794" s="8"/>
      <c r="H794" s="7"/>
      <c r="I794" s="5"/>
      <c r="J794" s="6"/>
      <c r="K794" s="5"/>
      <c r="L794" s="5"/>
      <c r="M794" s="5"/>
      <c r="N794" s="5"/>
      <c r="O794" s="5"/>
      <c r="P794" s="6"/>
      <c r="Q794" s="5"/>
      <c r="R794" s="165"/>
      <c r="S794" s="165"/>
      <c r="T794" s="165"/>
      <c r="U794" s="165"/>
      <c r="V794" s="165"/>
      <c r="W794" s="5"/>
      <c r="X794" s="7"/>
      <c r="Y794" s="6"/>
      <c r="Z794" s="5"/>
      <c r="AA794" s="5"/>
      <c r="AB794" s="5"/>
      <c r="AC794" s="5"/>
      <c r="AD794" s="5"/>
      <c r="AE794" s="6"/>
      <c r="AF794" s="5"/>
    </row>
    <row r="795" spans="1:32" ht="15.75" customHeight="1">
      <c r="A795" s="6"/>
      <c r="B795" s="5"/>
      <c r="C795" s="5"/>
      <c r="D795" s="5"/>
      <c r="E795" s="7"/>
      <c r="F795" s="5"/>
      <c r="G795" s="8"/>
      <c r="H795" s="7"/>
      <c r="I795" s="5"/>
      <c r="J795" s="6"/>
      <c r="K795" s="5"/>
      <c r="L795" s="5"/>
      <c r="M795" s="5"/>
      <c r="N795" s="5"/>
      <c r="O795" s="5"/>
      <c r="P795" s="6"/>
      <c r="Q795" s="5"/>
      <c r="R795" s="165"/>
      <c r="S795" s="165"/>
      <c r="T795" s="165"/>
      <c r="U795" s="165"/>
      <c r="V795" s="165"/>
      <c r="W795" s="5"/>
      <c r="X795" s="7"/>
      <c r="Y795" s="6"/>
      <c r="Z795" s="5"/>
      <c r="AA795" s="5"/>
      <c r="AB795" s="5"/>
      <c r="AC795" s="5"/>
      <c r="AD795" s="5"/>
      <c r="AE795" s="6"/>
      <c r="AF795" s="5"/>
    </row>
    <row r="796" spans="1:32" ht="15.75" customHeight="1">
      <c r="A796" s="6"/>
      <c r="B796" s="5"/>
      <c r="C796" s="5"/>
      <c r="D796" s="5"/>
      <c r="E796" s="7"/>
      <c r="F796" s="5"/>
      <c r="G796" s="8"/>
      <c r="H796" s="7"/>
      <c r="I796" s="5"/>
      <c r="J796" s="6"/>
      <c r="K796" s="5"/>
      <c r="L796" s="5"/>
      <c r="M796" s="5"/>
      <c r="N796" s="5"/>
      <c r="O796" s="5"/>
      <c r="P796" s="6"/>
      <c r="Q796" s="5"/>
      <c r="R796" s="5"/>
      <c r="S796" s="5"/>
      <c r="T796" s="5"/>
      <c r="U796" s="5"/>
      <c r="V796" s="5"/>
      <c r="W796" s="5"/>
      <c r="X796" s="7"/>
      <c r="Y796" s="6"/>
      <c r="Z796" s="5"/>
      <c r="AA796" s="5"/>
      <c r="AB796" s="5"/>
      <c r="AC796" s="5"/>
      <c r="AD796" s="5"/>
      <c r="AE796" s="6"/>
      <c r="AF796" s="5"/>
    </row>
    <row r="797" spans="1:32" ht="15.75" customHeight="1">
      <c r="A797" s="6"/>
      <c r="B797" s="5"/>
      <c r="C797" s="5"/>
      <c r="D797" s="5"/>
      <c r="E797" s="7"/>
      <c r="F797" s="5"/>
      <c r="G797" s="8"/>
      <c r="H797" s="7"/>
      <c r="I797" s="5"/>
      <c r="J797" s="6"/>
      <c r="K797" s="5"/>
      <c r="L797" s="5"/>
      <c r="M797" s="5"/>
      <c r="N797" s="5"/>
      <c r="O797" s="5"/>
      <c r="P797" s="6"/>
      <c r="Q797" s="5"/>
      <c r="R797" s="5"/>
      <c r="S797" s="5"/>
      <c r="T797" s="5"/>
      <c r="U797" s="5"/>
      <c r="V797" s="5"/>
      <c r="W797" s="5"/>
      <c r="X797" s="7"/>
      <c r="Y797" s="6"/>
      <c r="Z797" s="5"/>
      <c r="AA797" s="5"/>
      <c r="AB797" s="5"/>
      <c r="AC797" s="5"/>
      <c r="AD797" s="5"/>
      <c r="AE797" s="6"/>
      <c r="AF797" s="5"/>
    </row>
    <row r="798" spans="1:32" ht="15.75" customHeight="1">
      <c r="A798" s="6"/>
      <c r="B798" s="5"/>
      <c r="C798" s="5"/>
      <c r="D798" s="5"/>
      <c r="E798" s="7"/>
      <c r="F798" s="5"/>
      <c r="G798" s="8"/>
      <c r="H798" s="7"/>
      <c r="I798" s="5"/>
      <c r="J798" s="6"/>
      <c r="K798" s="5"/>
      <c r="L798" s="5"/>
      <c r="M798" s="5"/>
      <c r="N798" s="5"/>
      <c r="O798" s="5"/>
      <c r="P798" s="6"/>
      <c r="Q798" s="5"/>
      <c r="R798" s="5"/>
      <c r="S798" s="5"/>
      <c r="T798" s="5"/>
      <c r="U798" s="5"/>
      <c r="V798" s="5"/>
      <c r="W798" s="5"/>
      <c r="X798" s="7"/>
      <c r="Y798" s="6"/>
      <c r="Z798" s="5"/>
      <c r="AA798" s="5"/>
      <c r="AB798" s="5"/>
      <c r="AC798" s="5"/>
      <c r="AD798" s="5"/>
      <c r="AE798" s="6"/>
      <c r="AF798" s="5"/>
    </row>
    <row r="799" spans="1:32" ht="15.75" customHeight="1">
      <c r="A799" s="6"/>
      <c r="B799" s="5"/>
      <c r="C799" s="5"/>
      <c r="D799" s="5"/>
      <c r="E799" s="7"/>
      <c r="F799" s="5"/>
      <c r="G799" s="8"/>
      <c r="H799" s="7"/>
      <c r="I799" s="5"/>
      <c r="J799" s="6"/>
      <c r="K799" s="5"/>
      <c r="L799" s="5"/>
      <c r="M799" s="5"/>
      <c r="N799" s="5"/>
      <c r="O799" s="5"/>
      <c r="P799" s="6"/>
      <c r="Q799" s="5"/>
      <c r="R799" s="5"/>
      <c r="S799" s="5"/>
      <c r="T799" s="5"/>
      <c r="U799" s="5"/>
      <c r="V799" s="5"/>
      <c r="W799" s="5"/>
      <c r="X799" s="7"/>
      <c r="Y799" s="6"/>
      <c r="Z799" s="5"/>
      <c r="AA799" s="5"/>
      <c r="AB799" s="5"/>
      <c r="AC799" s="5"/>
      <c r="AD799" s="5"/>
      <c r="AE799" s="6"/>
      <c r="AF799" s="5"/>
    </row>
    <row r="800" spans="1:32" ht="15.75" customHeight="1">
      <c r="A800" s="6"/>
      <c r="B800" s="5"/>
      <c r="C800" s="5"/>
      <c r="D800" s="5"/>
      <c r="E800" s="7"/>
      <c r="F800" s="5"/>
      <c r="G800" s="8"/>
      <c r="H800" s="7"/>
      <c r="I800" s="5"/>
      <c r="J800" s="6"/>
      <c r="K800" s="5"/>
      <c r="L800" s="5"/>
      <c r="M800" s="5"/>
      <c r="N800" s="5"/>
      <c r="O800" s="5"/>
      <c r="P800" s="6"/>
      <c r="Q800" s="5"/>
      <c r="R800" s="5"/>
      <c r="S800" s="5"/>
      <c r="T800" s="5"/>
      <c r="U800" s="5"/>
      <c r="V800" s="5"/>
      <c r="W800" s="5"/>
      <c r="X800" s="7"/>
      <c r="Y800" s="6"/>
      <c r="Z800" s="5"/>
      <c r="AA800" s="5"/>
      <c r="AB800" s="5"/>
      <c r="AC800" s="5"/>
      <c r="AD800" s="5"/>
      <c r="AE800" s="6"/>
      <c r="AF800" s="5"/>
    </row>
    <row r="801" spans="1:32" ht="15.75" customHeight="1">
      <c r="A801" s="6"/>
      <c r="B801" s="5"/>
      <c r="C801" s="5"/>
      <c r="D801" s="5"/>
      <c r="E801" s="7"/>
      <c r="F801" s="5"/>
      <c r="G801" s="8"/>
      <c r="H801" s="7"/>
      <c r="I801" s="5"/>
      <c r="J801" s="6"/>
      <c r="K801" s="5"/>
      <c r="L801" s="5"/>
      <c r="M801" s="5"/>
      <c r="N801" s="5"/>
      <c r="O801" s="5"/>
      <c r="P801" s="6"/>
      <c r="Q801" s="5"/>
      <c r="R801" s="5"/>
      <c r="S801" s="5"/>
      <c r="T801" s="5"/>
      <c r="U801" s="5"/>
      <c r="V801" s="5"/>
      <c r="W801" s="5"/>
      <c r="X801" s="7"/>
      <c r="Y801" s="6"/>
      <c r="Z801" s="5"/>
      <c r="AA801" s="5"/>
      <c r="AB801" s="5"/>
      <c r="AC801" s="5"/>
      <c r="AD801" s="5"/>
      <c r="AE801" s="6"/>
      <c r="AF801" s="5"/>
    </row>
    <row r="802" spans="1:32" ht="15.75" customHeight="1">
      <c r="A802" s="6"/>
      <c r="B802" s="5"/>
      <c r="C802" s="5"/>
      <c r="D802" s="5"/>
      <c r="E802" s="7"/>
      <c r="F802" s="5"/>
      <c r="G802" s="8"/>
      <c r="H802" s="7"/>
      <c r="I802" s="5"/>
      <c r="J802" s="6"/>
      <c r="K802" s="5"/>
      <c r="L802" s="5"/>
      <c r="M802" s="5"/>
      <c r="N802" s="5"/>
      <c r="O802" s="5"/>
      <c r="P802" s="6"/>
      <c r="Q802" s="5"/>
      <c r="R802" s="5"/>
      <c r="S802" s="5"/>
      <c r="T802" s="5"/>
      <c r="U802" s="5"/>
      <c r="V802" s="5"/>
      <c r="W802" s="5"/>
      <c r="X802" s="7"/>
      <c r="Y802" s="6"/>
      <c r="Z802" s="5"/>
      <c r="AA802" s="5"/>
      <c r="AB802" s="5"/>
      <c r="AC802" s="5"/>
      <c r="AD802" s="5"/>
      <c r="AE802" s="6"/>
      <c r="AF802" s="5"/>
    </row>
    <row r="803" spans="1:32" ht="15.75" customHeight="1">
      <c r="A803" s="6"/>
      <c r="B803" s="5"/>
      <c r="C803" s="5"/>
      <c r="D803" s="5"/>
      <c r="E803" s="7"/>
      <c r="F803" s="5"/>
      <c r="G803" s="8"/>
      <c r="H803" s="7"/>
      <c r="I803" s="5"/>
      <c r="J803" s="6"/>
      <c r="K803" s="5"/>
      <c r="L803" s="5"/>
      <c r="M803" s="5"/>
      <c r="N803" s="5"/>
      <c r="O803" s="5"/>
      <c r="P803" s="6"/>
      <c r="Q803" s="5"/>
      <c r="R803" s="5"/>
      <c r="S803" s="5"/>
      <c r="T803" s="5"/>
      <c r="U803" s="5"/>
      <c r="V803" s="5"/>
      <c r="W803" s="5"/>
      <c r="X803" s="7"/>
      <c r="Y803" s="6"/>
      <c r="Z803" s="5"/>
      <c r="AA803" s="5"/>
      <c r="AB803" s="5"/>
      <c r="AC803" s="5"/>
      <c r="AD803" s="5"/>
      <c r="AE803" s="6"/>
      <c r="AF803" s="5"/>
    </row>
    <row r="804" spans="1:32" ht="15.75" customHeight="1">
      <c r="A804" s="6"/>
      <c r="B804" s="5"/>
      <c r="C804" s="5"/>
      <c r="D804" s="5"/>
      <c r="E804" s="7"/>
      <c r="F804" s="5"/>
      <c r="G804" s="8"/>
      <c r="H804" s="7"/>
      <c r="I804" s="5"/>
      <c r="J804" s="6"/>
      <c r="K804" s="5"/>
      <c r="L804" s="5"/>
      <c r="M804" s="5"/>
      <c r="N804" s="5"/>
      <c r="O804" s="5"/>
      <c r="P804" s="6"/>
      <c r="Q804" s="5"/>
      <c r="R804" s="5"/>
      <c r="S804" s="5"/>
      <c r="T804" s="5"/>
      <c r="U804" s="5"/>
      <c r="V804" s="5"/>
      <c r="W804" s="5"/>
      <c r="X804" s="7"/>
      <c r="Y804" s="6"/>
      <c r="Z804" s="5"/>
      <c r="AA804" s="5"/>
      <c r="AB804" s="5"/>
      <c r="AC804" s="5"/>
      <c r="AD804" s="5"/>
      <c r="AE804" s="6"/>
      <c r="AF804" s="5"/>
    </row>
    <row r="805" spans="1:32" ht="15.75" customHeight="1">
      <c r="A805" s="6"/>
      <c r="B805" s="5"/>
      <c r="C805" s="5"/>
      <c r="D805" s="5"/>
      <c r="E805" s="7"/>
      <c r="F805" s="5"/>
      <c r="G805" s="8"/>
      <c r="H805" s="7"/>
      <c r="I805" s="5"/>
      <c r="J805" s="6"/>
      <c r="K805" s="5"/>
      <c r="L805" s="5"/>
      <c r="M805" s="5"/>
      <c r="N805" s="5"/>
      <c r="O805" s="5"/>
      <c r="P805" s="6"/>
      <c r="Q805" s="5"/>
      <c r="R805" s="5"/>
      <c r="S805" s="5"/>
      <c r="T805" s="5"/>
      <c r="U805" s="5"/>
      <c r="V805" s="5"/>
      <c r="W805" s="5"/>
      <c r="X805" s="7"/>
      <c r="Y805" s="6"/>
      <c r="Z805" s="5"/>
      <c r="AA805" s="5"/>
      <c r="AB805" s="5"/>
      <c r="AC805" s="5"/>
      <c r="AD805" s="5"/>
      <c r="AE805" s="6"/>
      <c r="AF805" s="5"/>
    </row>
    <row r="806" spans="1:32" ht="15.75" customHeight="1">
      <c r="A806" s="6"/>
      <c r="B806" s="5"/>
      <c r="C806" s="5"/>
      <c r="D806" s="5"/>
      <c r="E806" s="7"/>
      <c r="F806" s="5"/>
      <c r="G806" s="8"/>
      <c r="H806" s="7"/>
      <c r="I806" s="5"/>
      <c r="J806" s="6"/>
      <c r="K806" s="5"/>
      <c r="L806" s="5"/>
      <c r="M806" s="5"/>
      <c r="N806" s="5"/>
      <c r="O806" s="5"/>
      <c r="P806" s="6"/>
      <c r="Q806" s="5"/>
      <c r="R806" s="5"/>
      <c r="S806" s="5"/>
      <c r="T806" s="5"/>
      <c r="U806" s="5"/>
      <c r="V806" s="5"/>
      <c r="W806" s="5"/>
      <c r="X806" s="7"/>
      <c r="Y806" s="6"/>
      <c r="Z806" s="5"/>
      <c r="AA806" s="5"/>
      <c r="AB806" s="5"/>
      <c r="AC806" s="5"/>
      <c r="AD806" s="5"/>
      <c r="AE806" s="6"/>
      <c r="AF806" s="5"/>
    </row>
    <row r="807" spans="1:32" ht="15.75" customHeight="1">
      <c r="A807" s="6"/>
      <c r="B807" s="5"/>
      <c r="C807" s="5"/>
      <c r="D807" s="5"/>
      <c r="E807" s="7"/>
      <c r="F807" s="5"/>
      <c r="G807" s="8"/>
      <c r="H807" s="7"/>
      <c r="I807" s="5"/>
      <c r="J807" s="6"/>
      <c r="K807" s="5"/>
      <c r="L807" s="5"/>
      <c r="M807" s="5"/>
      <c r="N807" s="5"/>
      <c r="O807" s="5"/>
      <c r="P807" s="6"/>
      <c r="Q807" s="5"/>
      <c r="R807" s="5"/>
      <c r="S807" s="5"/>
      <c r="T807" s="5"/>
      <c r="U807" s="5"/>
      <c r="V807" s="5"/>
      <c r="W807" s="5"/>
      <c r="X807" s="7"/>
      <c r="Y807" s="6"/>
      <c r="Z807" s="5"/>
      <c r="AA807" s="5"/>
      <c r="AB807" s="5"/>
      <c r="AC807" s="5"/>
      <c r="AD807" s="5"/>
      <c r="AE807" s="6"/>
      <c r="AF807" s="5"/>
    </row>
    <row r="808" spans="1:32" ht="15.75" customHeight="1">
      <c r="A808" s="6"/>
      <c r="B808" s="5"/>
      <c r="C808" s="5"/>
      <c r="D808" s="5"/>
      <c r="E808" s="7"/>
      <c r="F808" s="5"/>
      <c r="G808" s="8"/>
      <c r="H808" s="7"/>
      <c r="I808" s="5"/>
      <c r="J808" s="6"/>
      <c r="K808" s="5"/>
      <c r="L808" s="5"/>
      <c r="M808" s="5"/>
      <c r="N808" s="5"/>
      <c r="O808" s="5"/>
      <c r="P808" s="6"/>
      <c r="Q808" s="5"/>
      <c r="R808" s="5"/>
      <c r="S808" s="5"/>
      <c r="T808" s="5"/>
      <c r="U808" s="5"/>
      <c r="V808" s="5"/>
      <c r="W808" s="5"/>
      <c r="X808" s="7"/>
      <c r="Y808" s="6"/>
      <c r="Z808" s="5"/>
      <c r="AA808" s="5"/>
      <c r="AB808" s="5"/>
      <c r="AC808" s="5"/>
      <c r="AD808" s="5"/>
      <c r="AE808" s="6"/>
      <c r="AF808" s="5"/>
    </row>
    <row r="809" spans="1:32" ht="15.75" customHeight="1">
      <c r="A809" s="6"/>
      <c r="B809" s="5"/>
      <c r="C809" s="5"/>
      <c r="D809" s="5"/>
      <c r="E809" s="7"/>
      <c r="F809" s="5"/>
      <c r="G809" s="8"/>
      <c r="H809" s="7"/>
      <c r="I809" s="5"/>
      <c r="J809" s="6"/>
      <c r="K809" s="5"/>
      <c r="L809" s="5"/>
      <c r="M809" s="5"/>
      <c r="N809" s="5"/>
      <c r="O809" s="5"/>
      <c r="P809" s="6"/>
      <c r="Q809" s="5"/>
      <c r="R809" s="5"/>
      <c r="S809" s="5"/>
      <c r="T809" s="5"/>
      <c r="U809" s="5"/>
      <c r="V809" s="5"/>
      <c r="W809" s="5"/>
      <c r="X809" s="7"/>
      <c r="Y809" s="6"/>
      <c r="Z809" s="5"/>
      <c r="AA809" s="5"/>
      <c r="AB809" s="5"/>
      <c r="AC809" s="5"/>
      <c r="AD809" s="5"/>
      <c r="AE809" s="6"/>
      <c r="AF809" s="5"/>
    </row>
    <row r="810" spans="1:32" ht="15.75" customHeight="1">
      <c r="A810" s="6"/>
      <c r="B810" s="5"/>
      <c r="C810" s="5"/>
      <c r="D810" s="5"/>
      <c r="E810" s="7"/>
      <c r="F810" s="5"/>
      <c r="G810" s="8"/>
      <c r="H810" s="7"/>
      <c r="I810" s="5"/>
      <c r="J810" s="6"/>
      <c r="K810" s="5"/>
      <c r="L810" s="5"/>
      <c r="M810" s="5"/>
      <c r="N810" s="5"/>
      <c r="O810" s="5"/>
      <c r="P810" s="6"/>
      <c r="Q810" s="5"/>
      <c r="R810" s="5"/>
      <c r="S810" s="5"/>
      <c r="T810" s="5"/>
      <c r="U810" s="5"/>
      <c r="V810" s="5"/>
      <c r="W810" s="5"/>
      <c r="X810" s="7"/>
      <c r="Y810" s="6"/>
      <c r="Z810" s="5"/>
      <c r="AA810" s="5"/>
      <c r="AB810" s="5"/>
      <c r="AC810" s="5"/>
      <c r="AD810" s="5"/>
      <c r="AE810" s="6"/>
      <c r="AF810" s="5"/>
    </row>
    <row r="811" spans="1:32" ht="15.75" customHeight="1">
      <c r="A811" s="6"/>
      <c r="B811" s="5"/>
      <c r="C811" s="5"/>
      <c r="D811" s="5"/>
      <c r="E811" s="7"/>
      <c r="F811" s="5"/>
      <c r="G811" s="8"/>
      <c r="H811" s="7"/>
      <c r="I811" s="5"/>
      <c r="J811" s="6"/>
      <c r="K811" s="5"/>
      <c r="L811" s="5"/>
      <c r="M811" s="5"/>
      <c r="N811" s="5"/>
      <c r="O811" s="5"/>
      <c r="P811" s="6"/>
      <c r="Q811" s="5"/>
      <c r="R811" s="5"/>
      <c r="S811" s="5"/>
      <c r="T811" s="5"/>
      <c r="U811" s="5"/>
      <c r="V811" s="5"/>
      <c r="W811" s="5"/>
      <c r="X811" s="7"/>
      <c r="Y811" s="6"/>
      <c r="Z811" s="5"/>
      <c r="AA811" s="5"/>
      <c r="AB811" s="5"/>
      <c r="AC811" s="5"/>
      <c r="AD811" s="5"/>
      <c r="AE811" s="6"/>
      <c r="AF811" s="5"/>
    </row>
    <row r="812" spans="1:32" ht="15.75" customHeight="1">
      <c r="A812" s="6"/>
      <c r="B812" s="5"/>
      <c r="C812" s="5"/>
      <c r="D812" s="5"/>
      <c r="E812" s="7"/>
      <c r="F812" s="5"/>
      <c r="G812" s="8"/>
      <c r="H812" s="7"/>
      <c r="I812" s="5"/>
      <c r="J812" s="6"/>
      <c r="K812" s="5"/>
      <c r="L812" s="5"/>
      <c r="M812" s="5"/>
      <c r="N812" s="5"/>
      <c r="O812" s="5"/>
      <c r="P812" s="6"/>
      <c r="Q812" s="5"/>
      <c r="R812" s="5"/>
      <c r="S812" s="5"/>
      <c r="T812" s="5"/>
      <c r="U812" s="5"/>
      <c r="V812" s="5"/>
      <c r="W812" s="5"/>
      <c r="X812" s="7"/>
      <c r="Y812" s="6"/>
      <c r="Z812" s="5"/>
      <c r="AA812" s="5"/>
      <c r="AB812" s="5"/>
      <c r="AC812" s="5"/>
      <c r="AD812" s="5"/>
      <c r="AE812" s="6"/>
      <c r="AF812" s="5"/>
    </row>
    <row r="813" spans="1:32" ht="15.75" customHeight="1">
      <c r="A813" s="6"/>
      <c r="B813" s="5"/>
      <c r="C813" s="5"/>
      <c r="D813" s="5"/>
      <c r="E813" s="7"/>
      <c r="F813" s="5"/>
      <c r="G813" s="8"/>
      <c r="H813" s="7"/>
      <c r="I813" s="5"/>
      <c r="J813" s="6"/>
      <c r="K813" s="5"/>
      <c r="L813" s="5"/>
      <c r="M813" s="5"/>
      <c r="N813" s="5"/>
      <c r="O813" s="5"/>
      <c r="P813" s="6"/>
      <c r="Q813" s="5"/>
      <c r="R813" s="5"/>
      <c r="S813" s="5"/>
      <c r="T813" s="5"/>
      <c r="U813" s="5"/>
      <c r="V813" s="5"/>
      <c r="W813" s="5"/>
      <c r="X813" s="7"/>
      <c r="Y813" s="6"/>
      <c r="Z813" s="5"/>
      <c r="AA813" s="5"/>
      <c r="AB813" s="5"/>
      <c r="AC813" s="5"/>
      <c r="AD813" s="5"/>
      <c r="AE813" s="6"/>
      <c r="AF813" s="5"/>
    </row>
    <row r="814" spans="1:32" ht="15.75" customHeight="1">
      <c r="A814" s="6"/>
      <c r="B814" s="5"/>
      <c r="C814" s="5"/>
      <c r="D814" s="5"/>
      <c r="E814" s="7"/>
      <c r="F814" s="5"/>
      <c r="G814" s="8"/>
      <c r="H814" s="7"/>
      <c r="I814" s="5"/>
      <c r="J814" s="6"/>
      <c r="K814" s="5"/>
      <c r="L814" s="5"/>
      <c r="M814" s="5"/>
      <c r="N814" s="5"/>
      <c r="O814" s="5"/>
      <c r="P814" s="6"/>
      <c r="Q814" s="5"/>
      <c r="R814" s="5"/>
      <c r="S814" s="5"/>
      <c r="T814" s="5"/>
      <c r="U814" s="5"/>
      <c r="V814" s="5"/>
      <c r="W814" s="5"/>
      <c r="X814" s="7"/>
      <c r="Y814" s="6"/>
      <c r="Z814" s="5"/>
      <c r="AA814" s="5"/>
      <c r="AB814" s="5"/>
      <c r="AC814" s="5"/>
      <c r="AD814" s="5"/>
      <c r="AE814" s="6"/>
      <c r="AF814" s="5"/>
    </row>
    <row r="815" spans="1:32" ht="15.75" customHeight="1">
      <c r="A815" s="6"/>
      <c r="B815" s="5"/>
      <c r="C815" s="5"/>
      <c r="D815" s="5"/>
      <c r="E815" s="7"/>
      <c r="F815" s="5"/>
      <c r="G815" s="8"/>
      <c r="H815" s="7"/>
      <c r="I815" s="5"/>
      <c r="J815" s="6"/>
      <c r="K815" s="5"/>
      <c r="L815" s="5"/>
      <c r="M815" s="5"/>
      <c r="N815" s="5"/>
      <c r="O815" s="5"/>
      <c r="P815" s="6"/>
      <c r="Q815" s="5"/>
      <c r="R815" s="5"/>
      <c r="S815" s="5"/>
      <c r="T815" s="5"/>
      <c r="U815" s="5"/>
      <c r="V815" s="5"/>
      <c r="W815" s="5"/>
      <c r="X815" s="7"/>
      <c r="Y815" s="6"/>
      <c r="Z815" s="5"/>
      <c r="AA815" s="5"/>
      <c r="AB815" s="5"/>
      <c r="AC815" s="5"/>
      <c r="AD815" s="5"/>
      <c r="AE815" s="6"/>
      <c r="AF815" s="5"/>
    </row>
    <row r="816" spans="1:32" ht="15.75" customHeight="1">
      <c r="A816" s="6"/>
      <c r="B816" s="5"/>
      <c r="C816" s="5"/>
      <c r="D816" s="5"/>
      <c r="E816" s="7"/>
      <c r="F816" s="5"/>
      <c r="G816" s="8"/>
      <c r="H816" s="7"/>
      <c r="I816" s="5"/>
      <c r="J816" s="6"/>
      <c r="K816" s="5"/>
      <c r="L816" s="5"/>
      <c r="M816" s="5"/>
      <c r="N816" s="5"/>
      <c r="O816" s="5"/>
      <c r="P816" s="6"/>
      <c r="Q816" s="5"/>
      <c r="R816" s="5"/>
      <c r="S816" s="5"/>
      <c r="T816" s="5"/>
      <c r="U816" s="5"/>
      <c r="V816" s="5"/>
      <c r="W816" s="5"/>
      <c r="X816" s="7"/>
      <c r="Y816" s="6"/>
      <c r="Z816" s="5"/>
      <c r="AA816" s="5"/>
      <c r="AB816" s="5"/>
      <c r="AC816" s="5"/>
      <c r="AD816" s="5"/>
      <c r="AE816" s="6"/>
      <c r="AF816" s="5"/>
    </row>
    <row r="817" spans="1:32" ht="15.75" customHeight="1">
      <c r="A817" s="6"/>
      <c r="B817" s="5"/>
      <c r="C817" s="5"/>
      <c r="D817" s="5"/>
      <c r="E817" s="7"/>
      <c r="F817" s="5"/>
      <c r="G817" s="8"/>
      <c r="H817" s="7"/>
      <c r="I817" s="5"/>
      <c r="J817" s="6"/>
      <c r="K817" s="5"/>
      <c r="L817" s="5"/>
      <c r="M817" s="5"/>
      <c r="N817" s="5"/>
      <c r="O817" s="5"/>
      <c r="P817" s="6"/>
      <c r="Q817" s="5"/>
      <c r="R817" s="5"/>
      <c r="S817" s="5"/>
      <c r="T817" s="5"/>
      <c r="U817" s="5"/>
      <c r="V817" s="5"/>
      <c r="W817" s="5"/>
      <c r="X817" s="7"/>
      <c r="Y817" s="6"/>
      <c r="Z817" s="5"/>
      <c r="AA817" s="5"/>
      <c r="AB817" s="5"/>
      <c r="AC817" s="5"/>
      <c r="AD817" s="5"/>
      <c r="AE817" s="6"/>
      <c r="AF817" s="5"/>
    </row>
    <row r="818" spans="1:32" ht="15.75" customHeight="1">
      <c r="A818" s="6"/>
      <c r="B818" s="5"/>
      <c r="C818" s="5"/>
      <c r="D818" s="5"/>
      <c r="E818" s="7"/>
      <c r="F818" s="5"/>
      <c r="G818" s="8"/>
      <c r="H818" s="7"/>
      <c r="I818" s="5"/>
      <c r="J818" s="6"/>
      <c r="K818" s="5"/>
      <c r="L818" s="5"/>
      <c r="M818" s="5"/>
      <c r="N818" s="5"/>
      <c r="O818" s="5"/>
      <c r="P818" s="6"/>
      <c r="Q818" s="5"/>
      <c r="R818" s="5"/>
      <c r="S818" s="5"/>
      <c r="T818" s="5"/>
      <c r="U818" s="5"/>
      <c r="V818" s="5"/>
      <c r="W818" s="5"/>
      <c r="X818" s="7"/>
      <c r="Y818" s="6"/>
      <c r="Z818" s="5"/>
      <c r="AA818" s="5"/>
      <c r="AB818" s="5"/>
      <c r="AC818" s="5"/>
      <c r="AD818" s="5"/>
      <c r="AE818" s="6"/>
      <c r="AF818" s="5"/>
    </row>
    <row r="819" spans="1:32" ht="15.75" customHeight="1">
      <c r="A819" s="6"/>
      <c r="B819" s="5"/>
      <c r="C819" s="5"/>
      <c r="D819" s="5"/>
      <c r="E819" s="7"/>
      <c r="F819" s="5"/>
      <c r="G819" s="8"/>
      <c r="H819" s="7"/>
      <c r="I819" s="5"/>
      <c r="J819" s="6"/>
      <c r="K819" s="5"/>
      <c r="L819" s="5"/>
      <c r="M819" s="5"/>
      <c r="N819" s="5"/>
      <c r="O819" s="5"/>
      <c r="P819" s="6"/>
      <c r="Q819" s="5"/>
      <c r="R819" s="5"/>
      <c r="S819" s="5"/>
      <c r="T819" s="5"/>
      <c r="U819" s="5"/>
      <c r="V819" s="5"/>
      <c r="W819" s="5"/>
      <c r="X819" s="7"/>
      <c r="Y819" s="6"/>
      <c r="Z819" s="5"/>
      <c r="AA819" s="5"/>
      <c r="AB819" s="5"/>
      <c r="AC819" s="5"/>
      <c r="AD819" s="5"/>
      <c r="AE819" s="6"/>
      <c r="AF819" s="5"/>
    </row>
    <row r="820" spans="1:32" ht="15.75" customHeight="1">
      <c r="A820" s="6"/>
      <c r="B820" s="5"/>
      <c r="C820" s="5"/>
      <c r="D820" s="5"/>
      <c r="E820" s="7"/>
      <c r="F820" s="5"/>
      <c r="G820" s="8"/>
      <c r="H820" s="7"/>
      <c r="I820" s="5"/>
      <c r="J820" s="6"/>
      <c r="K820" s="5"/>
      <c r="L820" s="5"/>
      <c r="M820" s="5"/>
      <c r="N820" s="5"/>
      <c r="O820" s="5"/>
      <c r="P820" s="6"/>
      <c r="Q820" s="5"/>
      <c r="R820" s="5"/>
      <c r="S820" s="5"/>
      <c r="T820" s="5"/>
      <c r="U820" s="5"/>
      <c r="V820" s="5"/>
      <c r="W820" s="5"/>
      <c r="X820" s="7"/>
      <c r="Y820" s="6"/>
      <c r="Z820" s="5"/>
      <c r="AA820" s="5"/>
      <c r="AB820" s="5"/>
      <c r="AC820" s="5"/>
      <c r="AD820" s="5"/>
      <c r="AE820" s="6"/>
      <c r="AF820" s="5"/>
    </row>
    <row r="821" spans="1:32" ht="15.75" customHeight="1">
      <c r="A821" s="6"/>
      <c r="B821" s="5"/>
      <c r="C821" s="5"/>
      <c r="D821" s="5"/>
      <c r="E821" s="7"/>
      <c r="F821" s="5"/>
      <c r="G821" s="8"/>
      <c r="H821" s="7"/>
      <c r="I821" s="5"/>
      <c r="J821" s="6"/>
      <c r="K821" s="5"/>
      <c r="L821" s="5"/>
      <c r="M821" s="5"/>
      <c r="N821" s="5"/>
      <c r="O821" s="5"/>
      <c r="P821" s="6"/>
      <c r="Q821" s="5"/>
      <c r="R821" s="5"/>
      <c r="S821" s="5"/>
      <c r="T821" s="5"/>
      <c r="U821" s="5"/>
      <c r="V821" s="5"/>
      <c r="W821" s="5"/>
      <c r="X821" s="7"/>
      <c r="Y821" s="6"/>
      <c r="Z821" s="5"/>
      <c r="AA821" s="5"/>
      <c r="AB821" s="5"/>
      <c r="AC821" s="5"/>
      <c r="AD821" s="5"/>
      <c r="AE821" s="6"/>
      <c r="AF821" s="5"/>
    </row>
    <row r="822" spans="1:32" ht="15.75" customHeight="1">
      <c r="A822" s="6"/>
      <c r="B822" s="5"/>
      <c r="C822" s="5"/>
      <c r="D822" s="5"/>
      <c r="E822" s="7"/>
      <c r="F822" s="5"/>
      <c r="G822" s="8"/>
      <c r="H822" s="7"/>
      <c r="I822" s="5"/>
      <c r="J822" s="6"/>
      <c r="K822" s="5"/>
      <c r="L822" s="5"/>
      <c r="M822" s="5"/>
      <c r="N822" s="5"/>
      <c r="O822" s="5"/>
      <c r="P822" s="6"/>
      <c r="Q822" s="5"/>
      <c r="R822" s="5"/>
      <c r="S822" s="5"/>
      <c r="T822" s="5"/>
      <c r="U822" s="5"/>
      <c r="V822" s="5"/>
      <c r="W822" s="5"/>
      <c r="X822" s="7"/>
      <c r="Y822" s="6"/>
      <c r="Z822" s="5"/>
      <c r="AA822" s="5"/>
      <c r="AB822" s="5"/>
      <c r="AC822" s="5"/>
      <c r="AD822" s="5"/>
      <c r="AE822" s="6"/>
      <c r="AF822" s="5"/>
    </row>
    <row r="823" spans="1:32" ht="15.75" customHeight="1">
      <c r="A823" s="6"/>
      <c r="B823" s="5"/>
      <c r="C823" s="5"/>
      <c r="D823" s="5"/>
      <c r="E823" s="7"/>
      <c r="F823" s="5"/>
      <c r="G823" s="8"/>
      <c r="H823" s="7"/>
      <c r="I823" s="5"/>
      <c r="J823" s="6"/>
      <c r="K823" s="5"/>
      <c r="L823" s="5"/>
      <c r="M823" s="5"/>
      <c r="N823" s="5"/>
      <c r="O823" s="5"/>
      <c r="P823" s="6"/>
      <c r="Q823" s="5"/>
      <c r="R823" s="5"/>
      <c r="S823" s="5"/>
      <c r="T823" s="5"/>
      <c r="U823" s="5"/>
      <c r="V823" s="5"/>
      <c r="W823" s="5"/>
      <c r="X823" s="7"/>
      <c r="Y823" s="6"/>
      <c r="Z823" s="5"/>
      <c r="AA823" s="5"/>
      <c r="AB823" s="5"/>
      <c r="AC823" s="5"/>
      <c r="AD823" s="5"/>
      <c r="AE823" s="6"/>
      <c r="AF823" s="5"/>
    </row>
    <row r="824" spans="1:32" ht="15.75" customHeight="1">
      <c r="A824" s="6"/>
      <c r="B824" s="5"/>
      <c r="C824" s="5"/>
      <c r="D824" s="5"/>
      <c r="E824" s="7"/>
      <c r="F824" s="5"/>
      <c r="G824" s="8"/>
      <c r="H824" s="7"/>
      <c r="I824" s="5"/>
      <c r="J824" s="6"/>
      <c r="K824" s="5"/>
      <c r="L824" s="5"/>
      <c r="M824" s="5"/>
      <c r="N824" s="5"/>
      <c r="O824" s="5"/>
      <c r="P824" s="6"/>
      <c r="Q824" s="5"/>
      <c r="R824" s="5"/>
      <c r="S824" s="5"/>
      <c r="T824" s="5"/>
      <c r="U824" s="5"/>
      <c r="V824" s="5"/>
      <c r="W824" s="5"/>
      <c r="X824" s="7"/>
      <c r="Y824" s="6"/>
      <c r="Z824" s="5"/>
      <c r="AA824" s="5"/>
      <c r="AB824" s="5"/>
      <c r="AC824" s="5"/>
      <c r="AD824" s="5"/>
      <c r="AE824" s="6"/>
      <c r="AF824" s="5"/>
    </row>
    <row r="825" spans="1:32" ht="15.75" customHeight="1">
      <c r="A825" s="6"/>
      <c r="B825" s="5"/>
      <c r="C825" s="5"/>
      <c r="D825" s="5"/>
      <c r="E825" s="7"/>
      <c r="F825" s="5"/>
      <c r="G825" s="8"/>
      <c r="H825" s="7"/>
      <c r="I825" s="5"/>
      <c r="J825" s="6"/>
      <c r="K825" s="5"/>
      <c r="L825" s="5"/>
      <c r="M825" s="5"/>
      <c r="N825" s="5"/>
      <c r="O825" s="5"/>
      <c r="P825" s="6"/>
      <c r="Q825" s="5"/>
      <c r="R825" s="5"/>
      <c r="S825" s="5"/>
      <c r="T825" s="5"/>
      <c r="U825" s="5"/>
      <c r="V825" s="5"/>
      <c r="W825" s="5"/>
      <c r="X825" s="7"/>
      <c r="Y825" s="6"/>
      <c r="Z825" s="5"/>
      <c r="AA825" s="5"/>
      <c r="AB825" s="5"/>
      <c r="AC825" s="5"/>
      <c r="AD825" s="5"/>
      <c r="AE825" s="6"/>
      <c r="AF825" s="5"/>
    </row>
    <row r="826" spans="1:32" ht="15.75" customHeight="1">
      <c r="A826" s="6"/>
      <c r="B826" s="5"/>
      <c r="C826" s="5"/>
      <c r="D826" s="5"/>
      <c r="E826" s="7"/>
      <c r="F826" s="5"/>
      <c r="G826" s="8"/>
      <c r="H826" s="7"/>
      <c r="I826" s="5"/>
      <c r="J826" s="6"/>
      <c r="K826" s="5"/>
      <c r="L826" s="5"/>
      <c r="M826" s="5"/>
      <c r="N826" s="5"/>
      <c r="O826" s="5"/>
      <c r="P826" s="6"/>
      <c r="Q826" s="5"/>
      <c r="R826" s="5"/>
      <c r="S826" s="5"/>
      <c r="T826" s="5"/>
      <c r="U826" s="5"/>
      <c r="V826" s="5"/>
      <c r="W826" s="5"/>
      <c r="X826" s="7"/>
      <c r="Y826" s="6"/>
      <c r="Z826" s="5"/>
      <c r="AA826" s="5"/>
      <c r="AB826" s="5"/>
      <c r="AC826" s="5"/>
      <c r="AD826" s="5"/>
      <c r="AE826" s="6"/>
      <c r="AF826" s="5"/>
    </row>
    <row r="827" spans="1:32" ht="15.75" customHeight="1">
      <c r="A827" s="6"/>
      <c r="B827" s="5"/>
      <c r="C827" s="5"/>
      <c r="D827" s="5"/>
      <c r="E827" s="7"/>
      <c r="F827" s="5"/>
      <c r="G827" s="8"/>
      <c r="H827" s="7"/>
      <c r="I827" s="5"/>
      <c r="J827" s="6"/>
      <c r="K827" s="5"/>
      <c r="L827" s="5"/>
      <c r="M827" s="5"/>
      <c r="N827" s="5"/>
      <c r="O827" s="5"/>
      <c r="P827" s="6"/>
      <c r="Q827" s="5"/>
      <c r="R827" s="5"/>
      <c r="S827" s="5"/>
      <c r="T827" s="5"/>
      <c r="U827" s="5"/>
      <c r="V827" s="5"/>
      <c r="W827" s="5"/>
      <c r="X827" s="7"/>
      <c r="Y827" s="6"/>
      <c r="Z827" s="5"/>
      <c r="AA827" s="5"/>
      <c r="AB827" s="5"/>
      <c r="AC827" s="5"/>
      <c r="AD827" s="5"/>
      <c r="AE827" s="6"/>
      <c r="AF827" s="5"/>
    </row>
    <row r="828" spans="1:32" ht="15.75" customHeight="1">
      <c r="A828" s="6"/>
      <c r="B828" s="5"/>
      <c r="C828" s="5"/>
      <c r="D828" s="5"/>
      <c r="E828" s="7"/>
      <c r="F828" s="5"/>
      <c r="G828" s="8"/>
      <c r="H828" s="7"/>
      <c r="I828" s="5"/>
      <c r="J828" s="6"/>
      <c r="K828" s="5"/>
      <c r="L828" s="5"/>
      <c r="M828" s="5"/>
      <c r="N828" s="5"/>
      <c r="O828" s="5"/>
      <c r="P828" s="6"/>
      <c r="Q828" s="5"/>
      <c r="R828" s="5"/>
      <c r="S828" s="5"/>
      <c r="T828" s="5"/>
      <c r="U828" s="5"/>
      <c r="V828" s="5"/>
      <c r="W828" s="5"/>
      <c r="X828" s="7"/>
      <c r="Y828" s="6"/>
      <c r="Z828" s="5"/>
      <c r="AA828" s="5"/>
      <c r="AB828" s="5"/>
      <c r="AC828" s="5"/>
      <c r="AD828" s="5"/>
      <c r="AE828" s="6"/>
      <c r="AF828" s="5"/>
    </row>
    <row r="829" spans="1:32" ht="15.75" customHeight="1">
      <c r="A829" s="6"/>
      <c r="B829" s="5"/>
      <c r="C829" s="5"/>
      <c r="D829" s="5"/>
      <c r="E829" s="7"/>
      <c r="F829" s="5"/>
      <c r="G829" s="8"/>
      <c r="H829" s="7"/>
      <c r="I829" s="5"/>
      <c r="J829" s="6"/>
      <c r="K829" s="5"/>
      <c r="L829" s="5"/>
      <c r="M829" s="5"/>
      <c r="N829" s="5"/>
      <c r="O829" s="5"/>
      <c r="P829" s="6"/>
      <c r="Q829" s="5"/>
      <c r="R829" s="5"/>
      <c r="S829" s="5"/>
      <c r="T829" s="5"/>
      <c r="U829" s="5"/>
      <c r="V829" s="5"/>
      <c r="W829" s="5"/>
      <c r="X829" s="7"/>
      <c r="Y829" s="6"/>
      <c r="Z829" s="5"/>
      <c r="AA829" s="5"/>
      <c r="AB829" s="5"/>
      <c r="AC829" s="5"/>
      <c r="AD829" s="5"/>
      <c r="AE829" s="6"/>
      <c r="AF829" s="5"/>
    </row>
    <row r="830" spans="1:32" ht="15.75" customHeight="1">
      <c r="A830" s="6"/>
      <c r="B830" s="5"/>
      <c r="C830" s="5"/>
      <c r="D830" s="5"/>
      <c r="E830" s="7"/>
      <c r="F830" s="5"/>
      <c r="G830" s="8"/>
      <c r="H830" s="7"/>
      <c r="I830" s="5"/>
      <c r="J830" s="6"/>
      <c r="K830" s="5"/>
      <c r="L830" s="5"/>
      <c r="M830" s="5"/>
      <c r="N830" s="5"/>
      <c r="O830" s="5"/>
      <c r="P830" s="6"/>
      <c r="Q830" s="5"/>
      <c r="R830" s="5"/>
      <c r="S830" s="5"/>
      <c r="T830" s="5"/>
      <c r="U830" s="5"/>
      <c r="V830" s="5"/>
      <c r="W830" s="5"/>
      <c r="X830" s="7"/>
      <c r="Y830" s="6"/>
      <c r="Z830" s="5"/>
      <c r="AA830" s="5"/>
      <c r="AB830" s="5"/>
      <c r="AC830" s="5"/>
      <c r="AD830" s="5"/>
      <c r="AE830" s="6"/>
      <c r="AF830" s="5"/>
    </row>
    <row r="831" spans="1:32" ht="15.75" customHeight="1">
      <c r="A831" s="6"/>
      <c r="B831" s="5"/>
      <c r="C831" s="5"/>
      <c r="D831" s="5"/>
      <c r="E831" s="7"/>
      <c r="F831" s="5"/>
      <c r="G831" s="8"/>
      <c r="H831" s="7"/>
      <c r="I831" s="5"/>
      <c r="J831" s="6"/>
      <c r="K831" s="5"/>
      <c r="L831" s="5"/>
      <c r="M831" s="5"/>
      <c r="N831" s="5"/>
      <c r="O831" s="5"/>
      <c r="P831" s="6"/>
      <c r="Q831" s="5"/>
      <c r="R831" s="5"/>
      <c r="S831" s="5"/>
      <c r="T831" s="5"/>
      <c r="U831" s="5"/>
      <c r="V831" s="5"/>
      <c r="W831" s="5"/>
      <c r="X831" s="7"/>
      <c r="Y831" s="6"/>
      <c r="Z831" s="5"/>
      <c r="AA831" s="5"/>
      <c r="AB831" s="5"/>
      <c r="AC831" s="5"/>
      <c r="AD831" s="5"/>
      <c r="AE831" s="6"/>
      <c r="AF831" s="5"/>
    </row>
    <row r="832" spans="1:32" ht="15.75" customHeight="1">
      <c r="A832" s="6"/>
      <c r="B832" s="5"/>
      <c r="C832" s="5"/>
      <c r="D832" s="5"/>
      <c r="E832" s="7"/>
      <c r="F832" s="5"/>
      <c r="G832" s="8"/>
      <c r="H832" s="7"/>
      <c r="I832" s="5"/>
      <c r="J832" s="6"/>
      <c r="K832" s="5"/>
      <c r="L832" s="5"/>
      <c r="M832" s="5"/>
      <c r="N832" s="5"/>
      <c r="O832" s="5"/>
      <c r="P832" s="6"/>
      <c r="Q832" s="5"/>
      <c r="R832" s="5"/>
      <c r="S832" s="5"/>
      <c r="T832" s="5"/>
      <c r="U832" s="5"/>
      <c r="V832" s="5"/>
      <c r="W832" s="5"/>
      <c r="X832" s="7"/>
      <c r="Y832" s="6"/>
      <c r="Z832" s="5"/>
      <c r="AA832" s="5"/>
      <c r="AB832" s="5"/>
      <c r="AC832" s="5"/>
      <c r="AD832" s="5"/>
      <c r="AE832" s="6"/>
      <c r="AF832" s="5"/>
    </row>
    <row r="833" spans="1:32" ht="15.75" customHeight="1">
      <c r="A833" s="6"/>
      <c r="B833" s="5"/>
      <c r="C833" s="5"/>
      <c r="D833" s="5"/>
      <c r="E833" s="7"/>
      <c r="F833" s="5"/>
      <c r="G833" s="8"/>
      <c r="H833" s="7"/>
      <c r="I833" s="5"/>
      <c r="J833" s="6"/>
      <c r="K833" s="5"/>
      <c r="L833" s="5"/>
      <c r="M833" s="5"/>
      <c r="N833" s="5"/>
      <c r="O833" s="5"/>
      <c r="P833" s="6"/>
      <c r="Q833" s="5"/>
      <c r="R833" s="5"/>
      <c r="S833" s="5"/>
      <c r="T833" s="5"/>
      <c r="U833" s="5"/>
      <c r="V833" s="5"/>
      <c r="W833" s="5"/>
      <c r="X833" s="7"/>
      <c r="Y833" s="6"/>
      <c r="Z833" s="5"/>
      <c r="AA833" s="5"/>
      <c r="AB833" s="5"/>
      <c r="AC833" s="5"/>
      <c r="AD833" s="5"/>
      <c r="AE833" s="6"/>
      <c r="AF833" s="5"/>
    </row>
    <row r="834" spans="1:32" ht="15.75" customHeight="1">
      <c r="A834" s="6"/>
      <c r="B834" s="5"/>
      <c r="C834" s="5"/>
      <c r="D834" s="5"/>
      <c r="E834" s="7"/>
      <c r="F834" s="5"/>
      <c r="G834" s="8"/>
      <c r="H834" s="7"/>
      <c r="I834" s="5"/>
      <c r="J834" s="6"/>
      <c r="K834" s="5"/>
      <c r="L834" s="5"/>
      <c r="M834" s="5"/>
      <c r="N834" s="5"/>
      <c r="O834" s="5"/>
      <c r="P834" s="6"/>
      <c r="Q834" s="5"/>
      <c r="R834" s="5"/>
      <c r="S834" s="5"/>
      <c r="T834" s="5"/>
      <c r="U834" s="5"/>
      <c r="V834" s="5"/>
      <c r="W834" s="5"/>
      <c r="X834" s="7"/>
      <c r="Y834" s="6"/>
      <c r="Z834" s="5"/>
      <c r="AA834" s="5"/>
      <c r="AB834" s="5"/>
      <c r="AC834" s="5"/>
      <c r="AD834" s="5"/>
      <c r="AE834" s="6"/>
      <c r="AF834" s="5"/>
    </row>
    <row r="835" spans="1:32" ht="15.75" customHeight="1">
      <c r="A835" s="6"/>
      <c r="B835" s="5"/>
      <c r="C835" s="5"/>
      <c r="D835" s="5"/>
      <c r="E835" s="7"/>
      <c r="F835" s="5"/>
      <c r="G835" s="8"/>
      <c r="H835" s="7"/>
      <c r="I835" s="5"/>
      <c r="J835" s="6"/>
      <c r="K835" s="5"/>
      <c r="L835" s="5"/>
      <c r="M835" s="5"/>
      <c r="N835" s="5"/>
      <c r="O835" s="5"/>
      <c r="P835" s="6"/>
      <c r="Q835" s="5"/>
      <c r="R835" s="5"/>
      <c r="S835" s="5"/>
      <c r="T835" s="5"/>
      <c r="U835" s="5"/>
      <c r="V835" s="5"/>
      <c r="W835" s="5"/>
      <c r="X835" s="7"/>
      <c r="Y835" s="6"/>
      <c r="Z835" s="5"/>
      <c r="AA835" s="5"/>
      <c r="AB835" s="5"/>
      <c r="AC835" s="5"/>
      <c r="AD835" s="5"/>
      <c r="AE835" s="6"/>
      <c r="AF835" s="5"/>
    </row>
    <row r="836" spans="1:32" ht="15.75" customHeight="1">
      <c r="A836" s="6"/>
      <c r="B836" s="5"/>
      <c r="C836" s="5"/>
      <c r="D836" s="5"/>
      <c r="E836" s="7"/>
      <c r="F836" s="5"/>
      <c r="G836" s="8"/>
      <c r="H836" s="7"/>
      <c r="I836" s="5"/>
      <c r="J836" s="6"/>
      <c r="K836" s="5"/>
      <c r="L836" s="5"/>
      <c r="M836" s="5"/>
      <c r="N836" s="5"/>
      <c r="O836" s="5"/>
      <c r="P836" s="6"/>
      <c r="Q836" s="5"/>
      <c r="R836" s="5"/>
      <c r="S836" s="5"/>
      <c r="T836" s="5"/>
      <c r="U836" s="5"/>
      <c r="V836" s="5"/>
      <c r="W836" s="5"/>
      <c r="X836" s="7"/>
      <c r="Y836" s="6"/>
      <c r="Z836" s="5"/>
      <c r="AA836" s="5"/>
      <c r="AB836" s="5"/>
      <c r="AC836" s="5"/>
      <c r="AD836" s="5"/>
      <c r="AE836" s="6"/>
      <c r="AF836" s="5"/>
    </row>
    <row r="837" spans="1:32" ht="15.75" customHeight="1">
      <c r="A837" s="6"/>
      <c r="B837" s="5"/>
      <c r="C837" s="5"/>
      <c r="D837" s="5"/>
      <c r="E837" s="7"/>
      <c r="F837" s="5"/>
      <c r="G837" s="8"/>
      <c r="H837" s="7"/>
      <c r="I837" s="5"/>
      <c r="J837" s="6"/>
      <c r="K837" s="5"/>
      <c r="L837" s="5"/>
      <c r="M837" s="5"/>
      <c r="N837" s="5"/>
      <c r="O837" s="5"/>
      <c r="P837" s="6"/>
      <c r="Q837" s="5"/>
      <c r="R837" s="5"/>
      <c r="S837" s="5"/>
      <c r="T837" s="5"/>
      <c r="U837" s="5"/>
      <c r="V837" s="5"/>
      <c r="W837" s="5"/>
      <c r="X837" s="7"/>
      <c r="Y837" s="6"/>
      <c r="Z837" s="5"/>
      <c r="AA837" s="5"/>
      <c r="AB837" s="5"/>
      <c r="AC837" s="5"/>
      <c r="AD837" s="5"/>
      <c r="AE837" s="6"/>
      <c r="AF837" s="5"/>
    </row>
    <row r="838" spans="1:32" ht="15.75" customHeight="1">
      <c r="A838" s="6"/>
      <c r="B838" s="5"/>
      <c r="C838" s="5"/>
      <c r="D838" s="5"/>
      <c r="E838" s="7"/>
      <c r="F838" s="5"/>
      <c r="G838" s="8"/>
      <c r="H838" s="7"/>
      <c r="I838" s="5"/>
      <c r="J838" s="6"/>
      <c r="K838" s="5"/>
      <c r="L838" s="5"/>
      <c r="M838" s="5"/>
      <c r="N838" s="5"/>
      <c r="O838" s="5"/>
      <c r="P838" s="6"/>
      <c r="Q838" s="5"/>
      <c r="R838" s="5"/>
      <c r="S838" s="5"/>
      <c r="T838" s="5"/>
      <c r="U838" s="5"/>
      <c r="V838" s="5"/>
      <c r="W838" s="5"/>
      <c r="X838" s="7"/>
      <c r="Y838" s="6"/>
      <c r="Z838" s="5"/>
      <c r="AA838" s="5"/>
      <c r="AB838" s="5"/>
      <c r="AC838" s="5"/>
      <c r="AD838" s="5"/>
      <c r="AE838" s="6"/>
      <c r="AF838" s="5"/>
    </row>
    <row r="839" spans="1:32" ht="15.75" customHeight="1">
      <c r="A839" s="6"/>
      <c r="B839" s="5"/>
      <c r="C839" s="5"/>
      <c r="D839" s="5"/>
      <c r="E839" s="7"/>
      <c r="F839" s="5"/>
      <c r="G839" s="8"/>
      <c r="H839" s="7"/>
      <c r="I839" s="5"/>
      <c r="J839" s="6"/>
      <c r="K839" s="5"/>
      <c r="L839" s="5"/>
      <c r="M839" s="5"/>
      <c r="N839" s="5"/>
      <c r="O839" s="5"/>
      <c r="P839" s="6"/>
      <c r="Q839" s="5"/>
      <c r="R839" s="5"/>
      <c r="S839" s="5"/>
      <c r="T839" s="5"/>
      <c r="U839" s="5"/>
      <c r="V839" s="5"/>
      <c r="W839" s="5"/>
      <c r="X839" s="7"/>
      <c r="Y839" s="6"/>
      <c r="Z839" s="5"/>
      <c r="AA839" s="5"/>
      <c r="AB839" s="5"/>
      <c r="AC839" s="5"/>
      <c r="AD839" s="5"/>
      <c r="AE839" s="6"/>
      <c r="AF839" s="5"/>
    </row>
    <row r="840" spans="1:32" ht="15.75" customHeight="1">
      <c r="A840" s="6"/>
      <c r="B840" s="5"/>
      <c r="C840" s="5"/>
      <c r="D840" s="5"/>
      <c r="E840" s="7"/>
      <c r="F840" s="5"/>
      <c r="G840" s="8"/>
      <c r="H840" s="7"/>
      <c r="I840" s="5"/>
      <c r="J840" s="6"/>
      <c r="K840" s="5"/>
      <c r="L840" s="5"/>
      <c r="M840" s="5"/>
      <c r="N840" s="5"/>
      <c r="O840" s="5"/>
      <c r="P840" s="6"/>
      <c r="Q840" s="5"/>
      <c r="R840" s="5"/>
      <c r="S840" s="5"/>
      <c r="T840" s="5"/>
      <c r="U840" s="5"/>
      <c r="V840" s="5"/>
      <c r="W840" s="5"/>
      <c r="X840" s="7"/>
      <c r="Y840" s="6"/>
      <c r="Z840" s="5"/>
      <c r="AA840" s="5"/>
      <c r="AB840" s="5"/>
      <c r="AC840" s="5"/>
      <c r="AD840" s="5"/>
      <c r="AE840" s="6"/>
      <c r="AF840" s="5"/>
    </row>
    <row r="841" spans="1:32" ht="15.75" customHeight="1">
      <c r="A841" s="6"/>
      <c r="B841" s="5"/>
      <c r="C841" s="5"/>
      <c r="D841" s="5"/>
      <c r="E841" s="7"/>
      <c r="F841" s="5"/>
      <c r="G841" s="8"/>
      <c r="H841" s="7"/>
      <c r="I841" s="5"/>
      <c r="J841" s="6"/>
      <c r="K841" s="5"/>
      <c r="L841" s="5"/>
      <c r="M841" s="5"/>
      <c r="N841" s="5"/>
      <c r="O841" s="5"/>
      <c r="P841" s="6"/>
      <c r="Q841" s="5"/>
      <c r="R841" s="5"/>
      <c r="S841" s="5"/>
      <c r="T841" s="5"/>
      <c r="U841" s="5"/>
      <c r="V841" s="5"/>
      <c r="W841" s="5"/>
      <c r="X841" s="7"/>
      <c r="Y841" s="6"/>
      <c r="Z841" s="5"/>
      <c r="AA841" s="5"/>
      <c r="AB841" s="5"/>
      <c r="AC841" s="5"/>
      <c r="AD841" s="5"/>
      <c r="AE841" s="6"/>
      <c r="AF841" s="5"/>
    </row>
    <row r="842" spans="1:32" ht="15.75" customHeight="1">
      <c r="A842" s="6"/>
      <c r="B842" s="5"/>
      <c r="C842" s="5"/>
      <c r="D842" s="5"/>
      <c r="E842" s="7"/>
      <c r="F842" s="5"/>
      <c r="G842" s="8"/>
      <c r="H842" s="7"/>
      <c r="I842" s="5"/>
      <c r="J842" s="6"/>
      <c r="K842" s="5"/>
      <c r="L842" s="5"/>
      <c r="M842" s="5"/>
      <c r="N842" s="5"/>
      <c r="O842" s="5"/>
      <c r="P842" s="6"/>
      <c r="Q842" s="5"/>
      <c r="R842" s="5"/>
      <c r="S842" s="5"/>
      <c r="T842" s="5"/>
      <c r="U842" s="5"/>
      <c r="V842" s="5"/>
      <c r="W842" s="5"/>
      <c r="X842" s="7"/>
      <c r="Y842" s="6"/>
      <c r="Z842" s="5"/>
      <c r="AA842" s="5"/>
      <c r="AB842" s="5"/>
      <c r="AC842" s="5"/>
      <c r="AD842" s="5"/>
      <c r="AE842" s="6"/>
      <c r="AF842" s="5"/>
    </row>
    <row r="843" spans="1:32" ht="15.75" customHeight="1">
      <c r="A843" s="6"/>
      <c r="B843" s="5"/>
      <c r="C843" s="5"/>
      <c r="D843" s="5"/>
      <c r="E843" s="7"/>
      <c r="F843" s="5"/>
      <c r="G843" s="8"/>
      <c r="H843" s="7"/>
      <c r="I843" s="5"/>
      <c r="J843" s="6"/>
      <c r="K843" s="5"/>
      <c r="L843" s="5"/>
      <c r="M843" s="5"/>
      <c r="N843" s="5"/>
      <c r="O843" s="5"/>
      <c r="P843" s="6"/>
      <c r="Q843" s="5"/>
      <c r="R843" s="5"/>
      <c r="S843" s="5"/>
      <c r="T843" s="5"/>
      <c r="U843" s="5"/>
      <c r="V843" s="5"/>
      <c r="W843" s="5"/>
      <c r="X843" s="7"/>
      <c r="Y843" s="6"/>
      <c r="Z843" s="5"/>
      <c r="AA843" s="5"/>
      <c r="AB843" s="5"/>
      <c r="AC843" s="5"/>
      <c r="AD843" s="5"/>
      <c r="AE843" s="6"/>
      <c r="AF843" s="5"/>
    </row>
    <row r="844" spans="1:32" ht="15.75" customHeight="1">
      <c r="A844" s="6"/>
      <c r="B844" s="5"/>
      <c r="C844" s="5"/>
      <c r="D844" s="5"/>
      <c r="E844" s="7"/>
      <c r="F844" s="5"/>
      <c r="G844" s="8"/>
      <c r="H844" s="7"/>
      <c r="I844" s="5"/>
      <c r="J844" s="6"/>
      <c r="K844" s="5"/>
      <c r="L844" s="5"/>
      <c r="M844" s="5"/>
      <c r="N844" s="5"/>
      <c r="O844" s="5"/>
      <c r="P844" s="6"/>
      <c r="Q844" s="5"/>
      <c r="R844" s="5"/>
      <c r="S844" s="5"/>
      <c r="T844" s="5"/>
      <c r="U844" s="5"/>
      <c r="V844" s="5"/>
      <c r="W844" s="5"/>
      <c r="X844" s="7"/>
      <c r="Y844" s="6"/>
      <c r="Z844" s="5"/>
      <c r="AA844" s="5"/>
      <c r="AB844" s="5"/>
      <c r="AC844" s="5"/>
      <c r="AD844" s="5"/>
      <c r="AE844" s="6"/>
      <c r="AF844" s="5"/>
    </row>
    <row r="845" spans="1:32" ht="15.75" customHeight="1">
      <c r="A845" s="6"/>
      <c r="B845" s="5"/>
      <c r="C845" s="5"/>
      <c r="D845" s="5"/>
      <c r="E845" s="7"/>
      <c r="F845" s="5"/>
      <c r="G845" s="8"/>
      <c r="H845" s="7"/>
      <c r="I845" s="5"/>
      <c r="J845" s="6"/>
      <c r="K845" s="5"/>
      <c r="L845" s="5"/>
      <c r="M845" s="5"/>
      <c r="N845" s="5"/>
      <c r="O845" s="5"/>
      <c r="P845" s="6"/>
      <c r="Q845" s="5"/>
      <c r="R845" s="5"/>
      <c r="S845" s="5"/>
      <c r="T845" s="5"/>
      <c r="U845" s="5"/>
      <c r="V845" s="5"/>
      <c r="W845" s="5"/>
      <c r="X845" s="7"/>
      <c r="Y845" s="6"/>
      <c r="Z845" s="5"/>
      <c r="AA845" s="5"/>
      <c r="AB845" s="5"/>
      <c r="AC845" s="5"/>
      <c r="AD845" s="5"/>
      <c r="AE845" s="6"/>
      <c r="AF845" s="5"/>
    </row>
    <row r="846" spans="1:32" ht="15.75" customHeight="1">
      <c r="A846" s="6"/>
      <c r="B846" s="5"/>
      <c r="C846" s="5"/>
      <c r="D846" s="5"/>
      <c r="E846" s="7"/>
      <c r="F846" s="5"/>
      <c r="G846" s="8"/>
      <c r="H846" s="7"/>
      <c r="I846" s="5"/>
      <c r="J846" s="6"/>
      <c r="K846" s="5"/>
      <c r="L846" s="5"/>
      <c r="M846" s="5"/>
      <c r="N846" s="5"/>
      <c r="O846" s="5"/>
      <c r="P846" s="6"/>
      <c r="Q846" s="5"/>
      <c r="R846" s="5"/>
      <c r="S846" s="5"/>
      <c r="T846" s="5"/>
      <c r="U846" s="5"/>
      <c r="V846" s="5"/>
      <c r="W846" s="5"/>
      <c r="X846" s="7"/>
      <c r="Y846" s="6"/>
      <c r="Z846" s="5"/>
      <c r="AA846" s="5"/>
      <c r="AB846" s="5"/>
      <c r="AC846" s="5"/>
      <c r="AD846" s="5"/>
      <c r="AE846" s="6"/>
      <c r="AF846" s="5"/>
    </row>
    <row r="847" spans="1:32" ht="15.75" customHeight="1">
      <c r="A847" s="6"/>
      <c r="B847" s="5"/>
      <c r="C847" s="5"/>
      <c r="D847" s="5"/>
      <c r="E847" s="7"/>
      <c r="F847" s="5"/>
      <c r="G847" s="8"/>
      <c r="H847" s="7"/>
      <c r="I847" s="5"/>
      <c r="J847" s="6"/>
      <c r="K847" s="5"/>
      <c r="L847" s="5"/>
      <c r="M847" s="5"/>
      <c r="N847" s="5"/>
      <c r="O847" s="5"/>
      <c r="P847" s="6"/>
      <c r="Q847" s="5"/>
      <c r="R847" s="5"/>
      <c r="S847" s="5"/>
      <c r="T847" s="5"/>
      <c r="U847" s="5"/>
      <c r="V847" s="5"/>
      <c r="W847" s="5"/>
      <c r="X847" s="7"/>
      <c r="Y847" s="6"/>
      <c r="Z847" s="5"/>
      <c r="AA847" s="5"/>
      <c r="AB847" s="5"/>
      <c r="AC847" s="5"/>
      <c r="AD847" s="5"/>
      <c r="AE847" s="6"/>
      <c r="AF847" s="5"/>
    </row>
    <row r="848" spans="1:32" ht="15.75" customHeight="1">
      <c r="A848" s="6"/>
      <c r="B848" s="5"/>
      <c r="C848" s="5"/>
      <c r="D848" s="5"/>
      <c r="E848" s="7"/>
      <c r="F848" s="5"/>
      <c r="G848" s="8"/>
      <c r="H848" s="7"/>
      <c r="I848" s="5"/>
      <c r="J848" s="6"/>
      <c r="K848" s="5"/>
      <c r="L848" s="5"/>
      <c r="M848" s="5"/>
      <c r="N848" s="5"/>
      <c r="O848" s="5"/>
      <c r="P848" s="6"/>
      <c r="Q848" s="5"/>
      <c r="R848" s="5"/>
      <c r="S848" s="5"/>
      <c r="T848" s="5"/>
      <c r="U848" s="5"/>
      <c r="V848" s="5"/>
      <c r="W848" s="5"/>
      <c r="X848" s="7"/>
      <c r="Y848" s="6"/>
      <c r="Z848" s="5"/>
      <c r="AA848" s="5"/>
      <c r="AB848" s="5"/>
      <c r="AC848" s="5"/>
      <c r="AD848" s="5"/>
      <c r="AE848" s="6"/>
      <c r="AF848" s="5"/>
    </row>
    <row r="849" spans="1:32" ht="15.75" customHeight="1">
      <c r="A849" s="6"/>
      <c r="B849" s="5"/>
      <c r="C849" s="5"/>
      <c r="D849" s="5"/>
      <c r="E849" s="7"/>
      <c r="F849" s="5"/>
      <c r="G849" s="8"/>
      <c r="H849" s="7"/>
      <c r="I849" s="5"/>
      <c r="J849" s="6"/>
      <c r="K849" s="5"/>
      <c r="L849" s="5"/>
      <c r="M849" s="5"/>
      <c r="N849" s="5"/>
      <c r="O849" s="5"/>
      <c r="P849" s="6"/>
      <c r="Q849" s="5"/>
      <c r="R849" s="5"/>
      <c r="S849" s="5"/>
      <c r="T849" s="5"/>
      <c r="U849" s="5"/>
      <c r="V849" s="5"/>
      <c r="W849" s="5"/>
      <c r="X849" s="7"/>
      <c r="Y849" s="6"/>
      <c r="Z849" s="5"/>
      <c r="AA849" s="5"/>
      <c r="AB849" s="5"/>
      <c r="AC849" s="5"/>
      <c r="AD849" s="5"/>
      <c r="AE849" s="6"/>
      <c r="AF849" s="5"/>
    </row>
    <row r="850" spans="1:32" ht="15.75" customHeight="1">
      <c r="A850" s="6"/>
      <c r="B850" s="5"/>
      <c r="C850" s="5"/>
      <c r="D850" s="5"/>
      <c r="E850" s="7"/>
      <c r="F850" s="5"/>
      <c r="G850" s="8"/>
      <c r="H850" s="7"/>
      <c r="I850" s="5"/>
      <c r="J850" s="6"/>
      <c r="K850" s="5"/>
      <c r="L850" s="5"/>
      <c r="M850" s="5"/>
      <c r="N850" s="5"/>
      <c r="O850" s="5"/>
      <c r="P850" s="6"/>
      <c r="Q850" s="5"/>
      <c r="R850" s="5"/>
      <c r="S850" s="5"/>
      <c r="T850" s="5"/>
      <c r="U850" s="5"/>
      <c r="V850" s="5"/>
      <c r="W850" s="5"/>
      <c r="X850" s="7"/>
      <c r="Y850" s="6"/>
      <c r="Z850" s="5"/>
      <c r="AA850" s="5"/>
      <c r="AB850" s="5"/>
      <c r="AC850" s="5"/>
      <c r="AD850" s="5"/>
      <c r="AE850" s="6"/>
      <c r="AF850" s="5"/>
    </row>
    <row r="851" spans="1:32" ht="15.75" customHeight="1">
      <c r="A851" s="6"/>
      <c r="B851" s="5"/>
      <c r="C851" s="5"/>
      <c r="D851" s="5"/>
      <c r="E851" s="7"/>
      <c r="F851" s="5"/>
      <c r="G851" s="8"/>
      <c r="H851" s="7"/>
      <c r="I851" s="5"/>
      <c r="J851" s="6"/>
      <c r="K851" s="5"/>
      <c r="L851" s="5"/>
      <c r="M851" s="5"/>
      <c r="N851" s="5"/>
      <c r="O851" s="5"/>
      <c r="P851" s="6"/>
      <c r="Q851" s="5"/>
      <c r="R851" s="5"/>
      <c r="S851" s="5"/>
      <c r="T851" s="5"/>
      <c r="U851" s="5"/>
      <c r="V851" s="5"/>
      <c r="W851" s="5"/>
      <c r="X851" s="7"/>
      <c r="Y851" s="6"/>
      <c r="Z851" s="5"/>
      <c r="AA851" s="5"/>
      <c r="AB851" s="5"/>
      <c r="AC851" s="5"/>
      <c r="AD851" s="5"/>
      <c r="AE851" s="6"/>
      <c r="AF851" s="5"/>
    </row>
    <row r="852" spans="1:32" ht="15.75" customHeight="1">
      <c r="A852" s="6"/>
      <c r="B852" s="5"/>
      <c r="C852" s="5"/>
      <c r="D852" s="5"/>
      <c r="E852" s="7"/>
      <c r="F852" s="5"/>
      <c r="G852" s="8"/>
      <c r="H852" s="7"/>
      <c r="I852" s="5"/>
      <c r="J852" s="6"/>
      <c r="K852" s="5"/>
      <c r="L852" s="5"/>
      <c r="M852" s="5"/>
      <c r="N852" s="5"/>
      <c r="O852" s="5"/>
      <c r="P852" s="6"/>
      <c r="Q852" s="5"/>
      <c r="R852" s="5"/>
      <c r="S852" s="5"/>
      <c r="T852" s="5"/>
      <c r="U852" s="5"/>
      <c r="V852" s="5"/>
      <c r="W852" s="5"/>
      <c r="X852" s="7"/>
      <c r="Y852" s="6"/>
      <c r="Z852" s="5"/>
      <c r="AA852" s="5"/>
      <c r="AB852" s="5"/>
      <c r="AC852" s="5"/>
      <c r="AD852" s="5"/>
      <c r="AE852" s="6"/>
      <c r="AF852" s="5"/>
    </row>
    <row r="853" spans="1:32" ht="15.75" customHeight="1">
      <c r="A853" s="6"/>
      <c r="B853" s="5"/>
      <c r="C853" s="5"/>
      <c r="D853" s="5"/>
      <c r="E853" s="7"/>
      <c r="F853" s="5"/>
      <c r="G853" s="8"/>
      <c r="H853" s="7"/>
      <c r="I853" s="5"/>
      <c r="J853" s="6"/>
      <c r="K853" s="5"/>
      <c r="L853" s="5"/>
      <c r="M853" s="5"/>
      <c r="N853" s="5"/>
      <c r="O853" s="5"/>
      <c r="P853" s="6"/>
      <c r="Q853" s="5"/>
      <c r="R853" s="5"/>
      <c r="S853" s="5"/>
      <c r="T853" s="5"/>
      <c r="U853" s="5"/>
      <c r="V853" s="5"/>
      <c r="W853" s="5"/>
      <c r="X853" s="7"/>
      <c r="Y853" s="6"/>
      <c r="Z853" s="5"/>
      <c r="AA853" s="5"/>
      <c r="AB853" s="5"/>
      <c r="AC853" s="5"/>
      <c r="AD853" s="5"/>
      <c r="AE853" s="6"/>
      <c r="AF853" s="5"/>
    </row>
    <row r="854" spans="1:32" ht="15.75" customHeight="1">
      <c r="A854" s="6"/>
      <c r="B854" s="5"/>
      <c r="C854" s="5"/>
      <c r="D854" s="5"/>
      <c r="E854" s="7"/>
      <c r="F854" s="5"/>
      <c r="G854" s="8"/>
      <c r="H854" s="7"/>
      <c r="I854" s="5"/>
      <c r="J854" s="6"/>
      <c r="K854" s="5"/>
      <c r="L854" s="5"/>
      <c r="M854" s="5"/>
      <c r="N854" s="5"/>
      <c r="O854" s="5"/>
      <c r="P854" s="6"/>
      <c r="Q854" s="5"/>
      <c r="R854" s="5"/>
      <c r="S854" s="5"/>
      <c r="T854" s="5"/>
      <c r="U854" s="5"/>
      <c r="V854" s="5"/>
      <c r="W854" s="5"/>
      <c r="X854" s="7"/>
      <c r="Y854" s="6"/>
      <c r="Z854" s="5"/>
      <c r="AA854" s="5"/>
      <c r="AB854" s="5"/>
      <c r="AC854" s="5"/>
      <c r="AD854" s="5"/>
      <c r="AE854" s="6"/>
      <c r="AF854" s="5"/>
    </row>
    <row r="855" spans="1:32" ht="15.75" customHeight="1">
      <c r="A855" s="6"/>
      <c r="B855" s="5"/>
      <c r="C855" s="5"/>
      <c r="D855" s="5"/>
      <c r="E855" s="7"/>
      <c r="F855" s="5"/>
      <c r="G855" s="8"/>
      <c r="H855" s="7"/>
      <c r="I855" s="5"/>
      <c r="J855" s="6"/>
      <c r="K855" s="5"/>
      <c r="L855" s="5"/>
      <c r="M855" s="5"/>
      <c r="N855" s="5"/>
      <c r="O855" s="5"/>
      <c r="P855" s="6"/>
      <c r="Q855" s="5"/>
      <c r="R855" s="5"/>
      <c r="S855" s="5"/>
      <c r="T855" s="5"/>
      <c r="U855" s="5"/>
      <c r="V855" s="5"/>
      <c r="W855" s="5"/>
      <c r="X855" s="7"/>
      <c r="Y855" s="6"/>
      <c r="Z855" s="5"/>
      <c r="AA855" s="5"/>
      <c r="AB855" s="5"/>
      <c r="AC855" s="5"/>
      <c r="AD855" s="5"/>
      <c r="AE855" s="6"/>
      <c r="AF855" s="5"/>
    </row>
    <row r="856" spans="1:32" ht="15.75" customHeight="1">
      <c r="A856" s="6"/>
      <c r="B856" s="5"/>
      <c r="C856" s="5"/>
      <c r="D856" s="5"/>
      <c r="E856" s="7"/>
      <c r="F856" s="5"/>
      <c r="G856" s="8"/>
      <c r="H856" s="7"/>
      <c r="I856" s="5"/>
      <c r="J856" s="6"/>
      <c r="K856" s="5"/>
      <c r="L856" s="5"/>
      <c r="M856" s="5"/>
      <c r="N856" s="5"/>
      <c r="O856" s="5"/>
      <c r="P856" s="6"/>
      <c r="Q856" s="5"/>
      <c r="R856" s="5"/>
      <c r="S856" s="5"/>
      <c r="T856" s="5"/>
      <c r="U856" s="5"/>
      <c r="V856" s="5"/>
      <c r="W856" s="5"/>
      <c r="X856" s="7"/>
      <c r="Y856" s="6"/>
      <c r="Z856" s="5"/>
      <c r="AA856" s="5"/>
      <c r="AB856" s="5"/>
      <c r="AC856" s="5"/>
      <c r="AD856" s="5"/>
      <c r="AE856" s="6"/>
      <c r="AF856" s="5"/>
    </row>
    <row r="857" spans="1:32" ht="15.75" customHeight="1">
      <c r="A857" s="6"/>
      <c r="B857" s="5"/>
      <c r="C857" s="5"/>
      <c r="D857" s="5"/>
      <c r="E857" s="7"/>
      <c r="F857" s="5"/>
      <c r="G857" s="8"/>
      <c r="H857" s="7"/>
      <c r="I857" s="5"/>
      <c r="J857" s="6"/>
      <c r="K857" s="5"/>
      <c r="L857" s="5"/>
      <c r="M857" s="5"/>
      <c r="N857" s="5"/>
      <c r="O857" s="5"/>
      <c r="P857" s="6"/>
      <c r="Q857" s="5"/>
      <c r="R857" s="5"/>
      <c r="S857" s="5"/>
      <c r="T857" s="5"/>
      <c r="U857" s="5"/>
      <c r="V857" s="5"/>
      <c r="W857" s="5"/>
      <c r="X857" s="7"/>
      <c r="Y857" s="6"/>
      <c r="Z857" s="5"/>
      <c r="AA857" s="5"/>
      <c r="AB857" s="5"/>
      <c r="AC857" s="5"/>
      <c r="AD857" s="5"/>
      <c r="AE857" s="6"/>
      <c r="AF857" s="5"/>
    </row>
    <row r="858" spans="1:32" ht="15.75" customHeight="1">
      <c r="A858" s="6"/>
      <c r="B858" s="5"/>
      <c r="C858" s="5"/>
      <c r="D858" s="5"/>
      <c r="E858" s="7"/>
      <c r="F858" s="5"/>
      <c r="G858" s="8"/>
      <c r="H858" s="7"/>
      <c r="I858" s="5"/>
      <c r="J858" s="6"/>
      <c r="K858" s="5"/>
      <c r="L858" s="5"/>
      <c r="M858" s="5"/>
      <c r="N858" s="5"/>
      <c r="O858" s="5"/>
      <c r="P858" s="6"/>
      <c r="Q858" s="5"/>
      <c r="R858" s="5"/>
      <c r="S858" s="5"/>
      <c r="T858" s="5"/>
      <c r="U858" s="5"/>
      <c r="V858" s="5"/>
      <c r="W858" s="5"/>
      <c r="X858" s="7"/>
      <c r="Y858" s="6"/>
      <c r="Z858" s="5"/>
      <c r="AA858" s="5"/>
      <c r="AB858" s="5"/>
      <c r="AC858" s="5"/>
      <c r="AD858" s="5"/>
      <c r="AE858" s="6"/>
      <c r="AF858" s="5"/>
    </row>
    <row r="859" spans="1:32" ht="15.75" customHeight="1">
      <c r="A859" s="6"/>
      <c r="B859" s="5"/>
      <c r="C859" s="5"/>
      <c r="D859" s="5"/>
      <c r="E859" s="7"/>
      <c r="F859" s="5"/>
      <c r="G859" s="8"/>
      <c r="H859" s="7"/>
      <c r="I859" s="5"/>
      <c r="J859" s="6"/>
      <c r="K859" s="5"/>
      <c r="L859" s="5"/>
      <c r="M859" s="5"/>
      <c r="N859" s="5"/>
      <c r="O859" s="5"/>
      <c r="P859" s="6"/>
      <c r="Q859" s="5"/>
      <c r="R859" s="5"/>
      <c r="S859" s="5"/>
      <c r="T859" s="5"/>
      <c r="U859" s="5"/>
      <c r="V859" s="5"/>
      <c r="W859" s="5"/>
      <c r="X859" s="7"/>
      <c r="Y859" s="6"/>
      <c r="Z859" s="5"/>
      <c r="AA859" s="5"/>
      <c r="AB859" s="5"/>
      <c r="AC859" s="5"/>
      <c r="AD859" s="5"/>
      <c r="AE859" s="6"/>
      <c r="AF859" s="5"/>
    </row>
    <row r="860" spans="1:32" ht="15.75" customHeight="1">
      <c r="A860" s="6"/>
      <c r="B860" s="5"/>
      <c r="C860" s="5"/>
      <c r="D860" s="5"/>
      <c r="E860" s="7"/>
      <c r="F860" s="5"/>
      <c r="G860" s="8"/>
      <c r="H860" s="7"/>
      <c r="I860" s="5"/>
      <c r="J860" s="6"/>
      <c r="K860" s="5"/>
      <c r="L860" s="5"/>
      <c r="M860" s="5"/>
      <c r="N860" s="5"/>
      <c r="O860" s="5"/>
      <c r="P860" s="6"/>
      <c r="Q860" s="5"/>
      <c r="R860" s="5"/>
      <c r="S860" s="5"/>
      <c r="T860" s="5"/>
      <c r="U860" s="5"/>
      <c r="V860" s="5"/>
      <c r="W860" s="5"/>
      <c r="X860" s="7"/>
      <c r="Y860" s="6"/>
      <c r="Z860" s="5"/>
      <c r="AA860" s="5"/>
      <c r="AB860" s="5"/>
      <c r="AC860" s="5"/>
      <c r="AD860" s="5"/>
      <c r="AE860" s="6"/>
      <c r="AF860" s="5"/>
    </row>
    <row r="861" spans="1:32" ht="15.75" customHeight="1">
      <c r="A861" s="6"/>
      <c r="B861" s="5"/>
      <c r="C861" s="5"/>
      <c r="D861" s="5"/>
      <c r="E861" s="7"/>
      <c r="F861" s="5"/>
      <c r="G861" s="8"/>
      <c r="H861" s="7"/>
      <c r="I861" s="5"/>
      <c r="J861" s="6"/>
      <c r="K861" s="5"/>
      <c r="L861" s="5"/>
      <c r="M861" s="5"/>
      <c r="N861" s="5"/>
      <c r="O861" s="5"/>
      <c r="P861" s="6"/>
      <c r="Q861" s="5"/>
      <c r="R861" s="5"/>
      <c r="S861" s="5"/>
      <c r="T861" s="5"/>
      <c r="U861" s="5"/>
      <c r="V861" s="5"/>
      <c r="W861" s="5"/>
      <c r="X861" s="7"/>
      <c r="Y861" s="6"/>
      <c r="Z861" s="5"/>
      <c r="AA861" s="5"/>
      <c r="AB861" s="5"/>
      <c r="AC861" s="5"/>
      <c r="AD861" s="5"/>
      <c r="AE861" s="6"/>
      <c r="AF861" s="5"/>
    </row>
    <row r="862" spans="1:32" ht="15.75" customHeight="1">
      <c r="A862" s="6"/>
      <c r="B862" s="5"/>
      <c r="C862" s="5"/>
      <c r="D862" s="5"/>
      <c r="E862" s="7"/>
      <c r="F862" s="5"/>
      <c r="G862" s="8"/>
      <c r="H862" s="7"/>
      <c r="I862" s="5"/>
      <c r="J862" s="6"/>
      <c r="K862" s="5"/>
      <c r="L862" s="5"/>
      <c r="M862" s="5"/>
      <c r="N862" s="5"/>
      <c r="O862" s="5"/>
      <c r="P862" s="6"/>
      <c r="Q862" s="5"/>
      <c r="R862" s="5"/>
      <c r="S862" s="5"/>
      <c r="T862" s="5"/>
      <c r="U862" s="5"/>
      <c r="V862" s="5"/>
      <c r="W862" s="5"/>
      <c r="X862" s="7"/>
      <c r="Y862" s="6"/>
      <c r="Z862" s="5"/>
      <c r="AA862" s="5"/>
      <c r="AB862" s="5"/>
      <c r="AC862" s="5"/>
      <c r="AD862" s="5"/>
      <c r="AE862" s="6"/>
      <c r="AF862" s="5"/>
    </row>
    <row r="863" spans="1:32" ht="15.75" customHeight="1">
      <c r="A863" s="6"/>
      <c r="B863" s="5"/>
      <c r="C863" s="5"/>
      <c r="D863" s="5"/>
      <c r="E863" s="7"/>
      <c r="F863" s="5"/>
      <c r="G863" s="8"/>
      <c r="H863" s="7"/>
      <c r="I863" s="5"/>
      <c r="J863" s="6"/>
      <c r="K863" s="5"/>
      <c r="L863" s="5"/>
      <c r="M863" s="5"/>
      <c r="N863" s="5"/>
      <c r="O863" s="5"/>
      <c r="P863" s="6"/>
      <c r="Q863" s="5"/>
      <c r="R863" s="5"/>
      <c r="S863" s="5"/>
      <c r="T863" s="5"/>
      <c r="U863" s="5"/>
      <c r="V863" s="5"/>
      <c r="W863" s="5"/>
      <c r="X863" s="7"/>
      <c r="Y863" s="6"/>
      <c r="Z863" s="5"/>
      <c r="AA863" s="5"/>
      <c r="AB863" s="5"/>
      <c r="AC863" s="5"/>
      <c r="AD863" s="5"/>
      <c r="AE863" s="6"/>
      <c r="AF863" s="5"/>
    </row>
    <row r="864" spans="1:32" ht="15.75" customHeight="1">
      <c r="A864" s="6"/>
      <c r="B864" s="5"/>
      <c r="C864" s="5"/>
      <c r="D864" s="5"/>
      <c r="E864" s="7"/>
      <c r="F864" s="5"/>
      <c r="G864" s="8"/>
      <c r="H864" s="7"/>
      <c r="I864" s="5"/>
      <c r="J864" s="6"/>
      <c r="K864" s="5"/>
      <c r="L864" s="5"/>
      <c r="M864" s="5"/>
      <c r="N864" s="5"/>
      <c r="O864" s="5"/>
      <c r="P864" s="6"/>
      <c r="Q864" s="5"/>
      <c r="R864" s="5"/>
      <c r="S864" s="5"/>
      <c r="T864" s="5"/>
      <c r="U864" s="5"/>
      <c r="V864" s="5"/>
      <c r="W864" s="5"/>
      <c r="X864" s="7"/>
      <c r="Y864" s="6"/>
      <c r="Z864" s="5"/>
      <c r="AA864" s="5"/>
      <c r="AB864" s="5"/>
      <c r="AC864" s="5"/>
      <c r="AD864" s="5"/>
      <c r="AE864" s="6"/>
      <c r="AF864" s="5"/>
    </row>
    <row r="865" spans="1:32" ht="15.75" customHeight="1">
      <c r="A865" s="6"/>
      <c r="B865" s="5"/>
      <c r="C865" s="5"/>
      <c r="D865" s="5"/>
      <c r="E865" s="7"/>
      <c r="F865" s="5"/>
      <c r="G865" s="8"/>
      <c r="H865" s="7"/>
      <c r="I865" s="5"/>
      <c r="J865" s="6"/>
      <c r="K865" s="5"/>
      <c r="L865" s="5"/>
      <c r="M865" s="5"/>
      <c r="N865" s="5"/>
      <c r="O865" s="5"/>
      <c r="P865" s="6"/>
      <c r="Q865" s="5"/>
      <c r="R865" s="5"/>
      <c r="S865" s="5"/>
      <c r="T865" s="5"/>
      <c r="U865" s="5"/>
      <c r="V865" s="5"/>
      <c r="W865" s="5"/>
      <c r="X865" s="7"/>
      <c r="Y865" s="6"/>
      <c r="Z865" s="5"/>
      <c r="AA865" s="5"/>
      <c r="AB865" s="5"/>
      <c r="AC865" s="5"/>
      <c r="AD865" s="5"/>
      <c r="AE865" s="6"/>
      <c r="AF865" s="5"/>
    </row>
    <row r="866" spans="1:32" ht="15.75" customHeight="1">
      <c r="A866" s="6"/>
      <c r="B866" s="5"/>
      <c r="C866" s="5"/>
      <c r="D866" s="5"/>
      <c r="E866" s="7"/>
      <c r="F866" s="5"/>
      <c r="G866" s="8"/>
      <c r="H866" s="7"/>
      <c r="I866" s="5"/>
      <c r="J866" s="6"/>
      <c r="K866" s="5"/>
      <c r="L866" s="5"/>
      <c r="M866" s="5"/>
      <c r="N866" s="5"/>
      <c r="O866" s="5"/>
      <c r="P866" s="6"/>
      <c r="Q866" s="5"/>
      <c r="R866" s="5"/>
      <c r="S866" s="5"/>
      <c r="T866" s="5"/>
      <c r="U866" s="5"/>
      <c r="V866" s="5"/>
      <c r="W866" s="5"/>
      <c r="X866" s="7"/>
      <c r="Y866" s="6"/>
      <c r="Z866" s="5"/>
      <c r="AA866" s="5"/>
      <c r="AB866" s="5"/>
      <c r="AC866" s="5"/>
      <c r="AD866" s="5"/>
      <c r="AE866" s="6"/>
      <c r="AF866" s="5"/>
    </row>
    <row r="867" spans="1:32" ht="15.75" customHeight="1">
      <c r="A867" s="6"/>
      <c r="B867" s="5"/>
      <c r="C867" s="5"/>
      <c r="D867" s="5"/>
      <c r="E867" s="7"/>
      <c r="F867" s="5"/>
      <c r="G867" s="8"/>
      <c r="H867" s="7"/>
      <c r="I867" s="5"/>
      <c r="J867" s="6"/>
      <c r="K867" s="5"/>
      <c r="L867" s="5"/>
      <c r="M867" s="5"/>
      <c r="N867" s="5"/>
      <c r="O867" s="5"/>
      <c r="P867" s="6"/>
      <c r="Q867" s="5"/>
      <c r="R867" s="5"/>
      <c r="S867" s="5"/>
      <c r="T867" s="5"/>
      <c r="U867" s="5"/>
      <c r="V867" s="5"/>
      <c r="W867" s="5"/>
      <c r="X867" s="7"/>
      <c r="Y867" s="6"/>
      <c r="Z867" s="5"/>
      <c r="AA867" s="5"/>
      <c r="AB867" s="5"/>
      <c r="AC867" s="5"/>
      <c r="AD867" s="5"/>
      <c r="AE867" s="6"/>
      <c r="AF867" s="5"/>
    </row>
    <row r="868" spans="1:32" ht="15.75" customHeight="1">
      <c r="A868" s="6"/>
      <c r="B868" s="5"/>
      <c r="C868" s="5"/>
      <c r="D868" s="5"/>
      <c r="E868" s="7"/>
      <c r="F868" s="5"/>
      <c r="G868" s="8"/>
      <c r="H868" s="7"/>
      <c r="I868" s="5"/>
      <c r="J868" s="6"/>
      <c r="K868" s="5"/>
      <c r="L868" s="5"/>
      <c r="M868" s="5"/>
      <c r="N868" s="5"/>
      <c r="O868" s="5"/>
      <c r="P868" s="6"/>
      <c r="Q868" s="5"/>
      <c r="R868" s="5"/>
      <c r="S868" s="5"/>
      <c r="T868" s="5"/>
      <c r="U868" s="5"/>
      <c r="V868" s="5"/>
      <c r="W868" s="5"/>
      <c r="X868" s="7"/>
      <c r="Y868" s="6"/>
      <c r="Z868" s="5"/>
      <c r="AA868" s="5"/>
      <c r="AB868" s="5"/>
      <c r="AC868" s="5"/>
      <c r="AD868" s="5"/>
      <c r="AE868" s="6"/>
      <c r="AF868" s="5"/>
    </row>
    <row r="869" spans="1:32" ht="15.75" customHeight="1">
      <c r="A869" s="6"/>
      <c r="B869" s="5"/>
      <c r="C869" s="5"/>
      <c r="D869" s="5"/>
      <c r="E869" s="7"/>
      <c r="F869" s="5"/>
      <c r="G869" s="8"/>
      <c r="H869" s="7"/>
      <c r="I869" s="5"/>
      <c r="J869" s="6"/>
      <c r="K869" s="5"/>
      <c r="L869" s="5"/>
      <c r="M869" s="5"/>
      <c r="N869" s="5"/>
      <c r="O869" s="5"/>
      <c r="P869" s="6"/>
      <c r="Q869" s="5"/>
      <c r="R869" s="5"/>
      <c r="S869" s="5"/>
      <c r="T869" s="5"/>
      <c r="U869" s="5"/>
      <c r="V869" s="5"/>
      <c r="W869" s="5"/>
      <c r="X869" s="7"/>
      <c r="Y869" s="6"/>
      <c r="Z869" s="5"/>
      <c r="AA869" s="5"/>
      <c r="AB869" s="5"/>
      <c r="AC869" s="5"/>
      <c r="AD869" s="5"/>
      <c r="AE869" s="6"/>
      <c r="AF869" s="5"/>
    </row>
    <row r="870" spans="1:32" ht="15.75" customHeight="1">
      <c r="A870" s="6"/>
      <c r="B870" s="5"/>
      <c r="C870" s="5"/>
      <c r="D870" s="5"/>
      <c r="E870" s="7"/>
      <c r="F870" s="5"/>
      <c r="G870" s="8"/>
      <c r="H870" s="7"/>
      <c r="I870" s="5"/>
      <c r="J870" s="6"/>
      <c r="K870" s="5"/>
      <c r="L870" s="5"/>
      <c r="M870" s="5"/>
      <c r="N870" s="5"/>
      <c r="O870" s="5"/>
      <c r="P870" s="6"/>
      <c r="Q870" s="5"/>
      <c r="R870" s="5"/>
      <c r="S870" s="5"/>
      <c r="T870" s="5"/>
      <c r="U870" s="5"/>
      <c r="V870" s="5"/>
      <c r="W870" s="5"/>
      <c r="X870" s="7"/>
      <c r="Y870" s="6"/>
      <c r="Z870" s="5"/>
      <c r="AA870" s="5"/>
      <c r="AB870" s="5"/>
      <c r="AC870" s="5"/>
      <c r="AD870" s="5"/>
      <c r="AE870" s="6"/>
      <c r="AF870" s="5"/>
    </row>
    <row r="871" spans="1:32" ht="15.75" customHeight="1">
      <c r="A871" s="6"/>
      <c r="B871" s="5"/>
      <c r="C871" s="5"/>
      <c r="D871" s="5"/>
      <c r="E871" s="7"/>
      <c r="F871" s="5"/>
      <c r="G871" s="8"/>
      <c r="H871" s="7"/>
      <c r="I871" s="5"/>
      <c r="J871" s="6"/>
      <c r="K871" s="5"/>
      <c r="L871" s="5"/>
      <c r="M871" s="5"/>
      <c r="N871" s="5"/>
      <c r="O871" s="5"/>
      <c r="P871" s="6"/>
      <c r="Q871" s="5"/>
      <c r="R871" s="5"/>
      <c r="S871" s="5"/>
      <c r="T871" s="5"/>
      <c r="U871" s="5"/>
      <c r="V871" s="5"/>
      <c r="W871" s="5"/>
      <c r="X871" s="7"/>
      <c r="Y871" s="6"/>
      <c r="Z871" s="5"/>
      <c r="AA871" s="5"/>
      <c r="AB871" s="5"/>
      <c r="AC871" s="5"/>
      <c r="AD871" s="5"/>
      <c r="AE871" s="6"/>
      <c r="AF871" s="5"/>
    </row>
    <row r="872" spans="1:32" ht="15.75" customHeight="1">
      <c r="A872" s="6"/>
      <c r="B872" s="5"/>
      <c r="C872" s="5"/>
      <c r="D872" s="5"/>
      <c r="E872" s="7"/>
      <c r="F872" s="5"/>
      <c r="G872" s="8"/>
      <c r="H872" s="7"/>
      <c r="I872" s="5"/>
      <c r="J872" s="6"/>
      <c r="K872" s="5"/>
      <c r="L872" s="5"/>
      <c r="M872" s="5"/>
      <c r="N872" s="5"/>
      <c r="O872" s="5"/>
      <c r="P872" s="6"/>
      <c r="Q872" s="5"/>
      <c r="R872" s="5"/>
      <c r="S872" s="5"/>
      <c r="T872" s="5"/>
      <c r="U872" s="5"/>
      <c r="V872" s="5"/>
      <c r="W872" s="5"/>
      <c r="X872" s="7"/>
      <c r="Y872" s="6"/>
      <c r="Z872" s="5"/>
      <c r="AA872" s="5"/>
      <c r="AB872" s="5"/>
      <c r="AC872" s="5"/>
      <c r="AD872" s="5"/>
      <c r="AE872" s="6"/>
      <c r="AF872" s="5"/>
    </row>
    <row r="873" spans="1:32" ht="15.75" customHeight="1">
      <c r="A873" s="6"/>
      <c r="B873" s="5"/>
      <c r="C873" s="5"/>
      <c r="D873" s="5"/>
      <c r="E873" s="7"/>
      <c r="F873" s="5"/>
      <c r="G873" s="8"/>
      <c r="H873" s="7"/>
      <c r="I873" s="5"/>
      <c r="J873" s="6"/>
      <c r="K873" s="5"/>
      <c r="L873" s="5"/>
      <c r="M873" s="5"/>
      <c r="N873" s="5"/>
      <c r="O873" s="5"/>
      <c r="P873" s="6"/>
      <c r="Q873" s="5"/>
      <c r="R873" s="5"/>
      <c r="S873" s="5"/>
      <c r="T873" s="5"/>
      <c r="U873" s="5"/>
      <c r="V873" s="5"/>
      <c r="W873" s="5"/>
      <c r="X873" s="7"/>
      <c r="Y873" s="6"/>
      <c r="Z873" s="5"/>
      <c r="AA873" s="5"/>
      <c r="AB873" s="5"/>
      <c r="AC873" s="5"/>
      <c r="AD873" s="5"/>
      <c r="AE873" s="6"/>
      <c r="AF873" s="5"/>
    </row>
    <row r="874" spans="1:32" ht="15.75" customHeight="1">
      <c r="A874" s="6"/>
      <c r="B874" s="5"/>
      <c r="C874" s="5"/>
      <c r="D874" s="5"/>
      <c r="E874" s="7"/>
      <c r="F874" s="5"/>
      <c r="G874" s="8"/>
      <c r="H874" s="7"/>
      <c r="I874" s="5"/>
      <c r="J874" s="6"/>
      <c r="K874" s="5"/>
      <c r="L874" s="5"/>
      <c r="M874" s="5"/>
      <c r="N874" s="5"/>
      <c r="O874" s="5"/>
      <c r="P874" s="6"/>
      <c r="Q874" s="5"/>
      <c r="R874" s="5"/>
      <c r="S874" s="5"/>
      <c r="T874" s="5"/>
      <c r="U874" s="5"/>
      <c r="V874" s="5"/>
      <c r="W874" s="5"/>
      <c r="X874" s="7"/>
      <c r="Y874" s="6"/>
      <c r="Z874" s="5"/>
      <c r="AA874" s="5"/>
      <c r="AB874" s="5"/>
      <c r="AC874" s="5"/>
      <c r="AD874" s="5"/>
      <c r="AE874" s="6"/>
      <c r="AF874" s="5"/>
    </row>
    <row r="875" spans="1:32" ht="15.75" customHeight="1">
      <c r="A875" s="6"/>
      <c r="B875" s="5"/>
      <c r="C875" s="5"/>
      <c r="D875" s="5"/>
      <c r="E875" s="7"/>
      <c r="F875" s="5"/>
      <c r="G875" s="8"/>
      <c r="H875" s="7"/>
      <c r="I875" s="5"/>
      <c r="J875" s="6"/>
      <c r="K875" s="5"/>
      <c r="L875" s="5"/>
      <c r="M875" s="5"/>
      <c r="N875" s="5"/>
      <c r="O875" s="5"/>
      <c r="P875" s="6"/>
      <c r="Q875" s="5"/>
      <c r="R875" s="5"/>
      <c r="S875" s="5"/>
      <c r="T875" s="5"/>
      <c r="U875" s="5"/>
      <c r="V875" s="5"/>
      <c r="W875" s="5"/>
      <c r="X875" s="7"/>
      <c r="Y875" s="6"/>
      <c r="Z875" s="5"/>
      <c r="AA875" s="5"/>
      <c r="AB875" s="5"/>
      <c r="AC875" s="5"/>
      <c r="AD875" s="5"/>
      <c r="AE875" s="6"/>
      <c r="AF875" s="5"/>
    </row>
    <row r="876" spans="1:32" ht="15.75" customHeight="1">
      <c r="A876" s="6"/>
      <c r="B876" s="5"/>
      <c r="C876" s="5"/>
      <c r="D876" s="5"/>
      <c r="E876" s="7"/>
      <c r="F876" s="5"/>
      <c r="G876" s="8"/>
      <c r="H876" s="7"/>
      <c r="I876" s="5"/>
      <c r="J876" s="6"/>
      <c r="K876" s="5"/>
      <c r="L876" s="5"/>
      <c r="M876" s="5"/>
      <c r="N876" s="5"/>
      <c r="O876" s="5"/>
      <c r="P876" s="6"/>
      <c r="Q876" s="5"/>
      <c r="R876" s="5"/>
      <c r="S876" s="5"/>
      <c r="T876" s="5"/>
      <c r="U876" s="5"/>
      <c r="V876" s="5"/>
      <c r="W876" s="5"/>
      <c r="X876" s="7"/>
      <c r="Y876" s="6"/>
      <c r="Z876" s="5"/>
      <c r="AA876" s="5"/>
      <c r="AB876" s="5"/>
      <c r="AC876" s="5"/>
      <c r="AD876" s="5"/>
      <c r="AE876" s="6"/>
      <c r="AF876" s="5"/>
    </row>
    <row r="877" spans="1:32" ht="15.75" customHeight="1">
      <c r="A877" s="6"/>
      <c r="B877" s="5"/>
      <c r="C877" s="5"/>
      <c r="D877" s="5"/>
      <c r="E877" s="7"/>
      <c r="F877" s="5"/>
      <c r="G877" s="8"/>
      <c r="H877" s="7"/>
      <c r="I877" s="5"/>
      <c r="J877" s="6"/>
      <c r="K877" s="5"/>
      <c r="L877" s="5"/>
      <c r="M877" s="5"/>
      <c r="N877" s="5"/>
      <c r="O877" s="5"/>
      <c r="P877" s="6"/>
      <c r="Q877" s="5"/>
      <c r="R877" s="5"/>
      <c r="S877" s="5"/>
      <c r="T877" s="5"/>
      <c r="U877" s="5"/>
      <c r="V877" s="5"/>
      <c r="W877" s="5"/>
      <c r="X877" s="7"/>
      <c r="Y877" s="6"/>
      <c r="Z877" s="5"/>
      <c r="AA877" s="5"/>
      <c r="AB877" s="5"/>
      <c r="AC877" s="5"/>
      <c r="AD877" s="5"/>
      <c r="AE877" s="6"/>
      <c r="AF877" s="5"/>
    </row>
    <row r="878" spans="1:32" ht="15.75" customHeight="1">
      <c r="A878" s="6"/>
      <c r="B878" s="5"/>
      <c r="C878" s="5"/>
      <c r="D878" s="5"/>
      <c r="E878" s="7"/>
      <c r="F878" s="5"/>
      <c r="G878" s="8"/>
      <c r="H878" s="7"/>
      <c r="I878" s="5"/>
      <c r="J878" s="6"/>
      <c r="K878" s="5"/>
      <c r="L878" s="5"/>
      <c r="M878" s="5"/>
      <c r="N878" s="5"/>
      <c r="O878" s="5"/>
      <c r="P878" s="6"/>
      <c r="Q878" s="5"/>
      <c r="R878" s="5"/>
      <c r="S878" s="5"/>
      <c r="T878" s="5"/>
      <c r="U878" s="5"/>
      <c r="V878" s="5"/>
      <c r="W878" s="5"/>
      <c r="X878" s="7"/>
      <c r="Y878" s="6"/>
      <c r="Z878" s="5"/>
      <c r="AA878" s="5"/>
      <c r="AB878" s="5"/>
      <c r="AC878" s="5"/>
      <c r="AD878" s="5"/>
      <c r="AE878" s="6"/>
      <c r="AF878" s="5"/>
    </row>
    <row r="879" spans="1:32" ht="15.75" customHeight="1">
      <c r="A879" s="6"/>
      <c r="B879" s="5"/>
      <c r="C879" s="5"/>
      <c r="D879" s="5"/>
      <c r="E879" s="7"/>
      <c r="F879" s="5"/>
      <c r="G879" s="8"/>
      <c r="H879" s="7"/>
      <c r="I879" s="5"/>
      <c r="J879" s="6"/>
      <c r="K879" s="5"/>
      <c r="L879" s="5"/>
      <c r="M879" s="5"/>
      <c r="N879" s="5"/>
      <c r="O879" s="5"/>
      <c r="P879" s="6"/>
      <c r="Q879" s="5"/>
      <c r="R879" s="5"/>
      <c r="S879" s="5"/>
      <c r="T879" s="5"/>
      <c r="U879" s="5"/>
      <c r="V879" s="5"/>
      <c r="W879" s="5"/>
      <c r="X879" s="7"/>
      <c r="Y879" s="6"/>
      <c r="Z879" s="5"/>
      <c r="AA879" s="5"/>
      <c r="AB879" s="5"/>
      <c r="AC879" s="5"/>
      <c r="AD879" s="5"/>
      <c r="AE879" s="6"/>
      <c r="AF879" s="5"/>
    </row>
    <row r="880" spans="1:32" ht="15.75" customHeight="1">
      <c r="A880" s="6"/>
      <c r="B880" s="5"/>
      <c r="C880" s="5"/>
      <c r="D880" s="5"/>
      <c r="E880" s="7"/>
      <c r="F880" s="5"/>
      <c r="G880" s="8"/>
      <c r="H880" s="7"/>
      <c r="I880" s="5"/>
      <c r="J880" s="6"/>
      <c r="K880" s="5"/>
      <c r="L880" s="5"/>
      <c r="M880" s="5"/>
      <c r="N880" s="5"/>
      <c r="O880" s="5"/>
      <c r="P880" s="6"/>
      <c r="Q880" s="5"/>
      <c r="R880" s="5"/>
      <c r="S880" s="5"/>
      <c r="T880" s="5"/>
      <c r="U880" s="5"/>
      <c r="V880" s="5"/>
      <c r="W880" s="5"/>
      <c r="X880" s="7"/>
      <c r="Y880" s="6"/>
      <c r="Z880" s="5"/>
      <c r="AA880" s="5"/>
      <c r="AB880" s="5"/>
      <c r="AC880" s="5"/>
      <c r="AD880" s="5"/>
      <c r="AE880" s="6"/>
      <c r="AF880" s="5"/>
    </row>
    <row r="881" spans="1:32" ht="15.75" customHeight="1">
      <c r="A881" s="6"/>
      <c r="B881" s="5"/>
      <c r="C881" s="5"/>
      <c r="D881" s="5"/>
      <c r="E881" s="7"/>
      <c r="F881" s="5"/>
      <c r="G881" s="8"/>
      <c r="H881" s="7"/>
      <c r="I881" s="5"/>
      <c r="J881" s="6"/>
      <c r="K881" s="5"/>
      <c r="L881" s="5"/>
      <c r="M881" s="5"/>
      <c r="N881" s="5"/>
      <c r="O881" s="5"/>
      <c r="P881" s="6"/>
      <c r="Q881" s="5"/>
      <c r="R881" s="5"/>
      <c r="S881" s="5"/>
      <c r="T881" s="5"/>
      <c r="U881" s="5"/>
      <c r="V881" s="5"/>
      <c r="W881" s="5"/>
      <c r="X881" s="7"/>
      <c r="Y881" s="6"/>
      <c r="Z881" s="5"/>
      <c r="AA881" s="5"/>
      <c r="AB881" s="5"/>
      <c r="AC881" s="5"/>
      <c r="AD881" s="5"/>
      <c r="AE881" s="6"/>
      <c r="AF881" s="5"/>
    </row>
    <row r="882" spans="1:32" ht="15.75" customHeight="1">
      <c r="A882" s="6"/>
      <c r="B882" s="5"/>
      <c r="C882" s="5"/>
      <c r="D882" s="5"/>
      <c r="E882" s="7"/>
      <c r="F882" s="5"/>
      <c r="G882" s="8"/>
      <c r="H882" s="7"/>
      <c r="I882" s="5"/>
      <c r="J882" s="6"/>
      <c r="K882" s="5"/>
      <c r="L882" s="5"/>
      <c r="M882" s="5"/>
      <c r="N882" s="5"/>
      <c r="O882" s="5"/>
      <c r="P882" s="6"/>
      <c r="Q882" s="5"/>
      <c r="R882" s="5"/>
      <c r="S882" s="5"/>
      <c r="T882" s="5"/>
      <c r="U882" s="5"/>
      <c r="V882" s="5"/>
      <c r="W882" s="5"/>
      <c r="X882" s="7"/>
      <c r="Y882" s="6"/>
      <c r="Z882" s="5"/>
      <c r="AA882" s="5"/>
      <c r="AB882" s="5"/>
      <c r="AC882" s="5"/>
      <c r="AD882" s="5"/>
      <c r="AE882" s="6"/>
      <c r="AF882" s="5"/>
    </row>
    <row r="883" spans="1:32" ht="15.75" customHeight="1">
      <c r="A883" s="6"/>
      <c r="B883" s="5"/>
      <c r="C883" s="5"/>
      <c r="D883" s="5"/>
      <c r="E883" s="7"/>
      <c r="F883" s="5"/>
      <c r="G883" s="8"/>
      <c r="H883" s="7"/>
      <c r="I883" s="5"/>
      <c r="J883" s="6"/>
      <c r="K883" s="5"/>
      <c r="L883" s="5"/>
      <c r="M883" s="5"/>
      <c r="N883" s="5"/>
      <c r="O883" s="5"/>
      <c r="P883" s="6"/>
      <c r="Q883" s="5"/>
      <c r="R883" s="5"/>
      <c r="S883" s="5"/>
      <c r="T883" s="5"/>
      <c r="U883" s="5"/>
      <c r="V883" s="5"/>
      <c r="W883" s="5"/>
      <c r="X883" s="7"/>
      <c r="Y883" s="6"/>
      <c r="Z883" s="5"/>
      <c r="AA883" s="5"/>
      <c r="AB883" s="5"/>
      <c r="AC883" s="5"/>
      <c r="AD883" s="5"/>
      <c r="AE883" s="6"/>
      <c r="AF883" s="5"/>
    </row>
    <row r="884" spans="1:32" ht="15.75" customHeight="1">
      <c r="A884" s="6"/>
      <c r="B884" s="5"/>
      <c r="C884" s="5"/>
      <c r="D884" s="5"/>
      <c r="E884" s="7"/>
      <c r="F884" s="5"/>
      <c r="G884" s="8"/>
      <c r="H884" s="7"/>
      <c r="I884" s="5"/>
      <c r="J884" s="6"/>
      <c r="K884" s="5"/>
      <c r="L884" s="5"/>
      <c r="M884" s="5"/>
      <c r="N884" s="5"/>
      <c r="O884" s="5"/>
      <c r="P884" s="6"/>
      <c r="Q884" s="5"/>
      <c r="R884" s="5"/>
      <c r="S884" s="5"/>
      <c r="T884" s="5"/>
      <c r="U884" s="5"/>
      <c r="V884" s="5"/>
      <c r="W884" s="5"/>
      <c r="X884" s="7"/>
      <c r="Y884" s="6"/>
      <c r="Z884" s="5"/>
      <c r="AA884" s="5"/>
      <c r="AB884" s="5"/>
      <c r="AC884" s="5"/>
      <c r="AD884" s="5"/>
      <c r="AE884" s="6"/>
      <c r="AF884" s="5"/>
    </row>
    <row r="885" spans="1:32" ht="15.75" customHeight="1">
      <c r="A885" s="6"/>
      <c r="B885" s="5"/>
      <c r="C885" s="5"/>
      <c r="D885" s="5"/>
      <c r="E885" s="7"/>
      <c r="F885" s="5"/>
      <c r="G885" s="8"/>
      <c r="H885" s="7"/>
      <c r="I885" s="5"/>
      <c r="J885" s="6"/>
      <c r="K885" s="5"/>
      <c r="L885" s="5"/>
      <c r="M885" s="5"/>
      <c r="N885" s="5"/>
      <c r="O885" s="5"/>
      <c r="P885" s="6"/>
      <c r="Q885" s="5"/>
      <c r="R885" s="5"/>
      <c r="S885" s="5"/>
      <c r="T885" s="5"/>
      <c r="U885" s="5"/>
      <c r="V885" s="5"/>
      <c r="W885" s="5"/>
      <c r="X885" s="7"/>
      <c r="Y885" s="6"/>
      <c r="Z885" s="5"/>
      <c r="AA885" s="5"/>
      <c r="AB885" s="5"/>
      <c r="AC885" s="5"/>
      <c r="AD885" s="5"/>
      <c r="AE885" s="6"/>
      <c r="AF885" s="5"/>
    </row>
    <row r="886" spans="1:32" ht="15.75" customHeight="1">
      <c r="A886" s="6"/>
      <c r="B886" s="5"/>
      <c r="C886" s="5"/>
      <c r="D886" s="5"/>
      <c r="E886" s="7"/>
      <c r="F886" s="5"/>
      <c r="G886" s="8"/>
      <c r="H886" s="7"/>
      <c r="I886" s="5"/>
      <c r="J886" s="6"/>
      <c r="K886" s="5"/>
      <c r="L886" s="5"/>
      <c r="M886" s="5"/>
      <c r="N886" s="5"/>
      <c r="O886" s="5"/>
      <c r="P886" s="6"/>
      <c r="Q886" s="5"/>
      <c r="R886" s="5"/>
      <c r="S886" s="5"/>
      <c r="T886" s="5"/>
      <c r="U886" s="5"/>
      <c r="V886" s="5"/>
      <c r="W886" s="5"/>
      <c r="X886" s="7"/>
      <c r="Y886" s="6"/>
      <c r="Z886" s="5"/>
      <c r="AA886" s="5"/>
      <c r="AB886" s="5"/>
      <c r="AC886" s="5"/>
      <c r="AD886" s="5"/>
      <c r="AE886" s="6"/>
      <c r="AF886" s="5"/>
    </row>
    <row r="887" spans="1:32" ht="15.75" customHeight="1">
      <c r="A887" s="6"/>
      <c r="B887" s="5"/>
      <c r="C887" s="5"/>
      <c r="D887" s="5"/>
      <c r="E887" s="7"/>
      <c r="F887" s="5"/>
      <c r="G887" s="8"/>
      <c r="H887" s="7"/>
      <c r="I887" s="5"/>
      <c r="J887" s="6"/>
      <c r="K887" s="5"/>
      <c r="L887" s="5"/>
      <c r="M887" s="5"/>
      <c r="N887" s="5"/>
      <c r="O887" s="5"/>
      <c r="P887" s="6"/>
      <c r="Q887" s="5"/>
      <c r="R887" s="5"/>
      <c r="S887" s="5"/>
      <c r="T887" s="5"/>
      <c r="U887" s="5"/>
      <c r="V887" s="5"/>
      <c r="W887" s="5"/>
      <c r="X887" s="7"/>
      <c r="Y887" s="6"/>
      <c r="Z887" s="5"/>
      <c r="AA887" s="5"/>
      <c r="AB887" s="5"/>
      <c r="AC887" s="5"/>
      <c r="AD887" s="5"/>
      <c r="AE887" s="6"/>
      <c r="AF887" s="5"/>
    </row>
    <row r="888" spans="1:32" ht="15.75" customHeight="1">
      <c r="A888" s="6"/>
      <c r="B888" s="5"/>
      <c r="C888" s="5"/>
      <c r="D888" s="5"/>
      <c r="E888" s="7"/>
      <c r="F888" s="5"/>
      <c r="G888" s="8"/>
      <c r="H888" s="7"/>
      <c r="I888" s="5"/>
      <c r="J888" s="6"/>
      <c r="K888" s="5"/>
      <c r="L888" s="5"/>
      <c r="M888" s="5"/>
      <c r="N888" s="5"/>
      <c r="O888" s="5"/>
      <c r="P888" s="6"/>
      <c r="Q888" s="5"/>
      <c r="R888" s="5"/>
      <c r="S888" s="5"/>
      <c r="T888" s="5"/>
      <c r="U888" s="5"/>
      <c r="V888" s="5"/>
      <c r="W888" s="5"/>
      <c r="X888" s="7"/>
      <c r="Y888" s="6"/>
      <c r="Z888" s="5"/>
      <c r="AA888" s="5"/>
      <c r="AB888" s="5"/>
      <c r="AC888" s="5"/>
      <c r="AD888" s="5"/>
      <c r="AE888" s="6"/>
      <c r="AF888" s="5"/>
    </row>
    <row r="889" spans="1:32" ht="15.75" customHeight="1">
      <c r="A889" s="6"/>
      <c r="B889" s="5"/>
      <c r="C889" s="5"/>
      <c r="D889" s="5"/>
      <c r="E889" s="7"/>
      <c r="F889" s="5"/>
      <c r="G889" s="8"/>
      <c r="H889" s="7"/>
      <c r="I889" s="5"/>
      <c r="J889" s="6"/>
      <c r="K889" s="5"/>
      <c r="L889" s="5"/>
      <c r="M889" s="5"/>
      <c r="N889" s="5"/>
      <c r="O889" s="5"/>
      <c r="P889" s="6"/>
      <c r="Q889" s="5"/>
      <c r="R889" s="5"/>
      <c r="S889" s="5"/>
      <c r="T889" s="5"/>
      <c r="U889" s="5"/>
      <c r="V889" s="5"/>
      <c r="W889" s="5"/>
      <c r="X889" s="7"/>
      <c r="Y889" s="6"/>
      <c r="Z889" s="5"/>
      <c r="AA889" s="5"/>
      <c r="AB889" s="5"/>
      <c r="AC889" s="5"/>
      <c r="AD889" s="5"/>
      <c r="AE889" s="6"/>
      <c r="AF889" s="5"/>
    </row>
    <row r="890" spans="1:32" ht="15.75" customHeight="1">
      <c r="A890" s="6"/>
      <c r="B890" s="5"/>
      <c r="C890" s="5"/>
      <c r="D890" s="5"/>
      <c r="E890" s="7"/>
      <c r="F890" s="5"/>
      <c r="G890" s="8"/>
      <c r="H890" s="7"/>
      <c r="I890" s="5"/>
      <c r="J890" s="6"/>
      <c r="K890" s="5"/>
      <c r="L890" s="5"/>
      <c r="M890" s="5"/>
      <c r="N890" s="5"/>
      <c r="O890" s="5"/>
      <c r="P890" s="6"/>
      <c r="Q890" s="5"/>
      <c r="R890" s="5"/>
      <c r="S890" s="5"/>
      <c r="T890" s="5"/>
      <c r="U890" s="5"/>
      <c r="V890" s="5"/>
      <c r="W890" s="5"/>
      <c r="X890" s="7"/>
      <c r="Y890" s="6"/>
      <c r="Z890" s="5"/>
      <c r="AA890" s="5"/>
      <c r="AB890" s="5"/>
      <c r="AC890" s="5"/>
      <c r="AD890" s="5"/>
      <c r="AE890" s="6"/>
      <c r="AF890" s="5"/>
    </row>
    <row r="891" spans="1:32" ht="15.75" customHeight="1">
      <c r="A891" s="6"/>
      <c r="B891" s="5"/>
      <c r="C891" s="5"/>
      <c r="D891" s="5"/>
      <c r="E891" s="7"/>
      <c r="F891" s="5"/>
      <c r="G891" s="8"/>
      <c r="H891" s="7"/>
      <c r="I891" s="5"/>
      <c r="J891" s="6"/>
      <c r="K891" s="5"/>
      <c r="L891" s="5"/>
      <c r="M891" s="5"/>
      <c r="N891" s="5"/>
      <c r="O891" s="5"/>
      <c r="P891" s="6"/>
      <c r="Q891" s="5"/>
      <c r="R891" s="5"/>
      <c r="S891" s="5"/>
      <c r="T891" s="5"/>
      <c r="U891" s="5"/>
      <c r="V891" s="5"/>
      <c r="W891" s="5"/>
      <c r="X891" s="7"/>
      <c r="Y891" s="6"/>
      <c r="Z891" s="5"/>
      <c r="AA891" s="5"/>
      <c r="AB891" s="5"/>
      <c r="AC891" s="5"/>
      <c r="AD891" s="5"/>
      <c r="AE891" s="6"/>
      <c r="AF891" s="5"/>
    </row>
    <row r="892" spans="1:32" ht="15.75" customHeight="1">
      <c r="A892" s="6"/>
      <c r="B892" s="5"/>
      <c r="C892" s="5"/>
      <c r="D892" s="5"/>
      <c r="E892" s="7"/>
      <c r="F892" s="5"/>
      <c r="G892" s="8"/>
      <c r="H892" s="7"/>
      <c r="I892" s="5"/>
      <c r="J892" s="6"/>
      <c r="K892" s="5"/>
      <c r="L892" s="5"/>
      <c r="M892" s="5"/>
      <c r="N892" s="5"/>
      <c r="O892" s="5"/>
      <c r="P892" s="6"/>
      <c r="Q892" s="5"/>
      <c r="R892" s="5"/>
      <c r="S892" s="5"/>
      <c r="T892" s="5"/>
      <c r="U892" s="5"/>
      <c r="V892" s="5"/>
      <c r="W892" s="5"/>
      <c r="X892" s="7"/>
      <c r="Y892" s="6"/>
      <c r="Z892" s="5"/>
      <c r="AA892" s="5"/>
      <c r="AB892" s="5"/>
      <c r="AC892" s="5"/>
      <c r="AD892" s="5"/>
      <c r="AE892" s="6"/>
      <c r="AF892" s="5"/>
    </row>
    <row r="893" spans="1:32" ht="15.75" customHeight="1">
      <c r="A893" s="6"/>
      <c r="B893" s="5"/>
      <c r="C893" s="5"/>
      <c r="D893" s="5"/>
      <c r="E893" s="7"/>
      <c r="F893" s="5"/>
      <c r="G893" s="8"/>
      <c r="H893" s="7"/>
      <c r="I893" s="5"/>
      <c r="J893" s="6"/>
      <c r="K893" s="5"/>
      <c r="L893" s="5"/>
      <c r="M893" s="5"/>
      <c r="N893" s="5"/>
      <c r="O893" s="5"/>
      <c r="P893" s="6"/>
      <c r="Q893" s="5"/>
      <c r="R893" s="5"/>
      <c r="S893" s="5"/>
      <c r="T893" s="5"/>
      <c r="U893" s="5"/>
      <c r="V893" s="5"/>
      <c r="W893" s="5"/>
      <c r="X893" s="7"/>
      <c r="Y893" s="6"/>
      <c r="Z893" s="5"/>
      <c r="AA893" s="5"/>
      <c r="AB893" s="5"/>
      <c r="AC893" s="5"/>
      <c r="AD893" s="5"/>
      <c r="AE893" s="6"/>
      <c r="AF893" s="5"/>
    </row>
    <row r="894" spans="1:32" ht="15.75" customHeight="1">
      <c r="A894" s="6"/>
      <c r="B894" s="5"/>
      <c r="C894" s="5"/>
      <c r="D894" s="5"/>
      <c r="E894" s="7"/>
      <c r="F894" s="5"/>
      <c r="G894" s="8"/>
      <c r="H894" s="7"/>
      <c r="I894" s="5"/>
      <c r="J894" s="6"/>
      <c r="K894" s="5"/>
      <c r="L894" s="5"/>
      <c r="M894" s="5"/>
      <c r="N894" s="5"/>
      <c r="O894" s="5"/>
      <c r="P894" s="6"/>
      <c r="Q894" s="5"/>
      <c r="R894" s="5"/>
      <c r="S894" s="5"/>
      <c r="T894" s="5"/>
      <c r="U894" s="5"/>
      <c r="V894" s="5"/>
      <c r="W894" s="5"/>
      <c r="X894" s="7"/>
      <c r="Y894" s="6"/>
      <c r="Z894" s="5"/>
      <c r="AA894" s="5"/>
      <c r="AB894" s="5"/>
      <c r="AC894" s="5"/>
      <c r="AD894" s="5"/>
      <c r="AE894" s="6"/>
      <c r="AF894" s="5"/>
    </row>
    <row r="895" spans="1:32" ht="15.75" customHeight="1">
      <c r="A895" s="6"/>
      <c r="B895" s="5"/>
      <c r="C895" s="5"/>
      <c r="D895" s="5"/>
      <c r="E895" s="7"/>
      <c r="F895" s="5"/>
      <c r="G895" s="8"/>
      <c r="H895" s="7"/>
      <c r="I895" s="5"/>
      <c r="J895" s="6"/>
      <c r="K895" s="5"/>
      <c r="L895" s="5"/>
      <c r="M895" s="5"/>
      <c r="N895" s="5"/>
      <c r="O895" s="5"/>
      <c r="P895" s="6"/>
      <c r="Q895" s="5"/>
      <c r="R895" s="5"/>
      <c r="S895" s="5"/>
      <c r="T895" s="5"/>
      <c r="U895" s="5"/>
      <c r="V895" s="5"/>
      <c r="W895" s="5"/>
      <c r="X895" s="7"/>
      <c r="Y895" s="6"/>
      <c r="Z895" s="5"/>
      <c r="AA895" s="5"/>
      <c r="AB895" s="5"/>
      <c r="AC895" s="5"/>
      <c r="AD895" s="5"/>
      <c r="AE895" s="6"/>
      <c r="AF895" s="5"/>
    </row>
    <row r="896" spans="1:32" ht="15.75" customHeight="1">
      <c r="A896" s="6"/>
      <c r="B896" s="5"/>
      <c r="C896" s="5"/>
      <c r="D896" s="5"/>
      <c r="E896" s="7"/>
      <c r="F896" s="5"/>
      <c r="G896" s="8"/>
      <c r="H896" s="7"/>
      <c r="I896" s="5"/>
      <c r="J896" s="6"/>
      <c r="K896" s="5"/>
      <c r="L896" s="5"/>
      <c r="M896" s="5"/>
      <c r="N896" s="5"/>
      <c r="O896" s="5"/>
      <c r="P896" s="6"/>
      <c r="Q896" s="5"/>
      <c r="R896" s="5"/>
      <c r="S896" s="5"/>
      <c r="T896" s="5"/>
      <c r="U896" s="5"/>
      <c r="V896" s="5"/>
      <c r="W896" s="5"/>
      <c r="X896" s="7"/>
      <c r="Y896" s="6"/>
      <c r="Z896" s="5"/>
      <c r="AA896" s="5"/>
      <c r="AB896" s="5"/>
      <c r="AC896" s="5"/>
      <c r="AD896" s="5"/>
      <c r="AE896" s="6"/>
      <c r="AF896" s="5"/>
    </row>
    <row r="897" spans="1:32" ht="15.75" customHeight="1">
      <c r="A897" s="6"/>
      <c r="B897" s="5"/>
      <c r="C897" s="5"/>
      <c r="D897" s="5"/>
      <c r="E897" s="7"/>
      <c r="F897" s="5"/>
      <c r="G897" s="8"/>
      <c r="H897" s="7"/>
      <c r="I897" s="5"/>
      <c r="J897" s="6"/>
      <c r="K897" s="5"/>
      <c r="L897" s="5"/>
      <c r="M897" s="5"/>
      <c r="N897" s="5"/>
      <c r="O897" s="5"/>
      <c r="P897" s="6"/>
      <c r="Q897" s="5"/>
      <c r="R897" s="5"/>
      <c r="S897" s="5"/>
      <c r="T897" s="5"/>
      <c r="U897" s="5"/>
      <c r="V897" s="5"/>
      <c r="W897" s="5"/>
      <c r="X897" s="7"/>
      <c r="Y897" s="6"/>
      <c r="Z897" s="5"/>
      <c r="AA897" s="5"/>
      <c r="AB897" s="5"/>
      <c r="AC897" s="5"/>
      <c r="AD897" s="5"/>
      <c r="AE897" s="6"/>
      <c r="AF897" s="5"/>
    </row>
    <row r="898" spans="1:32" ht="15.75" customHeight="1">
      <c r="A898" s="6"/>
      <c r="B898" s="5"/>
      <c r="C898" s="5"/>
      <c r="D898" s="5"/>
      <c r="E898" s="7"/>
      <c r="F898" s="5"/>
      <c r="G898" s="8"/>
      <c r="H898" s="7"/>
      <c r="I898" s="5"/>
      <c r="J898" s="6"/>
      <c r="K898" s="5"/>
      <c r="L898" s="5"/>
      <c r="M898" s="5"/>
      <c r="N898" s="5"/>
      <c r="O898" s="5"/>
      <c r="P898" s="6"/>
      <c r="Q898" s="5"/>
      <c r="R898" s="5"/>
      <c r="S898" s="5"/>
      <c r="T898" s="5"/>
      <c r="U898" s="5"/>
      <c r="V898" s="5"/>
      <c r="W898" s="5"/>
      <c r="X898" s="7"/>
      <c r="Y898" s="6"/>
      <c r="Z898" s="5"/>
      <c r="AA898" s="5"/>
      <c r="AB898" s="5"/>
      <c r="AC898" s="5"/>
      <c r="AD898" s="5"/>
      <c r="AE898" s="6"/>
      <c r="AF898" s="5"/>
    </row>
    <row r="899" spans="1:32" ht="15.75" customHeight="1">
      <c r="A899" s="6"/>
      <c r="B899" s="5"/>
      <c r="C899" s="5"/>
      <c r="D899" s="5"/>
      <c r="E899" s="7"/>
      <c r="F899" s="5"/>
      <c r="G899" s="8"/>
      <c r="H899" s="7"/>
      <c r="I899" s="5"/>
      <c r="J899" s="6"/>
      <c r="K899" s="5"/>
      <c r="L899" s="5"/>
      <c r="M899" s="5"/>
      <c r="N899" s="5"/>
      <c r="O899" s="5"/>
      <c r="P899" s="6"/>
      <c r="Q899" s="5"/>
      <c r="R899" s="5"/>
      <c r="S899" s="5"/>
      <c r="T899" s="5"/>
      <c r="U899" s="5"/>
      <c r="V899" s="5"/>
      <c r="W899" s="5"/>
      <c r="X899" s="7"/>
      <c r="Y899" s="6"/>
      <c r="Z899" s="5"/>
      <c r="AA899" s="5"/>
      <c r="AB899" s="5"/>
      <c r="AC899" s="5"/>
      <c r="AD899" s="5"/>
      <c r="AE899" s="6"/>
      <c r="AF899" s="5"/>
    </row>
    <row r="900" spans="1:32" ht="15.75" customHeight="1">
      <c r="A900" s="6"/>
      <c r="B900" s="5"/>
      <c r="C900" s="5"/>
      <c r="D900" s="5"/>
      <c r="E900" s="7"/>
      <c r="F900" s="5"/>
      <c r="G900" s="8"/>
      <c r="H900" s="7"/>
      <c r="I900" s="5"/>
      <c r="J900" s="6"/>
      <c r="K900" s="5"/>
      <c r="L900" s="5"/>
      <c r="M900" s="5"/>
      <c r="N900" s="5"/>
      <c r="O900" s="5"/>
      <c r="P900" s="6"/>
      <c r="Q900" s="5"/>
      <c r="R900" s="5"/>
      <c r="S900" s="5"/>
      <c r="T900" s="5"/>
      <c r="U900" s="5"/>
      <c r="V900" s="5"/>
      <c r="W900" s="5"/>
      <c r="X900" s="7"/>
      <c r="Y900" s="6"/>
      <c r="Z900" s="5"/>
      <c r="AA900" s="5"/>
      <c r="AB900" s="5"/>
      <c r="AC900" s="5"/>
      <c r="AD900" s="5"/>
      <c r="AE900" s="6"/>
      <c r="AF900" s="5"/>
    </row>
    <row r="901" spans="1:32" ht="15.75" customHeight="1">
      <c r="A901" s="6"/>
      <c r="B901" s="5"/>
      <c r="C901" s="5"/>
      <c r="D901" s="5"/>
      <c r="E901" s="7"/>
      <c r="F901" s="5"/>
      <c r="G901" s="8"/>
      <c r="H901" s="7"/>
      <c r="I901" s="5"/>
      <c r="J901" s="6"/>
      <c r="K901" s="5"/>
      <c r="L901" s="5"/>
      <c r="M901" s="5"/>
      <c r="N901" s="5"/>
      <c r="O901" s="5"/>
      <c r="P901" s="6"/>
      <c r="Q901" s="5"/>
      <c r="R901" s="5"/>
      <c r="S901" s="5"/>
      <c r="T901" s="5"/>
      <c r="U901" s="5"/>
      <c r="V901" s="5"/>
      <c r="W901" s="5"/>
      <c r="X901" s="7"/>
      <c r="Y901" s="6"/>
      <c r="Z901" s="5"/>
      <c r="AA901" s="5"/>
      <c r="AB901" s="5"/>
      <c r="AC901" s="5"/>
      <c r="AD901" s="5"/>
      <c r="AE901" s="6"/>
      <c r="AF901" s="5"/>
    </row>
    <row r="902" spans="1:32" ht="15.75" customHeight="1">
      <c r="A902" s="6"/>
      <c r="B902" s="5"/>
      <c r="C902" s="5"/>
      <c r="D902" s="5"/>
      <c r="E902" s="7"/>
      <c r="F902" s="5"/>
      <c r="G902" s="8"/>
      <c r="H902" s="7"/>
      <c r="I902" s="5"/>
      <c r="J902" s="6"/>
      <c r="K902" s="5"/>
      <c r="L902" s="5"/>
      <c r="M902" s="5"/>
      <c r="N902" s="5"/>
      <c r="O902" s="5"/>
      <c r="P902" s="6"/>
      <c r="Q902" s="5"/>
      <c r="R902" s="5"/>
      <c r="S902" s="5"/>
      <c r="T902" s="5"/>
      <c r="U902" s="5"/>
      <c r="V902" s="5"/>
      <c r="W902" s="5"/>
      <c r="X902" s="7"/>
      <c r="Y902" s="6"/>
      <c r="Z902" s="5"/>
      <c r="AA902" s="5"/>
      <c r="AB902" s="5"/>
      <c r="AC902" s="5"/>
      <c r="AD902" s="5"/>
      <c r="AE902" s="6"/>
      <c r="AF902" s="5"/>
    </row>
    <row r="903" spans="1:32" ht="15.75" customHeight="1">
      <c r="A903" s="6"/>
      <c r="B903" s="5"/>
      <c r="C903" s="5"/>
      <c r="D903" s="5"/>
      <c r="E903" s="7"/>
      <c r="F903" s="5"/>
      <c r="G903" s="8"/>
      <c r="H903" s="7"/>
      <c r="I903" s="5"/>
      <c r="J903" s="6"/>
      <c r="K903" s="5"/>
      <c r="L903" s="5"/>
      <c r="M903" s="5"/>
      <c r="N903" s="5"/>
      <c r="O903" s="5"/>
      <c r="P903" s="6"/>
      <c r="Q903" s="5"/>
      <c r="R903" s="5"/>
      <c r="S903" s="5"/>
      <c r="T903" s="5"/>
      <c r="U903" s="5"/>
      <c r="V903" s="5"/>
      <c r="W903" s="5"/>
      <c r="X903" s="7"/>
      <c r="Y903" s="6"/>
      <c r="Z903" s="5"/>
      <c r="AA903" s="5"/>
      <c r="AB903" s="5"/>
      <c r="AC903" s="5"/>
      <c r="AD903" s="5"/>
      <c r="AE903" s="6"/>
      <c r="AF903" s="5"/>
    </row>
    <row r="904" spans="1:32" ht="15.75" customHeight="1">
      <c r="A904" s="6"/>
      <c r="B904" s="5"/>
      <c r="C904" s="5"/>
      <c r="D904" s="5"/>
      <c r="E904" s="7"/>
      <c r="F904" s="5"/>
      <c r="G904" s="8"/>
      <c r="H904" s="7"/>
      <c r="I904" s="5"/>
      <c r="J904" s="6"/>
      <c r="K904" s="5"/>
      <c r="L904" s="5"/>
      <c r="M904" s="5"/>
      <c r="N904" s="5"/>
      <c r="O904" s="5"/>
      <c r="P904" s="6"/>
      <c r="Q904" s="5"/>
      <c r="R904" s="5"/>
      <c r="S904" s="5"/>
      <c r="T904" s="5"/>
      <c r="U904" s="5"/>
      <c r="V904" s="5"/>
      <c r="W904" s="5"/>
      <c r="X904" s="7"/>
      <c r="Y904" s="6"/>
      <c r="Z904" s="5"/>
      <c r="AA904" s="5"/>
      <c r="AB904" s="5"/>
      <c r="AC904" s="5"/>
      <c r="AD904" s="5"/>
      <c r="AE904" s="6"/>
      <c r="AF904" s="5"/>
    </row>
    <row r="905" spans="1:32" ht="15.75" customHeight="1">
      <c r="A905" s="6"/>
      <c r="B905" s="5"/>
      <c r="C905" s="5"/>
      <c r="D905" s="5"/>
      <c r="E905" s="7"/>
      <c r="F905" s="5"/>
      <c r="G905" s="8"/>
      <c r="H905" s="7"/>
      <c r="I905" s="5"/>
      <c r="J905" s="6"/>
      <c r="K905" s="5"/>
      <c r="L905" s="5"/>
      <c r="M905" s="5"/>
      <c r="N905" s="5"/>
      <c r="O905" s="5"/>
      <c r="P905" s="6"/>
      <c r="Q905" s="5"/>
      <c r="R905" s="5"/>
      <c r="S905" s="5"/>
      <c r="T905" s="5"/>
      <c r="U905" s="5"/>
      <c r="V905" s="5"/>
      <c r="W905" s="5"/>
      <c r="X905" s="7"/>
      <c r="Y905" s="6"/>
      <c r="Z905" s="5"/>
      <c r="AA905" s="5"/>
      <c r="AB905" s="5"/>
      <c r="AC905" s="5"/>
      <c r="AD905" s="5"/>
      <c r="AE905" s="6"/>
      <c r="AF905" s="5"/>
    </row>
    <row r="906" spans="1:32" ht="15.75" customHeight="1">
      <c r="A906" s="6"/>
      <c r="B906" s="5"/>
      <c r="C906" s="5"/>
      <c r="D906" s="5"/>
      <c r="E906" s="7"/>
      <c r="F906" s="5"/>
      <c r="G906" s="8"/>
      <c r="H906" s="7"/>
      <c r="I906" s="5"/>
      <c r="J906" s="6"/>
      <c r="K906" s="5"/>
      <c r="L906" s="5"/>
      <c r="M906" s="5"/>
      <c r="N906" s="5"/>
      <c r="O906" s="5"/>
      <c r="P906" s="6"/>
      <c r="Q906" s="5"/>
      <c r="R906" s="5"/>
      <c r="S906" s="5"/>
      <c r="T906" s="5"/>
      <c r="U906" s="5"/>
      <c r="V906" s="5"/>
      <c r="W906" s="5"/>
      <c r="X906" s="7"/>
      <c r="Y906" s="6"/>
      <c r="Z906" s="5"/>
      <c r="AA906" s="5"/>
      <c r="AB906" s="5"/>
      <c r="AC906" s="5"/>
      <c r="AD906" s="5"/>
      <c r="AE906" s="6"/>
      <c r="AF906" s="5"/>
    </row>
    <row r="907" spans="1:32" ht="15.75" customHeight="1">
      <c r="A907" s="6"/>
      <c r="B907" s="5"/>
      <c r="C907" s="5"/>
      <c r="D907" s="5"/>
      <c r="E907" s="7"/>
      <c r="F907" s="5"/>
      <c r="G907" s="8"/>
      <c r="H907" s="7"/>
      <c r="I907" s="5"/>
      <c r="J907" s="6"/>
      <c r="K907" s="5"/>
      <c r="L907" s="5"/>
      <c r="M907" s="5"/>
      <c r="N907" s="5"/>
      <c r="O907" s="5"/>
      <c r="P907" s="6"/>
      <c r="Q907" s="5"/>
      <c r="R907" s="5"/>
      <c r="S907" s="5"/>
      <c r="T907" s="5"/>
      <c r="U907" s="5"/>
      <c r="V907" s="5"/>
      <c r="W907" s="5"/>
      <c r="X907" s="7"/>
      <c r="Y907" s="6"/>
      <c r="Z907" s="5"/>
      <c r="AA907" s="5"/>
      <c r="AB907" s="5"/>
      <c r="AC907" s="5"/>
      <c r="AD907" s="5"/>
      <c r="AE907" s="6"/>
      <c r="AF907" s="5"/>
    </row>
    <row r="908" spans="1:32" ht="15.75" customHeight="1">
      <c r="A908" s="6"/>
      <c r="B908" s="5"/>
      <c r="C908" s="5"/>
      <c r="D908" s="5"/>
      <c r="E908" s="7"/>
      <c r="F908" s="5"/>
      <c r="G908" s="8"/>
      <c r="H908" s="7"/>
      <c r="I908" s="5"/>
      <c r="J908" s="6"/>
      <c r="K908" s="5"/>
      <c r="L908" s="5"/>
      <c r="M908" s="5"/>
      <c r="N908" s="5"/>
      <c r="O908" s="5"/>
      <c r="P908" s="6"/>
      <c r="Q908" s="5"/>
      <c r="R908" s="5"/>
      <c r="S908" s="5"/>
      <c r="T908" s="5"/>
      <c r="U908" s="5"/>
      <c r="V908" s="5"/>
      <c r="W908" s="5"/>
      <c r="X908" s="7"/>
      <c r="Y908" s="6"/>
      <c r="Z908" s="5"/>
      <c r="AA908" s="5"/>
      <c r="AB908" s="5"/>
      <c r="AC908" s="5"/>
      <c r="AD908" s="5"/>
      <c r="AE908" s="6"/>
      <c r="AF908" s="5"/>
    </row>
    <row r="909" spans="1:32" ht="15.75" customHeight="1">
      <c r="A909" s="6"/>
      <c r="B909" s="5"/>
      <c r="C909" s="5"/>
      <c r="D909" s="5"/>
      <c r="E909" s="7"/>
      <c r="F909" s="5"/>
      <c r="G909" s="8"/>
      <c r="H909" s="7"/>
      <c r="I909" s="5"/>
      <c r="J909" s="6"/>
      <c r="K909" s="5"/>
      <c r="L909" s="5"/>
      <c r="M909" s="5"/>
      <c r="N909" s="5"/>
      <c r="O909" s="5"/>
      <c r="P909" s="6"/>
      <c r="Q909" s="5"/>
      <c r="R909" s="5"/>
      <c r="S909" s="5"/>
      <c r="T909" s="5"/>
      <c r="U909" s="5"/>
      <c r="V909" s="5"/>
      <c r="W909" s="5"/>
      <c r="X909" s="7"/>
      <c r="Y909" s="6"/>
      <c r="Z909" s="5"/>
      <c r="AA909" s="5"/>
      <c r="AB909" s="5"/>
      <c r="AC909" s="5"/>
      <c r="AD909" s="5"/>
      <c r="AE909" s="6"/>
      <c r="AF909" s="5"/>
    </row>
    <row r="910" spans="1:32" ht="15.75" customHeight="1">
      <c r="A910" s="6"/>
      <c r="B910" s="5"/>
      <c r="C910" s="5"/>
      <c r="D910" s="5"/>
      <c r="E910" s="7"/>
      <c r="F910" s="5"/>
      <c r="G910" s="8"/>
      <c r="H910" s="7"/>
      <c r="I910" s="5"/>
      <c r="J910" s="6"/>
      <c r="K910" s="5"/>
      <c r="L910" s="5"/>
      <c r="M910" s="5"/>
      <c r="N910" s="5"/>
      <c r="O910" s="5"/>
      <c r="P910" s="6"/>
      <c r="Q910" s="5"/>
      <c r="R910" s="5"/>
      <c r="S910" s="5"/>
      <c r="T910" s="5"/>
      <c r="U910" s="5"/>
      <c r="V910" s="5"/>
      <c r="W910" s="5"/>
      <c r="X910" s="7"/>
      <c r="Y910" s="6"/>
      <c r="Z910" s="5"/>
      <c r="AA910" s="5"/>
      <c r="AB910" s="5"/>
      <c r="AC910" s="5"/>
      <c r="AD910" s="5"/>
      <c r="AE910" s="6"/>
      <c r="AF910" s="5"/>
    </row>
    <row r="911" spans="1:32" ht="15.75" customHeight="1">
      <c r="A911" s="6"/>
      <c r="B911" s="5"/>
      <c r="C911" s="5"/>
      <c r="D911" s="5"/>
      <c r="E911" s="7"/>
      <c r="F911" s="5"/>
      <c r="G911" s="8"/>
      <c r="H911" s="7"/>
      <c r="I911" s="5"/>
      <c r="J911" s="6"/>
      <c r="K911" s="5"/>
      <c r="L911" s="5"/>
      <c r="M911" s="5"/>
      <c r="N911" s="5"/>
      <c r="O911" s="5"/>
      <c r="P911" s="6"/>
      <c r="Q911" s="5"/>
      <c r="R911" s="5"/>
      <c r="S911" s="5"/>
      <c r="T911" s="5"/>
      <c r="U911" s="5"/>
      <c r="V911" s="5"/>
      <c r="W911" s="5"/>
      <c r="X911" s="7"/>
      <c r="Y911" s="6"/>
      <c r="Z911" s="5"/>
      <c r="AA911" s="5"/>
      <c r="AB911" s="5"/>
      <c r="AC911" s="5"/>
      <c r="AD911" s="5"/>
      <c r="AE911" s="6"/>
      <c r="AF911" s="5"/>
    </row>
    <row r="912" spans="1:32" ht="15.75" customHeight="1">
      <c r="A912" s="6"/>
      <c r="B912" s="5"/>
      <c r="C912" s="5"/>
      <c r="D912" s="5"/>
      <c r="E912" s="7"/>
      <c r="F912" s="5"/>
      <c r="G912" s="8"/>
      <c r="H912" s="7"/>
      <c r="I912" s="5"/>
      <c r="J912" s="6"/>
      <c r="K912" s="5"/>
      <c r="L912" s="5"/>
      <c r="M912" s="5"/>
      <c r="N912" s="5"/>
      <c r="O912" s="5"/>
      <c r="P912" s="6"/>
      <c r="Q912" s="5"/>
      <c r="R912" s="5"/>
      <c r="S912" s="5"/>
      <c r="T912" s="5"/>
      <c r="U912" s="5"/>
      <c r="V912" s="5"/>
      <c r="W912" s="5"/>
      <c r="X912" s="7"/>
      <c r="Y912" s="6"/>
      <c r="Z912" s="5"/>
      <c r="AA912" s="5"/>
      <c r="AB912" s="5"/>
      <c r="AC912" s="5"/>
      <c r="AD912" s="5"/>
      <c r="AE912" s="6"/>
      <c r="AF912" s="5"/>
    </row>
    <row r="913" spans="1:32" ht="15.75" customHeight="1">
      <c r="A913" s="6"/>
      <c r="B913" s="5"/>
      <c r="C913" s="5"/>
      <c r="D913" s="5"/>
      <c r="E913" s="7"/>
      <c r="F913" s="5"/>
      <c r="G913" s="8"/>
      <c r="H913" s="7"/>
      <c r="I913" s="5"/>
      <c r="J913" s="6"/>
      <c r="K913" s="5"/>
      <c r="L913" s="5"/>
      <c r="M913" s="5"/>
      <c r="N913" s="5"/>
      <c r="O913" s="5"/>
      <c r="P913" s="6"/>
      <c r="Q913" s="5"/>
      <c r="R913" s="5"/>
      <c r="S913" s="5"/>
      <c r="T913" s="5"/>
      <c r="U913" s="5"/>
      <c r="V913" s="5"/>
      <c r="W913" s="5"/>
      <c r="X913" s="7"/>
      <c r="Y913" s="6"/>
      <c r="Z913" s="5"/>
      <c r="AA913" s="5"/>
      <c r="AB913" s="5"/>
      <c r="AC913" s="5"/>
      <c r="AD913" s="5"/>
      <c r="AE913" s="6"/>
      <c r="AF913" s="5"/>
    </row>
    <row r="914" spans="1:32" ht="15.75" customHeight="1">
      <c r="A914" s="6"/>
      <c r="B914" s="5"/>
      <c r="C914" s="5"/>
      <c r="D914" s="5"/>
      <c r="E914" s="7"/>
      <c r="F914" s="5"/>
      <c r="G914" s="8"/>
      <c r="H914" s="7"/>
      <c r="I914" s="5"/>
      <c r="J914" s="6"/>
      <c r="K914" s="5"/>
      <c r="L914" s="5"/>
      <c r="M914" s="5"/>
      <c r="N914" s="5"/>
      <c r="O914" s="5"/>
      <c r="P914" s="6"/>
      <c r="Q914" s="5"/>
      <c r="R914" s="5"/>
      <c r="S914" s="5"/>
      <c r="T914" s="5"/>
      <c r="U914" s="5"/>
      <c r="V914" s="5"/>
      <c r="W914" s="5"/>
      <c r="X914" s="7"/>
      <c r="Y914" s="6"/>
      <c r="Z914" s="5"/>
      <c r="AA914" s="5"/>
      <c r="AB914" s="5"/>
      <c r="AC914" s="5"/>
      <c r="AD914" s="5"/>
      <c r="AE914" s="6"/>
      <c r="AF914" s="5"/>
    </row>
    <row r="915" spans="1:32" ht="15.75" customHeight="1">
      <c r="A915" s="6"/>
      <c r="B915" s="5"/>
      <c r="C915" s="5"/>
      <c r="D915" s="5"/>
      <c r="E915" s="7"/>
      <c r="F915" s="5"/>
      <c r="G915" s="8"/>
      <c r="H915" s="7"/>
      <c r="I915" s="5"/>
      <c r="J915" s="6"/>
      <c r="K915" s="5"/>
      <c r="L915" s="5"/>
      <c r="M915" s="5"/>
      <c r="N915" s="5"/>
      <c r="O915" s="5"/>
      <c r="P915" s="6"/>
      <c r="Q915" s="5"/>
      <c r="R915" s="5"/>
      <c r="S915" s="5"/>
      <c r="T915" s="5"/>
      <c r="U915" s="5"/>
      <c r="V915" s="5"/>
      <c r="W915" s="5"/>
      <c r="X915" s="7"/>
      <c r="Y915" s="6"/>
      <c r="Z915" s="5"/>
      <c r="AA915" s="5"/>
      <c r="AB915" s="5"/>
      <c r="AC915" s="5"/>
      <c r="AD915" s="5"/>
      <c r="AE915" s="6"/>
      <c r="AF915" s="5"/>
    </row>
    <row r="916" spans="1:32" ht="15.75" customHeight="1">
      <c r="A916" s="6"/>
      <c r="B916" s="5"/>
      <c r="C916" s="5"/>
      <c r="D916" s="5"/>
      <c r="E916" s="7"/>
      <c r="F916" s="5"/>
      <c r="G916" s="8"/>
      <c r="H916" s="7"/>
      <c r="I916" s="5"/>
      <c r="J916" s="6"/>
      <c r="K916" s="5"/>
      <c r="L916" s="5"/>
      <c r="M916" s="5"/>
      <c r="N916" s="5"/>
      <c r="O916" s="5"/>
      <c r="P916" s="6"/>
      <c r="Q916" s="5"/>
      <c r="R916" s="5"/>
      <c r="S916" s="5"/>
      <c r="T916" s="5"/>
      <c r="U916" s="5"/>
      <c r="V916" s="5"/>
      <c r="W916" s="5"/>
      <c r="X916" s="7"/>
      <c r="Y916" s="6"/>
      <c r="Z916" s="5"/>
      <c r="AA916" s="5"/>
      <c r="AB916" s="5"/>
      <c r="AC916" s="5"/>
      <c r="AD916" s="5"/>
      <c r="AE916" s="6"/>
      <c r="AF916" s="5"/>
    </row>
    <row r="917" spans="1:32" ht="15.75" customHeight="1">
      <c r="A917" s="6"/>
      <c r="B917" s="5"/>
      <c r="C917" s="5"/>
      <c r="D917" s="5"/>
      <c r="E917" s="7"/>
      <c r="F917" s="5"/>
      <c r="G917" s="8"/>
      <c r="H917" s="7"/>
      <c r="I917" s="5"/>
      <c r="J917" s="6"/>
      <c r="K917" s="5"/>
      <c r="L917" s="5"/>
      <c r="M917" s="5"/>
      <c r="N917" s="5"/>
      <c r="O917" s="5"/>
      <c r="P917" s="6"/>
      <c r="Q917" s="5"/>
      <c r="R917" s="5"/>
      <c r="S917" s="5"/>
      <c r="T917" s="5"/>
      <c r="U917" s="5"/>
      <c r="V917" s="5"/>
      <c r="W917" s="5"/>
      <c r="X917" s="7"/>
      <c r="Y917" s="6"/>
      <c r="Z917" s="5"/>
      <c r="AA917" s="5"/>
      <c r="AB917" s="5"/>
      <c r="AC917" s="5"/>
      <c r="AD917" s="5"/>
      <c r="AE917" s="6"/>
      <c r="AF917" s="5"/>
    </row>
    <row r="918" spans="1:32" ht="15.75" customHeight="1">
      <c r="A918" s="6"/>
      <c r="B918" s="5"/>
      <c r="C918" s="5"/>
      <c r="D918" s="5"/>
      <c r="E918" s="7"/>
      <c r="F918" s="5"/>
      <c r="G918" s="8"/>
      <c r="H918" s="7"/>
      <c r="I918" s="5"/>
      <c r="J918" s="6"/>
      <c r="K918" s="5"/>
      <c r="L918" s="5"/>
      <c r="M918" s="5"/>
      <c r="N918" s="5"/>
      <c r="O918" s="5"/>
      <c r="P918" s="6"/>
      <c r="Q918" s="5"/>
      <c r="R918" s="5"/>
      <c r="S918" s="5"/>
      <c r="T918" s="5"/>
      <c r="U918" s="5"/>
      <c r="V918" s="5"/>
      <c r="W918" s="5"/>
      <c r="X918" s="7"/>
      <c r="Y918" s="6"/>
      <c r="Z918" s="5"/>
      <c r="AA918" s="5"/>
      <c r="AB918" s="5"/>
      <c r="AC918" s="5"/>
      <c r="AD918" s="5"/>
      <c r="AE918" s="6"/>
      <c r="AF918" s="5"/>
    </row>
    <row r="919" spans="1:32" ht="15.75" customHeight="1">
      <c r="A919" s="6"/>
      <c r="B919" s="5"/>
      <c r="C919" s="5"/>
      <c r="D919" s="5"/>
      <c r="E919" s="7"/>
      <c r="F919" s="5"/>
      <c r="G919" s="8"/>
      <c r="H919" s="7"/>
      <c r="I919" s="5"/>
      <c r="J919" s="6"/>
      <c r="K919" s="5"/>
      <c r="L919" s="5"/>
      <c r="M919" s="5"/>
      <c r="N919" s="5"/>
      <c r="O919" s="5"/>
      <c r="P919" s="6"/>
      <c r="Q919" s="5"/>
      <c r="R919" s="5"/>
      <c r="S919" s="5"/>
      <c r="T919" s="5"/>
      <c r="U919" s="5"/>
      <c r="V919" s="5"/>
      <c r="W919" s="5"/>
      <c r="X919" s="7"/>
      <c r="Y919" s="6"/>
      <c r="Z919" s="5"/>
      <c r="AA919" s="5"/>
      <c r="AB919" s="5"/>
      <c r="AC919" s="5"/>
      <c r="AD919" s="5"/>
      <c r="AE919" s="6"/>
      <c r="AF919" s="5"/>
    </row>
    <row r="920" spans="1:32" ht="15.75" customHeight="1">
      <c r="A920" s="6"/>
      <c r="B920" s="5"/>
      <c r="C920" s="5"/>
      <c r="D920" s="5"/>
      <c r="E920" s="7"/>
      <c r="F920" s="5"/>
      <c r="G920" s="8"/>
      <c r="H920" s="7"/>
      <c r="I920" s="5"/>
      <c r="J920" s="6"/>
      <c r="K920" s="5"/>
      <c r="L920" s="5"/>
      <c r="M920" s="5"/>
      <c r="N920" s="5"/>
      <c r="O920" s="5"/>
      <c r="P920" s="6"/>
      <c r="Q920" s="5"/>
      <c r="R920" s="5"/>
      <c r="S920" s="5"/>
      <c r="T920" s="5"/>
      <c r="U920" s="5"/>
      <c r="V920" s="5"/>
      <c r="W920" s="5"/>
      <c r="X920" s="7"/>
      <c r="Y920" s="6"/>
      <c r="Z920" s="5"/>
      <c r="AA920" s="5"/>
      <c r="AB920" s="5"/>
      <c r="AC920" s="5"/>
      <c r="AD920" s="5"/>
      <c r="AE920" s="6"/>
      <c r="AF920" s="5"/>
    </row>
    <row r="921" spans="1:32" ht="15.75" customHeight="1">
      <c r="A921" s="6"/>
      <c r="B921" s="5"/>
      <c r="C921" s="5"/>
      <c r="D921" s="5"/>
      <c r="E921" s="7"/>
      <c r="F921" s="5"/>
      <c r="G921" s="8"/>
      <c r="H921" s="7"/>
      <c r="I921" s="5"/>
      <c r="J921" s="6"/>
      <c r="K921" s="5"/>
      <c r="L921" s="5"/>
      <c r="M921" s="5"/>
      <c r="N921" s="5"/>
      <c r="O921" s="5"/>
      <c r="P921" s="6"/>
      <c r="Q921" s="5"/>
      <c r="R921" s="5"/>
      <c r="S921" s="5"/>
      <c r="T921" s="5"/>
      <c r="U921" s="5"/>
      <c r="V921" s="5"/>
      <c r="W921" s="5"/>
      <c r="X921" s="7"/>
      <c r="Y921" s="6"/>
      <c r="Z921" s="5"/>
      <c r="AA921" s="5"/>
      <c r="AB921" s="5"/>
      <c r="AC921" s="5"/>
      <c r="AD921" s="5"/>
      <c r="AE921" s="6"/>
      <c r="AF921" s="5"/>
    </row>
    <row r="922" spans="1:32" ht="15.75" customHeight="1">
      <c r="A922" s="6"/>
      <c r="B922" s="5"/>
      <c r="C922" s="5"/>
      <c r="D922" s="5"/>
      <c r="E922" s="7"/>
      <c r="F922" s="5"/>
      <c r="G922" s="8"/>
      <c r="H922" s="7"/>
      <c r="I922" s="5"/>
      <c r="J922" s="6"/>
      <c r="K922" s="5"/>
      <c r="L922" s="5"/>
      <c r="M922" s="5"/>
      <c r="N922" s="5"/>
      <c r="O922" s="5"/>
      <c r="P922" s="6"/>
      <c r="Q922" s="5"/>
      <c r="R922" s="5"/>
      <c r="S922" s="5"/>
      <c r="T922" s="5"/>
      <c r="U922" s="5"/>
      <c r="V922" s="5"/>
      <c r="W922" s="5"/>
      <c r="X922" s="7"/>
      <c r="Y922" s="6"/>
      <c r="Z922" s="5"/>
      <c r="AA922" s="5"/>
      <c r="AB922" s="5"/>
      <c r="AC922" s="5"/>
      <c r="AD922" s="5"/>
      <c r="AE922" s="6"/>
      <c r="AF922" s="5"/>
    </row>
    <row r="923" spans="1:32" ht="15.75" customHeight="1">
      <c r="A923" s="6"/>
      <c r="B923" s="5"/>
      <c r="C923" s="5"/>
      <c r="D923" s="5"/>
      <c r="E923" s="7"/>
      <c r="F923" s="5"/>
      <c r="G923" s="8"/>
      <c r="H923" s="7"/>
      <c r="I923" s="5"/>
      <c r="J923" s="6"/>
      <c r="K923" s="5"/>
      <c r="L923" s="5"/>
      <c r="M923" s="5"/>
      <c r="N923" s="5"/>
      <c r="O923" s="5"/>
      <c r="P923" s="6"/>
      <c r="Q923" s="5"/>
      <c r="R923" s="5"/>
      <c r="S923" s="5"/>
      <c r="T923" s="5"/>
      <c r="U923" s="5"/>
      <c r="V923" s="5"/>
      <c r="W923" s="5"/>
      <c r="X923" s="7"/>
      <c r="Y923" s="6"/>
      <c r="Z923" s="5"/>
      <c r="AA923" s="5"/>
      <c r="AB923" s="5"/>
      <c r="AC923" s="5"/>
      <c r="AD923" s="5"/>
      <c r="AE923" s="6"/>
      <c r="AF923" s="5"/>
    </row>
    <row r="924" spans="1:32" ht="15.75" customHeight="1">
      <c r="A924" s="6"/>
      <c r="B924" s="5"/>
      <c r="C924" s="5"/>
      <c r="D924" s="5"/>
      <c r="E924" s="7"/>
      <c r="F924" s="5"/>
      <c r="G924" s="8"/>
      <c r="H924" s="7"/>
      <c r="I924" s="5"/>
      <c r="J924" s="6"/>
      <c r="K924" s="5"/>
      <c r="L924" s="5"/>
      <c r="M924" s="5"/>
      <c r="N924" s="5"/>
      <c r="O924" s="5"/>
      <c r="P924" s="6"/>
      <c r="Q924" s="5"/>
      <c r="R924" s="5"/>
      <c r="S924" s="5"/>
      <c r="T924" s="5"/>
      <c r="U924" s="5"/>
      <c r="V924" s="5"/>
      <c r="W924" s="5"/>
      <c r="X924" s="7"/>
      <c r="Y924" s="6"/>
      <c r="Z924" s="5"/>
      <c r="AA924" s="5"/>
      <c r="AB924" s="5"/>
      <c r="AC924" s="5"/>
      <c r="AD924" s="5"/>
      <c r="AE924" s="6"/>
      <c r="AF924" s="5"/>
    </row>
    <row r="925" spans="1:32" ht="15.75" customHeight="1">
      <c r="A925" s="6"/>
      <c r="B925" s="5"/>
      <c r="C925" s="5"/>
      <c r="D925" s="5"/>
      <c r="E925" s="7"/>
      <c r="F925" s="5"/>
      <c r="G925" s="8"/>
      <c r="H925" s="7"/>
      <c r="I925" s="5"/>
      <c r="J925" s="6"/>
      <c r="K925" s="5"/>
      <c r="L925" s="5"/>
      <c r="M925" s="5"/>
      <c r="N925" s="5"/>
      <c r="O925" s="5"/>
      <c r="P925" s="6"/>
      <c r="Q925" s="5"/>
      <c r="R925" s="5"/>
      <c r="S925" s="5"/>
      <c r="T925" s="5"/>
      <c r="U925" s="5"/>
      <c r="V925" s="5"/>
      <c r="W925" s="5"/>
      <c r="X925" s="7"/>
      <c r="Y925" s="6"/>
      <c r="Z925" s="5"/>
      <c r="AA925" s="5"/>
      <c r="AB925" s="5"/>
      <c r="AC925" s="5"/>
      <c r="AD925" s="5"/>
      <c r="AE925" s="6"/>
      <c r="AF925" s="5"/>
    </row>
    <row r="926" spans="1:32" ht="15.75" customHeight="1">
      <c r="A926" s="6"/>
      <c r="B926" s="5"/>
      <c r="C926" s="5"/>
      <c r="D926" s="5"/>
      <c r="E926" s="7"/>
      <c r="F926" s="5"/>
      <c r="G926" s="8"/>
      <c r="H926" s="7"/>
      <c r="I926" s="5"/>
      <c r="J926" s="6"/>
      <c r="K926" s="5"/>
      <c r="L926" s="5"/>
      <c r="M926" s="5"/>
      <c r="N926" s="5"/>
      <c r="O926" s="5"/>
      <c r="P926" s="6"/>
      <c r="Q926" s="5"/>
      <c r="R926" s="5"/>
      <c r="S926" s="5"/>
      <c r="T926" s="5"/>
      <c r="U926" s="5"/>
      <c r="V926" s="5"/>
      <c r="W926" s="5"/>
      <c r="X926" s="7"/>
      <c r="Y926" s="6"/>
      <c r="Z926" s="5"/>
      <c r="AA926" s="5"/>
      <c r="AB926" s="5"/>
      <c r="AC926" s="5"/>
      <c r="AD926" s="5"/>
      <c r="AE926" s="6"/>
      <c r="AF926" s="5"/>
    </row>
    <row r="927" spans="1:32" ht="15.75" customHeight="1">
      <c r="A927" s="6"/>
      <c r="B927" s="5"/>
      <c r="C927" s="5"/>
      <c r="D927" s="5"/>
      <c r="E927" s="7"/>
      <c r="F927" s="5"/>
      <c r="G927" s="8"/>
      <c r="H927" s="7"/>
      <c r="I927" s="5"/>
      <c r="J927" s="6"/>
      <c r="K927" s="5"/>
      <c r="L927" s="5"/>
      <c r="M927" s="5"/>
      <c r="N927" s="5"/>
      <c r="O927" s="5"/>
      <c r="P927" s="6"/>
      <c r="Q927" s="5"/>
      <c r="R927" s="5"/>
      <c r="S927" s="5"/>
      <c r="T927" s="5"/>
      <c r="U927" s="5"/>
      <c r="V927" s="5"/>
      <c r="W927" s="5"/>
      <c r="X927" s="7"/>
      <c r="Y927" s="6"/>
      <c r="Z927" s="5"/>
      <c r="AA927" s="5"/>
      <c r="AB927" s="5"/>
      <c r="AC927" s="5"/>
      <c r="AD927" s="5"/>
      <c r="AE927" s="6"/>
      <c r="AF927" s="5"/>
    </row>
    <row r="928" spans="1:32" ht="15.75" customHeight="1">
      <c r="A928" s="6"/>
      <c r="B928" s="5"/>
      <c r="C928" s="5"/>
      <c r="D928" s="5"/>
      <c r="E928" s="7"/>
      <c r="F928" s="5"/>
      <c r="G928" s="8"/>
      <c r="H928" s="7"/>
      <c r="I928" s="5"/>
      <c r="J928" s="6"/>
      <c r="K928" s="5"/>
      <c r="L928" s="5"/>
      <c r="M928" s="5"/>
      <c r="N928" s="5"/>
      <c r="O928" s="5"/>
      <c r="P928" s="6"/>
      <c r="Q928" s="5"/>
      <c r="R928" s="5"/>
      <c r="S928" s="5"/>
      <c r="T928" s="5"/>
      <c r="U928" s="5"/>
      <c r="V928" s="5"/>
      <c r="W928" s="5"/>
      <c r="X928" s="7"/>
      <c r="Y928" s="6"/>
      <c r="Z928" s="5"/>
      <c r="AA928" s="5"/>
      <c r="AB928" s="5"/>
      <c r="AC928" s="5"/>
      <c r="AD928" s="5"/>
      <c r="AE928" s="6"/>
      <c r="AF928" s="5"/>
    </row>
    <row r="929" spans="1:32" ht="15.75" customHeight="1">
      <c r="A929" s="6"/>
      <c r="B929" s="5"/>
      <c r="C929" s="5"/>
      <c r="D929" s="5"/>
      <c r="E929" s="7"/>
      <c r="F929" s="5"/>
      <c r="G929" s="8"/>
      <c r="H929" s="7"/>
      <c r="I929" s="5"/>
      <c r="J929" s="6"/>
      <c r="K929" s="5"/>
      <c r="L929" s="5"/>
      <c r="M929" s="5"/>
      <c r="N929" s="5"/>
      <c r="O929" s="5"/>
      <c r="P929" s="6"/>
      <c r="Q929" s="5"/>
      <c r="R929" s="5"/>
      <c r="S929" s="5"/>
      <c r="T929" s="5"/>
      <c r="U929" s="5"/>
      <c r="V929" s="5"/>
      <c r="W929" s="5"/>
      <c r="X929" s="7"/>
      <c r="Y929" s="6"/>
      <c r="Z929" s="5"/>
      <c r="AA929" s="5"/>
      <c r="AB929" s="5"/>
      <c r="AC929" s="5"/>
      <c r="AD929" s="5"/>
      <c r="AE929" s="6"/>
      <c r="AF929" s="5"/>
    </row>
    <row r="930" spans="1:32" ht="15.75" customHeight="1">
      <c r="A930" s="6"/>
      <c r="B930" s="5"/>
      <c r="C930" s="5"/>
      <c r="D930" s="5"/>
      <c r="E930" s="7"/>
      <c r="F930" s="5"/>
      <c r="G930" s="8"/>
      <c r="H930" s="7"/>
      <c r="I930" s="5"/>
      <c r="J930" s="6"/>
      <c r="K930" s="5"/>
      <c r="L930" s="5"/>
      <c r="M930" s="5"/>
      <c r="N930" s="5"/>
      <c r="O930" s="5"/>
      <c r="P930" s="6"/>
      <c r="Q930" s="5"/>
      <c r="R930" s="5"/>
      <c r="S930" s="5"/>
      <c r="T930" s="5"/>
      <c r="U930" s="5"/>
      <c r="V930" s="5"/>
      <c r="W930" s="5"/>
      <c r="X930" s="7"/>
      <c r="Y930" s="6"/>
      <c r="Z930" s="5"/>
      <c r="AA930" s="5"/>
      <c r="AB930" s="5"/>
      <c r="AC930" s="5"/>
      <c r="AD930" s="5"/>
      <c r="AE930" s="6"/>
      <c r="AF930" s="5"/>
    </row>
    <row r="931" spans="1:32" ht="15.75" customHeight="1">
      <c r="A931" s="6"/>
      <c r="B931" s="5"/>
      <c r="C931" s="5"/>
      <c r="D931" s="5"/>
      <c r="E931" s="7"/>
      <c r="F931" s="5"/>
      <c r="G931" s="8"/>
      <c r="H931" s="7"/>
      <c r="I931" s="5"/>
      <c r="J931" s="6"/>
      <c r="K931" s="5"/>
      <c r="L931" s="5"/>
      <c r="M931" s="5"/>
      <c r="N931" s="5"/>
      <c r="O931" s="5"/>
      <c r="P931" s="6"/>
      <c r="Q931" s="5"/>
      <c r="R931" s="5"/>
      <c r="S931" s="5"/>
      <c r="T931" s="5"/>
      <c r="U931" s="5"/>
      <c r="V931" s="5"/>
      <c r="W931" s="5"/>
      <c r="X931" s="7"/>
      <c r="Y931" s="6"/>
      <c r="Z931" s="5"/>
      <c r="AA931" s="5"/>
      <c r="AB931" s="5"/>
      <c r="AC931" s="5"/>
      <c r="AD931" s="5"/>
      <c r="AE931" s="6"/>
      <c r="AF931" s="5"/>
    </row>
    <row r="932" spans="1:32" ht="15.75" customHeight="1">
      <c r="A932" s="6"/>
      <c r="B932" s="5"/>
      <c r="C932" s="5"/>
      <c r="D932" s="5"/>
      <c r="E932" s="7"/>
      <c r="F932" s="5"/>
      <c r="G932" s="8"/>
      <c r="H932" s="7"/>
      <c r="I932" s="5"/>
      <c r="J932" s="6"/>
      <c r="K932" s="5"/>
      <c r="L932" s="5"/>
      <c r="M932" s="5"/>
      <c r="N932" s="5"/>
      <c r="O932" s="5"/>
      <c r="P932" s="6"/>
      <c r="Q932" s="5"/>
      <c r="R932" s="5"/>
      <c r="S932" s="5"/>
      <c r="T932" s="5"/>
      <c r="U932" s="5"/>
      <c r="V932" s="5"/>
      <c r="W932" s="5"/>
      <c r="X932" s="7"/>
      <c r="Y932" s="6"/>
      <c r="Z932" s="5"/>
      <c r="AA932" s="5"/>
      <c r="AB932" s="5"/>
      <c r="AC932" s="5"/>
      <c r="AD932" s="5"/>
      <c r="AE932" s="6"/>
      <c r="AF932" s="5"/>
    </row>
    <row r="933" spans="1:32" ht="15.75" customHeight="1">
      <c r="A933" s="6"/>
      <c r="B933" s="5"/>
      <c r="C933" s="5"/>
      <c r="D933" s="5"/>
      <c r="E933" s="7"/>
      <c r="F933" s="5"/>
      <c r="G933" s="8"/>
      <c r="H933" s="7"/>
      <c r="I933" s="5"/>
      <c r="J933" s="6"/>
      <c r="K933" s="5"/>
      <c r="L933" s="5"/>
      <c r="M933" s="5"/>
      <c r="N933" s="5"/>
      <c r="O933" s="5"/>
      <c r="P933" s="6"/>
      <c r="Q933" s="5"/>
      <c r="R933" s="5"/>
      <c r="S933" s="5"/>
      <c r="T933" s="5"/>
      <c r="U933" s="5"/>
      <c r="V933" s="5"/>
      <c r="W933" s="5"/>
      <c r="X933" s="7"/>
      <c r="Y933" s="6"/>
      <c r="Z933" s="5"/>
      <c r="AA933" s="5"/>
      <c r="AB933" s="5"/>
      <c r="AC933" s="5"/>
      <c r="AD933" s="5"/>
      <c r="AE933" s="6"/>
      <c r="AF933" s="5"/>
    </row>
    <row r="934" spans="1:32" ht="15.75" customHeight="1">
      <c r="A934" s="6"/>
      <c r="B934" s="5"/>
      <c r="C934" s="5"/>
      <c r="D934" s="5"/>
      <c r="E934" s="7"/>
      <c r="F934" s="5"/>
      <c r="G934" s="8"/>
      <c r="H934" s="7"/>
      <c r="I934" s="5"/>
      <c r="J934" s="6"/>
      <c r="K934" s="5"/>
      <c r="L934" s="5"/>
      <c r="M934" s="5"/>
      <c r="N934" s="5"/>
      <c r="O934" s="5"/>
      <c r="P934" s="6"/>
      <c r="Q934" s="5"/>
      <c r="R934" s="5"/>
      <c r="S934" s="5"/>
      <c r="T934" s="5"/>
      <c r="U934" s="5"/>
      <c r="V934" s="5"/>
      <c r="W934" s="5"/>
      <c r="X934" s="7"/>
      <c r="Y934" s="6"/>
      <c r="Z934" s="5"/>
      <c r="AA934" s="5"/>
      <c r="AB934" s="5"/>
      <c r="AC934" s="5"/>
      <c r="AD934" s="5"/>
      <c r="AE934" s="6"/>
      <c r="AF934" s="5"/>
    </row>
    <row r="935" spans="1:32" ht="15.75" customHeight="1">
      <c r="A935" s="6"/>
      <c r="B935" s="5"/>
      <c r="C935" s="5"/>
      <c r="D935" s="5"/>
      <c r="E935" s="7"/>
      <c r="F935" s="5"/>
      <c r="G935" s="8"/>
      <c r="H935" s="7"/>
      <c r="I935" s="5"/>
      <c r="J935" s="6"/>
      <c r="K935" s="5"/>
      <c r="L935" s="5"/>
      <c r="M935" s="5"/>
      <c r="N935" s="5"/>
      <c r="O935" s="5"/>
      <c r="P935" s="6"/>
      <c r="Q935" s="5"/>
      <c r="R935" s="5"/>
      <c r="S935" s="5"/>
      <c r="T935" s="5"/>
      <c r="U935" s="5"/>
      <c r="V935" s="5"/>
      <c r="W935" s="5"/>
      <c r="X935" s="7"/>
      <c r="Y935" s="6"/>
      <c r="Z935" s="5"/>
      <c r="AA935" s="5"/>
      <c r="AB935" s="5"/>
      <c r="AC935" s="5"/>
      <c r="AD935" s="5"/>
      <c r="AE935" s="6"/>
      <c r="AF935" s="5"/>
    </row>
    <row r="936" spans="1:32" ht="15.75" customHeight="1">
      <c r="A936" s="6"/>
      <c r="B936" s="5"/>
      <c r="C936" s="5"/>
      <c r="D936" s="5"/>
      <c r="E936" s="7"/>
      <c r="F936" s="5"/>
      <c r="G936" s="8"/>
      <c r="H936" s="7"/>
      <c r="I936" s="5"/>
      <c r="J936" s="6"/>
      <c r="K936" s="5"/>
      <c r="L936" s="5"/>
      <c r="M936" s="5"/>
      <c r="N936" s="5"/>
      <c r="O936" s="5"/>
      <c r="P936" s="6"/>
      <c r="Q936" s="5"/>
      <c r="R936" s="5"/>
      <c r="S936" s="5"/>
      <c r="T936" s="5"/>
      <c r="U936" s="5"/>
      <c r="V936" s="5"/>
      <c r="W936" s="5"/>
      <c r="X936" s="7"/>
      <c r="Y936" s="6"/>
      <c r="Z936" s="5"/>
      <c r="AA936" s="5"/>
      <c r="AB936" s="5"/>
      <c r="AC936" s="5"/>
      <c r="AD936" s="5"/>
      <c r="AE936" s="6"/>
      <c r="AF936" s="5"/>
    </row>
    <row r="937" spans="1:32" ht="15.75" customHeight="1">
      <c r="A937" s="6"/>
      <c r="B937" s="5"/>
      <c r="C937" s="5"/>
      <c r="D937" s="5"/>
      <c r="E937" s="7"/>
      <c r="F937" s="5"/>
      <c r="G937" s="8"/>
      <c r="H937" s="7"/>
      <c r="I937" s="5"/>
      <c r="J937" s="6"/>
      <c r="K937" s="5"/>
      <c r="L937" s="5"/>
      <c r="M937" s="5"/>
      <c r="N937" s="5"/>
      <c r="O937" s="5"/>
      <c r="P937" s="6"/>
      <c r="Q937" s="5"/>
      <c r="R937" s="5"/>
      <c r="S937" s="5"/>
      <c r="T937" s="5"/>
      <c r="U937" s="5"/>
      <c r="V937" s="5"/>
      <c r="W937" s="5"/>
      <c r="X937" s="7"/>
      <c r="Y937" s="6"/>
      <c r="Z937" s="5"/>
      <c r="AA937" s="5"/>
      <c r="AB937" s="5"/>
      <c r="AC937" s="5"/>
      <c r="AD937" s="5"/>
      <c r="AE937" s="6"/>
      <c r="AF937" s="5"/>
    </row>
    <row r="938" spans="1:32" ht="15.75" customHeight="1">
      <c r="A938" s="6"/>
      <c r="B938" s="5"/>
      <c r="C938" s="5"/>
      <c r="D938" s="5"/>
      <c r="E938" s="7"/>
      <c r="F938" s="5"/>
      <c r="G938" s="8"/>
      <c r="H938" s="7"/>
      <c r="I938" s="5"/>
      <c r="J938" s="6"/>
      <c r="K938" s="5"/>
      <c r="L938" s="5"/>
      <c r="M938" s="5"/>
      <c r="N938" s="5"/>
      <c r="O938" s="5"/>
      <c r="P938" s="6"/>
      <c r="Q938" s="5"/>
      <c r="R938" s="5"/>
      <c r="S938" s="5"/>
      <c r="T938" s="5"/>
      <c r="U938" s="5"/>
      <c r="V938" s="5"/>
      <c r="W938" s="5"/>
      <c r="X938" s="7"/>
      <c r="Y938" s="6"/>
      <c r="Z938" s="5"/>
      <c r="AA938" s="5"/>
      <c r="AB938" s="5"/>
      <c r="AC938" s="5"/>
      <c r="AD938" s="5"/>
      <c r="AE938" s="6"/>
      <c r="AF938" s="5"/>
    </row>
    <row r="939" spans="1:32" ht="15.75" customHeight="1">
      <c r="A939" s="6"/>
      <c r="B939" s="5"/>
      <c r="C939" s="5"/>
      <c r="D939" s="5"/>
      <c r="E939" s="7"/>
      <c r="F939" s="5"/>
      <c r="G939" s="8"/>
      <c r="H939" s="7"/>
      <c r="I939" s="5"/>
      <c r="J939" s="6"/>
      <c r="K939" s="5"/>
      <c r="L939" s="5"/>
      <c r="M939" s="5"/>
      <c r="N939" s="5"/>
      <c r="O939" s="5"/>
      <c r="P939" s="6"/>
      <c r="Q939" s="5"/>
      <c r="R939" s="5"/>
      <c r="S939" s="5"/>
      <c r="T939" s="5"/>
      <c r="U939" s="5"/>
      <c r="V939" s="5"/>
      <c r="W939" s="5"/>
      <c r="X939" s="7"/>
      <c r="Y939" s="6"/>
      <c r="Z939" s="5"/>
      <c r="AA939" s="5"/>
      <c r="AB939" s="5"/>
      <c r="AC939" s="5"/>
      <c r="AD939" s="5"/>
      <c r="AE939" s="6"/>
      <c r="AF939" s="5"/>
    </row>
    <row r="940" spans="1:32" ht="15.75" customHeight="1">
      <c r="A940" s="6"/>
      <c r="B940" s="5"/>
      <c r="C940" s="5"/>
      <c r="D940" s="5"/>
      <c r="E940" s="7"/>
      <c r="F940" s="5"/>
      <c r="G940" s="8"/>
      <c r="H940" s="7"/>
      <c r="I940" s="5"/>
      <c r="J940" s="6"/>
      <c r="K940" s="5"/>
      <c r="L940" s="5"/>
      <c r="M940" s="5"/>
      <c r="N940" s="5"/>
      <c r="O940" s="5"/>
      <c r="P940" s="6"/>
      <c r="Q940" s="5"/>
      <c r="R940" s="5"/>
      <c r="S940" s="5"/>
      <c r="T940" s="5"/>
      <c r="U940" s="5"/>
      <c r="V940" s="5"/>
      <c r="W940" s="5"/>
      <c r="X940" s="7"/>
      <c r="Y940" s="6"/>
      <c r="Z940" s="5"/>
      <c r="AA940" s="5"/>
      <c r="AB940" s="5"/>
      <c r="AC940" s="5"/>
      <c r="AD940" s="5"/>
      <c r="AE940" s="6"/>
      <c r="AF940" s="5"/>
    </row>
    <row r="941" spans="1:32" ht="15.75" customHeight="1">
      <c r="A941" s="6"/>
      <c r="B941" s="5"/>
      <c r="C941" s="5"/>
      <c r="D941" s="5"/>
      <c r="E941" s="7"/>
      <c r="F941" s="5"/>
      <c r="G941" s="8"/>
      <c r="H941" s="7"/>
      <c r="I941" s="5"/>
      <c r="J941" s="6"/>
      <c r="K941" s="5"/>
      <c r="L941" s="5"/>
      <c r="M941" s="5"/>
      <c r="N941" s="5"/>
      <c r="O941" s="5"/>
      <c r="P941" s="6"/>
      <c r="Q941" s="5"/>
      <c r="R941" s="5"/>
      <c r="S941" s="5"/>
      <c r="T941" s="5"/>
      <c r="U941" s="5"/>
      <c r="V941" s="5"/>
      <c r="W941" s="5"/>
      <c r="X941" s="7"/>
      <c r="Y941" s="6"/>
      <c r="Z941" s="5"/>
      <c r="AA941" s="5"/>
      <c r="AB941" s="5"/>
      <c r="AC941" s="5"/>
      <c r="AD941" s="5"/>
      <c r="AE941" s="6"/>
      <c r="AF941" s="5"/>
    </row>
    <row r="942" spans="1:32" ht="15.75" customHeight="1">
      <c r="A942" s="6"/>
      <c r="B942" s="5"/>
      <c r="C942" s="5"/>
      <c r="D942" s="5"/>
      <c r="E942" s="7"/>
      <c r="F942" s="5"/>
      <c r="G942" s="8"/>
      <c r="H942" s="7"/>
      <c r="I942" s="5"/>
      <c r="J942" s="6"/>
      <c r="K942" s="5"/>
      <c r="L942" s="5"/>
      <c r="M942" s="5"/>
      <c r="N942" s="5"/>
      <c r="O942" s="5"/>
      <c r="P942" s="6"/>
      <c r="Q942" s="5"/>
      <c r="R942" s="5"/>
      <c r="S942" s="5"/>
      <c r="T942" s="5"/>
      <c r="U942" s="5"/>
      <c r="V942" s="5"/>
      <c r="W942" s="5"/>
      <c r="X942" s="7"/>
      <c r="Y942" s="6"/>
      <c r="Z942" s="5"/>
      <c r="AA942" s="5"/>
      <c r="AB942" s="5"/>
      <c r="AC942" s="5"/>
      <c r="AD942" s="5"/>
      <c r="AE942" s="6"/>
      <c r="AF942" s="5"/>
    </row>
    <row r="943" spans="1:32" ht="15.75" customHeight="1">
      <c r="A943" s="6"/>
      <c r="B943" s="5"/>
      <c r="C943" s="5"/>
      <c r="D943" s="5"/>
      <c r="E943" s="7"/>
      <c r="F943" s="5"/>
      <c r="G943" s="8"/>
      <c r="H943" s="7"/>
      <c r="I943" s="5"/>
      <c r="J943" s="6"/>
      <c r="K943" s="5"/>
      <c r="L943" s="5"/>
      <c r="M943" s="5"/>
      <c r="N943" s="5"/>
      <c r="O943" s="5"/>
      <c r="P943" s="6"/>
      <c r="Q943" s="5"/>
      <c r="R943" s="5"/>
      <c r="S943" s="5"/>
      <c r="T943" s="5"/>
      <c r="U943" s="5"/>
      <c r="V943" s="5"/>
      <c r="W943" s="5"/>
      <c r="X943" s="7"/>
      <c r="Y943" s="6"/>
      <c r="Z943" s="5"/>
      <c r="AA943" s="5"/>
      <c r="AB943" s="5"/>
      <c r="AC943" s="5"/>
      <c r="AD943" s="5"/>
      <c r="AE943" s="6"/>
      <c r="AF943" s="5"/>
    </row>
    <row r="944" spans="1:32" ht="15.75" customHeight="1">
      <c r="A944" s="6"/>
      <c r="B944" s="5"/>
      <c r="C944" s="5"/>
      <c r="D944" s="5"/>
      <c r="E944" s="7"/>
      <c r="F944" s="5"/>
      <c r="G944" s="8"/>
      <c r="H944" s="7"/>
      <c r="I944" s="5"/>
      <c r="J944" s="6"/>
      <c r="K944" s="5"/>
      <c r="L944" s="5"/>
      <c r="M944" s="5"/>
      <c r="N944" s="5"/>
      <c r="O944" s="5"/>
      <c r="P944" s="6"/>
      <c r="Q944" s="5"/>
      <c r="R944" s="5"/>
      <c r="S944" s="5"/>
      <c r="T944" s="5"/>
      <c r="U944" s="5"/>
      <c r="V944" s="5"/>
      <c r="W944" s="5"/>
      <c r="X944" s="7"/>
      <c r="Y944" s="6"/>
      <c r="Z944" s="5"/>
      <c r="AA944" s="5"/>
      <c r="AB944" s="5"/>
      <c r="AC944" s="5"/>
      <c r="AD944" s="5"/>
      <c r="AE944" s="6"/>
      <c r="AF944" s="5"/>
    </row>
    <row r="945" spans="1:32" ht="15.75" customHeight="1">
      <c r="A945" s="6"/>
      <c r="B945" s="5"/>
      <c r="C945" s="5"/>
      <c r="D945" s="5"/>
      <c r="E945" s="7"/>
      <c r="F945" s="5"/>
      <c r="G945" s="8"/>
      <c r="H945" s="7"/>
      <c r="I945" s="5"/>
      <c r="J945" s="6"/>
      <c r="K945" s="5"/>
      <c r="L945" s="5"/>
      <c r="M945" s="5"/>
      <c r="N945" s="5"/>
      <c r="O945" s="5"/>
      <c r="P945" s="6"/>
      <c r="Q945" s="5"/>
      <c r="R945" s="5"/>
      <c r="S945" s="5"/>
      <c r="T945" s="5"/>
      <c r="U945" s="5"/>
      <c r="V945" s="5"/>
      <c r="W945" s="5"/>
      <c r="X945" s="7"/>
      <c r="Y945" s="6"/>
      <c r="Z945" s="5"/>
      <c r="AA945" s="5"/>
      <c r="AB945" s="5"/>
      <c r="AC945" s="5"/>
      <c r="AD945" s="5"/>
      <c r="AE945" s="6"/>
      <c r="AF945" s="5"/>
    </row>
    <row r="946" spans="1:32" ht="15.75" customHeight="1">
      <c r="A946" s="6"/>
      <c r="B946" s="5"/>
      <c r="C946" s="5"/>
      <c r="D946" s="5"/>
      <c r="E946" s="7"/>
      <c r="F946" s="5"/>
      <c r="G946" s="8"/>
      <c r="H946" s="7"/>
      <c r="I946" s="5"/>
      <c r="J946" s="6"/>
      <c r="K946" s="5"/>
      <c r="L946" s="5"/>
      <c r="M946" s="5"/>
      <c r="N946" s="5"/>
      <c r="O946" s="5"/>
      <c r="P946" s="6"/>
      <c r="Q946" s="5"/>
      <c r="R946" s="5"/>
      <c r="S946" s="5"/>
      <c r="T946" s="5"/>
      <c r="U946" s="5"/>
      <c r="V946" s="5"/>
      <c r="W946" s="5"/>
      <c r="X946" s="7"/>
      <c r="Y946" s="6"/>
      <c r="Z946" s="5"/>
      <c r="AA946" s="5"/>
      <c r="AB946" s="5"/>
      <c r="AC946" s="5"/>
      <c r="AD946" s="5"/>
      <c r="AE946" s="6"/>
      <c r="AF946" s="5"/>
    </row>
    <row r="947" spans="1:32" ht="15.75" customHeight="1">
      <c r="A947" s="6"/>
      <c r="B947" s="5"/>
      <c r="C947" s="5"/>
      <c r="D947" s="5"/>
      <c r="E947" s="7"/>
      <c r="F947" s="5"/>
      <c r="G947" s="8"/>
      <c r="H947" s="7"/>
      <c r="I947" s="5"/>
      <c r="J947" s="6"/>
      <c r="K947" s="5"/>
      <c r="L947" s="5"/>
      <c r="M947" s="5"/>
      <c r="N947" s="5"/>
      <c r="O947" s="5"/>
      <c r="P947" s="6"/>
      <c r="Q947" s="5"/>
      <c r="R947" s="5"/>
      <c r="S947" s="5"/>
      <c r="T947" s="5"/>
      <c r="U947" s="5"/>
      <c r="V947" s="5"/>
      <c r="W947" s="5"/>
      <c r="X947" s="7"/>
      <c r="Y947" s="6"/>
      <c r="Z947" s="5"/>
      <c r="AA947" s="5"/>
      <c r="AB947" s="5"/>
      <c r="AC947" s="5"/>
      <c r="AD947" s="5"/>
      <c r="AE947" s="6"/>
      <c r="AF947" s="5"/>
    </row>
    <row r="948" spans="1:32" ht="15.75" customHeight="1">
      <c r="A948" s="6"/>
      <c r="B948" s="5"/>
      <c r="C948" s="5"/>
      <c r="D948" s="5"/>
      <c r="E948" s="7"/>
      <c r="F948" s="5"/>
      <c r="G948" s="8"/>
      <c r="H948" s="7"/>
      <c r="I948" s="5"/>
      <c r="J948" s="6"/>
      <c r="K948" s="5"/>
      <c r="L948" s="5"/>
      <c r="M948" s="5"/>
      <c r="N948" s="5"/>
      <c r="O948" s="5"/>
      <c r="P948" s="6"/>
      <c r="Q948" s="5"/>
      <c r="R948" s="5"/>
      <c r="S948" s="5"/>
      <c r="T948" s="5"/>
      <c r="U948" s="5"/>
      <c r="V948" s="5"/>
      <c r="W948" s="5"/>
      <c r="X948" s="7"/>
      <c r="Y948" s="6"/>
      <c r="Z948" s="5"/>
      <c r="AA948" s="5"/>
      <c r="AB948" s="5"/>
      <c r="AC948" s="5"/>
      <c r="AD948" s="5"/>
      <c r="AE948" s="6"/>
      <c r="AF948" s="5"/>
    </row>
    <row r="949" spans="1:32" ht="15.75" customHeight="1">
      <c r="A949" s="6"/>
      <c r="B949" s="5"/>
      <c r="C949" s="5"/>
      <c r="D949" s="5"/>
      <c r="E949" s="7"/>
      <c r="F949" s="5"/>
      <c r="G949" s="8"/>
      <c r="H949" s="7"/>
      <c r="I949" s="5"/>
      <c r="J949" s="6"/>
      <c r="K949" s="5"/>
      <c r="L949" s="5"/>
      <c r="M949" s="5"/>
      <c r="N949" s="5"/>
      <c r="O949" s="5"/>
      <c r="P949" s="6"/>
      <c r="Q949" s="5"/>
      <c r="R949" s="5"/>
      <c r="S949" s="5"/>
      <c r="T949" s="5"/>
      <c r="U949" s="5"/>
      <c r="V949" s="5"/>
      <c r="W949" s="5"/>
      <c r="X949" s="7"/>
      <c r="Y949" s="6"/>
      <c r="Z949" s="5"/>
      <c r="AA949" s="5"/>
      <c r="AB949" s="5"/>
      <c r="AC949" s="5"/>
      <c r="AD949" s="5"/>
      <c r="AE949" s="6"/>
      <c r="AF949" s="5"/>
    </row>
    <row r="950" spans="1:32" ht="15.75" customHeight="1">
      <c r="A950" s="6"/>
      <c r="B950" s="5"/>
      <c r="C950" s="5"/>
      <c r="D950" s="5"/>
      <c r="E950" s="7"/>
      <c r="F950" s="5"/>
      <c r="G950" s="8"/>
      <c r="H950" s="7"/>
      <c r="I950" s="5"/>
      <c r="J950" s="6"/>
      <c r="K950" s="5"/>
      <c r="L950" s="5"/>
      <c r="M950" s="5"/>
      <c r="N950" s="5"/>
      <c r="O950" s="5"/>
      <c r="P950" s="6"/>
      <c r="Q950" s="5"/>
      <c r="R950" s="5"/>
      <c r="S950" s="5"/>
      <c r="T950" s="5"/>
      <c r="U950" s="5"/>
      <c r="V950" s="5"/>
      <c r="W950" s="5"/>
      <c r="X950" s="7"/>
      <c r="Y950" s="6"/>
      <c r="Z950" s="5"/>
      <c r="AA950" s="5"/>
      <c r="AB950" s="5"/>
      <c r="AC950" s="5"/>
      <c r="AD950" s="5"/>
      <c r="AE950" s="6"/>
      <c r="AF950" s="5"/>
    </row>
    <row r="951" spans="1:32" ht="15.75" customHeight="1">
      <c r="A951" s="6"/>
      <c r="B951" s="5"/>
      <c r="C951" s="5"/>
      <c r="D951" s="5"/>
      <c r="E951" s="7"/>
      <c r="F951" s="5"/>
      <c r="G951" s="8"/>
      <c r="H951" s="7"/>
      <c r="I951" s="5"/>
      <c r="J951" s="6"/>
      <c r="K951" s="5"/>
      <c r="L951" s="5"/>
      <c r="M951" s="5"/>
      <c r="N951" s="5"/>
      <c r="O951" s="5"/>
      <c r="P951" s="6"/>
      <c r="Q951" s="5"/>
      <c r="R951" s="5"/>
      <c r="S951" s="5"/>
      <c r="T951" s="5"/>
      <c r="U951" s="5"/>
      <c r="V951" s="5"/>
      <c r="W951" s="5"/>
      <c r="X951" s="7"/>
      <c r="Y951" s="6"/>
      <c r="Z951" s="5"/>
      <c r="AA951" s="5"/>
      <c r="AB951" s="5"/>
      <c r="AC951" s="5"/>
      <c r="AD951" s="5"/>
      <c r="AE951" s="6"/>
      <c r="AF951" s="5"/>
    </row>
    <row r="952" spans="1:32" ht="15.75" customHeight="1">
      <c r="A952" s="6"/>
      <c r="B952" s="5"/>
      <c r="C952" s="5"/>
      <c r="D952" s="5"/>
      <c r="E952" s="7"/>
      <c r="F952" s="5"/>
      <c r="G952" s="8"/>
      <c r="H952" s="7"/>
      <c r="I952" s="5"/>
      <c r="J952" s="6"/>
      <c r="K952" s="5"/>
      <c r="L952" s="5"/>
      <c r="M952" s="5"/>
      <c r="N952" s="5"/>
      <c r="O952" s="5"/>
      <c r="P952" s="6"/>
      <c r="Q952" s="5"/>
      <c r="R952" s="5"/>
      <c r="S952" s="5"/>
      <c r="T952" s="5"/>
      <c r="U952" s="5"/>
      <c r="V952" s="5"/>
      <c r="W952" s="5"/>
      <c r="X952" s="7"/>
      <c r="Y952" s="6"/>
      <c r="Z952" s="5"/>
      <c r="AA952" s="5"/>
      <c r="AB952" s="5"/>
      <c r="AC952" s="5"/>
      <c r="AD952" s="5"/>
      <c r="AE952" s="6"/>
      <c r="AF952" s="5"/>
    </row>
    <row r="953" spans="1:32" ht="15.75" customHeight="1">
      <c r="A953" s="6"/>
      <c r="B953" s="5"/>
      <c r="C953" s="5"/>
      <c r="D953" s="5"/>
      <c r="E953" s="7"/>
      <c r="F953" s="5"/>
      <c r="G953" s="8"/>
      <c r="H953" s="7"/>
      <c r="I953" s="5"/>
      <c r="J953" s="6"/>
      <c r="K953" s="5"/>
      <c r="L953" s="5"/>
      <c r="M953" s="5"/>
      <c r="N953" s="5"/>
      <c r="O953" s="5"/>
      <c r="P953" s="6"/>
      <c r="Q953" s="5"/>
      <c r="R953" s="5"/>
      <c r="S953" s="5"/>
      <c r="T953" s="5"/>
      <c r="U953" s="5"/>
      <c r="V953" s="5"/>
      <c r="W953" s="5"/>
      <c r="X953" s="7"/>
      <c r="Y953" s="6"/>
      <c r="Z953" s="5"/>
      <c r="AA953" s="5"/>
      <c r="AB953" s="5"/>
      <c r="AC953" s="5"/>
      <c r="AD953" s="5"/>
      <c r="AE953" s="6"/>
      <c r="AF953" s="5"/>
    </row>
    <row r="954" spans="1:32" ht="15.75" customHeight="1">
      <c r="A954" s="6"/>
      <c r="B954" s="5"/>
      <c r="C954" s="5"/>
      <c r="D954" s="5"/>
      <c r="E954" s="7"/>
      <c r="F954" s="5"/>
      <c r="G954" s="8"/>
      <c r="H954" s="7"/>
      <c r="I954" s="5"/>
      <c r="J954" s="6"/>
      <c r="K954" s="5"/>
      <c r="L954" s="5"/>
      <c r="M954" s="5"/>
      <c r="N954" s="5"/>
      <c r="O954" s="5"/>
      <c r="P954" s="6"/>
      <c r="Q954" s="5"/>
      <c r="R954" s="5"/>
      <c r="S954" s="5"/>
      <c r="T954" s="5"/>
      <c r="U954" s="5"/>
      <c r="V954" s="5"/>
      <c r="W954" s="5"/>
      <c r="X954" s="7"/>
      <c r="Y954" s="6"/>
      <c r="Z954" s="5"/>
      <c r="AA954" s="5"/>
      <c r="AB954" s="5"/>
      <c r="AC954" s="5"/>
      <c r="AD954" s="5"/>
      <c r="AE954" s="6"/>
      <c r="AF954" s="5"/>
    </row>
    <row r="955" spans="1:32" ht="15.75" customHeight="1">
      <c r="A955" s="6"/>
      <c r="B955" s="5"/>
      <c r="C955" s="5"/>
      <c r="D955" s="5"/>
      <c r="E955" s="7"/>
      <c r="F955" s="5"/>
      <c r="G955" s="8"/>
      <c r="H955" s="7"/>
      <c r="I955" s="5"/>
      <c r="J955" s="6"/>
      <c r="K955" s="5"/>
      <c r="L955" s="5"/>
      <c r="M955" s="5"/>
      <c r="N955" s="5"/>
      <c r="O955" s="5"/>
      <c r="P955" s="6"/>
      <c r="Q955" s="5"/>
      <c r="R955" s="5"/>
      <c r="S955" s="5"/>
      <c r="T955" s="5"/>
      <c r="U955" s="5"/>
      <c r="V955" s="5"/>
      <c r="W955" s="5"/>
      <c r="X955" s="7"/>
      <c r="Y955" s="6"/>
      <c r="Z955" s="5"/>
      <c r="AA955" s="5"/>
      <c r="AB955" s="5"/>
      <c r="AC955" s="5"/>
      <c r="AD955" s="5"/>
      <c r="AE955" s="6"/>
      <c r="AF955" s="5"/>
    </row>
    <row r="956" spans="1:32" ht="15.75" customHeight="1">
      <c r="A956" s="6"/>
      <c r="B956" s="5"/>
      <c r="C956" s="5"/>
      <c r="D956" s="5"/>
      <c r="E956" s="7"/>
      <c r="F956" s="5"/>
      <c r="G956" s="8"/>
      <c r="H956" s="7"/>
      <c r="I956" s="5"/>
      <c r="J956" s="6"/>
      <c r="K956" s="5"/>
      <c r="L956" s="5"/>
      <c r="M956" s="5"/>
      <c r="N956" s="5"/>
      <c r="O956" s="5"/>
      <c r="P956" s="6"/>
      <c r="Q956" s="5"/>
      <c r="R956" s="5"/>
      <c r="S956" s="5"/>
      <c r="T956" s="5"/>
      <c r="U956" s="5"/>
      <c r="V956" s="5"/>
      <c r="W956" s="5"/>
      <c r="X956" s="7"/>
      <c r="Y956" s="6"/>
      <c r="Z956" s="5"/>
      <c r="AA956" s="5"/>
      <c r="AB956" s="5"/>
      <c r="AC956" s="5"/>
      <c r="AD956" s="5"/>
      <c r="AE956" s="6"/>
      <c r="AF956" s="5"/>
    </row>
    <row r="957" spans="1:32" ht="15.75" customHeight="1">
      <c r="A957" s="6"/>
      <c r="B957" s="5"/>
      <c r="C957" s="5"/>
      <c r="D957" s="5"/>
      <c r="E957" s="7"/>
      <c r="F957" s="5"/>
      <c r="G957" s="8"/>
      <c r="H957" s="7"/>
      <c r="I957" s="5"/>
      <c r="J957" s="6"/>
      <c r="K957" s="5"/>
      <c r="L957" s="5"/>
      <c r="M957" s="5"/>
      <c r="N957" s="5"/>
      <c r="O957" s="5"/>
      <c r="P957" s="6"/>
      <c r="Q957" s="5"/>
      <c r="R957" s="5"/>
      <c r="S957" s="5"/>
      <c r="T957" s="5"/>
      <c r="U957" s="5"/>
      <c r="V957" s="5"/>
      <c r="W957" s="5"/>
      <c r="X957" s="7"/>
      <c r="Y957" s="6"/>
      <c r="Z957" s="5"/>
      <c r="AA957" s="5"/>
      <c r="AB957" s="5"/>
      <c r="AC957" s="5"/>
      <c r="AD957" s="5"/>
      <c r="AE957" s="6"/>
      <c r="AF957" s="5"/>
    </row>
    <row r="958" spans="1:32" ht="15.75" customHeight="1">
      <c r="A958" s="6"/>
      <c r="B958" s="5"/>
      <c r="C958" s="5"/>
      <c r="D958" s="5"/>
      <c r="E958" s="7"/>
      <c r="F958" s="5"/>
      <c r="G958" s="8"/>
      <c r="H958" s="7"/>
      <c r="I958" s="5"/>
      <c r="J958" s="6"/>
      <c r="K958" s="5"/>
      <c r="L958" s="5"/>
      <c r="M958" s="5"/>
      <c r="N958" s="5"/>
      <c r="O958" s="5"/>
      <c r="P958" s="6"/>
      <c r="Q958" s="5"/>
      <c r="R958" s="5"/>
      <c r="S958" s="5"/>
      <c r="T958" s="5"/>
      <c r="U958" s="5"/>
      <c r="V958" s="5"/>
      <c r="W958" s="5"/>
      <c r="X958" s="7"/>
      <c r="Y958" s="6"/>
      <c r="Z958" s="5"/>
      <c r="AA958" s="5"/>
      <c r="AB958" s="5"/>
      <c r="AC958" s="5"/>
      <c r="AD958" s="5"/>
      <c r="AE958" s="6"/>
      <c r="AF958" s="5"/>
    </row>
    <row r="959" spans="1:32" ht="15.75" customHeight="1">
      <c r="A959" s="6"/>
      <c r="B959" s="5"/>
      <c r="C959" s="5"/>
      <c r="D959" s="5"/>
      <c r="E959" s="7"/>
      <c r="F959" s="5"/>
      <c r="G959" s="8"/>
      <c r="H959" s="7"/>
      <c r="I959" s="5"/>
      <c r="J959" s="6"/>
      <c r="K959" s="5"/>
      <c r="L959" s="5"/>
      <c r="M959" s="5"/>
      <c r="N959" s="5"/>
      <c r="O959" s="5"/>
      <c r="P959" s="6"/>
      <c r="Q959" s="5"/>
      <c r="R959" s="5"/>
      <c r="S959" s="5"/>
      <c r="T959" s="5"/>
      <c r="U959" s="5"/>
      <c r="V959" s="5"/>
      <c r="W959" s="5"/>
      <c r="X959" s="7"/>
      <c r="Y959" s="6"/>
      <c r="Z959" s="5"/>
      <c r="AA959" s="5"/>
      <c r="AB959" s="5"/>
      <c r="AC959" s="5"/>
      <c r="AD959" s="5"/>
      <c r="AE959" s="6"/>
      <c r="AF959" s="5"/>
    </row>
    <row r="960" spans="1:32" ht="15.75" customHeight="1">
      <c r="A960" s="6"/>
      <c r="B960" s="5"/>
      <c r="C960" s="5"/>
      <c r="D960" s="5"/>
      <c r="E960" s="7"/>
      <c r="F960" s="5"/>
      <c r="G960" s="8"/>
      <c r="H960" s="7"/>
      <c r="I960" s="5"/>
      <c r="J960" s="6"/>
      <c r="K960" s="5"/>
      <c r="L960" s="5"/>
      <c r="M960" s="5"/>
      <c r="N960" s="5"/>
      <c r="O960" s="5"/>
      <c r="P960" s="6"/>
      <c r="Q960" s="5"/>
      <c r="R960" s="5"/>
      <c r="S960" s="5"/>
      <c r="T960" s="5"/>
      <c r="U960" s="5"/>
      <c r="V960" s="5"/>
      <c r="W960" s="5"/>
      <c r="X960" s="7"/>
      <c r="Y960" s="6"/>
      <c r="Z960" s="5"/>
      <c r="AA960" s="5"/>
      <c r="AB960" s="5"/>
      <c r="AC960" s="5"/>
      <c r="AD960" s="5"/>
      <c r="AE960" s="6"/>
      <c r="AF960" s="5"/>
    </row>
    <row r="961" spans="1:32" ht="15.75" customHeight="1">
      <c r="A961" s="6"/>
      <c r="B961" s="5"/>
      <c r="C961" s="5"/>
      <c r="D961" s="5"/>
      <c r="E961" s="7"/>
      <c r="F961" s="5"/>
      <c r="G961" s="8"/>
      <c r="H961" s="7"/>
      <c r="I961" s="5"/>
      <c r="J961" s="6"/>
      <c r="K961" s="5"/>
      <c r="L961" s="5"/>
      <c r="M961" s="5"/>
      <c r="N961" s="5"/>
      <c r="O961" s="5"/>
      <c r="P961" s="6"/>
      <c r="Q961" s="5"/>
      <c r="R961" s="5"/>
      <c r="S961" s="5"/>
      <c r="T961" s="5"/>
      <c r="U961" s="5"/>
      <c r="V961" s="5"/>
      <c r="W961" s="5"/>
      <c r="X961" s="7"/>
      <c r="Y961" s="6"/>
      <c r="Z961" s="5"/>
      <c r="AA961" s="5"/>
      <c r="AB961" s="5"/>
      <c r="AC961" s="5"/>
      <c r="AD961" s="5"/>
      <c r="AE961" s="6"/>
      <c r="AF961" s="5"/>
    </row>
    <row r="962" spans="1:32" ht="15.75" customHeight="1">
      <c r="A962" s="6"/>
      <c r="B962" s="5"/>
      <c r="C962" s="5"/>
      <c r="D962" s="5"/>
      <c r="E962" s="7"/>
      <c r="F962" s="5"/>
      <c r="G962" s="8"/>
      <c r="H962" s="7"/>
      <c r="I962" s="5"/>
      <c r="J962" s="6"/>
      <c r="K962" s="5"/>
      <c r="L962" s="5"/>
      <c r="M962" s="5"/>
      <c r="N962" s="5"/>
      <c r="O962" s="5"/>
      <c r="P962" s="6"/>
      <c r="Q962" s="5"/>
      <c r="R962" s="5"/>
      <c r="S962" s="5"/>
      <c r="T962" s="5"/>
      <c r="U962" s="5"/>
      <c r="V962" s="5"/>
      <c r="W962" s="5"/>
      <c r="X962" s="7"/>
      <c r="Y962" s="6"/>
      <c r="Z962" s="5"/>
      <c r="AA962" s="5"/>
      <c r="AB962" s="5"/>
      <c r="AC962" s="5"/>
      <c r="AD962" s="5"/>
      <c r="AE962" s="6"/>
      <c r="AF962" s="5"/>
    </row>
    <row r="963" spans="1:32" ht="15.75" customHeight="1">
      <c r="A963" s="6"/>
      <c r="B963" s="5"/>
      <c r="C963" s="5"/>
      <c r="D963" s="5"/>
      <c r="E963" s="7"/>
      <c r="F963" s="5"/>
      <c r="G963" s="8"/>
      <c r="H963" s="7"/>
      <c r="I963" s="5"/>
      <c r="J963" s="6"/>
      <c r="K963" s="5"/>
      <c r="L963" s="5"/>
      <c r="M963" s="5"/>
      <c r="N963" s="5"/>
      <c r="O963" s="5"/>
      <c r="P963" s="6"/>
      <c r="Q963" s="5"/>
      <c r="R963" s="5"/>
      <c r="S963" s="5"/>
      <c r="T963" s="5"/>
      <c r="U963" s="5"/>
      <c r="V963" s="5"/>
      <c r="W963" s="5"/>
      <c r="X963" s="7"/>
      <c r="Y963" s="6"/>
      <c r="Z963" s="5"/>
      <c r="AA963" s="5"/>
      <c r="AB963" s="5"/>
      <c r="AC963" s="5"/>
      <c r="AD963" s="5"/>
      <c r="AE963" s="6"/>
      <c r="AF963" s="5"/>
    </row>
    <row r="964" spans="1:32" ht="15.75" customHeight="1">
      <c r="A964" s="6"/>
      <c r="B964" s="5"/>
      <c r="C964" s="5"/>
      <c r="D964" s="5"/>
      <c r="E964" s="7"/>
      <c r="F964" s="5"/>
      <c r="G964" s="8"/>
      <c r="H964" s="7"/>
      <c r="I964" s="5"/>
      <c r="J964" s="6"/>
      <c r="K964" s="5"/>
      <c r="L964" s="5"/>
      <c r="M964" s="5"/>
      <c r="N964" s="5"/>
      <c r="O964" s="5"/>
      <c r="P964" s="6"/>
      <c r="Q964" s="5"/>
      <c r="R964" s="5"/>
      <c r="S964" s="5"/>
      <c r="T964" s="5"/>
      <c r="U964" s="5"/>
      <c r="V964" s="5"/>
      <c r="W964" s="5"/>
      <c r="X964" s="7"/>
      <c r="Y964" s="6"/>
      <c r="Z964" s="5"/>
      <c r="AA964" s="5"/>
      <c r="AB964" s="5"/>
      <c r="AC964" s="5"/>
      <c r="AD964" s="5"/>
      <c r="AE964" s="6"/>
      <c r="AF964" s="5"/>
    </row>
    <row r="965" spans="1:32" ht="15.75" customHeight="1">
      <c r="A965" s="6"/>
      <c r="B965" s="5"/>
      <c r="C965" s="5"/>
      <c r="D965" s="5"/>
      <c r="E965" s="7"/>
      <c r="F965" s="5"/>
      <c r="G965" s="8"/>
      <c r="H965" s="7"/>
      <c r="I965" s="5"/>
      <c r="J965" s="6"/>
      <c r="K965" s="5"/>
      <c r="L965" s="5"/>
      <c r="M965" s="5"/>
      <c r="N965" s="5"/>
      <c r="O965" s="5"/>
      <c r="P965" s="6"/>
      <c r="Q965" s="5"/>
      <c r="R965" s="5"/>
      <c r="S965" s="5"/>
      <c r="T965" s="5"/>
      <c r="U965" s="5"/>
      <c r="V965" s="5"/>
      <c r="W965" s="5"/>
      <c r="X965" s="7"/>
      <c r="Y965" s="6"/>
      <c r="Z965" s="5"/>
      <c r="AA965" s="5"/>
      <c r="AB965" s="5"/>
      <c r="AC965" s="5"/>
      <c r="AD965" s="5"/>
      <c r="AE965" s="6"/>
      <c r="AF965" s="5"/>
    </row>
    <row r="966" spans="1:32" ht="15.75" customHeight="1">
      <c r="A966" s="6"/>
      <c r="B966" s="5"/>
      <c r="C966" s="5"/>
      <c r="D966" s="5"/>
      <c r="E966" s="7"/>
      <c r="F966" s="5"/>
      <c r="G966" s="8"/>
      <c r="H966" s="7"/>
      <c r="I966" s="5"/>
      <c r="J966" s="6"/>
      <c r="K966" s="5"/>
      <c r="L966" s="5"/>
      <c r="M966" s="5"/>
      <c r="N966" s="5"/>
      <c r="O966" s="5"/>
      <c r="P966" s="6"/>
      <c r="Q966" s="5"/>
      <c r="R966" s="5"/>
      <c r="S966" s="5"/>
      <c r="T966" s="5"/>
      <c r="U966" s="5"/>
      <c r="V966" s="5"/>
      <c r="W966" s="5"/>
      <c r="X966" s="7"/>
      <c r="Y966" s="6"/>
      <c r="Z966" s="5"/>
      <c r="AA966" s="5"/>
      <c r="AB966" s="5"/>
      <c r="AC966" s="5"/>
      <c r="AD966" s="5"/>
      <c r="AE966" s="6"/>
      <c r="AF966" s="5"/>
    </row>
    <row r="967" spans="1:32" ht="15.75" customHeight="1">
      <c r="A967" s="6"/>
      <c r="B967" s="5"/>
      <c r="C967" s="5"/>
      <c r="D967" s="5"/>
      <c r="E967" s="7"/>
      <c r="F967" s="5"/>
      <c r="G967" s="8"/>
      <c r="H967" s="7"/>
      <c r="I967" s="5"/>
      <c r="J967" s="6"/>
      <c r="K967" s="5"/>
      <c r="L967" s="5"/>
      <c r="M967" s="5"/>
      <c r="N967" s="5"/>
      <c r="O967" s="5"/>
      <c r="P967" s="6"/>
      <c r="Q967" s="5"/>
      <c r="R967" s="5"/>
      <c r="S967" s="5"/>
      <c r="T967" s="5"/>
      <c r="U967" s="5"/>
      <c r="V967" s="5"/>
      <c r="W967" s="5"/>
      <c r="X967" s="7"/>
      <c r="Y967" s="6"/>
      <c r="Z967" s="5"/>
      <c r="AA967" s="5"/>
      <c r="AB967" s="5"/>
      <c r="AC967" s="5"/>
      <c r="AD967" s="5"/>
      <c r="AE967" s="6"/>
      <c r="AF967" s="5"/>
    </row>
    <row r="968" spans="1:32" ht="15.75" customHeight="1">
      <c r="A968" s="6"/>
      <c r="B968" s="5"/>
      <c r="C968" s="5"/>
      <c r="D968" s="5"/>
      <c r="E968" s="7"/>
      <c r="F968" s="5"/>
      <c r="G968" s="8"/>
      <c r="H968" s="7"/>
      <c r="I968" s="5"/>
      <c r="J968" s="6"/>
      <c r="K968" s="5"/>
      <c r="L968" s="5"/>
      <c r="M968" s="5"/>
      <c r="N968" s="5"/>
      <c r="O968" s="5"/>
      <c r="P968" s="6"/>
      <c r="Q968" s="5"/>
      <c r="R968" s="5"/>
      <c r="S968" s="5"/>
      <c r="T968" s="5"/>
      <c r="U968" s="5"/>
      <c r="V968" s="5"/>
      <c r="W968" s="5"/>
      <c r="X968" s="7"/>
      <c r="Y968" s="6"/>
      <c r="Z968" s="5"/>
      <c r="AA968" s="5"/>
      <c r="AB968" s="5"/>
      <c r="AC968" s="5"/>
      <c r="AD968" s="5"/>
      <c r="AE968" s="6"/>
      <c r="AF968" s="5"/>
    </row>
    <row r="969" spans="1:32" ht="15.75" customHeight="1">
      <c r="A969" s="6"/>
      <c r="B969" s="5"/>
      <c r="C969" s="5"/>
      <c r="D969" s="5"/>
      <c r="E969" s="7"/>
      <c r="F969" s="5"/>
      <c r="G969" s="8"/>
      <c r="H969" s="7"/>
      <c r="I969" s="5"/>
      <c r="J969" s="6"/>
      <c r="K969" s="5"/>
      <c r="L969" s="5"/>
      <c r="M969" s="5"/>
      <c r="N969" s="5"/>
      <c r="O969" s="5"/>
      <c r="P969" s="6"/>
      <c r="Q969" s="5"/>
      <c r="R969" s="5"/>
      <c r="S969" s="5"/>
      <c r="T969" s="5"/>
      <c r="U969" s="5"/>
      <c r="V969" s="5"/>
      <c r="W969" s="5"/>
      <c r="X969" s="7"/>
      <c r="Y969" s="6"/>
      <c r="Z969" s="5"/>
      <c r="AA969" s="5"/>
      <c r="AB969" s="5"/>
      <c r="AC969" s="5"/>
      <c r="AD969" s="5"/>
      <c r="AE969" s="6"/>
      <c r="AF969" s="5"/>
    </row>
    <row r="970" spans="1:32" ht="15.75" customHeight="1">
      <c r="A970" s="6"/>
      <c r="B970" s="5"/>
      <c r="C970" s="5"/>
      <c r="D970" s="5"/>
      <c r="E970" s="7"/>
      <c r="F970" s="5"/>
      <c r="G970" s="8"/>
      <c r="H970" s="7"/>
      <c r="I970" s="5"/>
      <c r="J970" s="6"/>
      <c r="K970" s="5"/>
      <c r="L970" s="5"/>
      <c r="M970" s="5"/>
      <c r="N970" s="5"/>
      <c r="O970" s="5"/>
      <c r="P970" s="6"/>
      <c r="Q970" s="5"/>
      <c r="R970" s="5"/>
      <c r="S970" s="5"/>
      <c r="T970" s="5"/>
      <c r="U970" s="5"/>
      <c r="V970" s="5"/>
      <c r="W970" s="5"/>
      <c r="X970" s="7"/>
      <c r="Y970" s="6"/>
      <c r="Z970" s="5"/>
      <c r="AA970" s="5"/>
      <c r="AB970" s="5"/>
      <c r="AC970" s="5"/>
      <c r="AD970" s="5"/>
      <c r="AE970" s="6"/>
      <c r="AF970" s="5"/>
    </row>
    <row r="971" spans="1:32" ht="15.75" customHeight="1">
      <c r="A971" s="6"/>
      <c r="B971" s="5"/>
      <c r="C971" s="5"/>
      <c r="D971" s="5"/>
      <c r="E971" s="7"/>
      <c r="F971" s="5"/>
      <c r="G971" s="8"/>
      <c r="H971" s="7"/>
      <c r="I971" s="5"/>
      <c r="J971" s="6"/>
      <c r="K971" s="5"/>
      <c r="L971" s="5"/>
      <c r="M971" s="5"/>
      <c r="N971" s="5"/>
      <c r="O971" s="5"/>
      <c r="P971" s="6"/>
      <c r="Q971" s="5"/>
      <c r="R971" s="5"/>
      <c r="S971" s="5"/>
      <c r="T971" s="5"/>
      <c r="U971" s="5"/>
      <c r="V971" s="5"/>
      <c r="W971" s="5"/>
      <c r="X971" s="7"/>
      <c r="Y971" s="6"/>
      <c r="Z971" s="5"/>
      <c r="AA971" s="5"/>
      <c r="AB971" s="5"/>
      <c r="AC971" s="5"/>
      <c r="AD971" s="5"/>
      <c r="AE971" s="6"/>
      <c r="AF971" s="5"/>
    </row>
    <row r="972" spans="1:32" ht="15.75" customHeight="1">
      <c r="A972" s="6"/>
      <c r="B972" s="5"/>
      <c r="C972" s="5"/>
      <c r="D972" s="5"/>
      <c r="E972" s="7"/>
      <c r="F972" s="5"/>
      <c r="G972" s="8"/>
      <c r="H972" s="7"/>
      <c r="I972" s="5"/>
      <c r="J972" s="6"/>
      <c r="K972" s="5"/>
      <c r="L972" s="5"/>
      <c r="M972" s="5"/>
      <c r="N972" s="5"/>
      <c r="O972" s="5"/>
      <c r="P972" s="6"/>
      <c r="Q972" s="5"/>
      <c r="R972" s="5"/>
      <c r="S972" s="5"/>
      <c r="T972" s="5"/>
      <c r="U972" s="5"/>
      <c r="V972" s="5"/>
      <c r="W972" s="5"/>
      <c r="X972" s="7"/>
      <c r="Y972" s="6"/>
      <c r="Z972" s="5"/>
      <c r="AA972" s="5"/>
      <c r="AB972" s="5"/>
      <c r="AC972" s="5"/>
      <c r="AD972" s="5"/>
      <c r="AE972" s="6"/>
      <c r="AF972" s="5"/>
    </row>
    <row r="973" spans="1:32" ht="15.75" customHeight="1">
      <c r="A973" s="6"/>
      <c r="B973" s="5"/>
      <c r="C973" s="5"/>
      <c r="D973" s="5"/>
      <c r="E973" s="7"/>
      <c r="F973" s="5"/>
      <c r="G973" s="8"/>
      <c r="H973" s="7"/>
      <c r="I973" s="5"/>
      <c r="J973" s="6"/>
      <c r="K973" s="5"/>
      <c r="L973" s="5"/>
      <c r="M973" s="5"/>
      <c r="N973" s="5"/>
      <c r="O973" s="5"/>
      <c r="P973" s="6"/>
      <c r="Q973" s="5"/>
      <c r="R973" s="5"/>
      <c r="S973" s="5"/>
      <c r="T973" s="5"/>
      <c r="U973" s="5"/>
      <c r="V973" s="5"/>
      <c r="W973" s="5"/>
      <c r="X973" s="7"/>
      <c r="Y973" s="6"/>
      <c r="Z973" s="5"/>
      <c r="AA973" s="5"/>
      <c r="AB973" s="5"/>
      <c r="AC973" s="5"/>
      <c r="AD973" s="5"/>
      <c r="AE973" s="6"/>
      <c r="AF973" s="5"/>
    </row>
    <row r="974" spans="1:32" ht="15.75" customHeight="1">
      <c r="A974" s="6"/>
      <c r="B974" s="5"/>
      <c r="C974" s="5"/>
      <c r="D974" s="5"/>
      <c r="E974" s="7"/>
      <c r="F974" s="5"/>
      <c r="G974" s="8"/>
      <c r="H974" s="7"/>
      <c r="I974" s="5"/>
      <c r="J974" s="6"/>
      <c r="K974" s="5"/>
      <c r="L974" s="5"/>
      <c r="M974" s="5"/>
      <c r="N974" s="5"/>
      <c r="O974" s="5"/>
      <c r="P974" s="6"/>
      <c r="Q974" s="5"/>
      <c r="R974" s="5"/>
      <c r="S974" s="5"/>
      <c r="T974" s="5"/>
      <c r="U974" s="5"/>
      <c r="V974" s="5"/>
      <c r="W974" s="5"/>
      <c r="X974" s="7"/>
      <c r="Y974" s="6"/>
      <c r="Z974" s="5"/>
      <c r="AA974" s="5"/>
      <c r="AB974" s="5"/>
      <c r="AC974" s="5"/>
      <c r="AD974" s="5"/>
      <c r="AE974" s="6"/>
      <c r="AF974" s="5"/>
    </row>
    <row r="975" spans="1:32" ht="15.75" customHeight="1">
      <c r="A975" s="6"/>
      <c r="B975" s="5"/>
      <c r="C975" s="5"/>
      <c r="D975" s="5"/>
      <c r="E975" s="7"/>
      <c r="F975" s="5"/>
      <c r="G975" s="8"/>
      <c r="H975" s="7"/>
      <c r="I975" s="5"/>
      <c r="J975" s="6"/>
      <c r="K975" s="5"/>
      <c r="L975" s="5"/>
      <c r="M975" s="5"/>
      <c r="N975" s="5"/>
      <c r="O975" s="5"/>
      <c r="P975" s="6"/>
      <c r="Q975" s="5"/>
      <c r="R975" s="5"/>
      <c r="S975" s="5"/>
      <c r="T975" s="5"/>
      <c r="U975" s="5"/>
      <c r="V975" s="5"/>
      <c r="W975" s="5"/>
      <c r="X975" s="7"/>
      <c r="Y975" s="6"/>
      <c r="Z975" s="5"/>
      <c r="AA975" s="5"/>
      <c r="AB975" s="5"/>
      <c r="AC975" s="5"/>
      <c r="AD975" s="5"/>
      <c r="AE975" s="6"/>
      <c r="AF975" s="5"/>
    </row>
    <row r="976" spans="1:32" ht="15.75" customHeight="1">
      <c r="A976" s="6"/>
      <c r="B976" s="5"/>
      <c r="C976" s="5"/>
      <c r="D976" s="5"/>
      <c r="E976" s="7"/>
      <c r="F976" s="5"/>
      <c r="G976" s="8"/>
      <c r="H976" s="7"/>
      <c r="I976" s="5"/>
      <c r="J976" s="6"/>
      <c r="K976" s="5"/>
      <c r="L976" s="5"/>
      <c r="M976" s="5"/>
      <c r="N976" s="5"/>
      <c r="O976" s="5"/>
      <c r="P976" s="6"/>
      <c r="Q976" s="5"/>
      <c r="R976" s="5"/>
      <c r="S976" s="5"/>
      <c r="T976" s="5"/>
      <c r="U976" s="5"/>
      <c r="V976" s="5"/>
      <c r="W976" s="5"/>
      <c r="X976" s="7"/>
      <c r="Y976" s="6"/>
      <c r="Z976" s="5"/>
      <c r="AA976" s="5"/>
      <c r="AB976" s="5"/>
      <c r="AC976" s="5"/>
      <c r="AD976" s="5"/>
      <c r="AE976" s="6"/>
      <c r="AF976" s="5"/>
    </row>
    <row r="977" spans="1:32" ht="15.75" customHeight="1">
      <c r="A977" s="6"/>
      <c r="B977" s="5"/>
      <c r="C977" s="5"/>
      <c r="D977" s="5"/>
      <c r="E977" s="7"/>
      <c r="F977" s="5"/>
      <c r="G977" s="8"/>
      <c r="H977" s="7"/>
      <c r="I977" s="5"/>
      <c r="J977" s="6"/>
      <c r="K977" s="5"/>
      <c r="L977" s="5"/>
      <c r="M977" s="5"/>
      <c r="N977" s="5"/>
      <c r="O977" s="5"/>
      <c r="P977" s="6"/>
      <c r="Q977" s="5"/>
      <c r="R977" s="5"/>
      <c r="S977" s="5"/>
      <c r="T977" s="5"/>
      <c r="U977" s="5"/>
      <c r="V977" s="5"/>
      <c r="W977" s="5"/>
      <c r="X977" s="7"/>
      <c r="Y977" s="6"/>
      <c r="Z977" s="5"/>
      <c r="AA977" s="5"/>
      <c r="AB977" s="5"/>
      <c r="AC977" s="5"/>
      <c r="AD977" s="5"/>
      <c r="AE977" s="6"/>
      <c r="AF977" s="5"/>
    </row>
    <row r="978" spans="1:32" ht="15.75" customHeight="1">
      <c r="A978" s="6"/>
      <c r="B978" s="5"/>
      <c r="C978" s="5"/>
      <c r="D978" s="5"/>
      <c r="E978" s="7"/>
      <c r="F978" s="5"/>
      <c r="G978" s="8"/>
      <c r="H978" s="7"/>
      <c r="I978" s="5"/>
      <c r="J978" s="6"/>
      <c r="K978" s="5"/>
      <c r="L978" s="5"/>
      <c r="M978" s="5"/>
      <c r="N978" s="5"/>
      <c r="O978" s="5"/>
      <c r="P978" s="6"/>
      <c r="Q978" s="5"/>
      <c r="R978" s="5"/>
      <c r="S978" s="5"/>
      <c r="T978" s="5"/>
      <c r="U978" s="5"/>
      <c r="V978" s="5"/>
      <c r="W978" s="5"/>
      <c r="X978" s="7"/>
      <c r="Y978" s="6"/>
      <c r="Z978" s="5"/>
      <c r="AA978" s="5"/>
      <c r="AB978" s="5"/>
      <c r="AC978" s="5"/>
      <c r="AD978" s="5"/>
      <c r="AE978" s="6"/>
      <c r="AF978" s="5"/>
    </row>
    <row r="979" spans="1:32" ht="15.75" customHeight="1">
      <c r="A979" s="6"/>
      <c r="B979" s="5"/>
      <c r="C979" s="5"/>
      <c r="D979" s="5"/>
      <c r="E979" s="7"/>
      <c r="F979" s="5"/>
      <c r="G979" s="8"/>
      <c r="H979" s="7"/>
      <c r="I979" s="5"/>
      <c r="J979" s="6"/>
      <c r="K979" s="5"/>
      <c r="L979" s="5"/>
      <c r="M979" s="5"/>
      <c r="N979" s="5"/>
      <c r="O979" s="5"/>
      <c r="P979" s="6"/>
      <c r="Q979" s="5"/>
      <c r="R979" s="5"/>
      <c r="S979" s="5"/>
      <c r="T979" s="5"/>
      <c r="U979" s="5"/>
      <c r="V979" s="5"/>
      <c r="W979" s="5"/>
      <c r="X979" s="7"/>
      <c r="Y979" s="6"/>
      <c r="Z979" s="5"/>
      <c r="AA979" s="5"/>
      <c r="AB979" s="5"/>
      <c r="AC979" s="5"/>
      <c r="AD979" s="5"/>
      <c r="AE979" s="6"/>
      <c r="AF979" s="5"/>
    </row>
    <row r="980" spans="1:32" ht="15.75" customHeight="1">
      <c r="A980" s="6"/>
      <c r="B980" s="5"/>
      <c r="C980" s="5"/>
      <c r="D980" s="5"/>
      <c r="E980" s="7"/>
      <c r="F980" s="5"/>
      <c r="G980" s="8"/>
      <c r="H980" s="7"/>
      <c r="I980" s="5"/>
      <c r="J980" s="6"/>
      <c r="K980" s="5"/>
      <c r="L980" s="5"/>
      <c r="M980" s="5"/>
      <c r="N980" s="5"/>
      <c r="O980" s="5"/>
      <c r="P980" s="6"/>
      <c r="Q980" s="5"/>
      <c r="R980" s="5"/>
      <c r="S980" s="5"/>
      <c r="T980" s="5"/>
      <c r="U980" s="5"/>
      <c r="V980" s="5"/>
      <c r="W980" s="5"/>
      <c r="X980" s="7"/>
      <c r="Y980" s="6"/>
      <c r="Z980" s="5"/>
      <c r="AA980" s="5"/>
      <c r="AB980" s="5"/>
      <c r="AC980" s="5"/>
      <c r="AD980" s="5"/>
      <c r="AE980" s="6"/>
      <c r="AF980" s="5"/>
    </row>
    <row r="981" spans="1:32" ht="15.75" customHeight="1">
      <c r="A981" s="6"/>
      <c r="B981" s="5"/>
      <c r="C981" s="5"/>
      <c r="D981" s="5"/>
      <c r="E981" s="7"/>
      <c r="F981" s="5"/>
      <c r="G981" s="8"/>
      <c r="H981" s="7"/>
      <c r="I981" s="5"/>
      <c r="J981" s="6"/>
      <c r="K981" s="5"/>
      <c r="L981" s="5"/>
      <c r="M981" s="5"/>
      <c r="N981" s="5"/>
      <c r="O981" s="5"/>
      <c r="P981" s="6"/>
      <c r="Q981" s="5"/>
      <c r="R981" s="5"/>
      <c r="S981" s="5"/>
      <c r="T981" s="5"/>
      <c r="U981" s="5"/>
      <c r="V981" s="5"/>
      <c r="W981" s="5"/>
      <c r="X981" s="7"/>
      <c r="Y981" s="6"/>
      <c r="Z981" s="5"/>
      <c r="AA981" s="5"/>
      <c r="AB981" s="5"/>
      <c r="AC981" s="5"/>
      <c r="AD981" s="5"/>
      <c r="AE981" s="6"/>
      <c r="AF981" s="5"/>
    </row>
    <row r="982" spans="1:32" ht="15.75" customHeight="1">
      <c r="A982" s="6"/>
      <c r="B982" s="5"/>
      <c r="C982" s="5"/>
      <c r="D982" s="5"/>
      <c r="E982" s="7"/>
      <c r="F982" s="5"/>
      <c r="G982" s="8"/>
      <c r="H982" s="7"/>
      <c r="I982" s="5"/>
      <c r="J982" s="6"/>
      <c r="K982" s="5"/>
      <c r="L982" s="5"/>
      <c r="M982" s="5"/>
      <c r="N982" s="5"/>
      <c r="O982" s="5"/>
      <c r="P982" s="6"/>
      <c r="Q982" s="5"/>
      <c r="R982" s="5"/>
      <c r="S982" s="5"/>
      <c r="T982" s="5"/>
      <c r="U982" s="5"/>
      <c r="V982" s="5"/>
      <c r="W982" s="5"/>
      <c r="X982" s="7"/>
      <c r="Y982" s="6"/>
      <c r="Z982" s="5"/>
      <c r="AA982" s="5"/>
      <c r="AB982" s="5"/>
      <c r="AC982" s="5"/>
      <c r="AD982" s="5"/>
      <c r="AE982" s="6"/>
      <c r="AF982" s="5"/>
    </row>
    <row r="983" spans="1:32" ht="15.75" customHeight="1">
      <c r="A983" s="6"/>
      <c r="B983" s="5"/>
      <c r="C983" s="5"/>
      <c r="D983" s="5"/>
      <c r="E983" s="7"/>
      <c r="F983" s="5"/>
      <c r="G983" s="8"/>
      <c r="H983" s="7"/>
      <c r="I983" s="5"/>
      <c r="J983" s="6"/>
      <c r="K983" s="5"/>
      <c r="L983" s="5"/>
      <c r="M983" s="5"/>
      <c r="N983" s="5"/>
      <c r="O983" s="5"/>
      <c r="P983" s="6"/>
      <c r="Q983" s="5"/>
      <c r="R983" s="5"/>
      <c r="S983" s="5"/>
      <c r="T983" s="5"/>
      <c r="U983" s="5"/>
      <c r="V983" s="5"/>
      <c r="W983" s="5"/>
      <c r="X983" s="7"/>
      <c r="Y983" s="6"/>
      <c r="Z983" s="5"/>
      <c r="AA983" s="5"/>
      <c r="AB983" s="5"/>
      <c r="AC983" s="5"/>
      <c r="AD983" s="5"/>
      <c r="AE983" s="6"/>
      <c r="AF983" s="5"/>
    </row>
    <row r="984" spans="1:32" ht="15.75" customHeight="1">
      <c r="A984" s="6"/>
      <c r="B984" s="5"/>
      <c r="C984" s="5"/>
      <c r="D984" s="5"/>
      <c r="E984" s="7"/>
      <c r="F984" s="5"/>
      <c r="G984" s="8"/>
      <c r="H984" s="7"/>
      <c r="I984" s="5"/>
      <c r="J984" s="6"/>
      <c r="K984" s="5"/>
      <c r="L984" s="5"/>
      <c r="M984" s="5"/>
      <c r="N984" s="5"/>
      <c r="O984" s="5"/>
      <c r="P984" s="6"/>
      <c r="Q984" s="5"/>
      <c r="R984" s="5"/>
      <c r="S984" s="5"/>
      <c r="T984" s="5"/>
      <c r="U984" s="5"/>
      <c r="V984" s="5"/>
      <c r="W984" s="5"/>
      <c r="X984" s="7"/>
      <c r="Y984" s="6"/>
      <c r="Z984" s="5"/>
      <c r="AA984" s="5"/>
      <c r="AB984" s="5"/>
      <c r="AC984" s="5"/>
      <c r="AD984" s="5"/>
      <c r="AE984" s="6"/>
      <c r="AF984" s="5"/>
    </row>
    <row r="985" spans="1:32" ht="15.75" customHeight="1">
      <c r="A985" s="6"/>
      <c r="B985" s="5"/>
      <c r="C985" s="5"/>
      <c r="D985" s="5"/>
      <c r="E985" s="7"/>
      <c r="F985" s="5"/>
      <c r="G985" s="8"/>
      <c r="H985" s="7"/>
      <c r="I985" s="5"/>
      <c r="J985" s="6"/>
      <c r="K985" s="5"/>
      <c r="L985" s="5"/>
      <c r="M985" s="5"/>
      <c r="N985" s="5"/>
      <c r="O985" s="5"/>
      <c r="P985" s="6"/>
      <c r="Q985" s="5"/>
      <c r="R985" s="5"/>
      <c r="S985" s="5"/>
      <c r="T985" s="5"/>
      <c r="U985" s="5"/>
      <c r="V985" s="5"/>
      <c r="W985" s="5"/>
      <c r="X985" s="7"/>
      <c r="Y985" s="6"/>
      <c r="Z985" s="5"/>
      <c r="AA985" s="5"/>
      <c r="AB985" s="5"/>
      <c r="AC985" s="5"/>
      <c r="AD985" s="5"/>
      <c r="AE985" s="6"/>
      <c r="AF985" s="5"/>
    </row>
    <row r="986" spans="1:32" ht="15.75" customHeight="1">
      <c r="A986" s="6"/>
      <c r="B986" s="5"/>
      <c r="C986" s="5"/>
      <c r="D986" s="5"/>
      <c r="E986" s="7"/>
      <c r="F986" s="5"/>
      <c r="G986" s="8"/>
      <c r="H986" s="7"/>
      <c r="I986" s="5"/>
      <c r="J986" s="6"/>
      <c r="K986" s="5"/>
      <c r="L986" s="5"/>
      <c r="M986" s="5"/>
      <c r="N986" s="5"/>
      <c r="O986" s="5"/>
      <c r="P986" s="6"/>
      <c r="Q986" s="5"/>
      <c r="R986" s="5"/>
      <c r="S986" s="5"/>
      <c r="T986" s="5"/>
      <c r="U986" s="5"/>
      <c r="V986" s="5"/>
      <c r="W986" s="5"/>
      <c r="X986" s="7"/>
      <c r="Y986" s="6"/>
      <c r="Z986" s="5"/>
      <c r="AA986" s="5"/>
      <c r="AB986" s="5"/>
      <c r="AC986" s="5"/>
      <c r="AD986" s="5"/>
      <c r="AE986" s="6"/>
      <c r="AF986" s="5"/>
    </row>
    <row r="987" spans="1:32" ht="15.75" customHeight="1">
      <c r="A987" s="6"/>
      <c r="B987" s="5"/>
      <c r="C987" s="5"/>
      <c r="D987" s="5"/>
      <c r="E987" s="7"/>
      <c r="F987" s="5"/>
      <c r="G987" s="8"/>
      <c r="H987" s="7"/>
      <c r="I987" s="5"/>
      <c r="J987" s="6"/>
      <c r="K987" s="5"/>
      <c r="L987" s="5"/>
      <c r="M987" s="5"/>
      <c r="N987" s="5"/>
      <c r="O987" s="5"/>
      <c r="P987" s="6"/>
      <c r="Q987" s="5"/>
      <c r="R987" s="5"/>
      <c r="S987" s="5"/>
      <c r="T987" s="5"/>
      <c r="U987" s="5"/>
      <c r="V987" s="5"/>
      <c r="W987" s="5"/>
      <c r="X987" s="7"/>
      <c r="Y987" s="6"/>
      <c r="Z987" s="5"/>
      <c r="AA987" s="5"/>
      <c r="AB987" s="5"/>
      <c r="AC987" s="5"/>
      <c r="AD987" s="5"/>
      <c r="AE987" s="6"/>
      <c r="AF987" s="5"/>
    </row>
    <row r="988" spans="1:32" ht="15.75" customHeight="1">
      <c r="A988" s="6"/>
      <c r="B988" s="5"/>
      <c r="C988" s="5"/>
      <c r="D988" s="5"/>
      <c r="E988" s="7"/>
      <c r="F988" s="5"/>
      <c r="G988" s="8"/>
      <c r="H988" s="7"/>
      <c r="I988" s="5"/>
      <c r="J988" s="6"/>
      <c r="K988" s="5"/>
      <c r="L988" s="5"/>
      <c r="M988" s="5"/>
      <c r="N988" s="5"/>
      <c r="O988" s="5"/>
      <c r="P988" s="6"/>
      <c r="Q988" s="5"/>
      <c r="R988" s="5"/>
      <c r="S988" s="5"/>
      <c r="T988" s="5"/>
      <c r="U988" s="5"/>
      <c r="V988" s="5"/>
      <c r="W988" s="5"/>
      <c r="X988" s="7"/>
      <c r="Y988" s="6"/>
      <c r="Z988" s="5"/>
      <c r="AA988" s="5"/>
      <c r="AB988" s="5"/>
      <c r="AC988" s="5"/>
      <c r="AD988" s="5"/>
      <c r="AE988" s="6"/>
      <c r="AF988" s="5"/>
    </row>
    <row r="989" spans="1:32" ht="15.75" customHeight="1">
      <c r="A989" s="6"/>
      <c r="B989" s="5"/>
      <c r="C989" s="5"/>
      <c r="D989" s="5"/>
      <c r="E989" s="7"/>
      <c r="F989" s="5"/>
      <c r="G989" s="8"/>
      <c r="H989" s="7"/>
      <c r="I989" s="5"/>
      <c r="J989" s="6"/>
      <c r="K989" s="5"/>
      <c r="L989" s="5"/>
      <c r="M989" s="5"/>
      <c r="N989" s="5"/>
      <c r="O989" s="5"/>
      <c r="P989" s="6"/>
      <c r="Q989" s="5"/>
      <c r="R989" s="5"/>
      <c r="S989" s="5"/>
      <c r="T989" s="5"/>
      <c r="U989" s="5"/>
      <c r="V989" s="5"/>
      <c r="W989" s="5"/>
      <c r="X989" s="7"/>
      <c r="Y989" s="6"/>
      <c r="Z989" s="5"/>
      <c r="AA989" s="5"/>
      <c r="AB989" s="5"/>
      <c r="AC989" s="5"/>
      <c r="AD989" s="5"/>
      <c r="AE989" s="6"/>
      <c r="AF989" s="5"/>
    </row>
    <row r="990" spans="1:32" ht="15.75" customHeight="1">
      <c r="A990" s="6"/>
      <c r="B990" s="5"/>
      <c r="C990" s="5"/>
      <c r="D990" s="5"/>
      <c r="E990" s="7"/>
      <c r="F990" s="5"/>
      <c r="G990" s="8"/>
      <c r="H990" s="7"/>
      <c r="I990" s="5"/>
      <c r="J990" s="6"/>
      <c r="K990" s="5"/>
      <c r="L990" s="5"/>
      <c r="M990" s="5"/>
      <c r="N990" s="5"/>
      <c r="O990" s="5"/>
      <c r="P990" s="6"/>
      <c r="Q990" s="5"/>
      <c r="R990" s="5"/>
      <c r="S990" s="5"/>
      <c r="T990" s="5"/>
      <c r="U990" s="5"/>
      <c r="V990" s="5"/>
      <c r="W990" s="5"/>
      <c r="X990" s="7"/>
      <c r="Y990" s="6"/>
      <c r="Z990" s="5"/>
      <c r="AA990" s="5"/>
      <c r="AB990" s="5"/>
      <c r="AC990" s="5"/>
      <c r="AD990" s="5"/>
      <c r="AE990" s="6"/>
      <c r="AF990" s="5"/>
    </row>
    <row r="991" spans="1:32" ht="15.75" customHeight="1">
      <c r="A991" s="6"/>
      <c r="B991" s="5"/>
      <c r="C991" s="5"/>
      <c r="D991" s="5"/>
      <c r="E991" s="7"/>
      <c r="F991" s="5"/>
      <c r="G991" s="8"/>
      <c r="H991" s="7"/>
      <c r="I991" s="5"/>
      <c r="J991" s="6"/>
      <c r="K991" s="5"/>
      <c r="L991" s="5"/>
      <c r="M991" s="5"/>
      <c r="N991" s="5"/>
      <c r="O991" s="5"/>
      <c r="P991" s="6"/>
      <c r="Q991" s="5"/>
      <c r="R991" s="5"/>
      <c r="S991" s="5"/>
      <c r="T991" s="5"/>
      <c r="U991" s="5"/>
      <c r="V991" s="5"/>
      <c r="W991" s="5"/>
      <c r="X991" s="7"/>
      <c r="Y991" s="6"/>
      <c r="Z991" s="5"/>
      <c r="AA991" s="5"/>
      <c r="AB991" s="5"/>
      <c r="AC991" s="5"/>
      <c r="AD991" s="5"/>
      <c r="AE991" s="6"/>
      <c r="AF991" s="5"/>
    </row>
    <row r="992" spans="1:32" ht="15.75" customHeight="1">
      <c r="A992" s="6"/>
      <c r="B992" s="5"/>
      <c r="C992" s="5"/>
      <c r="D992" s="5"/>
      <c r="E992" s="7"/>
      <c r="F992" s="5"/>
      <c r="G992" s="8"/>
      <c r="H992" s="7"/>
      <c r="I992" s="5"/>
      <c r="J992" s="6"/>
      <c r="K992" s="5"/>
      <c r="L992" s="5"/>
      <c r="M992" s="5"/>
      <c r="N992" s="5"/>
      <c r="O992" s="5"/>
      <c r="P992" s="6"/>
      <c r="Q992" s="5"/>
      <c r="R992" s="5"/>
      <c r="S992" s="5"/>
      <c r="T992" s="5"/>
      <c r="U992" s="5"/>
      <c r="V992" s="5"/>
      <c r="W992" s="5"/>
      <c r="X992" s="7"/>
      <c r="Y992" s="6"/>
      <c r="Z992" s="5"/>
      <c r="AA992" s="5"/>
      <c r="AB992" s="5"/>
      <c r="AC992" s="5"/>
      <c r="AD992" s="5"/>
      <c r="AE992" s="6"/>
      <c r="AF992" s="5"/>
    </row>
    <row r="993" spans="1:32" ht="15.75" customHeight="1">
      <c r="A993" s="6"/>
      <c r="B993" s="5"/>
      <c r="C993" s="5"/>
      <c r="D993" s="5"/>
      <c r="E993" s="7"/>
      <c r="F993" s="5"/>
      <c r="G993" s="8"/>
      <c r="H993" s="7"/>
      <c r="I993" s="5"/>
      <c r="J993" s="6"/>
      <c r="K993" s="5"/>
      <c r="L993" s="5"/>
      <c r="M993" s="5"/>
      <c r="N993" s="5"/>
      <c r="O993" s="5"/>
      <c r="P993" s="6"/>
      <c r="Q993" s="5"/>
      <c r="R993" s="5"/>
      <c r="S993" s="5"/>
      <c r="T993" s="5"/>
      <c r="U993" s="5"/>
      <c r="V993" s="5"/>
      <c r="W993" s="5"/>
      <c r="X993" s="7"/>
      <c r="Y993" s="6"/>
      <c r="Z993" s="5"/>
      <c r="AA993" s="5"/>
      <c r="AB993" s="5"/>
      <c r="AC993" s="5"/>
      <c r="AD993" s="5"/>
      <c r="AE993" s="6"/>
      <c r="AF993" s="5"/>
    </row>
    <row r="994" spans="1:32" ht="15.75" customHeight="1">
      <c r="A994" s="6"/>
      <c r="B994" s="5"/>
      <c r="C994" s="5"/>
      <c r="D994" s="5"/>
      <c r="E994" s="7"/>
      <c r="F994" s="5"/>
      <c r="G994" s="8"/>
      <c r="H994" s="7"/>
      <c r="I994" s="5"/>
      <c r="J994" s="6"/>
      <c r="K994" s="5"/>
      <c r="L994" s="5"/>
      <c r="M994" s="5"/>
      <c r="N994" s="5"/>
      <c r="O994" s="5"/>
      <c r="P994" s="6"/>
      <c r="Q994" s="5"/>
      <c r="R994" s="5"/>
      <c r="S994" s="5"/>
      <c r="T994" s="5"/>
      <c r="U994" s="5"/>
      <c r="V994" s="5"/>
      <c r="W994" s="5"/>
      <c r="X994" s="7"/>
      <c r="Y994" s="6"/>
      <c r="Z994" s="5"/>
      <c r="AA994" s="5"/>
      <c r="AB994" s="5"/>
      <c r="AC994" s="5"/>
      <c r="AD994" s="5"/>
      <c r="AE994" s="6"/>
      <c r="AF994" s="5"/>
    </row>
    <row r="995" spans="1:32" ht="15.75" customHeight="1">
      <c r="A995" s="6"/>
      <c r="B995" s="5"/>
      <c r="C995" s="5"/>
      <c r="D995" s="5"/>
      <c r="E995" s="7"/>
      <c r="F995" s="5"/>
      <c r="G995" s="8"/>
      <c r="H995" s="7"/>
      <c r="I995" s="5"/>
      <c r="J995" s="6"/>
      <c r="K995" s="5"/>
      <c r="L995" s="5"/>
      <c r="M995" s="5"/>
      <c r="N995" s="5"/>
      <c r="O995" s="5"/>
      <c r="P995" s="6"/>
      <c r="Q995" s="5"/>
      <c r="R995" s="5"/>
      <c r="S995" s="5"/>
      <c r="T995" s="5"/>
      <c r="U995" s="5"/>
      <c r="V995" s="5"/>
      <c r="W995" s="5"/>
      <c r="X995" s="7"/>
      <c r="Y995" s="6"/>
      <c r="Z995" s="5"/>
      <c r="AA995" s="5"/>
      <c r="AB995" s="5"/>
      <c r="AC995" s="5"/>
      <c r="AD995" s="5"/>
      <c r="AE995" s="6"/>
      <c r="AF995" s="5"/>
    </row>
    <row r="996" spans="1:32" ht="15.75" customHeight="1">
      <c r="A996" s="6"/>
      <c r="B996" s="5"/>
      <c r="C996" s="5"/>
      <c r="D996" s="5"/>
      <c r="E996" s="7"/>
      <c r="F996" s="5"/>
      <c r="G996" s="8"/>
      <c r="H996" s="7"/>
      <c r="I996" s="5"/>
      <c r="J996" s="6"/>
      <c r="K996" s="5"/>
      <c r="L996" s="5"/>
      <c r="M996" s="5"/>
      <c r="N996" s="5"/>
      <c r="O996" s="5"/>
      <c r="P996" s="6"/>
      <c r="Q996" s="5"/>
      <c r="R996" s="5"/>
      <c r="S996" s="5"/>
      <c r="T996" s="5"/>
      <c r="U996" s="5"/>
      <c r="V996" s="5"/>
      <c r="W996" s="5"/>
      <c r="X996" s="7"/>
      <c r="Y996" s="6"/>
      <c r="Z996" s="5"/>
      <c r="AA996" s="5"/>
      <c r="AB996" s="5"/>
      <c r="AC996" s="5"/>
      <c r="AD996" s="5"/>
      <c r="AE996" s="6"/>
      <c r="AF996" s="5"/>
    </row>
    <row r="997" spans="1:32" ht="15.75" customHeight="1">
      <c r="A997" s="6"/>
      <c r="B997" s="5"/>
      <c r="C997" s="5"/>
      <c r="D997" s="5"/>
      <c r="E997" s="7"/>
      <c r="F997" s="5"/>
      <c r="G997" s="8"/>
      <c r="H997" s="7"/>
      <c r="I997" s="5"/>
      <c r="J997" s="6"/>
      <c r="K997" s="5"/>
      <c r="L997" s="5"/>
      <c r="M997" s="5"/>
      <c r="N997" s="5"/>
      <c r="O997" s="5"/>
      <c r="P997" s="6"/>
      <c r="Q997" s="5"/>
      <c r="R997" s="5"/>
      <c r="S997" s="5"/>
      <c r="T997" s="5"/>
      <c r="U997" s="5"/>
      <c r="V997" s="5"/>
      <c r="W997" s="5"/>
      <c r="X997" s="7"/>
      <c r="Y997" s="6"/>
      <c r="Z997" s="5"/>
      <c r="AA997" s="5"/>
      <c r="AB997" s="5"/>
      <c r="AC997" s="5"/>
      <c r="AD997" s="5"/>
      <c r="AE997" s="6"/>
      <c r="AF997" s="5"/>
    </row>
    <row r="998" spans="1:32" ht="15.75" customHeight="1">
      <c r="A998" s="6"/>
      <c r="B998" s="5"/>
      <c r="C998" s="5"/>
      <c r="D998" s="5"/>
      <c r="E998" s="7"/>
      <c r="F998" s="5"/>
      <c r="G998" s="8"/>
      <c r="H998" s="7"/>
      <c r="I998" s="5"/>
      <c r="J998" s="6"/>
      <c r="K998" s="5"/>
      <c r="L998" s="5"/>
      <c r="M998" s="5"/>
      <c r="N998" s="5"/>
      <c r="O998" s="5"/>
      <c r="P998" s="6"/>
      <c r="Q998" s="5"/>
      <c r="R998" s="5"/>
      <c r="S998" s="5"/>
      <c r="T998" s="5"/>
      <c r="U998" s="5"/>
      <c r="V998" s="5"/>
      <c r="W998" s="5"/>
      <c r="X998" s="7"/>
      <c r="Y998" s="6"/>
      <c r="Z998" s="5"/>
      <c r="AA998" s="5"/>
      <c r="AB998" s="5"/>
      <c r="AC998" s="5"/>
      <c r="AD998" s="5"/>
      <c r="AE998" s="6"/>
      <c r="AF998" s="5"/>
    </row>
    <row r="999" spans="1:32" ht="15.75" customHeight="1">
      <c r="A999" s="6"/>
      <c r="B999" s="5"/>
      <c r="C999" s="5"/>
      <c r="D999" s="5"/>
      <c r="E999" s="7"/>
      <c r="F999" s="5"/>
      <c r="G999" s="8"/>
      <c r="H999" s="7"/>
      <c r="I999" s="5"/>
      <c r="J999" s="6"/>
      <c r="K999" s="5"/>
      <c r="L999" s="5"/>
      <c r="M999" s="5"/>
      <c r="N999" s="5"/>
      <c r="O999" s="5"/>
      <c r="P999" s="6"/>
      <c r="Q999" s="5"/>
      <c r="R999" s="5"/>
      <c r="S999" s="5"/>
      <c r="T999" s="5"/>
      <c r="U999" s="5"/>
      <c r="V999" s="5"/>
      <c r="W999" s="5"/>
      <c r="X999" s="7"/>
      <c r="Y999" s="6"/>
      <c r="Z999" s="5"/>
      <c r="AA999" s="5"/>
      <c r="AB999" s="5"/>
      <c r="AC999" s="5"/>
      <c r="AD999" s="5"/>
      <c r="AE999" s="6"/>
      <c r="AF999" s="5"/>
    </row>
    <row r="1000" spans="1:32" ht="15.75" customHeight="1">
      <c r="A1000" s="6"/>
      <c r="B1000" s="5"/>
      <c r="C1000" s="5"/>
      <c r="D1000" s="5"/>
      <c r="E1000" s="7"/>
      <c r="F1000" s="5"/>
      <c r="G1000" s="8"/>
      <c r="H1000" s="7"/>
      <c r="I1000" s="5"/>
      <c r="J1000" s="6"/>
      <c r="K1000" s="5"/>
      <c r="L1000" s="5"/>
      <c r="M1000" s="5"/>
      <c r="N1000" s="5"/>
      <c r="O1000" s="5"/>
      <c r="P1000" s="6"/>
      <c r="Q1000" s="5"/>
      <c r="R1000" s="5"/>
      <c r="S1000" s="5"/>
      <c r="T1000" s="5"/>
      <c r="U1000" s="5"/>
      <c r="V1000" s="5"/>
      <c r="W1000" s="5"/>
      <c r="X1000" s="7"/>
      <c r="Y1000" s="6"/>
      <c r="Z1000" s="5"/>
      <c r="AA1000" s="5"/>
      <c r="AB1000" s="5"/>
      <c r="AC1000" s="5"/>
      <c r="AD1000" s="5"/>
      <c r="AE1000" s="6"/>
      <c r="AF1000" s="5"/>
    </row>
    <row r="1001" spans="1:32" ht="15.75" customHeight="1">
      <c r="A1001" s="6"/>
      <c r="B1001" s="5"/>
      <c r="C1001" s="5"/>
      <c r="D1001" s="5"/>
      <c r="E1001" s="7"/>
      <c r="F1001" s="5"/>
      <c r="G1001" s="8"/>
      <c r="H1001" s="7"/>
      <c r="I1001" s="5"/>
      <c r="J1001" s="6"/>
      <c r="K1001" s="5"/>
      <c r="L1001" s="5"/>
      <c r="M1001" s="5"/>
      <c r="N1001" s="5"/>
      <c r="O1001" s="5"/>
      <c r="P1001" s="6"/>
      <c r="Q1001" s="5"/>
      <c r="R1001" s="5"/>
      <c r="S1001" s="5"/>
      <c r="T1001" s="5"/>
      <c r="U1001" s="5"/>
      <c r="V1001" s="5"/>
      <c r="W1001" s="5"/>
      <c r="X1001" s="7"/>
      <c r="Y1001" s="6"/>
      <c r="Z1001" s="5"/>
      <c r="AA1001" s="5"/>
      <c r="AB1001" s="5"/>
      <c r="AC1001" s="5"/>
      <c r="AD1001" s="5"/>
      <c r="AE1001" s="6"/>
      <c r="AF1001" s="5"/>
    </row>
    <row r="1002" spans="1:32" ht="15.75" customHeight="1">
      <c r="A1002" s="6"/>
      <c r="B1002" s="5"/>
      <c r="C1002" s="5"/>
      <c r="D1002" s="5"/>
      <c r="E1002" s="7"/>
      <c r="F1002" s="5"/>
      <c r="G1002" s="8"/>
      <c r="H1002" s="7"/>
      <c r="I1002" s="5"/>
      <c r="J1002" s="6"/>
      <c r="K1002" s="5"/>
      <c r="L1002" s="5"/>
      <c r="M1002" s="5"/>
      <c r="N1002" s="5"/>
      <c r="O1002" s="5"/>
      <c r="P1002" s="6"/>
      <c r="Q1002" s="5"/>
      <c r="R1002" s="5"/>
      <c r="S1002" s="5"/>
      <c r="T1002" s="5"/>
      <c r="U1002" s="5"/>
      <c r="V1002" s="5"/>
      <c r="W1002" s="5"/>
      <c r="X1002" s="7"/>
      <c r="Y1002" s="6"/>
      <c r="Z1002" s="5"/>
      <c r="AA1002" s="5"/>
      <c r="AB1002" s="5"/>
      <c r="AC1002" s="5"/>
      <c r="AD1002" s="5"/>
      <c r="AE1002" s="6"/>
      <c r="AF1002" s="5"/>
    </row>
    <row r="1003" spans="1:32" ht="15.75" customHeight="1">
      <c r="A1003" s="6"/>
      <c r="B1003" s="5"/>
      <c r="C1003" s="5"/>
      <c r="D1003" s="5"/>
      <c r="E1003" s="7"/>
      <c r="F1003" s="5"/>
      <c r="G1003" s="8"/>
      <c r="H1003" s="7"/>
      <c r="I1003" s="5"/>
      <c r="J1003" s="6"/>
      <c r="K1003" s="5"/>
      <c r="L1003" s="5"/>
      <c r="M1003" s="5"/>
      <c r="N1003" s="5"/>
      <c r="O1003" s="5"/>
      <c r="P1003" s="6"/>
      <c r="Q1003" s="5"/>
      <c r="R1003" s="5"/>
      <c r="S1003" s="5"/>
      <c r="T1003" s="5"/>
      <c r="U1003" s="5"/>
      <c r="V1003" s="5"/>
      <c r="W1003" s="5"/>
      <c r="X1003" s="7"/>
      <c r="Y1003" s="6"/>
      <c r="Z1003" s="5"/>
      <c r="AA1003" s="5"/>
      <c r="AB1003" s="5"/>
      <c r="AC1003" s="5"/>
      <c r="AD1003" s="5"/>
      <c r="AE1003" s="6"/>
      <c r="AF1003" s="5"/>
    </row>
    <row r="1004" spans="1:32" ht="15.75" customHeight="1">
      <c r="A1004" s="6"/>
      <c r="B1004" s="5"/>
      <c r="C1004" s="5"/>
      <c r="D1004" s="5"/>
      <c r="E1004" s="7"/>
      <c r="F1004" s="5"/>
      <c r="G1004" s="8"/>
      <c r="H1004" s="7"/>
      <c r="I1004" s="5"/>
      <c r="J1004" s="6"/>
      <c r="K1004" s="5"/>
      <c r="L1004" s="5"/>
      <c r="M1004" s="5"/>
      <c r="N1004" s="5"/>
      <c r="O1004" s="5"/>
      <c r="P1004" s="6"/>
      <c r="Q1004" s="5"/>
      <c r="R1004" s="5"/>
      <c r="S1004" s="5"/>
      <c r="T1004" s="5"/>
      <c r="U1004" s="5"/>
      <c r="V1004" s="5"/>
      <c r="W1004" s="5"/>
      <c r="X1004" s="7"/>
      <c r="Y1004" s="6"/>
      <c r="Z1004" s="5"/>
      <c r="AA1004" s="5"/>
      <c r="AB1004" s="5"/>
      <c r="AC1004" s="5"/>
      <c r="AD1004" s="5"/>
      <c r="AE1004" s="6"/>
      <c r="AF1004" s="5"/>
    </row>
    <row r="1005" spans="1:32" ht="15.75" customHeight="1">
      <c r="A1005" s="6"/>
      <c r="B1005" s="5"/>
      <c r="C1005" s="5"/>
      <c r="D1005" s="5"/>
      <c r="E1005" s="7"/>
      <c r="F1005" s="5"/>
      <c r="G1005" s="8"/>
      <c r="H1005" s="7"/>
      <c r="I1005" s="5"/>
      <c r="J1005" s="6"/>
      <c r="K1005" s="5"/>
      <c r="L1005" s="5"/>
      <c r="M1005" s="5"/>
      <c r="N1005" s="5"/>
      <c r="O1005" s="5"/>
      <c r="P1005" s="6"/>
      <c r="Q1005" s="5"/>
      <c r="R1005" s="5"/>
      <c r="S1005" s="5"/>
      <c r="T1005" s="5"/>
      <c r="U1005" s="5"/>
      <c r="V1005" s="5"/>
      <c r="W1005" s="5"/>
      <c r="X1005" s="7"/>
      <c r="Y1005" s="6"/>
      <c r="Z1005" s="5"/>
      <c r="AA1005" s="5"/>
      <c r="AB1005" s="5"/>
      <c r="AC1005" s="5"/>
      <c r="AD1005" s="5"/>
      <c r="AE1005" s="6"/>
      <c r="AF1005" s="5"/>
    </row>
    <row r="1006" spans="1:32" ht="15.75" customHeight="1">
      <c r="A1006" s="6"/>
      <c r="B1006" s="5"/>
      <c r="C1006" s="5"/>
      <c r="D1006" s="5"/>
      <c r="E1006" s="7"/>
      <c r="F1006" s="5"/>
      <c r="G1006" s="8"/>
      <c r="H1006" s="7"/>
      <c r="I1006" s="5"/>
      <c r="J1006" s="6"/>
      <c r="K1006" s="5"/>
      <c r="L1006" s="5"/>
      <c r="M1006" s="5"/>
      <c r="N1006" s="5"/>
      <c r="O1006" s="5"/>
      <c r="P1006" s="6"/>
      <c r="Q1006" s="5"/>
      <c r="R1006" s="5"/>
      <c r="S1006" s="5"/>
      <c r="T1006" s="5"/>
      <c r="U1006" s="5"/>
      <c r="V1006" s="5"/>
      <c r="W1006" s="5"/>
      <c r="X1006" s="7"/>
      <c r="Y1006" s="6"/>
      <c r="Z1006" s="5"/>
      <c r="AA1006" s="5"/>
      <c r="AB1006" s="5"/>
      <c r="AC1006" s="5"/>
      <c r="AD1006" s="5"/>
      <c r="AE1006" s="6"/>
      <c r="AF1006" s="5"/>
    </row>
    <row r="1007" spans="1:32" ht="15.75" customHeight="1">
      <c r="A1007" s="6"/>
      <c r="B1007" s="5"/>
      <c r="C1007" s="5"/>
      <c r="D1007" s="5"/>
      <c r="E1007" s="7"/>
      <c r="F1007" s="5"/>
      <c r="G1007" s="8"/>
      <c r="H1007" s="7"/>
      <c r="I1007" s="5"/>
      <c r="J1007" s="6"/>
      <c r="K1007" s="5"/>
      <c r="L1007" s="5"/>
      <c r="M1007" s="5"/>
      <c r="N1007" s="5"/>
      <c r="O1007" s="5"/>
      <c r="P1007" s="6"/>
      <c r="Q1007" s="5"/>
      <c r="R1007" s="5"/>
      <c r="S1007" s="5"/>
      <c r="T1007" s="5"/>
      <c r="U1007" s="5"/>
      <c r="V1007" s="5"/>
      <c r="W1007" s="5"/>
      <c r="X1007" s="7"/>
      <c r="Y1007" s="6"/>
      <c r="Z1007" s="5"/>
      <c r="AA1007" s="5"/>
      <c r="AB1007" s="5"/>
      <c r="AC1007" s="5"/>
      <c r="AD1007" s="5"/>
      <c r="AE1007" s="6"/>
      <c r="AF1007" s="5"/>
    </row>
    <row r="1008" spans="1:32" ht="15.75" customHeight="1">
      <c r="A1008" s="6"/>
      <c r="B1008" s="5"/>
      <c r="C1008" s="5"/>
      <c r="D1008" s="5"/>
      <c r="E1008" s="7"/>
      <c r="F1008" s="5"/>
      <c r="G1008" s="8"/>
      <c r="H1008" s="7"/>
      <c r="I1008" s="5"/>
      <c r="J1008" s="6"/>
      <c r="K1008" s="5"/>
      <c r="L1008" s="5"/>
      <c r="M1008" s="5"/>
      <c r="N1008" s="5"/>
      <c r="O1008" s="5"/>
      <c r="P1008" s="6"/>
      <c r="Q1008" s="5"/>
      <c r="R1008" s="5"/>
      <c r="S1008" s="5"/>
      <c r="T1008" s="5"/>
      <c r="U1008" s="5"/>
      <c r="V1008" s="5"/>
      <c r="W1008" s="5"/>
      <c r="X1008" s="7"/>
      <c r="Y1008" s="6"/>
      <c r="Z1008" s="5"/>
      <c r="AA1008" s="5"/>
      <c r="AB1008" s="5"/>
      <c r="AC1008" s="5"/>
      <c r="AD1008" s="5"/>
      <c r="AE1008" s="6"/>
      <c r="AF1008" s="5"/>
    </row>
    <row r="1009" spans="1:32" ht="15.75" customHeight="1">
      <c r="A1009" s="6"/>
      <c r="B1009" s="5"/>
      <c r="C1009" s="5"/>
      <c r="D1009" s="5"/>
      <c r="E1009" s="7"/>
      <c r="F1009" s="5"/>
      <c r="G1009" s="8"/>
      <c r="H1009" s="7"/>
      <c r="I1009" s="5"/>
      <c r="J1009" s="6"/>
      <c r="K1009" s="5"/>
      <c r="L1009" s="5"/>
      <c r="M1009" s="5"/>
      <c r="N1009" s="5"/>
      <c r="O1009" s="5"/>
      <c r="P1009" s="6"/>
      <c r="Q1009" s="5"/>
      <c r="R1009" s="5"/>
      <c r="S1009" s="5"/>
      <c r="T1009" s="5"/>
      <c r="U1009" s="5"/>
      <c r="V1009" s="5"/>
      <c r="W1009" s="5"/>
      <c r="X1009" s="7"/>
      <c r="Y1009" s="6"/>
      <c r="Z1009" s="5"/>
      <c r="AA1009" s="5"/>
      <c r="AB1009" s="5"/>
      <c r="AC1009" s="5"/>
      <c r="AD1009" s="5"/>
      <c r="AE1009" s="6"/>
      <c r="AF1009" s="5"/>
    </row>
    <row r="1010" spans="1:32" ht="15.75" customHeight="1">
      <c r="A1010" s="6"/>
      <c r="B1010" s="5"/>
      <c r="C1010" s="5"/>
      <c r="D1010" s="5"/>
      <c r="E1010" s="7"/>
      <c r="F1010" s="5"/>
      <c r="G1010" s="8"/>
      <c r="H1010" s="7"/>
      <c r="I1010" s="5"/>
      <c r="J1010" s="6"/>
      <c r="K1010" s="5"/>
      <c r="L1010" s="5"/>
      <c r="M1010" s="5"/>
      <c r="N1010" s="5"/>
      <c r="O1010" s="5"/>
      <c r="P1010" s="6"/>
      <c r="Q1010" s="5"/>
      <c r="R1010" s="5"/>
      <c r="S1010" s="5"/>
      <c r="T1010" s="5"/>
      <c r="U1010" s="5"/>
      <c r="V1010" s="5"/>
      <c r="W1010" s="5"/>
      <c r="X1010" s="7"/>
      <c r="Y1010" s="6"/>
      <c r="Z1010" s="5"/>
      <c r="AA1010" s="5"/>
      <c r="AB1010" s="5"/>
      <c r="AC1010" s="5"/>
      <c r="AD1010" s="5"/>
      <c r="AE1010" s="6"/>
      <c r="AF1010" s="5"/>
    </row>
    <row r="1011" spans="1:32" ht="15.75" customHeight="1">
      <c r="A1011" s="6"/>
      <c r="B1011" s="5"/>
      <c r="C1011" s="5"/>
      <c r="D1011" s="5"/>
      <c r="E1011" s="7"/>
      <c r="F1011" s="5"/>
      <c r="G1011" s="8"/>
      <c r="H1011" s="7"/>
      <c r="I1011" s="5"/>
      <c r="J1011" s="6"/>
      <c r="K1011" s="5"/>
      <c r="L1011" s="5"/>
      <c r="M1011" s="5"/>
      <c r="N1011" s="5"/>
      <c r="O1011" s="5"/>
      <c r="P1011" s="6"/>
      <c r="Q1011" s="5"/>
      <c r="R1011" s="5"/>
      <c r="S1011" s="5"/>
      <c r="T1011" s="5"/>
      <c r="U1011" s="5"/>
      <c r="V1011" s="5"/>
      <c r="W1011" s="5"/>
      <c r="X1011" s="7"/>
      <c r="Y1011" s="6"/>
      <c r="Z1011" s="5"/>
      <c r="AA1011" s="5"/>
      <c r="AB1011" s="5"/>
      <c r="AC1011" s="5"/>
      <c r="AD1011" s="5"/>
      <c r="AE1011" s="6"/>
      <c r="AF1011" s="5"/>
    </row>
    <row r="1012" spans="1:32" ht="15.75" customHeight="1">
      <c r="A1012" s="6"/>
      <c r="B1012" s="5"/>
      <c r="C1012" s="5"/>
      <c r="D1012" s="5"/>
      <c r="E1012" s="7"/>
      <c r="F1012" s="5"/>
      <c r="G1012" s="8"/>
      <c r="H1012" s="7"/>
      <c r="I1012" s="5"/>
      <c r="J1012" s="6"/>
      <c r="K1012" s="5"/>
      <c r="L1012" s="5"/>
      <c r="M1012" s="5"/>
      <c r="N1012" s="5"/>
      <c r="O1012" s="5"/>
      <c r="P1012" s="6"/>
      <c r="Q1012" s="5"/>
      <c r="R1012" s="5"/>
      <c r="S1012" s="5"/>
      <c r="T1012" s="5"/>
      <c r="U1012" s="5"/>
      <c r="V1012" s="5"/>
      <c r="W1012" s="5"/>
      <c r="X1012" s="7"/>
      <c r="Y1012" s="6"/>
      <c r="Z1012" s="5"/>
      <c r="AA1012" s="5"/>
      <c r="AB1012" s="5"/>
      <c r="AC1012" s="5"/>
      <c r="AD1012" s="5"/>
      <c r="AE1012" s="6"/>
      <c r="AF1012" s="5"/>
    </row>
    <row r="1013" spans="1:32" ht="15.75" customHeight="1">
      <c r="A1013" s="6"/>
      <c r="B1013" s="5"/>
      <c r="C1013" s="5"/>
      <c r="D1013" s="5"/>
      <c r="E1013" s="7"/>
      <c r="F1013" s="5"/>
      <c r="G1013" s="8"/>
      <c r="H1013" s="7"/>
      <c r="I1013" s="5"/>
      <c r="J1013" s="6"/>
      <c r="K1013" s="5"/>
      <c r="L1013" s="5"/>
      <c r="M1013" s="5"/>
      <c r="N1013" s="5"/>
      <c r="O1013" s="5"/>
      <c r="P1013" s="6"/>
      <c r="Q1013" s="5"/>
      <c r="R1013" s="5"/>
      <c r="S1013" s="5"/>
      <c r="T1013" s="5"/>
      <c r="U1013" s="5"/>
      <c r="V1013" s="5"/>
      <c r="W1013" s="5"/>
      <c r="X1013" s="7"/>
      <c r="Y1013" s="6"/>
      <c r="Z1013" s="5"/>
      <c r="AA1013" s="5"/>
      <c r="AB1013" s="5"/>
      <c r="AC1013" s="5"/>
      <c r="AD1013" s="5"/>
      <c r="AE1013" s="6"/>
      <c r="AF1013" s="5"/>
    </row>
    <row r="1014" spans="1:32" ht="15.75" customHeight="1">
      <c r="A1014" s="6"/>
      <c r="B1014" s="5"/>
      <c r="C1014" s="5"/>
      <c r="D1014" s="5"/>
      <c r="E1014" s="7"/>
      <c r="F1014" s="5"/>
      <c r="G1014" s="8"/>
      <c r="H1014" s="7"/>
      <c r="I1014" s="5"/>
      <c r="J1014" s="6"/>
      <c r="K1014" s="5"/>
      <c r="L1014" s="5"/>
      <c r="M1014" s="5"/>
      <c r="N1014" s="5"/>
      <c r="O1014" s="5"/>
      <c r="P1014" s="6"/>
      <c r="Q1014" s="5"/>
      <c r="R1014" s="5"/>
      <c r="S1014" s="5"/>
      <c r="T1014" s="5"/>
      <c r="U1014" s="5"/>
      <c r="V1014" s="5"/>
      <c r="W1014" s="5"/>
      <c r="X1014" s="7"/>
      <c r="Y1014" s="6"/>
      <c r="Z1014" s="5"/>
      <c r="AA1014" s="5"/>
      <c r="AB1014" s="5"/>
      <c r="AC1014" s="5"/>
      <c r="AD1014" s="5"/>
      <c r="AE1014" s="6"/>
      <c r="AF1014" s="5"/>
    </row>
    <row r="1015" spans="1:32" ht="15.75" customHeight="1">
      <c r="A1015" s="6"/>
      <c r="B1015" s="5"/>
      <c r="C1015" s="5"/>
      <c r="D1015" s="5"/>
      <c r="E1015" s="7"/>
      <c r="F1015" s="5"/>
      <c r="G1015" s="8"/>
      <c r="H1015" s="7"/>
      <c r="I1015" s="5"/>
      <c r="J1015" s="6"/>
      <c r="K1015" s="5"/>
      <c r="L1015" s="5"/>
      <c r="M1015" s="5"/>
      <c r="N1015" s="5"/>
      <c r="O1015" s="5"/>
      <c r="P1015" s="6"/>
      <c r="Q1015" s="5"/>
      <c r="R1015" s="5"/>
      <c r="S1015" s="5"/>
      <c r="T1015" s="5"/>
      <c r="U1015" s="5"/>
      <c r="V1015" s="5"/>
      <c r="W1015" s="5"/>
      <c r="X1015" s="7"/>
      <c r="Y1015" s="6"/>
      <c r="Z1015" s="5"/>
      <c r="AA1015" s="5"/>
      <c r="AB1015" s="5"/>
      <c r="AC1015" s="5"/>
      <c r="AD1015" s="5"/>
      <c r="AE1015" s="6"/>
      <c r="AF1015" s="5"/>
    </row>
    <row r="1016" spans="1:32" ht="15.75" customHeight="1">
      <c r="A1016" s="6"/>
      <c r="B1016" s="5"/>
      <c r="C1016" s="5"/>
      <c r="D1016" s="5"/>
      <c r="E1016" s="7"/>
      <c r="F1016" s="5"/>
      <c r="G1016" s="8"/>
      <c r="H1016" s="7"/>
      <c r="I1016" s="5"/>
      <c r="J1016" s="6"/>
      <c r="K1016" s="5"/>
      <c r="L1016" s="5"/>
      <c r="M1016" s="5"/>
      <c r="N1016" s="5"/>
      <c r="O1016" s="5"/>
      <c r="P1016" s="6"/>
      <c r="Q1016" s="5"/>
      <c r="R1016" s="5"/>
      <c r="S1016" s="5"/>
      <c r="T1016" s="5"/>
      <c r="U1016" s="5"/>
      <c r="V1016" s="5"/>
      <c r="W1016" s="5"/>
      <c r="X1016" s="7"/>
      <c r="Y1016" s="6"/>
      <c r="Z1016" s="5"/>
      <c r="AA1016" s="5"/>
      <c r="AB1016" s="5"/>
      <c r="AC1016" s="5"/>
      <c r="AD1016" s="5"/>
      <c r="AE1016" s="6"/>
      <c r="AF1016" s="5"/>
    </row>
    <row r="1017" spans="1:32" ht="15.75" customHeight="1">
      <c r="A1017" s="6"/>
      <c r="B1017" s="5"/>
      <c r="C1017" s="5"/>
      <c r="D1017" s="5"/>
      <c r="E1017" s="7"/>
      <c r="F1017" s="5"/>
      <c r="G1017" s="8"/>
      <c r="H1017" s="7"/>
      <c r="I1017" s="5"/>
      <c r="J1017" s="6"/>
      <c r="K1017" s="5"/>
      <c r="L1017" s="5"/>
      <c r="M1017" s="5"/>
      <c r="N1017" s="5"/>
      <c r="O1017" s="5"/>
      <c r="P1017" s="6"/>
      <c r="Q1017" s="5"/>
      <c r="R1017" s="5"/>
      <c r="S1017" s="5"/>
      <c r="T1017" s="5"/>
      <c r="U1017" s="5"/>
      <c r="V1017" s="5"/>
      <c r="W1017" s="5"/>
      <c r="X1017" s="7"/>
      <c r="Y1017" s="6"/>
      <c r="Z1017" s="5"/>
      <c r="AA1017" s="5"/>
      <c r="AB1017" s="5"/>
      <c r="AC1017" s="5"/>
      <c r="AD1017" s="5"/>
      <c r="AE1017" s="6"/>
      <c r="AF1017" s="5"/>
    </row>
    <row r="1018" spans="1:32" ht="15.75" customHeight="1">
      <c r="A1018" s="6"/>
      <c r="B1018" s="5"/>
      <c r="C1018" s="5"/>
      <c r="D1018" s="5"/>
      <c r="E1018" s="7"/>
      <c r="F1018" s="5"/>
      <c r="G1018" s="8"/>
      <c r="H1018" s="7"/>
      <c r="I1018" s="5"/>
      <c r="J1018" s="6"/>
      <c r="K1018" s="5"/>
      <c r="L1018" s="5"/>
      <c r="M1018" s="5"/>
      <c r="N1018" s="5"/>
      <c r="O1018" s="5"/>
      <c r="P1018" s="6"/>
      <c r="Q1018" s="5"/>
      <c r="R1018" s="5"/>
      <c r="S1018" s="5"/>
      <c r="T1018" s="5"/>
      <c r="U1018" s="5"/>
      <c r="V1018" s="5"/>
      <c r="W1018" s="5"/>
      <c r="X1018" s="7"/>
      <c r="Y1018" s="6"/>
      <c r="Z1018" s="5"/>
      <c r="AA1018" s="5"/>
      <c r="AB1018" s="5"/>
      <c r="AC1018" s="5"/>
      <c r="AD1018" s="5"/>
      <c r="AE1018" s="6"/>
      <c r="AF1018" s="5"/>
    </row>
    <row r="1019" spans="1:32" ht="15.75" customHeight="1">
      <c r="A1019" s="6"/>
      <c r="B1019" s="5"/>
      <c r="C1019" s="5"/>
      <c r="D1019" s="5"/>
      <c r="E1019" s="7"/>
      <c r="F1019" s="5"/>
      <c r="G1019" s="8"/>
      <c r="H1019" s="7"/>
      <c r="I1019" s="5"/>
      <c r="J1019" s="6"/>
      <c r="K1019" s="5"/>
      <c r="L1019" s="5"/>
      <c r="M1019" s="5"/>
      <c r="N1019" s="5"/>
      <c r="O1019" s="5"/>
      <c r="P1019" s="6"/>
      <c r="Q1019" s="5"/>
      <c r="R1019" s="5"/>
      <c r="S1019" s="5"/>
      <c r="T1019" s="5"/>
      <c r="U1019" s="5"/>
      <c r="V1019" s="5"/>
      <c r="W1019" s="5"/>
      <c r="X1019" s="7"/>
      <c r="Y1019" s="6"/>
      <c r="Z1019" s="5"/>
      <c r="AA1019" s="5"/>
      <c r="AB1019" s="5"/>
      <c r="AC1019" s="5"/>
      <c r="AD1019" s="5"/>
      <c r="AE1019" s="6"/>
      <c r="AF1019" s="5"/>
    </row>
    <row r="1020" spans="1:32" ht="15.75" customHeight="1">
      <c r="A1020" s="6"/>
      <c r="B1020" s="5"/>
      <c r="C1020" s="5"/>
      <c r="D1020" s="5"/>
      <c r="E1020" s="7"/>
      <c r="F1020" s="5"/>
      <c r="G1020" s="8"/>
      <c r="H1020" s="7"/>
      <c r="I1020" s="5"/>
      <c r="J1020" s="6"/>
      <c r="K1020" s="5"/>
      <c r="L1020" s="5"/>
      <c r="M1020" s="5"/>
      <c r="N1020" s="5"/>
      <c r="O1020" s="5"/>
      <c r="P1020" s="6"/>
      <c r="Q1020" s="5"/>
      <c r="R1020" s="5"/>
      <c r="S1020" s="5"/>
      <c r="T1020" s="5"/>
      <c r="U1020" s="5"/>
      <c r="V1020" s="5"/>
      <c r="W1020" s="5"/>
      <c r="X1020" s="7"/>
      <c r="Y1020" s="6"/>
      <c r="Z1020" s="5"/>
      <c r="AA1020" s="5"/>
      <c r="AB1020" s="5"/>
      <c r="AC1020" s="5"/>
      <c r="AD1020" s="5"/>
      <c r="AE1020" s="6"/>
      <c r="AF1020" s="5"/>
    </row>
    <row r="1021" spans="1:32" ht="15.75" customHeight="1">
      <c r="A1021" s="6"/>
      <c r="B1021" s="5"/>
      <c r="C1021" s="5"/>
      <c r="D1021" s="5"/>
      <c r="E1021" s="7"/>
      <c r="F1021" s="5"/>
      <c r="G1021" s="8"/>
      <c r="H1021" s="7"/>
      <c r="I1021" s="5"/>
      <c r="J1021" s="6"/>
      <c r="K1021" s="5"/>
      <c r="L1021" s="5"/>
      <c r="M1021" s="5"/>
      <c r="N1021" s="5"/>
      <c r="O1021" s="5"/>
      <c r="P1021" s="6"/>
      <c r="Q1021" s="5"/>
      <c r="R1021" s="5"/>
      <c r="S1021" s="5"/>
      <c r="T1021" s="5"/>
      <c r="U1021" s="5"/>
      <c r="V1021" s="5"/>
      <c r="W1021" s="5"/>
      <c r="X1021" s="7"/>
      <c r="Y1021" s="6"/>
      <c r="Z1021" s="5"/>
      <c r="AA1021" s="5"/>
      <c r="AB1021" s="5"/>
      <c r="AC1021" s="5"/>
      <c r="AD1021" s="5"/>
      <c r="AE1021" s="6"/>
      <c r="AF1021" s="5"/>
    </row>
    <row r="1022" spans="1:32" ht="15.75" customHeight="1">
      <c r="A1022" s="6"/>
      <c r="B1022" s="5"/>
      <c r="C1022" s="5"/>
      <c r="D1022" s="5"/>
      <c r="E1022" s="7"/>
      <c r="F1022" s="5"/>
      <c r="G1022" s="8"/>
      <c r="H1022" s="7"/>
      <c r="I1022" s="5"/>
      <c r="J1022" s="6"/>
      <c r="K1022" s="5"/>
      <c r="L1022" s="5"/>
      <c r="M1022" s="5"/>
      <c r="N1022" s="5"/>
      <c r="O1022" s="5"/>
      <c r="P1022" s="6"/>
      <c r="Q1022" s="5"/>
      <c r="R1022" s="5"/>
      <c r="S1022" s="5"/>
      <c r="T1022" s="5"/>
      <c r="U1022" s="5"/>
      <c r="V1022" s="5"/>
      <c r="W1022" s="5"/>
      <c r="X1022" s="7"/>
      <c r="Y1022" s="6"/>
      <c r="Z1022" s="5"/>
      <c r="AA1022" s="5"/>
      <c r="AB1022" s="5"/>
      <c r="AC1022" s="5"/>
      <c r="AD1022" s="5"/>
      <c r="AE1022" s="6"/>
      <c r="AF1022" s="5"/>
    </row>
    <row r="1023" spans="1:32" ht="15.75" customHeight="1">
      <c r="A1023" s="6"/>
      <c r="B1023" s="5"/>
      <c r="C1023" s="5"/>
      <c r="D1023" s="5"/>
      <c r="E1023" s="7"/>
      <c r="F1023" s="5"/>
      <c r="G1023" s="8"/>
      <c r="H1023" s="7"/>
      <c r="I1023" s="5"/>
      <c r="J1023" s="6"/>
      <c r="K1023" s="5"/>
      <c r="L1023" s="5"/>
      <c r="M1023" s="5"/>
      <c r="N1023" s="5"/>
      <c r="O1023" s="5"/>
      <c r="P1023" s="6"/>
      <c r="Q1023" s="5"/>
      <c r="R1023" s="5"/>
      <c r="S1023" s="5"/>
      <c r="T1023" s="5"/>
      <c r="U1023" s="5"/>
      <c r="V1023" s="5"/>
      <c r="W1023" s="5"/>
      <c r="X1023" s="7"/>
      <c r="Y1023" s="6"/>
      <c r="Z1023" s="5"/>
      <c r="AA1023" s="5"/>
      <c r="AB1023" s="5"/>
      <c r="AC1023" s="5"/>
      <c r="AD1023" s="5"/>
      <c r="AE1023" s="6"/>
      <c r="AF1023" s="5"/>
    </row>
    <row r="1024" spans="1:32" ht="15.75" customHeight="1">
      <c r="A1024" s="6"/>
      <c r="B1024" s="5"/>
      <c r="C1024" s="5"/>
      <c r="D1024" s="5"/>
      <c r="E1024" s="7"/>
      <c r="F1024" s="5"/>
      <c r="G1024" s="8"/>
      <c r="H1024" s="7"/>
      <c r="I1024" s="5"/>
      <c r="J1024" s="6"/>
      <c r="K1024" s="5"/>
      <c r="L1024" s="5"/>
      <c r="M1024" s="5"/>
      <c r="N1024" s="5"/>
      <c r="O1024" s="5"/>
      <c r="P1024" s="6"/>
      <c r="Q1024" s="5"/>
      <c r="R1024" s="5"/>
      <c r="S1024" s="5"/>
      <c r="T1024" s="5"/>
      <c r="U1024" s="5"/>
      <c r="V1024" s="5"/>
      <c r="W1024" s="5"/>
      <c r="X1024" s="7"/>
      <c r="Y1024" s="6"/>
      <c r="Z1024" s="5"/>
      <c r="AA1024" s="5"/>
      <c r="AB1024" s="5"/>
      <c r="AC1024" s="5"/>
      <c r="AD1024" s="5"/>
      <c r="AE1024" s="6"/>
      <c r="AF1024" s="5"/>
    </row>
    <row r="1025" spans="1:32" ht="15.75" customHeight="1">
      <c r="A1025" s="6"/>
      <c r="B1025" s="5"/>
      <c r="C1025" s="5"/>
      <c r="D1025" s="5"/>
      <c r="E1025" s="7"/>
      <c r="F1025" s="5"/>
      <c r="G1025" s="8"/>
      <c r="H1025" s="7"/>
      <c r="I1025" s="5"/>
      <c r="J1025" s="6"/>
      <c r="K1025" s="5"/>
      <c r="L1025" s="5"/>
      <c r="M1025" s="5"/>
      <c r="N1025" s="5"/>
      <c r="O1025" s="5"/>
      <c r="P1025" s="6"/>
      <c r="Q1025" s="5"/>
      <c r="R1025" s="5"/>
      <c r="S1025" s="5"/>
      <c r="T1025" s="5"/>
      <c r="U1025" s="5"/>
      <c r="V1025" s="5"/>
      <c r="W1025" s="5"/>
      <c r="X1025" s="7"/>
      <c r="Y1025" s="6"/>
      <c r="Z1025" s="5"/>
      <c r="AA1025" s="5"/>
      <c r="AB1025" s="5"/>
      <c r="AC1025" s="5"/>
      <c r="AD1025" s="5"/>
      <c r="AE1025" s="6"/>
      <c r="AF1025" s="5"/>
    </row>
    <row r="1026" spans="1:32" ht="15.75" customHeight="1">
      <c r="A1026" s="6"/>
      <c r="B1026" s="5"/>
      <c r="C1026" s="5"/>
      <c r="D1026" s="5"/>
      <c r="E1026" s="7"/>
      <c r="F1026" s="5"/>
      <c r="G1026" s="8"/>
      <c r="H1026" s="7"/>
      <c r="I1026" s="5"/>
      <c r="J1026" s="6"/>
      <c r="K1026" s="5"/>
      <c r="L1026" s="5"/>
      <c r="M1026" s="5"/>
      <c r="N1026" s="5"/>
      <c r="O1026" s="5"/>
      <c r="P1026" s="6"/>
      <c r="Q1026" s="5"/>
      <c r="R1026" s="5"/>
      <c r="S1026" s="5"/>
      <c r="T1026" s="5"/>
      <c r="U1026" s="5"/>
      <c r="V1026" s="5"/>
      <c r="W1026" s="5"/>
      <c r="X1026" s="7"/>
      <c r="Y1026" s="6"/>
      <c r="Z1026" s="5"/>
      <c r="AA1026" s="5"/>
      <c r="AB1026" s="5"/>
      <c r="AC1026" s="5"/>
      <c r="AD1026" s="5"/>
      <c r="AE1026" s="6"/>
      <c r="AF1026" s="5"/>
    </row>
    <row r="1027" spans="1:32" ht="15.75" customHeight="1">
      <c r="A1027" s="6"/>
      <c r="B1027" s="5"/>
      <c r="C1027" s="5"/>
      <c r="D1027" s="5"/>
      <c r="E1027" s="7"/>
      <c r="F1027" s="5"/>
      <c r="G1027" s="8"/>
      <c r="H1027" s="7"/>
      <c r="I1027" s="5"/>
      <c r="J1027" s="6"/>
      <c r="K1027" s="5"/>
      <c r="L1027" s="5"/>
      <c r="M1027" s="5"/>
      <c r="N1027" s="5"/>
      <c r="O1027" s="5"/>
      <c r="P1027" s="6"/>
      <c r="Q1027" s="5"/>
      <c r="R1027" s="5"/>
      <c r="S1027" s="5"/>
      <c r="T1027" s="5"/>
      <c r="U1027" s="5"/>
      <c r="V1027" s="5"/>
      <c r="W1027" s="5"/>
      <c r="X1027" s="7"/>
      <c r="Y1027" s="6"/>
      <c r="Z1027" s="5"/>
      <c r="AA1027" s="5"/>
      <c r="AB1027" s="5"/>
      <c r="AC1027" s="5"/>
      <c r="AD1027" s="5"/>
      <c r="AE1027" s="6"/>
      <c r="AF1027" s="5"/>
    </row>
    <row r="1028" spans="1:32" ht="15.75" customHeight="1">
      <c r="A1028" s="6"/>
      <c r="B1028" s="5"/>
      <c r="C1028" s="5"/>
      <c r="D1028" s="5"/>
      <c r="E1028" s="7"/>
      <c r="F1028" s="5"/>
      <c r="G1028" s="8"/>
      <c r="H1028" s="7"/>
      <c r="I1028" s="5"/>
      <c r="J1028" s="6"/>
      <c r="K1028" s="5"/>
      <c r="L1028" s="5"/>
      <c r="M1028" s="5"/>
      <c r="N1028" s="5"/>
      <c r="O1028" s="5"/>
      <c r="P1028" s="6"/>
      <c r="Q1028" s="5"/>
      <c r="R1028" s="5"/>
      <c r="S1028" s="5"/>
      <c r="T1028" s="5"/>
      <c r="U1028" s="5"/>
      <c r="V1028" s="5"/>
      <c r="W1028" s="5"/>
      <c r="X1028" s="7"/>
      <c r="Y1028" s="6"/>
      <c r="Z1028" s="5"/>
      <c r="AA1028" s="5"/>
      <c r="AB1028" s="5"/>
      <c r="AC1028" s="5"/>
      <c r="AD1028" s="5"/>
      <c r="AE1028" s="6"/>
      <c r="AF1028" s="5"/>
    </row>
    <row r="1029" spans="1:32" ht="15.75" customHeight="1">
      <c r="A1029" s="6"/>
      <c r="B1029" s="5"/>
      <c r="C1029" s="5"/>
      <c r="D1029" s="5"/>
      <c r="E1029" s="7"/>
      <c r="F1029" s="5"/>
      <c r="G1029" s="8"/>
      <c r="H1029" s="7"/>
      <c r="I1029" s="5"/>
      <c r="J1029" s="6"/>
      <c r="K1029" s="5"/>
      <c r="L1029" s="5"/>
      <c r="M1029" s="5"/>
      <c r="N1029" s="5"/>
      <c r="O1029" s="5"/>
      <c r="P1029" s="6"/>
      <c r="Q1029" s="5"/>
      <c r="R1029" s="5"/>
      <c r="S1029" s="5"/>
      <c r="T1029" s="5"/>
      <c r="U1029" s="5"/>
      <c r="V1029" s="5"/>
      <c r="W1029" s="5"/>
      <c r="X1029" s="7"/>
      <c r="Y1029" s="6"/>
      <c r="Z1029" s="5"/>
      <c r="AA1029" s="5"/>
      <c r="AB1029" s="5"/>
      <c r="AC1029" s="5"/>
      <c r="AD1029" s="5"/>
      <c r="AE1029" s="6"/>
      <c r="AF1029" s="5"/>
    </row>
    <row r="1030" spans="1:32" ht="15.75" customHeight="1">
      <c r="A1030" s="6"/>
      <c r="B1030" s="5"/>
      <c r="C1030" s="5"/>
      <c r="D1030" s="5"/>
      <c r="E1030" s="7"/>
      <c r="F1030" s="5"/>
      <c r="G1030" s="8"/>
      <c r="H1030" s="7"/>
      <c r="I1030" s="5"/>
      <c r="J1030" s="6"/>
      <c r="K1030" s="5"/>
      <c r="L1030" s="5"/>
      <c r="M1030" s="5"/>
      <c r="N1030" s="5"/>
      <c r="O1030" s="5"/>
      <c r="P1030" s="6"/>
      <c r="Q1030" s="5"/>
      <c r="R1030" s="5"/>
      <c r="S1030" s="5"/>
      <c r="T1030" s="5"/>
      <c r="U1030" s="5"/>
      <c r="V1030" s="5"/>
      <c r="W1030" s="5"/>
      <c r="X1030" s="7"/>
      <c r="Y1030" s="6"/>
      <c r="Z1030" s="5"/>
      <c r="AA1030" s="5"/>
      <c r="AB1030" s="5"/>
      <c r="AC1030" s="5"/>
      <c r="AD1030" s="5"/>
      <c r="AE1030" s="6"/>
      <c r="AF1030" s="5"/>
    </row>
    <row r="1031" spans="1:32" ht="15.75" customHeight="1">
      <c r="A1031" s="6"/>
      <c r="B1031" s="5"/>
      <c r="C1031" s="5"/>
      <c r="D1031" s="5"/>
      <c r="E1031" s="7"/>
      <c r="F1031" s="5"/>
      <c r="G1031" s="8"/>
      <c r="H1031" s="7"/>
      <c r="I1031" s="5"/>
      <c r="J1031" s="6"/>
      <c r="K1031" s="5"/>
      <c r="L1031" s="5"/>
      <c r="M1031" s="5"/>
      <c r="N1031" s="5"/>
      <c r="O1031" s="5"/>
      <c r="P1031" s="6"/>
      <c r="Q1031" s="5"/>
      <c r="R1031" s="5"/>
      <c r="S1031" s="5"/>
      <c r="T1031" s="5"/>
      <c r="U1031" s="5"/>
      <c r="V1031" s="5"/>
      <c r="W1031" s="5"/>
      <c r="X1031" s="7"/>
      <c r="Y1031" s="6"/>
      <c r="Z1031" s="5"/>
      <c r="AA1031" s="5"/>
      <c r="AB1031" s="5"/>
      <c r="AC1031" s="5"/>
      <c r="AD1031" s="5"/>
      <c r="AE1031" s="6"/>
      <c r="AF1031" s="5"/>
    </row>
    <row r="1032" spans="1:32" ht="15.75" customHeight="1">
      <c r="A1032" s="6"/>
      <c r="B1032" s="5"/>
      <c r="C1032" s="5"/>
      <c r="D1032" s="5"/>
      <c r="E1032" s="7"/>
      <c r="F1032" s="5"/>
      <c r="G1032" s="8"/>
      <c r="H1032" s="7"/>
      <c r="I1032" s="5"/>
      <c r="J1032" s="6"/>
      <c r="K1032" s="5"/>
      <c r="L1032" s="5"/>
      <c r="M1032" s="5"/>
      <c r="N1032" s="5"/>
      <c r="O1032" s="5"/>
      <c r="P1032" s="6"/>
      <c r="Q1032" s="5"/>
      <c r="R1032" s="5"/>
      <c r="S1032" s="5"/>
      <c r="T1032" s="5"/>
      <c r="U1032" s="5"/>
      <c r="V1032" s="5"/>
      <c r="W1032" s="5"/>
      <c r="X1032" s="7"/>
      <c r="Y1032" s="6"/>
      <c r="Z1032" s="5"/>
      <c r="AA1032" s="5"/>
      <c r="AB1032" s="5"/>
      <c r="AC1032" s="5"/>
      <c r="AD1032" s="5"/>
      <c r="AE1032" s="6"/>
      <c r="AF1032" s="5"/>
    </row>
    <row r="1033" spans="1:32" ht="15.75" customHeight="1">
      <c r="A1033" s="6"/>
      <c r="B1033" s="5"/>
      <c r="C1033" s="5"/>
      <c r="D1033" s="5"/>
      <c r="E1033" s="7"/>
      <c r="F1033" s="5"/>
      <c r="G1033" s="8"/>
      <c r="H1033" s="7"/>
      <c r="I1033" s="5"/>
      <c r="J1033" s="6"/>
      <c r="K1033" s="5"/>
      <c r="L1033" s="5"/>
      <c r="M1033" s="5"/>
      <c r="N1033" s="5"/>
      <c r="O1033" s="5"/>
      <c r="P1033" s="6"/>
      <c r="Q1033" s="5"/>
      <c r="R1033" s="5"/>
      <c r="S1033" s="5"/>
      <c r="T1033" s="5"/>
      <c r="U1033" s="5"/>
      <c r="V1033" s="5"/>
      <c r="W1033" s="5"/>
      <c r="X1033" s="7"/>
      <c r="Y1033" s="6"/>
      <c r="Z1033" s="5"/>
      <c r="AA1033" s="5"/>
      <c r="AB1033" s="5"/>
      <c r="AC1033" s="5"/>
      <c r="AD1033" s="5"/>
      <c r="AE1033" s="6"/>
      <c r="AF1033" s="5"/>
    </row>
    <row r="1034" spans="1:32" ht="15.75" customHeight="1">
      <c r="A1034" s="6"/>
      <c r="B1034" s="5"/>
      <c r="C1034" s="5"/>
      <c r="D1034" s="5"/>
      <c r="E1034" s="7"/>
      <c r="F1034" s="5"/>
      <c r="G1034" s="8"/>
      <c r="H1034" s="7"/>
      <c r="I1034" s="5"/>
      <c r="J1034" s="6"/>
      <c r="K1034" s="5"/>
      <c r="L1034" s="5"/>
      <c r="M1034" s="5"/>
      <c r="N1034" s="5"/>
      <c r="O1034" s="5"/>
      <c r="P1034" s="6"/>
      <c r="Q1034" s="5"/>
      <c r="R1034" s="5"/>
      <c r="S1034" s="5"/>
      <c r="T1034" s="5"/>
      <c r="U1034" s="5"/>
      <c r="V1034" s="5"/>
      <c r="W1034" s="5"/>
      <c r="X1034" s="7"/>
      <c r="Y1034" s="6"/>
      <c r="Z1034" s="5"/>
      <c r="AA1034" s="5"/>
      <c r="AB1034" s="5"/>
      <c r="AC1034" s="5"/>
      <c r="AD1034" s="5"/>
      <c r="AE1034" s="6"/>
      <c r="AF1034" s="5"/>
    </row>
    <row r="1035" spans="1:32" ht="15.75" customHeight="1">
      <c r="A1035" s="6"/>
      <c r="B1035" s="5"/>
      <c r="C1035" s="5"/>
      <c r="D1035" s="5"/>
      <c r="E1035" s="7"/>
      <c r="F1035" s="5"/>
      <c r="G1035" s="8"/>
      <c r="H1035" s="7"/>
      <c r="I1035" s="5"/>
      <c r="J1035" s="6"/>
      <c r="K1035" s="5"/>
      <c r="L1035" s="5"/>
      <c r="M1035" s="5"/>
      <c r="N1035" s="5"/>
      <c r="O1035" s="5"/>
      <c r="P1035" s="6"/>
      <c r="Q1035" s="5"/>
      <c r="R1035" s="5"/>
      <c r="S1035" s="5"/>
      <c r="T1035" s="5"/>
      <c r="U1035" s="5"/>
      <c r="V1035" s="5"/>
      <c r="W1035" s="5"/>
      <c r="X1035" s="7"/>
      <c r="Y1035" s="6"/>
      <c r="Z1035" s="5"/>
      <c r="AA1035" s="5"/>
      <c r="AB1035" s="5"/>
      <c r="AC1035" s="5"/>
      <c r="AD1035" s="5"/>
      <c r="AE1035" s="6"/>
      <c r="AF1035" s="5"/>
    </row>
    <row r="1036" spans="1:32" ht="15.75" customHeight="1">
      <c r="A1036" s="6"/>
      <c r="B1036" s="5"/>
      <c r="C1036" s="5"/>
      <c r="D1036" s="5"/>
      <c r="E1036" s="7"/>
      <c r="F1036" s="5"/>
      <c r="G1036" s="8"/>
      <c r="H1036" s="7"/>
      <c r="I1036" s="5"/>
      <c r="J1036" s="6"/>
      <c r="K1036" s="5"/>
      <c r="L1036" s="5"/>
      <c r="M1036" s="5"/>
      <c r="N1036" s="5"/>
      <c r="O1036" s="5"/>
      <c r="P1036" s="6"/>
      <c r="Q1036" s="5"/>
      <c r="R1036" s="5"/>
      <c r="S1036" s="5"/>
      <c r="T1036" s="5"/>
      <c r="U1036" s="5"/>
      <c r="V1036" s="5"/>
      <c r="W1036" s="5"/>
      <c r="X1036" s="7"/>
      <c r="Y1036" s="6"/>
      <c r="Z1036" s="5"/>
      <c r="AA1036" s="5"/>
      <c r="AB1036" s="5"/>
      <c r="AC1036" s="5"/>
      <c r="AD1036" s="5"/>
      <c r="AE1036" s="6"/>
      <c r="AF1036" s="5"/>
    </row>
    <row r="1037" spans="1:32" customFormat="1" ht="15.75" customHeight="1"/>
    <row r="1038" spans="1:32" customFormat="1" ht="15.75" customHeight="1"/>
    <row r="1039" spans="1:32" customFormat="1" ht="15.75" customHeight="1"/>
    <row r="1040" spans="1:32" customFormat="1" ht="15.75" customHeight="1"/>
    <row r="1041" customFormat="1" ht="15.75" customHeight="1"/>
    <row r="1042" customFormat="1" ht="15.75" customHeight="1"/>
    <row r="1043" customFormat="1" ht="15.75" customHeight="1"/>
    <row r="1044" customFormat="1" ht="15.75" customHeight="1"/>
    <row r="1045" customFormat="1" ht="15.75" customHeight="1"/>
    <row r="1046" customFormat="1" ht="15.75" customHeight="1"/>
    <row r="1047" customFormat="1" ht="15.75" customHeight="1"/>
    <row r="1048" customFormat="1" ht="15.75" customHeight="1"/>
    <row r="1049" customFormat="1" ht="15.75" customHeight="1"/>
    <row r="1050" customFormat="1" ht="15.75" customHeight="1"/>
    <row r="1051" customFormat="1" ht="15.75" customHeight="1"/>
    <row r="1052" customFormat="1" ht="15.75" customHeight="1"/>
    <row r="1053" customFormat="1" ht="15.75" customHeight="1"/>
    <row r="1054" customFormat="1" ht="15.75" customHeight="1"/>
    <row r="1055" customFormat="1" ht="15.75" customHeight="1"/>
    <row r="1056" customFormat="1" ht="15.75" customHeight="1"/>
    <row r="1057" customFormat="1" ht="15.75" customHeight="1"/>
    <row r="1058" customFormat="1" ht="15.75" customHeight="1"/>
    <row r="1059" customFormat="1" ht="15.75" customHeight="1"/>
    <row r="1060" customFormat="1" ht="15.75" customHeight="1"/>
    <row r="1061" customFormat="1" ht="15.75" customHeight="1"/>
    <row r="1062" customFormat="1" ht="15.75" customHeight="1"/>
    <row r="1063" customFormat="1" ht="15.75" customHeight="1"/>
    <row r="1064" customFormat="1" ht="15.75" customHeight="1"/>
    <row r="1065" customFormat="1" ht="15.75" customHeight="1"/>
    <row r="1066" customFormat="1" ht="15.75" customHeight="1"/>
    <row r="1067" customFormat="1" ht="15.75" customHeight="1"/>
    <row r="1068" customFormat="1" ht="15.75" customHeight="1"/>
    <row r="1069" customFormat="1" ht="15.75" customHeight="1"/>
    <row r="1070" customFormat="1" ht="15.75" customHeight="1"/>
    <row r="1071" customFormat="1" ht="15.75" customHeight="1"/>
    <row r="1072" customFormat="1" ht="15.75" customHeight="1"/>
    <row r="1073" customFormat="1" ht="15.75" customHeight="1"/>
    <row r="1074" customFormat="1" ht="15.75" customHeight="1"/>
    <row r="1075" customFormat="1" ht="15.75" customHeight="1"/>
    <row r="1076" customFormat="1" ht="15.75" customHeight="1"/>
    <row r="1077" customFormat="1" ht="15.75" customHeight="1"/>
    <row r="1078" customFormat="1" ht="15.75" customHeight="1"/>
    <row r="1079" customFormat="1" ht="15.75" customHeight="1"/>
    <row r="1080" customFormat="1" ht="15.75" customHeight="1"/>
    <row r="1081" customFormat="1" ht="14.5"/>
    <row r="1082" customFormat="1" ht="14.5"/>
    <row r="1083" customFormat="1" ht="14.5"/>
    <row r="1084" customFormat="1" ht="14.5"/>
    <row r="1085" customFormat="1" ht="14.5"/>
    <row r="1086" customFormat="1" ht="14.5"/>
    <row r="1087" customFormat="1" ht="14.5"/>
    <row r="1088" customFormat="1" ht="14.5"/>
    <row r="1089" customFormat="1" ht="14.5"/>
    <row r="1090" customFormat="1" ht="14.5"/>
    <row r="1091" customFormat="1" ht="14.5"/>
    <row r="1092" customFormat="1" ht="14.5"/>
    <row r="1093" customFormat="1" ht="14.5"/>
    <row r="1094" customFormat="1" ht="14.5"/>
    <row r="1095" customFormat="1" ht="14.5"/>
    <row r="1096" customFormat="1" ht="14.5"/>
    <row r="1097" customFormat="1" ht="14.5"/>
    <row r="1098" customFormat="1" ht="14.5"/>
    <row r="1099" customFormat="1" ht="14.5"/>
    <row r="1100" customFormat="1" ht="14.5"/>
    <row r="1101" customFormat="1" ht="14.5"/>
    <row r="1102" customFormat="1" ht="14.5"/>
    <row r="1103" customFormat="1" ht="14.5"/>
    <row r="1104" customFormat="1" ht="14.5"/>
    <row r="1105" customFormat="1" ht="14.5"/>
    <row r="1106" customFormat="1" ht="14.5"/>
    <row r="1107" customFormat="1" ht="14.5"/>
    <row r="1108" customFormat="1" ht="14.5"/>
    <row r="1109" customFormat="1" ht="14.5"/>
    <row r="1110" customFormat="1" ht="14.5"/>
    <row r="1111" customFormat="1" ht="14.5"/>
    <row r="1112" customFormat="1" ht="14.5"/>
    <row r="1113" customFormat="1" ht="14.5"/>
    <row r="1114" customFormat="1" ht="14.5"/>
    <row r="1115" customFormat="1" ht="14.5"/>
    <row r="1116" customFormat="1" ht="14.5"/>
    <row r="1117" customFormat="1" ht="14.5"/>
    <row r="1118" customFormat="1" ht="14.5"/>
    <row r="1119" customFormat="1" ht="14.5"/>
    <row r="1120" customFormat="1" ht="14.5"/>
    <row r="1121" customFormat="1" ht="14.5"/>
    <row r="1122" customFormat="1" ht="14.5"/>
    <row r="1123" customFormat="1" ht="14.5"/>
    <row r="1124" customFormat="1" ht="14.5"/>
    <row r="1125" customFormat="1" ht="14.5"/>
    <row r="1126" customFormat="1" ht="14.5"/>
    <row r="1127" customFormat="1" ht="14.5"/>
    <row r="1128" customFormat="1" ht="14.5"/>
    <row r="1129" customFormat="1" ht="14.5"/>
    <row r="1130" customFormat="1" ht="14.5"/>
    <row r="1131" customFormat="1" ht="14.5"/>
    <row r="1132" customFormat="1" ht="14.5"/>
    <row r="1133" customFormat="1" ht="14.5"/>
    <row r="1134" customFormat="1" ht="14.5"/>
    <row r="1135" customFormat="1" ht="14.5"/>
    <row r="1136" customFormat="1" ht="14.5"/>
    <row r="1137" customFormat="1" ht="14.5"/>
    <row r="1138" customFormat="1" ht="14.5"/>
    <row r="1139" customFormat="1" ht="14.5"/>
    <row r="1140" customFormat="1" ht="14.5"/>
    <row r="1141" customFormat="1" ht="14.5"/>
    <row r="1142" customFormat="1" ht="14.5"/>
    <row r="1143" customFormat="1" ht="14.5"/>
    <row r="1144" customFormat="1" ht="14.5"/>
    <row r="1145" customFormat="1" ht="14.5"/>
    <row r="1146" customFormat="1" ht="14.5"/>
    <row r="1147" customFormat="1" ht="14.5"/>
    <row r="1148" customFormat="1" ht="14.5"/>
    <row r="1149" customFormat="1" ht="14.5"/>
    <row r="1150" customFormat="1" ht="14.5"/>
    <row r="1151" customFormat="1" ht="14.5"/>
    <row r="1152" customFormat="1" ht="14.5"/>
    <row r="1153" customFormat="1" ht="14.5"/>
    <row r="1154" customFormat="1" ht="14.5"/>
    <row r="1155" customFormat="1" ht="14.5"/>
    <row r="1156" customFormat="1" ht="14.5"/>
    <row r="1157" customFormat="1" ht="14.5"/>
    <row r="1158" customFormat="1" ht="14.5"/>
    <row r="1159" customFormat="1" ht="14.5"/>
    <row r="1160" customFormat="1" ht="14.5"/>
    <row r="1161" customFormat="1" ht="14.5"/>
    <row r="1162" customFormat="1" ht="14.5"/>
    <row r="1163" customFormat="1" ht="14.5"/>
    <row r="1164" customFormat="1" ht="14.5"/>
    <row r="1165" customFormat="1" ht="14.5"/>
    <row r="1166" customFormat="1" ht="14.5"/>
    <row r="1167" customFormat="1" ht="14.5"/>
    <row r="1168" customFormat="1" ht="14.5"/>
    <row r="1169" customFormat="1" ht="14.5"/>
    <row r="1170" customFormat="1" ht="14.5"/>
    <row r="1171" customFormat="1" ht="14.5"/>
    <row r="1172" customFormat="1" ht="14.5"/>
    <row r="1173" customFormat="1" ht="14.5"/>
    <row r="1174" customFormat="1" ht="14.5"/>
    <row r="1175" customFormat="1" ht="14.5"/>
    <row r="1176" customFormat="1" ht="14.5"/>
    <row r="1177" customFormat="1" ht="14.5"/>
    <row r="1178" customFormat="1" ht="14.5"/>
    <row r="1179" customFormat="1" ht="14.5"/>
    <row r="1180" customFormat="1" ht="14.5"/>
    <row r="1181" customFormat="1" ht="14.5"/>
    <row r="1182" customFormat="1" ht="14.5"/>
    <row r="1183" customFormat="1" ht="14.5"/>
    <row r="1184" customFormat="1" ht="14.5"/>
    <row r="1185" customFormat="1" ht="14.5"/>
    <row r="1186" customFormat="1" ht="14.5"/>
    <row r="1187" customFormat="1" ht="14.5"/>
    <row r="1188" customFormat="1" ht="14.5"/>
    <row r="1189" customFormat="1" ht="14.5"/>
    <row r="1190" customFormat="1" ht="14.5"/>
    <row r="1191" customFormat="1" ht="14.5"/>
    <row r="1192" customFormat="1" ht="14.5"/>
    <row r="1193" customFormat="1" ht="14.5"/>
    <row r="1194" customFormat="1" ht="14.5"/>
    <row r="1195" customFormat="1" ht="14.5"/>
    <row r="1196" customFormat="1" ht="14.5"/>
    <row r="1197" customFormat="1" ht="14.5"/>
    <row r="1198" customFormat="1" ht="14.5"/>
    <row r="1199" customFormat="1" ht="14.5"/>
    <row r="1200" customFormat="1" ht="14.5"/>
    <row r="1201" customFormat="1" ht="14.5"/>
    <row r="1202" customFormat="1" ht="14.5"/>
    <row r="1203" customFormat="1" ht="14.5"/>
    <row r="1204" customFormat="1" ht="14.5"/>
    <row r="1205" customFormat="1" ht="14.5"/>
    <row r="1206" customFormat="1" ht="14.5"/>
    <row r="1207" customFormat="1" ht="14.5"/>
    <row r="1208" customFormat="1" ht="14.5"/>
    <row r="1209" customFormat="1" ht="14.5"/>
    <row r="1210" customFormat="1" ht="14.5"/>
    <row r="1211" customFormat="1" ht="14.5"/>
    <row r="1212" customFormat="1" ht="14.5"/>
    <row r="1213" customFormat="1" ht="14.5"/>
    <row r="1214" customFormat="1" ht="14.5"/>
    <row r="1215" customFormat="1" ht="14.5"/>
    <row r="1216" customFormat="1" ht="14.5"/>
    <row r="1217" customFormat="1" ht="14.5"/>
    <row r="1218" customFormat="1" ht="14.5"/>
    <row r="1219" customFormat="1" ht="14.5"/>
    <row r="1220" customFormat="1" ht="14.5"/>
    <row r="1221" customFormat="1" ht="14.5"/>
    <row r="1222" customFormat="1" ht="14.5"/>
    <row r="1223" customFormat="1" ht="14.5"/>
    <row r="1224" customFormat="1" ht="14.5"/>
    <row r="1225" customFormat="1" ht="14.5"/>
    <row r="1226" customFormat="1" ht="14.5"/>
    <row r="1227" customFormat="1" ht="14.5"/>
    <row r="1228" customFormat="1" ht="14.5"/>
    <row r="1229" customFormat="1" ht="14.5"/>
    <row r="1230" customFormat="1" ht="14.5"/>
    <row r="1231" customFormat="1" ht="14.5"/>
    <row r="1232" customFormat="1" ht="14.5"/>
    <row r="1233" customFormat="1" ht="14.5"/>
    <row r="1234" customFormat="1" ht="14.5"/>
    <row r="1235" customFormat="1" ht="14.5"/>
    <row r="1236" customFormat="1" ht="14.5"/>
    <row r="1237" customFormat="1" ht="14.5"/>
    <row r="1238" customFormat="1" ht="14.5"/>
    <row r="1239" customFormat="1" ht="14.5"/>
    <row r="1240" customFormat="1" ht="14.5"/>
    <row r="1241" customFormat="1" ht="14.5"/>
    <row r="1242" customFormat="1" ht="14.5"/>
    <row r="1243" customFormat="1" ht="14.5"/>
    <row r="1244" customFormat="1" ht="14.5"/>
    <row r="1245" customFormat="1" ht="14.5"/>
    <row r="1246" customFormat="1" ht="14.5"/>
    <row r="1247" customFormat="1" ht="14.5"/>
    <row r="1248" customFormat="1" ht="14.5"/>
    <row r="1249" customFormat="1" ht="14.5"/>
    <row r="1250" customFormat="1" ht="14.5"/>
    <row r="1251" customFormat="1" ht="14.5"/>
    <row r="1252" customFormat="1" ht="14.5"/>
    <row r="1253" customFormat="1" ht="14.5"/>
    <row r="1254" customFormat="1" ht="14.5"/>
    <row r="1255" customFormat="1" ht="14.5"/>
    <row r="1256" customFormat="1" ht="14.5"/>
    <row r="1257" customFormat="1" ht="14.5"/>
    <row r="1258" customFormat="1" ht="14.5"/>
    <row r="1259" customFormat="1" ht="14.5"/>
    <row r="1260" customFormat="1" ht="14.5"/>
    <row r="1261" customFormat="1" ht="14.5"/>
    <row r="1262" customFormat="1" ht="14.5"/>
    <row r="1263" customFormat="1" ht="14.5"/>
    <row r="1264" customFormat="1" ht="14.5"/>
    <row r="1265" customFormat="1" ht="14.5"/>
    <row r="1266" customFormat="1" ht="14.5"/>
    <row r="1267" customFormat="1" ht="14.5"/>
    <row r="1268" customFormat="1" ht="14.5"/>
    <row r="1269" customFormat="1" ht="14.5"/>
    <row r="1270" customFormat="1" ht="14.5"/>
    <row r="1271" customFormat="1" ht="14.5"/>
    <row r="1272" customFormat="1" ht="14.5"/>
    <row r="1273" customFormat="1" ht="14.5"/>
    <row r="1274" customFormat="1" ht="14.5"/>
    <row r="1275" customFormat="1" ht="14.5"/>
    <row r="1276" customFormat="1" ht="14.5"/>
    <row r="1277" customFormat="1" ht="14.5"/>
    <row r="1278" customFormat="1" ht="14.5"/>
    <row r="1279" customFormat="1" ht="14.5"/>
    <row r="1280" customFormat="1" ht="14.5"/>
    <row r="1281" customFormat="1" ht="14.5"/>
    <row r="1282" customFormat="1" ht="14.5"/>
    <row r="1283" customFormat="1" ht="14.5"/>
    <row r="1284" customFormat="1" ht="14.5"/>
    <row r="1285" customFormat="1" ht="14.5"/>
    <row r="1286" customFormat="1" ht="14.5"/>
    <row r="1287" customFormat="1" ht="14.5"/>
    <row r="1288" customFormat="1" ht="14.5"/>
    <row r="1289" customFormat="1" ht="14.5"/>
    <row r="1290" customFormat="1" ht="14.5"/>
    <row r="1291" customFormat="1" ht="14.5"/>
    <row r="1292" customFormat="1" ht="14.5"/>
    <row r="1293" customFormat="1" ht="14.5"/>
    <row r="1294" customFormat="1" ht="14.5"/>
    <row r="1295" customFormat="1" ht="14.5"/>
    <row r="1296" customFormat="1" ht="14.5"/>
    <row r="1297" customFormat="1" ht="14.5"/>
    <row r="1298" customFormat="1" ht="14.5"/>
    <row r="1299" customFormat="1" ht="14.5"/>
    <row r="1300" customFormat="1" ht="14.5"/>
    <row r="1301" customFormat="1" ht="14.5"/>
    <row r="1302" customFormat="1" ht="14.5"/>
    <row r="1303" customFormat="1" ht="14.5"/>
    <row r="1304" customFormat="1" ht="14.5"/>
    <row r="1305" customFormat="1" ht="14.5"/>
    <row r="1306" customFormat="1" ht="14.5"/>
    <row r="1307" customFormat="1" ht="14.5"/>
    <row r="1308" customFormat="1" ht="14.5"/>
    <row r="1309" customFormat="1" ht="14.5"/>
    <row r="1310" customFormat="1" ht="14.5"/>
    <row r="1311" customFormat="1" ht="14.5"/>
    <row r="1312" customFormat="1" ht="14.5"/>
    <row r="1313" customFormat="1" ht="14.5"/>
    <row r="1314" customFormat="1" ht="14.5"/>
    <row r="1315" customFormat="1" ht="14.5"/>
    <row r="1316" customFormat="1" ht="14.5"/>
    <row r="1317" customFormat="1" ht="14.5"/>
    <row r="1318" customFormat="1" ht="14.5"/>
    <row r="1319" customFormat="1" ht="14.5"/>
    <row r="1320" customFormat="1" ht="14.5"/>
    <row r="1321" customFormat="1" ht="14.5"/>
    <row r="1322" customFormat="1" ht="14.5"/>
    <row r="1323" customFormat="1" ht="14.5"/>
    <row r="1324" customFormat="1" ht="14.5"/>
    <row r="1325" customFormat="1" ht="14.5"/>
    <row r="1326" customFormat="1" ht="14.5"/>
    <row r="1327" customFormat="1" ht="14.5"/>
    <row r="1328" customFormat="1" ht="14.5"/>
    <row r="1329" customFormat="1" ht="14.5"/>
    <row r="1330" customFormat="1" ht="14.5"/>
    <row r="1331" customFormat="1" ht="14.5"/>
    <row r="1332" customFormat="1" ht="14.5"/>
    <row r="1333" customFormat="1" ht="14.5"/>
    <row r="1334" customFormat="1" ht="14.5"/>
    <row r="1335" customFormat="1" ht="14.5"/>
    <row r="1336" customFormat="1" ht="14.5"/>
    <row r="1337" customFormat="1" ht="14.5"/>
    <row r="1338" customFormat="1" ht="14.5"/>
    <row r="1339" customFormat="1" ht="14.5"/>
    <row r="1340" customFormat="1" ht="14.5"/>
    <row r="1341" customFormat="1" ht="14.5"/>
    <row r="1342" customFormat="1" ht="14.5"/>
    <row r="1343" customFormat="1" ht="14.5"/>
    <row r="1344" customFormat="1" ht="14.5"/>
    <row r="1345" customFormat="1" ht="14.5"/>
    <row r="1346" customFormat="1" ht="14.5"/>
    <row r="1347" customFormat="1" ht="14.5"/>
    <row r="1348" customFormat="1" ht="14.5"/>
    <row r="1349" customFormat="1" ht="14.5"/>
    <row r="1350" customFormat="1" ht="14.5"/>
    <row r="1351" customFormat="1" ht="14.5"/>
    <row r="1352" customFormat="1" ht="14.5"/>
    <row r="1353" customFormat="1" ht="14.5"/>
    <row r="1354" customFormat="1" ht="14.5"/>
    <row r="1355" customFormat="1" ht="14.5"/>
    <row r="1356" customFormat="1" ht="14.5"/>
    <row r="1357" customFormat="1" ht="14.5"/>
    <row r="1358" customFormat="1" ht="14.5"/>
    <row r="1359" customFormat="1" ht="14.5"/>
    <row r="1360" customFormat="1" ht="14.5"/>
    <row r="1361" customFormat="1" ht="14.5"/>
    <row r="1362" customFormat="1" ht="14.5"/>
    <row r="1363" customFormat="1" ht="14.5"/>
    <row r="1364" customFormat="1" ht="14.5"/>
    <row r="1365" customFormat="1" ht="14.5"/>
    <row r="1366" customFormat="1" ht="14.5"/>
    <row r="1367" customFormat="1" ht="14.5"/>
    <row r="1368" customFormat="1" ht="14.5"/>
    <row r="1369" customFormat="1" ht="14.5"/>
    <row r="1370" customFormat="1" ht="14.5"/>
    <row r="1371" customFormat="1" ht="14.5"/>
    <row r="1372" customFormat="1" ht="14.5"/>
    <row r="1373" customFormat="1" ht="14.5"/>
    <row r="1374" customFormat="1" ht="14.5"/>
    <row r="1375" customFormat="1" ht="14.5"/>
    <row r="1376" customFormat="1" ht="14.5"/>
    <row r="1377" customFormat="1" ht="14.5"/>
    <row r="1378" customFormat="1" ht="14.5"/>
    <row r="1379" customFormat="1" ht="14.5"/>
    <row r="1380" customFormat="1" ht="14.5"/>
    <row r="1381" customFormat="1" ht="14.5"/>
    <row r="1382" customFormat="1" ht="14.5"/>
    <row r="1383" customFormat="1" ht="14.5"/>
    <row r="1384" customFormat="1" ht="14.5"/>
    <row r="1385" customFormat="1" ht="14.5"/>
    <row r="1386" customFormat="1" ht="14.5"/>
    <row r="1387" customFormat="1" ht="14.5"/>
    <row r="1388" customFormat="1" ht="14.5"/>
    <row r="1389" customFormat="1" ht="14.5"/>
    <row r="1390" customFormat="1" ht="14.5"/>
    <row r="1391" customFormat="1" ht="14.5"/>
    <row r="1392" customFormat="1" ht="14.5"/>
    <row r="1393" customFormat="1" ht="14.5"/>
    <row r="1394" customFormat="1" ht="14.5"/>
    <row r="1395" customFormat="1" ht="14.5"/>
    <row r="1396" customFormat="1" ht="14.5"/>
    <row r="1397" customFormat="1" ht="14.5"/>
    <row r="1398" customFormat="1" ht="14.5"/>
    <row r="1399" customFormat="1" ht="14.5"/>
    <row r="1400" customFormat="1" ht="14.5"/>
    <row r="1401" customFormat="1" ht="14.5"/>
    <row r="1402" customFormat="1" ht="14.5"/>
    <row r="1403" customFormat="1" ht="14.5"/>
    <row r="1404" customFormat="1" ht="14.5"/>
    <row r="1405" customFormat="1" ht="14.5"/>
    <row r="1406" customFormat="1" ht="14.5"/>
    <row r="1407" customFormat="1" ht="14.5"/>
    <row r="1408" customFormat="1" ht="14.5"/>
    <row r="1409" customFormat="1" ht="14.5"/>
    <row r="1410" customFormat="1" ht="14.5"/>
    <row r="1411" customFormat="1" ht="14.5"/>
    <row r="1412" customFormat="1" ht="14.5"/>
    <row r="1413" customFormat="1" ht="14.5"/>
    <row r="1414" customFormat="1" ht="14.5"/>
    <row r="1415" customFormat="1" ht="14.5"/>
    <row r="1416" customFormat="1" ht="14.5"/>
    <row r="1417" customFormat="1" ht="14.5"/>
    <row r="1418" customFormat="1" ht="14.5"/>
    <row r="1419" customFormat="1" ht="14.5"/>
    <row r="1420" customFormat="1" ht="14.5"/>
    <row r="1421" customFormat="1" ht="14.5"/>
    <row r="1422" customFormat="1" ht="14.5"/>
    <row r="1423" customFormat="1" ht="14.5"/>
    <row r="1424" customFormat="1" ht="14.5"/>
    <row r="1425" customFormat="1" ht="14.5"/>
    <row r="1426" customFormat="1" ht="14.5"/>
    <row r="1427" customFormat="1" ht="14.5"/>
    <row r="1428" customFormat="1" ht="14.5"/>
    <row r="1429" customFormat="1" ht="14.5"/>
    <row r="1430" customFormat="1" ht="14.5"/>
    <row r="1431" customFormat="1" ht="14.5"/>
    <row r="1432" customFormat="1" ht="14.5"/>
    <row r="1433" customFormat="1" ht="14.5"/>
    <row r="1434" customFormat="1" ht="14.5"/>
    <row r="1435" customFormat="1" ht="14.5"/>
    <row r="1436" customFormat="1" ht="14.5"/>
    <row r="1437" customFormat="1" ht="14.5"/>
    <row r="1438" customFormat="1" ht="14.5"/>
    <row r="1439" customFormat="1" ht="14.5"/>
    <row r="1440" customFormat="1" ht="14.5"/>
    <row r="1441" customFormat="1" ht="14.5"/>
    <row r="1442" customFormat="1" ht="14.5"/>
    <row r="1443" customFormat="1" ht="14.5"/>
    <row r="1444" customFormat="1" ht="14.5"/>
    <row r="1445" customFormat="1" ht="14.5"/>
    <row r="1446" customFormat="1" ht="14.5"/>
    <row r="1447" customFormat="1" ht="14.5"/>
    <row r="1448" customFormat="1" ht="14.5"/>
    <row r="1449" customFormat="1" ht="14.5"/>
    <row r="1450" customFormat="1" ht="14.5"/>
    <row r="1451" customFormat="1" ht="14.5"/>
    <row r="1452" customFormat="1" ht="14.5"/>
    <row r="1453" customFormat="1" ht="14.5"/>
    <row r="1454" customFormat="1" ht="14.5"/>
    <row r="1455" customFormat="1" ht="14.5"/>
    <row r="1456" customFormat="1" ht="14.5"/>
    <row r="1457" customFormat="1" ht="14.5"/>
    <row r="1458" customFormat="1" ht="14.5"/>
    <row r="1459" customFormat="1" ht="14.5"/>
    <row r="1460" customFormat="1" ht="14.5"/>
    <row r="1461" customFormat="1" ht="14.5"/>
    <row r="1462" customFormat="1" ht="14.5"/>
    <row r="1463" customFormat="1" ht="14.5"/>
    <row r="1464" customFormat="1" ht="14.5"/>
    <row r="1465" customFormat="1" ht="14.5"/>
    <row r="1466" customFormat="1" ht="14.5"/>
    <row r="1467" customFormat="1" ht="14.5"/>
    <row r="1468" customFormat="1" ht="14.5"/>
    <row r="1469" customFormat="1" ht="14.5"/>
    <row r="1470" customFormat="1" ht="14.5"/>
    <row r="1471" customFormat="1" ht="14.5"/>
    <row r="1472" customFormat="1" ht="14.5"/>
    <row r="1473" customFormat="1" ht="14.5"/>
    <row r="1474" customFormat="1" ht="14.5"/>
    <row r="1475" customFormat="1" ht="14.5"/>
    <row r="1476" customFormat="1" ht="14.5"/>
    <row r="1477" customFormat="1" ht="14.5"/>
    <row r="1478" customFormat="1" ht="14.5"/>
    <row r="1479" customFormat="1" ht="14.5"/>
    <row r="1480" customFormat="1" ht="14.5"/>
    <row r="1481" customFormat="1" ht="14.5"/>
    <row r="1482" customFormat="1" ht="14.5"/>
    <row r="1483" customFormat="1" ht="14.5"/>
    <row r="1484" customFormat="1" ht="14.5"/>
    <row r="1485" customFormat="1" ht="14.5"/>
    <row r="1486" customFormat="1" ht="14.5"/>
    <row r="1487" customFormat="1" ht="14.5"/>
    <row r="1488" customFormat="1" ht="14.5"/>
    <row r="1489" customFormat="1" ht="14.5"/>
    <row r="1490" customFormat="1" ht="14.5"/>
    <row r="1491" customFormat="1" ht="14.5"/>
    <row r="1492" customFormat="1" ht="14.5"/>
    <row r="1493" customFormat="1" ht="14.5"/>
    <row r="1494" customFormat="1" ht="14.5"/>
    <row r="1495" customFormat="1" ht="14.5"/>
    <row r="1496" customFormat="1" ht="14.5"/>
    <row r="1497" customFormat="1" ht="14.5"/>
    <row r="1498" customFormat="1" ht="14.5"/>
    <row r="1499" customFormat="1" ht="14.5"/>
    <row r="1500" customFormat="1" ht="14.5"/>
    <row r="1501" customFormat="1" ht="14.5"/>
    <row r="1502" customFormat="1" ht="14.5"/>
    <row r="1503" customFormat="1" ht="14.5"/>
    <row r="1504" customFormat="1" ht="14.5"/>
    <row r="1505" customFormat="1" ht="14.5"/>
    <row r="1506" customFormat="1" ht="14.5"/>
    <row r="1507" customFormat="1" ht="14.5"/>
    <row r="1508" customFormat="1" ht="14.5"/>
    <row r="1509" customFormat="1" ht="14.5"/>
    <row r="1510" customFormat="1" ht="14.5"/>
    <row r="1511" customFormat="1" ht="14.5"/>
    <row r="1512" customFormat="1" ht="14.5"/>
    <row r="1513" customFormat="1" ht="14.5"/>
    <row r="1514" customFormat="1" ht="14.5"/>
    <row r="1515" customFormat="1" ht="14.5"/>
    <row r="1516" customFormat="1" ht="14.5"/>
    <row r="1517" customFormat="1" ht="14.5"/>
    <row r="1518" customFormat="1" ht="14.5"/>
    <row r="1519" customFormat="1" ht="14.5"/>
    <row r="1520" customFormat="1" ht="14.5"/>
    <row r="1521" customFormat="1" ht="14.5"/>
    <row r="1522" customFormat="1" ht="14.5"/>
    <row r="1523" customFormat="1" ht="14.5"/>
    <row r="1524" customFormat="1" ht="14.5"/>
    <row r="1525" customFormat="1" ht="14.5"/>
    <row r="1526" customFormat="1" ht="14.5"/>
    <row r="1527" customFormat="1" ht="14.5"/>
    <row r="1528" customFormat="1" ht="14.5"/>
    <row r="1529" customFormat="1" ht="14.5"/>
    <row r="1530" customFormat="1" ht="14.5"/>
    <row r="1531" customFormat="1" ht="14.5"/>
    <row r="1532" customFormat="1" ht="14.5"/>
    <row r="1533" customFormat="1" ht="14.5"/>
    <row r="1534" customFormat="1" ht="14.5"/>
    <row r="1535" customFormat="1" ht="14.5"/>
    <row r="1536" customFormat="1" ht="14.5"/>
    <row r="1537" customFormat="1" ht="14.5"/>
    <row r="1538" customFormat="1" ht="14.5"/>
    <row r="1539" customFormat="1" ht="14.5"/>
    <row r="1540" customFormat="1" ht="14.5"/>
    <row r="1541" customFormat="1" ht="14.5"/>
    <row r="1542" customFormat="1" ht="14.5"/>
    <row r="1543" customFormat="1" ht="14.5"/>
    <row r="1544" customFormat="1" ht="14.5"/>
    <row r="1545" customFormat="1" ht="14.5"/>
    <row r="1546" customFormat="1" ht="14.5"/>
    <row r="1547" customFormat="1" ht="14.5"/>
    <row r="1548" customFormat="1" ht="14.5"/>
    <row r="1549" customFormat="1" ht="14.5"/>
    <row r="1550" customFormat="1" ht="14.5"/>
    <row r="1551" customFormat="1" ht="14.5"/>
    <row r="1552" customFormat="1" ht="14.5"/>
    <row r="1553" customFormat="1" ht="14.5"/>
    <row r="1554" customFormat="1" ht="14.5"/>
    <row r="1555" customFormat="1" ht="14.5"/>
    <row r="1556" customFormat="1" ht="14.5"/>
    <row r="1557" customFormat="1" ht="14.5"/>
    <row r="1558" customFormat="1" ht="14.5"/>
    <row r="1559" customFormat="1" ht="14.5"/>
    <row r="1560" customFormat="1" ht="14.5"/>
    <row r="1561" customFormat="1" ht="14.5"/>
    <row r="1562" customFormat="1" ht="14.5"/>
    <row r="1563" customFormat="1" ht="14.5"/>
    <row r="1564" customFormat="1" ht="14.5"/>
    <row r="1565" customFormat="1" ht="14.5"/>
    <row r="1566" customFormat="1" ht="14.5"/>
    <row r="1567" customFormat="1" ht="14.5"/>
    <row r="1568" customFormat="1" ht="14.5"/>
    <row r="1569" customFormat="1" ht="14.5"/>
    <row r="1570" customFormat="1" ht="14.5"/>
    <row r="1571" customFormat="1" ht="14.5"/>
    <row r="1572" customFormat="1" ht="14.5"/>
    <row r="1573" customFormat="1" ht="14.5"/>
    <row r="1574" customFormat="1" ht="14.5"/>
    <row r="1575" customFormat="1" ht="14.5"/>
    <row r="1576" customFormat="1" ht="14.5"/>
    <row r="1577" customFormat="1" ht="14.5"/>
    <row r="1578" customFormat="1" ht="14.5"/>
    <row r="1579" customFormat="1" ht="14.5"/>
    <row r="1580" customFormat="1" ht="14.5"/>
    <row r="1581" customFormat="1" ht="14.5"/>
    <row r="1582" customFormat="1" ht="14.5"/>
    <row r="1583" customFormat="1" ht="14.5"/>
    <row r="1584" customFormat="1" ht="14.5"/>
    <row r="1585" customFormat="1" ht="14.5"/>
    <row r="1586" customFormat="1" ht="14.5"/>
    <row r="1587" customFormat="1" ht="14.5"/>
    <row r="1588" customFormat="1" ht="14.5"/>
    <row r="1589" customFormat="1" ht="14.5"/>
    <row r="1590" customFormat="1" ht="14.5"/>
    <row r="1591" customFormat="1" ht="14.5"/>
    <row r="1592" customFormat="1" ht="14.5"/>
    <row r="1593" customFormat="1" ht="14.5"/>
    <row r="1594" customFormat="1" ht="14.5"/>
    <row r="1595" customFormat="1" ht="14.5"/>
    <row r="1596" customFormat="1" ht="14.5"/>
    <row r="1597" customFormat="1" ht="14.5"/>
    <row r="1598" customFormat="1" ht="14.5"/>
    <row r="1599" customFormat="1" ht="14.5"/>
    <row r="1600" customFormat="1" ht="14.5"/>
    <row r="1601" customFormat="1" ht="14.5"/>
    <row r="1602" customFormat="1" ht="14.5"/>
    <row r="1603" customFormat="1" ht="14.5"/>
    <row r="1604" customFormat="1" ht="14.5"/>
    <row r="1605" customFormat="1" ht="14.5"/>
    <row r="1606" customFormat="1" ht="14.5"/>
    <row r="1607" customFormat="1" ht="14.5"/>
    <row r="1608" customFormat="1" ht="14.5"/>
    <row r="1609" customFormat="1" ht="14.5"/>
    <row r="1610" customFormat="1" ht="14.5"/>
    <row r="1611" customFormat="1" ht="14.5"/>
    <row r="1612" customFormat="1" ht="14.5"/>
    <row r="1613" customFormat="1" ht="14.5"/>
    <row r="1614" customFormat="1" ht="14.5"/>
    <row r="1615" customFormat="1" ht="14.5"/>
    <row r="1616" customFormat="1" ht="14.5"/>
    <row r="1617" customFormat="1" ht="14.5"/>
    <row r="1618" customFormat="1" ht="14.5"/>
    <row r="1619" customFormat="1" ht="14.5"/>
    <row r="1620" customFormat="1" ht="14.5"/>
    <row r="1621" customFormat="1" ht="14.5"/>
    <row r="1622" customFormat="1" ht="14.5"/>
    <row r="1623" customFormat="1" ht="14.5"/>
    <row r="1624" customFormat="1" ht="14.5"/>
    <row r="1625" customFormat="1" ht="14.5"/>
    <row r="1626" customFormat="1" ht="14.5"/>
    <row r="1627" customFormat="1" ht="14.5"/>
    <row r="1628" customFormat="1" ht="14.5"/>
    <row r="1629" customFormat="1" ht="14.5"/>
    <row r="1630" customFormat="1" ht="14.5"/>
    <row r="1631" customFormat="1" ht="14.5"/>
    <row r="1632" customFormat="1" ht="14.5"/>
    <row r="1633" customFormat="1" ht="14.5"/>
    <row r="1634" customFormat="1" ht="14.5"/>
    <row r="1635" customFormat="1" ht="14.5"/>
    <row r="1636" customFormat="1" ht="14.5"/>
    <row r="1637" customFormat="1" ht="14.5"/>
    <row r="1638" customFormat="1" ht="14.5"/>
    <row r="1639" customFormat="1" ht="14.5"/>
    <row r="1640" customFormat="1" ht="14.5"/>
    <row r="1641" customFormat="1" ht="14.5"/>
    <row r="1642" customFormat="1" ht="14.5"/>
    <row r="1643" customFormat="1" ht="14.5"/>
    <row r="1644" customFormat="1" ht="14.5"/>
    <row r="1645" customFormat="1" ht="14.5"/>
    <row r="1646" customFormat="1" ht="14.5"/>
    <row r="1647" customFormat="1" ht="14.5"/>
    <row r="1648" customFormat="1" ht="14.5"/>
    <row r="1649" customFormat="1" ht="14.5"/>
    <row r="1650" customFormat="1" ht="14.5"/>
    <row r="1651" customFormat="1" ht="14.5"/>
    <row r="1652" customFormat="1" ht="14.5"/>
    <row r="1653" customFormat="1" ht="14.5"/>
    <row r="1654" customFormat="1" ht="14.5"/>
    <row r="1655" customFormat="1" ht="14.5"/>
    <row r="1656" customFormat="1" ht="14.5"/>
    <row r="1657" customFormat="1" ht="14.5"/>
    <row r="1658" customFormat="1" ht="14.5"/>
    <row r="1659" customFormat="1" ht="14.5"/>
    <row r="1660" customFormat="1" ht="14.5"/>
    <row r="1661" customFormat="1" ht="14.5"/>
    <row r="1662" customFormat="1" ht="14.5"/>
    <row r="1663" customFormat="1" ht="14.5"/>
    <row r="1664" customFormat="1" ht="14.5"/>
    <row r="1665" customFormat="1" ht="14.5"/>
    <row r="1666" customFormat="1" ht="14.5"/>
    <row r="1667" customFormat="1" ht="14.5"/>
    <row r="1668" customFormat="1" ht="14.5"/>
    <row r="1669" customFormat="1" ht="14.5"/>
    <row r="1670" customFormat="1" ht="14.5"/>
    <row r="1671" customFormat="1" ht="14.5"/>
    <row r="1672" customFormat="1" ht="14.5"/>
    <row r="1673" customFormat="1" ht="14.5"/>
    <row r="1674" customFormat="1" ht="14.5"/>
    <row r="1675" customFormat="1" ht="14.5"/>
    <row r="1676" customFormat="1" ht="14.5"/>
    <row r="1677" customFormat="1" ht="14.5"/>
    <row r="1678" customFormat="1" ht="14.5"/>
    <row r="1679" customFormat="1" ht="14.5"/>
    <row r="1680" customFormat="1" ht="14.5"/>
    <row r="1681" customFormat="1" ht="14.5"/>
    <row r="1682" customFormat="1" ht="14.5"/>
    <row r="1683" customFormat="1" ht="14.5"/>
    <row r="1684" customFormat="1" ht="14.5"/>
    <row r="1685" customFormat="1" ht="14.5"/>
    <row r="1686" customFormat="1" ht="14.5"/>
    <row r="1687" customFormat="1" ht="14.5"/>
    <row r="1688" customFormat="1" ht="14.5"/>
    <row r="1689" customFormat="1" ht="14.5"/>
    <row r="1690" customFormat="1" ht="14.5"/>
    <row r="1691" customFormat="1" ht="14.5"/>
    <row r="1692" customFormat="1" ht="14.5"/>
    <row r="1693" customFormat="1" ht="14.5"/>
    <row r="1694" customFormat="1" ht="14.5"/>
    <row r="1695" customFormat="1" ht="14.5"/>
    <row r="1696" customFormat="1" ht="14.5"/>
    <row r="1697" customFormat="1" ht="14.5"/>
    <row r="1698" customFormat="1" ht="14.5"/>
    <row r="1699" customFormat="1" ht="14.5"/>
    <row r="1700" customFormat="1" ht="14.5"/>
    <row r="1701" customFormat="1" ht="14.5"/>
    <row r="1702" customFormat="1" ht="14.5"/>
    <row r="1703" customFormat="1" ht="14.5"/>
    <row r="1704" customFormat="1" ht="14.5"/>
    <row r="1705" customFormat="1" ht="14.5"/>
    <row r="1706" customFormat="1" ht="14.5"/>
    <row r="1707" customFormat="1" ht="14.5"/>
    <row r="1708" customFormat="1" ht="14.5"/>
    <row r="1709" customFormat="1" ht="14.5"/>
    <row r="1710" customFormat="1" ht="14.5"/>
    <row r="1711" customFormat="1" ht="14.5"/>
    <row r="1712" customFormat="1" ht="14.5"/>
    <row r="1713" customFormat="1" ht="14.5"/>
    <row r="1714" customFormat="1" ht="14.5"/>
    <row r="1715" customFormat="1" ht="14.5"/>
    <row r="1716" customFormat="1" ht="14.5"/>
    <row r="1717" customFormat="1" ht="14.5"/>
    <row r="1718" customFormat="1" ht="14.5"/>
    <row r="1719" customFormat="1" ht="14.5"/>
    <row r="1720" customFormat="1" ht="14.5"/>
    <row r="1721" customFormat="1" ht="14.5"/>
    <row r="1722" customFormat="1" ht="14.5"/>
    <row r="1723" customFormat="1" ht="14.5"/>
    <row r="1724" customFormat="1" ht="14.5"/>
    <row r="1725" customFormat="1" ht="14.5"/>
    <row r="1726" customFormat="1" ht="14.5"/>
    <row r="1727" customFormat="1" ht="14.5"/>
    <row r="1728" customFormat="1" ht="14.5"/>
    <row r="1729" customFormat="1" ht="14.5"/>
    <row r="1730" customFormat="1" ht="14.5"/>
    <row r="1731" customFormat="1" ht="14.5"/>
    <row r="1732" customFormat="1" ht="14.5"/>
    <row r="1733" customFormat="1" ht="14.5"/>
    <row r="1734" customFormat="1" ht="14.5"/>
    <row r="1735" customFormat="1" ht="14.5"/>
    <row r="1736" customFormat="1" ht="14.5"/>
    <row r="1737" customFormat="1" ht="14.5"/>
    <row r="1738" customFormat="1" ht="14.5"/>
    <row r="1739" customFormat="1" ht="14.5"/>
    <row r="1740" customFormat="1" ht="14.5"/>
    <row r="1741" customFormat="1" ht="14.5"/>
    <row r="1742" customFormat="1" ht="14.5"/>
    <row r="1743" customFormat="1" ht="14.5"/>
    <row r="1744" customFormat="1" ht="14.5"/>
    <row r="1745" customFormat="1" ht="14.5"/>
    <row r="1746" customFormat="1" ht="14.5"/>
    <row r="1747" customFormat="1" ht="14.5"/>
    <row r="1748" customFormat="1" ht="14.5"/>
    <row r="1749" customFormat="1" ht="14.5"/>
    <row r="1750" customFormat="1" ht="14.5"/>
    <row r="1751" customFormat="1" ht="14.5"/>
    <row r="1752" customFormat="1" ht="14.5"/>
    <row r="1753" customFormat="1" ht="14.5"/>
    <row r="1754" customFormat="1" ht="14.5"/>
    <row r="1755" customFormat="1" ht="14.5"/>
    <row r="1756" customFormat="1" ht="14.5"/>
    <row r="1757" customFormat="1" ht="14.5"/>
    <row r="1758" customFormat="1" ht="14.5"/>
    <row r="1759" customFormat="1" ht="14.5"/>
    <row r="1760" customFormat="1" ht="14.5"/>
    <row r="1761" customFormat="1" ht="14.5"/>
    <row r="1762" customFormat="1" ht="14.5"/>
    <row r="1763" customFormat="1" ht="14.5"/>
    <row r="1764" customFormat="1" ht="14.5"/>
    <row r="1765" customFormat="1" ht="14.5"/>
    <row r="1766" customFormat="1" ht="14.5"/>
    <row r="1767" customFormat="1" ht="14.5"/>
    <row r="1768" customFormat="1" ht="14.5"/>
    <row r="1769" customFormat="1" ht="14.5"/>
    <row r="1770" customFormat="1" ht="14.5"/>
    <row r="1771" customFormat="1" ht="14.5"/>
    <row r="1772" customFormat="1" ht="14.5"/>
    <row r="1773" customFormat="1" ht="14.5"/>
    <row r="1774" customFormat="1" ht="14.5"/>
    <row r="1775" customFormat="1" ht="14.5"/>
    <row r="1776" customFormat="1" ht="14.5"/>
    <row r="1777" customFormat="1" ht="14.5"/>
    <row r="1778" customFormat="1" ht="14.5"/>
    <row r="1779" customFormat="1" ht="14.5"/>
    <row r="1780" customFormat="1" ht="14.5"/>
    <row r="1781" customFormat="1" ht="14.5"/>
    <row r="1782" customFormat="1" ht="14.5"/>
    <row r="1783" customFormat="1" ht="14.5"/>
    <row r="1784" customFormat="1" ht="14.5"/>
    <row r="1785" customFormat="1" ht="14.5"/>
    <row r="1786" customFormat="1" ht="14.5"/>
    <row r="1787" customFormat="1" ht="14.5"/>
    <row r="1788" customFormat="1" ht="14.5"/>
    <row r="1789" customFormat="1" ht="14.5"/>
    <row r="1790" customFormat="1" ht="14.5"/>
    <row r="1791" customFormat="1" ht="14.5"/>
    <row r="1792" customFormat="1" ht="14.5"/>
    <row r="1793" customFormat="1" ht="14.5"/>
    <row r="1794" customFormat="1" ht="14.5"/>
    <row r="1795" customFormat="1" ht="14.5"/>
    <row r="1796" customFormat="1" ht="14.5"/>
    <row r="1797" customFormat="1" ht="14.5"/>
    <row r="1798" customFormat="1" ht="14.5"/>
    <row r="1799" customFormat="1" ht="14.5"/>
    <row r="1800" customFormat="1" ht="14.5"/>
    <row r="1801" customFormat="1" ht="14.5"/>
    <row r="1802" customFormat="1" ht="14.5"/>
    <row r="1803" customFormat="1" ht="14.5"/>
    <row r="1804" customFormat="1" ht="14.5"/>
    <row r="1805" customFormat="1" ht="14.5"/>
    <row r="1806" customFormat="1" ht="14.5"/>
    <row r="1807" customFormat="1" ht="14.5"/>
    <row r="1808" customFormat="1" ht="14.5"/>
    <row r="1809" customFormat="1" ht="14.5"/>
    <row r="1810" customFormat="1" ht="14.5"/>
    <row r="1811" customFormat="1" ht="14.5"/>
    <row r="1812" customFormat="1" ht="14.5"/>
    <row r="1813" customFormat="1" ht="14.5"/>
    <row r="1814" customFormat="1" ht="14.5"/>
    <row r="1815" customFormat="1" ht="14.5"/>
    <row r="1816" customFormat="1" ht="14.5"/>
    <row r="1817" customFormat="1" ht="14.5"/>
    <row r="1818" customFormat="1" ht="14.5"/>
    <row r="1819" customFormat="1" ht="14.5"/>
    <row r="1820" customFormat="1" ht="14.5"/>
    <row r="1821" customFormat="1" ht="14.5"/>
    <row r="1822" customFormat="1" ht="14.5"/>
    <row r="1823" customFormat="1" ht="14.5"/>
    <row r="1824" customFormat="1" ht="14.5"/>
    <row r="1825" customFormat="1" ht="14.5"/>
    <row r="1826" customFormat="1" ht="14.5"/>
    <row r="1827" customFormat="1" ht="14.5"/>
    <row r="1828" customFormat="1" ht="14.5"/>
    <row r="1829" customFormat="1" ht="14.5"/>
    <row r="1830" customFormat="1" ht="14.5"/>
    <row r="1831" customFormat="1" ht="14.5"/>
    <row r="1832" customFormat="1" ht="14.5"/>
    <row r="1833" customFormat="1" ht="14.5"/>
    <row r="1834" customFormat="1" ht="14.5"/>
    <row r="1835" customFormat="1" ht="14.5"/>
    <row r="1836" customFormat="1" ht="14.5"/>
    <row r="1837" customFormat="1" ht="14.5"/>
    <row r="1838" customFormat="1" ht="14.5"/>
    <row r="1839" customFormat="1" ht="14.5"/>
    <row r="1840" customFormat="1" ht="14.5"/>
    <row r="1841" customFormat="1" ht="14.5"/>
    <row r="1842" customFormat="1" ht="14.5"/>
    <row r="1843" customFormat="1" ht="14.5"/>
    <row r="1844" customFormat="1" ht="14.5"/>
    <row r="1845" customFormat="1" ht="14.5"/>
    <row r="1846" customFormat="1" ht="14.5"/>
    <row r="1847" customFormat="1" ht="14.5"/>
    <row r="1848" customFormat="1" ht="14.5"/>
    <row r="1849" customFormat="1" ht="14.5"/>
    <row r="1850" customFormat="1" ht="14.5"/>
    <row r="1851" customFormat="1" ht="14.5"/>
    <row r="1852" customFormat="1" ht="14.5"/>
    <row r="1853" customFormat="1" ht="14.5"/>
    <row r="1854" customFormat="1" ht="14.5"/>
    <row r="1855" customFormat="1" ht="14.5"/>
    <row r="1856" customFormat="1" ht="14.5"/>
    <row r="1857" customFormat="1" ht="14.5"/>
    <row r="1858" customFormat="1" ht="14.5"/>
    <row r="1859" customFormat="1" ht="14.5"/>
    <row r="1860" customFormat="1" ht="14.5"/>
    <row r="1861" customFormat="1" ht="14.5"/>
    <row r="1862" customFormat="1" ht="14.5"/>
    <row r="1863" customFormat="1" ht="14.5"/>
    <row r="1864" customFormat="1" ht="14.5"/>
    <row r="1865" customFormat="1" ht="14.5"/>
    <row r="1866" customFormat="1" ht="14.5"/>
    <row r="1867" customFormat="1" ht="14.5"/>
    <row r="1868" customFormat="1" ht="14.5"/>
    <row r="1869" customFormat="1" ht="14.5"/>
    <row r="1870" customFormat="1" ht="14.5"/>
    <row r="1871" customFormat="1" ht="14.5"/>
    <row r="1872" customFormat="1" ht="14.5"/>
    <row r="1873" customFormat="1" ht="14.5"/>
    <row r="1874" customFormat="1" ht="14.5"/>
    <row r="1875" customFormat="1" ht="14.5"/>
    <row r="1876" customFormat="1" ht="14.5"/>
    <row r="1877" customFormat="1" ht="14.5"/>
    <row r="1878" customFormat="1" ht="14.5"/>
    <row r="1879" customFormat="1" ht="14.5"/>
    <row r="1880" customFormat="1" ht="14.5"/>
    <row r="1881" customFormat="1" ht="14.5"/>
    <row r="1882" customFormat="1" ht="14.5"/>
    <row r="1883" customFormat="1" ht="14.5"/>
    <row r="1884" customFormat="1" ht="14.5"/>
    <row r="1885" customFormat="1" ht="14.5"/>
    <row r="1886" customFormat="1" ht="14.5"/>
    <row r="1887" customFormat="1" ht="14.5"/>
    <row r="1888" customFormat="1" ht="14.5"/>
    <row r="1889" customFormat="1" ht="14.5"/>
    <row r="1890" customFormat="1" ht="14.5"/>
    <row r="1891" customFormat="1" ht="14.5"/>
    <row r="1892" customFormat="1" ht="14.5"/>
    <row r="1893" customFormat="1" ht="14.5"/>
    <row r="1894" customFormat="1" ht="14.5"/>
    <row r="1895" customFormat="1" ht="14.5"/>
    <row r="1896" customFormat="1" ht="14.5"/>
    <row r="1897" customFormat="1" ht="14.5"/>
    <row r="1898" customFormat="1" ht="14.5"/>
    <row r="1899" customFormat="1" ht="14.5"/>
    <row r="1900" customFormat="1" ht="14.5"/>
    <row r="1901" customFormat="1" ht="14.5"/>
    <row r="1902" customFormat="1" ht="14.5"/>
    <row r="1903" customFormat="1" ht="14.5"/>
    <row r="1904" customFormat="1" ht="14.5"/>
    <row r="1905" customFormat="1" ht="14.5"/>
    <row r="1906" customFormat="1" ht="14.5"/>
    <row r="1907" customFormat="1" ht="14.5"/>
    <row r="1908" customFormat="1" ht="14.5"/>
    <row r="1909" customFormat="1" ht="14.5"/>
    <row r="1910" customFormat="1" ht="14.5"/>
    <row r="1911" customFormat="1" ht="14.5"/>
    <row r="1912" customFormat="1" ht="14.5"/>
    <row r="1913" customFormat="1" ht="14.5"/>
    <row r="1914" customFormat="1" ht="14.5"/>
    <row r="1915" customFormat="1" ht="14.5"/>
    <row r="1916" customFormat="1" ht="14.5"/>
    <row r="1917" customFormat="1" ht="14.5"/>
    <row r="1918" customFormat="1" ht="14.5"/>
    <row r="1919" customFormat="1" ht="14.5"/>
    <row r="1920" customFormat="1" ht="14.5"/>
    <row r="1921" customFormat="1" ht="14.5"/>
    <row r="1922" customFormat="1" ht="14.5"/>
    <row r="1923" customFormat="1" ht="14.5"/>
    <row r="1924" customFormat="1" ht="14.5"/>
    <row r="1925" customFormat="1" ht="14.5"/>
    <row r="1926" customFormat="1" ht="14.5"/>
    <row r="1927" customFormat="1" ht="14.5"/>
    <row r="1928" customFormat="1" ht="14.5"/>
    <row r="1929" customFormat="1" ht="14.5"/>
    <row r="1930" customFormat="1" ht="14.5"/>
    <row r="1931" customFormat="1" ht="14.5"/>
    <row r="1932" customFormat="1" ht="14.5"/>
    <row r="1933" customFormat="1" ht="14.5"/>
    <row r="1934" customFormat="1" ht="14.5"/>
    <row r="1935" customFormat="1" ht="14.5"/>
    <row r="1936" customFormat="1" ht="14.5"/>
    <row r="1937" customFormat="1" ht="14.5"/>
    <row r="1938" customFormat="1" ht="14.5"/>
    <row r="1939" customFormat="1" ht="14.5"/>
    <row r="1940" customFormat="1" ht="14.5"/>
    <row r="1941" customFormat="1" ht="14.5"/>
    <row r="1942" customFormat="1" ht="14.5"/>
    <row r="1943" customFormat="1" ht="14.5"/>
    <row r="1944" customFormat="1" ht="14.5"/>
    <row r="1945" customFormat="1" ht="14.5"/>
    <row r="1946" customFormat="1" ht="14.5"/>
    <row r="1947" customFormat="1" ht="14.5"/>
    <row r="1948" customFormat="1" ht="14.5"/>
    <row r="1949" customFormat="1" ht="14.5"/>
    <row r="1950" customFormat="1" ht="14.5"/>
    <row r="1951" customFormat="1" ht="14.5"/>
    <row r="1952" customFormat="1" ht="14.5"/>
    <row r="1953" customFormat="1" ht="14.5"/>
    <row r="1954" customFormat="1" ht="14.5"/>
    <row r="1955" customFormat="1" ht="14.5"/>
    <row r="1956" customFormat="1" ht="14.5"/>
    <row r="1957" customFormat="1" ht="14.5"/>
    <row r="1958" customFormat="1" ht="14.5"/>
    <row r="1959" customFormat="1" ht="14.5"/>
    <row r="1960" customFormat="1" ht="14.5"/>
    <row r="1961" customFormat="1" ht="14.5"/>
    <row r="1962" customFormat="1" ht="14.5"/>
    <row r="1963" customFormat="1" ht="14.5"/>
    <row r="1964" customFormat="1" ht="14.5"/>
    <row r="1965" customFormat="1" ht="14.5"/>
    <row r="1966" customFormat="1" ht="14.5"/>
    <row r="1967" customFormat="1" ht="14.5"/>
    <row r="1968" customFormat="1" ht="14.5"/>
    <row r="1969" customFormat="1" ht="14.5"/>
    <row r="1970" customFormat="1" ht="14.5"/>
    <row r="1971" customFormat="1" ht="14.5"/>
    <row r="1972" customFormat="1" ht="14.5"/>
    <row r="1973" customFormat="1" ht="14.5"/>
    <row r="1974" customFormat="1" ht="14.5"/>
    <row r="1975" customFormat="1" ht="14.5"/>
    <row r="1976" customFormat="1" ht="14.5"/>
    <row r="1977" customFormat="1" ht="14.5"/>
    <row r="1978" customFormat="1" ht="14.5"/>
    <row r="1979" customFormat="1" ht="14.5"/>
    <row r="1980" customFormat="1" ht="14.5"/>
    <row r="1981" customFormat="1" ht="14.5"/>
    <row r="1982" customFormat="1" ht="14.5"/>
    <row r="1983" customFormat="1" ht="14.5"/>
    <row r="1984" customFormat="1" ht="14.5"/>
    <row r="1985" customFormat="1" ht="14.5"/>
    <row r="1986" customFormat="1" ht="14.5"/>
    <row r="1987" customFormat="1" ht="14.5"/>
    <row r="1988" customFormat="1" ht="14.5"/>
    <row r="1989" customFormat="1" ht="14.5"/>
    <row r="1990" customFormat="1" ht="14.5"/>
    <row r="1991" customFormat="1" ht="14.5"/>
    <row r="1992" customFormat="1" ht="14.5"/>
    <row r="1993" customFormat="1" ht="14.5"/>
    <row r="1994" customFormat="1" ht="14.5"/>
    <row r="1995" customFormat="1" ht="14.5"/>
    <row r="1996" customFormat="1" ht="14.5"/>
    <row r="1997" customFormat="1" ht="14.5"/>
    <row r="1998" customFormat="1" ht="14.5"/>
    <row r="1999" customFormat="1" ht="14.5"/>
    <row r="2000" customFormat="1" ht="14.5"/>
    <row r="2001" customFormat="1" ht="14.5"/>
    <row r="2002" customFormat="1" ht="14.5"/>
    <row r="2003" customFormat="1" ht="14.5"/>
    <row r="2004" customFormat="1" ht="14.5"/>
    <row r="2005" customFormat="1" ht="14.5"/>
    <row r="2006" customFormat="1" ht="14.5"/>
    <row r="2007" customFormat="1" ht="14.5"/>
    <row r="2008" customFormat="1" ht="14.5"/>
    <row r="2009" customFormat="1" ht="14.5"/>
    <row r="2010" customFormat="1" ht="14.5"/>
    <row r="2011" customFormat="1" ht="14.5"/>
    <row r="2012" customFormat="1" ht="14.5"/>
    <row r="2013" customFormat="1" ht="14.5"/>
    <row r="2014" customFormat="1" ht="14.5"/>
    <row r="2015" customFormat="1" ht="14.5"/>
    <row r="2016" customFormat="1" ht="14.5"/>
    <row r="2017" customFormat="1" ht="14.5"/>
    <row r="2018" customFormat="1" ht="14.5"/>
    <row r="2019" customFormat="1" ht="14.5"/>
    <row r="2020" customFormat="1" ht="14.5"/>
    <row r="2021" customFormat="1" ht="14.5"/>
    <row r="2022" customFormat="1" ht="14.5"/>
    <row r="2023" customFormat="1" ht="14.5"/>
    <row r="2024" customFormat="1" ht="14.5"/>
    <row r="2025" customFormat="1" ht="14.5"/>
    <row r="2026" customFormat="1" ht="14.5"/>
    <row r="2027" customFormat="1" ht="14.5"/>
    <row r="2028" customFormat="1" ht="14.5"/>
    <row r="2029" customFormat="1" ht="14.5"/>
    <row r="2030" customFormat="1" ht="14.5"/>
    <row r="2031" customFormat="1" ht="14.5"/>
    <row r="2032" customFormat="1" ht="14.5"/>
    <row r="2033" customFormat="1" ht="14.5"/>
    <row r="2034" customFormat="1" ht="14.5"/>
    <row r="2035" customFormat="1" ht="14.5"/>
    <row r="2036" customFormat="1" ht="14.5"/>
    <row r="2037" customFormat="1" ht="14.5"/>
    <row r="2038" customFormat="1" ht="14.5"/>
    <row r="2039" customFormat="1" ht="14.5"/>
    <row r="2040" customFormat="1" ht="14.5"/>
    <row r="2041" customFormat="1" ht="14.5"/>
    <row r="2042" customFormat="1" ht="14.5"/>
    <row r="2043" customFormat="1" ht="14.5"/>
    <row r="2044" customFormat="1" ht="14.5"/>
    <row r="2045" customFormat="1" ht="14.5"/>
    <row r="2046" customFormat="1" ht="14.5"/>
    <row r="2047" customFormat="1" ht="14.5"/>
    <row r="2048" customFormat="1" ht="14.5"/>
    <row r="2049" customFormat="1" ht="14.5"/>
    <row r="2050" customFormat="1" ht="14.5"/>
    <row r="2051" customFormat="1" ht="14.5"/>
    <row r="2052" customFormat="1" ht="14.5"/>
    <row r="2053" customFormat="1" ht="14.5"/>
    <row r="2054" customFormat="1" ht="14.5"/>
    <row r="2055" customFormat="1" ht="14.5"/>
    <row r="2056" customFormat="1" ht="14.5"/>
    <row r="2057" customFormat="1" ht="14.5"/>
    <row r="2058" customFormat="1" ht="14.5"/>
    <row r="2059" customFormat="1" ht="14.5"/>
    <row r="2060" customFormat="1" ht="14.5"/>
    <row r="2061" customFormat="1" ht="14.5"/>
    <row r="2062" customFormat="1" ht="14.5"/>
    <row r="2063" customFormat="1" ht="14.5"/>
    <row r="2064" customFormat="1" ht="14.5"/>
    <row r="2065" customFormat="1" ht="14.5"/>
    <row r="2066" customFormat="1" ht="14.5"/>
    <row r="2067" customFormat="1" ht="14.5"/>
    <row r="2068" customFormat="1" ht="14.5"/>
    <row r="2069" customFormat="1" ht="14.5"/>
    <row r="2070" customFormat="1" ht="14.5"/>
    <row r="2071" customFormat="1" ht="14.5"/>
    <row r="2072" customFormat="1" ht="14.5"/>
    <row r="2073" customFormat="1" ht="14.5"/>
    <row r="2074" customFormat="1" ht="14.5"/>
    <row r="2075" customFormat="1" ht="14.5"/>
    <row r="2076" customFormat="1" ht="14.5"/>
    <row r="2077" customFormat="1" ht="14.5"/>
    <row r="2078" customFormat="1" ht="14.5"/>
    <row r="2079" customFormat="1" ht="14.5"/>
    <row r="2080" customFormat="1" ht="14.5"/>
    <row r="2081" customFormat="1" ht="14.5"/>
    <row r="2082" customFormat="1" ht="14.5"/>
    <row r="2083" customFormat="1" ht="14.5"/>
    <row r="2084" customFormat="1" ht="14.5"/>
    <row r="2085" customFormat="1" ht="14.5"/>
    <row r="2086" customFormat="1" ht="14.5"/>
    <row r="2087" customFormat="1" ht="14.5"/>
    <row r="2088" customFormat="1" ht="14.5"/>
    <row r="2089" customFormat="1" ht="14.5"/>
    <row r="2090" customFormat="1" ht="14.5"/>
    <row r="2091" customFormat="1" ht="14.5"/>
    <row r="2092" customFormat="1" ht="14.5"/>
    <row r="2093" customFormat="1" ht="14.5"/>
    <row r="2094" customFormat="1" ht="14.5"/>
    <row r="2095" customFormat="1" ht="14.5"/>
    <row r="2096" customFormat="1" ht="14.5"/>
    <row r="2097" customFormat="1" ht="14.5"/>
    <row r="2098" customFormat="1" ht="14.5"/>
    <row r="2099" customFormat="1" ht="14.5"/>
    <row r="2100" customFormat="1" ht="14.5"/>
    <row r="2101" customFormat="1" ht="14.5"/>
    <row r="2102" customFormat="1" ht="14.5"/>
    <row r="2103" customFormat="1" ht="14.5"/>
    <row r="2104" customFormat="1" ht="14.5"/>
    <row r="2105" customFormat="1" ht="14.5"/>
    <row r="2106" customFormat="1" ht="14.5"/>
    <row r="2107" customFormat="1" ht="14.5"/>
    <row r="2108" customFormat="1" ht="14.5"/>
    <row r="2109" customFormat="1" ht="14.5"/>
    <row r="2110" customFormat="1" ht="14.5"/>
    <row r="2111" customFormat="1" ht="14.5"/>
    <row r="2112" customFormat="1" ht="14.5"/>
    <row r="2113" customFormat="1" ht="14.5"/>
    <row r="2114" customFormat="1" ht="14.5"/>
    <row r="2115" customFormat="1" ht="14.5"/>
    <row r="2116" customFormat="1" ht="14.5"/>
    <row r="2117" customFormat="1" ht="14.5"/>
    <row r="2118" customFormat="1" ht="14.5"/>
    <row r="2119" customFormat="1" ht="14.5"/>
    <row r="2120" customFormat="1" ht="14.5"/>
    <row r="2121" customFormat="1" ht="14.5"/>
    <row r="2122" customFormat="1" ht="14.5"/>
    <row r="2123" customFormat="1" ht="14.5"/>
    <row r="2124" customFormat="1" ht="14.5"/>
    <row r="2125" customFormat="1" ht="14.5"/>
    <row r="2126" customFormat="1" ht="14.5"/>
    <row r="2127" customFormat="1" ht="14.5"/>
    <row r="2128" customFormat="1" ht="14.5"/>
    <row r="2129" customFormat="1" ht="14.5"/>
    <row r="2130" customFormat="1" ht="14.5"/>
    <row r="2131" customFormat="1" ht="14.5"/>
    <row r="2132" customFormat="1" ht="14.5"/>
    <row r="2133" customFormat="1" ht="14.5"/>
    <row r="2134" customFormat="1" ht="14.5"/>
    <row r="2135" customFormat="1" ht="14.5"/>
    <row r="2136" customFormat="1" ht="14.5"/>
    <row r="2137" customFormat="1" ht="14.5"/>
    <row r="2138" customFormat="1" ht="14.5"/>
    <row r="2139" customFormat="1" ht="14.5"/>
    <row r="2140" customFormat="1" ht="14.5"/>
    <row r="2141" customFormat="1" ht="14.5"/>
    <row r="2142" customFormat="1" ht="14.5"/>
    <row r="2143" customFormat="1" ht="14.5"/>
    <row r="2144" customFormat="1" ht="14.5"/>
    <row r="2145" customFormat="1" ht="14.5"/>
    <row r="2146" customFormat="1" ht="14.5"/>
    <row r="2147" customFormat="1" ht="14.5"/>
    <row r="2148" customFormat="1" ht="14.5"/>
    <row r="2149" customFormat="1" ht="14.5"/>
    <row r="2150" customFormat="1" ht="14.5"/>
    <row r="2151" customFormat="1" ht="14.5"/>
    <row r="2152" customFormat="1" ht="14.5"/>
    <row r="2153" customFormat="1" ht="14.5"/>
    <row r="2154" customFormat="1" ht="14.5"/>
    <row r="2155" customFormat="1" ht="14.5"/>
    <row r="2156" customFormat="1" ht="14.5"/>
    <row r="2157" customFormat="1" ht="14.5"/>
    <row r="2158" customFormat="1" ht="14.5"/>
    <row r="2159" customFormat="1" ht="14.5"/>
    <row r="2160" customFormat="1" ht="14.5"/>
    <row r="2161" customFormat="1" ht="14.5"/>
    <row r="2162" customFormat="1" ht="14.5"/>
    <row r="2163" customFormat="1" ht="14.5"/>
    <row r="2164" customFormat="1" ht="14.5"/>
    <row r="2165" customFormat="1" ht="14.5"/>
    <row r="2166" customFormat="1" ht="14.5"/>
    <row r="2167" customFormat="1" ht="14.5"/>
    <row r="2168" customFormat="1" ht="14.5"/>
    <row r="2169" customFormat="1" ht="14.5"/>
    <row r="2170" customFormat="1" ht="14.5"/>
    <row r="2171" customFormat="1" ht="14.5"/>
    <row r="2172" customFormat="1" ht="14.5"/>
    <row r="2173" customFormat="1" ht="14.5"/>
    <row r="2174" customFormat="1" ht="14.5"/>
    <row r="2175" customFormat="1" ht="14.5"/>
    <row r="2176" customFormat="1" ht="14.5"/>
    <row r="2177" customFormat="1" ht="14.5"/>
    <row r="2178" customFormat="1" ht="14.5"/>
    <row r="2179" customFormat="1" ht="14.5"/>
    <row r="2180" customFormat="1" ht="14.5"/>
    <row r="2181" customFormat="1" ht="14.5"/>
    <row r="2182" customFormat="1" ht="14.5"/>
    <row r="2183" customFormat="1" ht="14.5"/>
    <row r="2184" customFormat="1" ht="14.5"/>
    <row r="2185" customFormat="1" ht="14.5"/>
    <row r="2186" customFormat="1" ht="14.5"/>
    <row r="2187" customFormat="1" ht="14.5"/>
    <row r="2188" customFormat="1" ht="14.5"/>
    <row r="2189" customFormat="1" ht="14.5"/>
    <row r="2190" customFormat="1" ht="14.5"/>
    <row r="2191" customFormat="1" ht="14.5"/>
    <row r="2192" customFormat="1" ht="14.5"/>
    <row r="2193" customFormat="1" ht="14.5"/>
    <row r="2194" customFormat="1" ht="14.5"/>
    <row r="2195" customFormat="1" ht="14.5"/>
    <row r="2196" customFormat="1" ht="14.5"/>
    <row r="2197" customFormat="1" ht="14.5"/>
    <row r="2198" customFormat="1" ht="14.5"/>
    <row r="2199" customFormat="1" ht="14.5"/>
    <row r="2200" customFormat="1" ht="14.5"/>
    <row r="2201" customFormat="1" ht="14.5"/>
    <row r="2202" customFormat="1" ht="14.5"/>
    <row r="2203" customFormat="1" ht="14.5"/>
    <row r="2204" customFormat="1" ht="14.5"/>
    <row r="2205" customFormat="1" ht="14.5"/>
    <row r="2206" customFormat="1" ht="14.5"/>
    <row r="2207" customFormat="1" ht="14.5"/>
    <row r="2208" customFormat="1" ht="14.5"/>
    <row r="2209" customFormat="1" ht="14.5"/>
    <row r="2210" customFormat="1" ht="14.5"/>
    <row r="2211" customFormat="1" ht="14.5"/>
    <row r="2212" customFormat="1" ht="14.5"/>
    <row r="2213" customFormat="1" ht="14.5"/>
    <row r="2214" customFormat="1" ht="14.5"/>
    <row r="2215" customFormat="1" ht="14.5"/>
    <row r="2216" customFormat="1" ht="14.5"/>
    <row r="2217" customFormat="1" ht="14.5"/>
    <row r="2218" customFormat="1" ht="14.5"/>
    <row r="2219" customFormat="1" ht="14.5"/>
    <row r="2220" customFormat="1" ht="14.5"/>
    <row r="2221" customFormat="1" ht="14.5"/>
    <row r="2222" customFormat="1" ht="14.5"/>
    <row r="2223" customFormat="1" ht="14.5"/>
    <row r="2224" customFormat="1" ht="14.5"/>
    <row r="2225" customFormat="1" ht="14.5"/>
    <row r="2226" customFormat="1" ht="14.5"/>
    <row r="2227" customFormat="1" ht="14.5"/>
    <row r="2228" customFormat="1" ht="14.5"/>
    <row r="2229" customFormat="1" ht="14.5"/>
    <row r="2230" customFormat="1" ht="14.5"/>
    <row r="2231" customFormat="1" ht="14.5"/>
    <row r="2232" customFormat="1" ht="14.5"/>
    <row r="2233" customFormat="1" ht="14.5"/>
    <row r="2234" customFormat="1" ht="14.5"/>
    <row r="2235" customFormat="1" ht="14.5"/>
    <row r="2236" customFormat="1" ht="14.5"/>
    <row r="2237" customFormat="1" ht="14.5"/>
    <row r="2238" customFormat="1" ht="14.5"/>
    <row r="2239" customFormat="1" ht="14.5"/>
    <row r="2240" customFormat="1" ht="14.5"/>
    <row r="2241" customFormat="1" ht="14.5"/>
    <row r="2242" customFormat="1" ht="14.5"/>
    <row r="2243" customFormat="1" ht="14.5"/>
    <row r="2244" customFormat="1" ht="14.5"/>
    <row r="2245" customFormat="1" ht="14.5"/>
    <row r="2246" customFormat="1" ht="14.5"/>
    <row r="2247" customFormat="1" ht="14.5"/>
    <row r="2248" customFormat="1" ht="14.5"/>
    <row r="2249" customFormat="1" ht="14.5"/>
    <row r="2250" customFormat="1" ht="14.5"/>
    <row r="2251" customFormat="1" ht="14.5"/>
    <row r="2252" customFormat="1" ht="14.5"/>
    <row r="2253" customFormat="1" ht="14.5"/>
    <row r="2254" customFormat="1" ht="14.5"/>
    <row r="2255" customFormat="1" ht="14.5"/>
    <row r="2256" customFormat="1" ht="14.5"/>
    <row r="2257" customFormat="1" ht="14.5"/>
    <row r="2258" customFormat="1" ht="14.5"/>
    <row r="2259" customFormat="1" ht="14.5"/>
    <row r="2260" customFormat="1" ht="14.5"/>
    <row r="2261" customFormat="1" ht="14.5"/>
    <row r="2262" customFormat="1" ht="14.5"/>
    <row r="2263" customFormat="1" ht="14.5"/>
    <row r="2264" customFormat="1" ht="14.5"/>
    <row r="2265" customFormat="1" ht="14.5"/>
    <row r="2266" customFormat="1" ht="14.5"/>
    <row r="2267" customFormat="1" ht="14.5"/>
    <row r="2268" customFormat="1" ht="14.5"/>
    <row r="2269" customFormat="1" ht="14.5"/>
    <row r="2270" customFormat="1" ht="14.5"/>
    <row r="2271" customFormat="1" ht="14.5"/>
    <row r="2272" customFormat="1" ht="14.5"/>
    <row r="2273" customFormat="1" ht="14.5"/>
    <row r="2274" customFormat="1" ht="14.5"/>
    <row r="2275" customFormat="1" ht="14.5"/>
    <row r="2276" customFormat="1" ht="14.5"/>
    <row r="2277" customFormat="1" ht="14.5"/>
    <row r="2278" customFormat="1" ht="14.5"/>
    <row r="2279" customFormat="1" ht="14.5"/>
    <row r="2280" customFormat="1" ht="14.5"/>
    <row r="2281" customFormat="1" ht="14.5"/>
    <row r="2282" customFormat="1" ht="14.5"/>
    <row r="2283" customFormat="1" ht="14.5"/>
    <row r="2284" customFormat="1" ht="14.5"/>
    <row r="2285" customFormat="1" ht="14.5"/>
    <row r="2286" customFormat="1" ht="14.5"/>
    <row r="2287" customFormat="1" ht="14.5"/>
    <row r="2288" customFormat="1" ht="14.5"/>
    <row r="2289" customFormat="1" ht="14.5"/>
    <row r="2290" customFormat="1" ht="14.5"/>
    <row r="2291" customFormat="1" ht="14.5"/>
    <row r="2292" customFormat="1" ht="14.5"/>
    <row r="2293" customFormat="1" ht="14.5"/>
    <row r="2294" customFormat="1" ht="14.5"/>
    <row r="2295" customFormat="1" ht="14.5"/>
    <row r="2296" customFormat="1" ht="14.5"/>
    <row r="2297" customFormat="1" ht="14.5"/>
    <row r="2298" customFormat="1" ht="14.5"/>
    <row r="2299" customFormat="1" ht="14.5"/>
    <row r="2300" customFormat="1" ht="14.5"/>
    <row r="2301" customFormat="1" ht="14.5"/>
    <row r="2302" customFormat="1" ht="14.5"/>
    <row r="2303" customFormat="1" ht="14.5"/>
    <row r="2304" customFormat="1" ht="14.5"/>
    <row r="2305" customFormat="1" ht="14.5"/>
    <row r="2306" customFormat="1" ht="14.5"/>
    <row r="2307" customFormat="1" ht="14.5"/>
    <row r="2308" customFormat="1" ht="14.5"/>
    <row r="2309" customFormat="1" ht="14.5"/>
    <row r="2310" customFormat="1" ht="14.5"/>
    <row r="2311" customFormat="1" ht="14.5"/>
    <row r="2312" customFormat="1" ht="14.5"/>
    <row r="2313" customFormat="1" ht="14.5"/>
    <row r="2314" customFormat="1" ht="14.5"/>
    <row r="2315" customFormat="1" ht="14.5"/>
    <row r="2316" customFormat="1" ht="14.5"/>
    <row r="2317" customFormat="1" ht="14.5"/>
    <row r="2318" customFormat="1" ht="14.5"/>
    <row r="2319" customFormat="1" ht="14.5"/>
    <row r="2320" customFormat="1" ht="14.5"/>
    <row r="2321" customFormat="1" ht="14.5"/>
    <row r="2322" customFormat="1" ht="14.5"/>
    <row r="2323" customFormat="1" ht="14.5"/>
    <row r="2324" customFormat="1" ht="14.5"/>
    <row r="2325" customFormat="1" ht="14.5"/>
    <row r="2326" customFormat="1" ht="14.5"/>
    <row r="2327" customFormat="1" ht="14.5"/>
    <row r="2328" customFormat="1" ht="14.5"/>
    <row r="2329" customFormat="1" ht="14.5"/>
    <row r="2330" customFormat="1" ht="14.5"/>
    <row r="2331" customFormat="1" ht="14.5"/>
    <row r="2332" customFormat="1" ht="14.5"/>
    <row r="2333" customFormat="1" ht="14.5"/>
    <row r="2334" customFormat="1" ht="14.5"/>
    <row r="2335" customFormat="1" ht="14.5"/>
    <row r="2336" customFormat="1" ht="14.5"/>
    <row r="2337" customFormat="1" ht="14.5"/>
    <row r="2338" customFormat="1" ht="14.5"/>
    <row r="2339" customFormat="1" ht="14.5"/>
    <row r="2340" customFormat="1" ht="14.5"/>
    <row r="2341" customFormat="1" ht="14.5"/>
    <row r="2342" customFormat="1" ht="14.5"/>
    <row r="2343" customFormat="1" ht="14.5"/>
    <row r="2344" customFormat="1" ht="14.5"/>
    <row r="2345" customFormat="1" ht="14.5"/>
    <row r="2346" customFormat="1" ht="14.5"/>
    <row r="2347" customFormat="1" ht="14.5"/>
    <row r="2348" customFormat="1" ht="14.5"/>
    <row r="2349" customFormat="1" ht="14.5"/>
    <row r="2350" customFormat="1" ht="14.5"/>
    <row r="2351" customFormat="1" ht="14.5"/>
    <row r="2352" customFormat="1" ht="14.5"/>
    <row r="2353" customFormat="1" ht="14.5"/>
    <row r="2354" customFormat="1" ht="14.5"/>
    <row r="2355" customFormat="1" ht="14.5"/>
    <row r="2356" customFormat="1" ht="14.5"/>
    <row r="2357" customFormat="1" ht="14.5"/>
    <row r="2358" customFormat="1" ht="14.5"/>
    <row r="2359" customFormat="1" ht="14.5"/>
    <row r="2360" customFormat="1" ht="14.5"/>
    <row r="2361" customFormat="1" ht="14.5"/>
    <row r="2362" customFormat="1" ht="14.5"/>
    <row r="2363" customFormat="1" ht="14.5"/>
    <row r="2364" customFormat="1" ht="14.5"/>
    <row r="2365" customFormat="1" ht="14.5"/>
    <row r="2366" customFormat="1" ht="14.5"/>
    <row r="2367" customFormat="1" ht="14.5"/>
    <row r="2368" customFormat="1" ht="14.5"/>
    <row r="2369" customFormat="1" ht="14.5"/>
    <row r="2370" customFormat="1" ht="14.5"/>
    <row r="2371" customFormat="1" ht="14.5"/>
    <row r="2372" customFormat="1" ht="14.5"/>
    <row r="2373" customFormat="1" ht="14.5"/>
    <row r="2374" customFormat="1" ht="14.5"/>
    <row r="2375" customFormat="1" ht="14.5"/>
    <row r="2376" customFormat="1" ht="14.5"/>
    <row r="2377" customFormat="1" ht="14.5"/>
    <row r="2378" customFormat="1" ht="14.5"/>
    <row r="2379" customFormat="1" ht="14.5"/>
    <row r="2380" customFormat="1" ht="14.5"/>
    <row r="2381" customFormat="1" ht="14.5"/>
    <row r="2382" customFormat="1" ht="14.5"/>
    <row r="2383" customFormat="1" ht="14.5"/>
    <row r="2384" customFormat="1" ht="14.5"/>
    <row r="2385" customFormat="1" ht="14.5"/>
    <row r="2386" customFormat="1" ht="14.5"/>
    <row r="2387" customFormat="1" ht="14.5"/>
    <row r="2388" customFormat="1" ht="14.5"/>
    <row r="2389" customFormat="1" ht="14.5"/>
    <row r="2390" customFormat="1" ht="14.5"/>
    <row r="2391" customFormat="1" ht="14.5"/>
    <row r="2392" customFormat="1" ht="14.5"/>
    <row r="2393" customFormat="1" ht="14.5"/>
    <row r="2394" customFormat="1" ht="14.5"/>
    <row r="2395" customFormat="1" ht="14.5"/>
    <row r="2396" customFormat="1" ht="14.5"/>
    <row r="2397" customFormat="1" ht="14.5"/>
    <row r="2398" customFormat="1" ht="14.5"/>
    <row r="2399" customFormat="1" ht="14.5"/>
    <row r="2400" customFormat="1" ht="14.5"/>
    <row r="2401" customFormat="1" ht="14.5"/>
    <row r="2402" customFormat="1" ht="14.5"/>
    <row r="2403" customFormat="1" ht="14.5"/>
    <row r="2404" customFormat="1" ht="14.5"/>
    <row r="2405" customFormat="1" ht="14.5"/>
    <row r="2406" customFormat="1" ht="14.5"/>
    <row r="2407" customFormat="1" ht="14.5"/>
    <row r="2408" customFormat="1" ht="14.5"/>
    <row r="2409" customFormat="1" ht="14.5"/>
    <row r="2410" customFormat="1" ht="14.5"/>
    <row r="2411" customFormat="1" ht="14.5"/>
    <row r="2412" customFormat="1" ht="14.5"/>
    <row r="2413" customFormat="1" ht="14.5"/>
    <row r="2414" customFormat="1" ht="14.5"/>
    <row r="2415" customFormat="1" ht="14.5"/>
    <row r="2416" customFormat="1" ht="14.5"/>
    <row r="2417" customFormat="1" ht="14.5"/>
    <row r="2418" customFormat="1" ht="14.5"/>
    <row r="2419" customFormat="1" ht="14.5"/>
    <row r="2420" customFormat="1" ht="14.5"/>
    <row r="2421" customFormat="1" ht="14.5"/>
    <row r="2422" customFormat="1" ht="14.5"/>
    <row r="2423" customFormat="1" ht="14.5"/>
    <row r="2424" customFormat="1" ht="14.5"/>
    <row r="2425" customFormat="1" ht="14.5"/>
    <row r="2426" customFormat="1" ht="14.5"/>
    <row r="2427" customFormat="1" ht="14.5"/>
    <row r="2428" customFormat="1" ht="14.5"/>
    <row r="2429" customFormat="1" ht="14.5"/>
    <row r="2430" customFormat="1" ht="14.5"/>
    <row r="2431" customFormat="1" ht="14.5"/>
    <row r="2432" customFormat="1" ht="14.5"/>
    <row r="2433" customFormat="1" ht="14.5"/>
    <row r="2434" customFormat="1" ht="14.5"/>
    <row r="2435" customFormat="1" ht="14.5"/>
    <row r="2436" customFormat="1" ht="14.5"/>
    <row r="2437" customFormat="1" ht="14.5"/>
    <row r="2438" customFormat="1" ht="14.5"/>
    <row r="2439" customFormat="1" ht="14.5"/>
    <row r="2440" customFormat="1" ht="14.5"/>
    <row r="2441" customFormat="1" ht="14.5"/>
    <row r="2442" customFormat="1" ht="14.5"/>
    <row r="2443" customFormat="1" ht="14.5"/>
    <row r="2444" customFormat="1" ht="14.5"/>
    <row r="2445" customFormat="1" ht="14.5"/>
    <row r="2446" customFormat="1" ht="14.5"/>
    <row r="2447" customFormat="1" ht="14.5"/>
    <row r="2448" customFormat="1" ht="14.5"/>
    <row r="2449" customFormat="1" ht="14.5"/>
    <row r="2450" customFormat="1" ht="14.5"/>
    <row r="2451" customFormat="1" ht="14.5"/>
    <row r="2452" customFormat="1" ht="14.5"/>
    <row r="2453" customFormat="1" ht="14.5"/>
    <row r="2454" customFormat="1" ht="14.5"/>
    <row r="2455" customFormat="1" ht="14.5"/>
    <row r="2456" customFormat="1" ht="14.5"/>
    <row r="2457" customFormat="1" ht="14.5"/>
    <row r="2458" customFormat="1" ht="14.5"/>
    <row r="2459" customFormat="1" ht="14.5"/>
    <row r="2460" customFormat="1" ht="14.5"/>
    <row r="2461" customFormat="1" ht="14.5"/>
    <row r="2462" customFormat="1" ht="14.5"/>
    <row r="2463" customFormat="1" ht="14.5"/>
    <row r="2464" customFormat="1" ht="14.5"/>
    <row r="2465" customFormat="1" ht="14.5"/>
    <row r="2466" customFormat="1" ht="14.5"/>
    <row r="2467" customFormat="1" ht="14.5"/>
    <row r="2468" customFormat="1" ht="14.5"/>
    <row r="2469" customFormat="1" ht="14.5"/>
    <row r="2470" customFormat="1" ht="14.5"/>
    <row r="2471" customFormat="1" ht="14.5"/>
    <row r="2472" customFormat="1" ht="14.5"/>
    <row r="2473" customFormat="1" ht="14.5"/>
    <row r="2474" customFormat="1" ht="14.5"/>
    <row r="2475" customFormat="1" ht="14.5"/>
    <row r="2476" customFormat="1" ht="14.5"/>
    <row r="2477" customFormat="1" ht="14.5"/>
    <row r="2478" customFormat="1" ht="14.5"/>
    <row r="2479" customFormat="1" ht="14.5"/>
    <row r="2480" customFormat="1" ht="14.5"/>
    <row r="2481" customFormat="1" ht="14.5"/>
    <row r="2482" customFormat="1" ht="14.5"/>
    <row r="2483" customFormat="1" ht="14.5"/>
    <row r="2484" customFormat="1" ht="14.5"/>
    <row r="2485" customFormat="1" ht="14.5"/>
    <row r="2486" customFormat="1" ht="14.5"/>
    <row r="2487" customFormat="1" ht="14.5"/>
    <row r="2488" customFormat="1" ht="14.5"/>
    <row r="2489" customFormat="1" ht="14.5"/>
    <row r="2490" customFormat="1" ht="14.5"/>
    <row r="2491" customFormat="1" ht="14.5"/>
    <row r="2492" customFormat="1" ht="14.5"/>
    <row r="2493" customFormat="1" ht="14.5"/>
    <row r="2494" customFormat="1" ht="14.5"/>
    <row r="2495" customFormat="1" ht="14.5"/>
    <row r="2496" customFormat="1" ht="14.5"/>
    <row r="2497" customFormat="1" ht="14.5"/>
    <row r="2498" customFormat="1" ht="14.5"/>
    <row r="2499" customFormat="1" ht="14.5"/>
    <row r="2500" customFormat="1" ht="14.5"/>
    <row r="2501" customFormat="1" ht="14.5"/>
    <row r="2502" customFormat="1" ht="14.5"/>
    <row r="2503" customFormat="1" ht="14.5"/>
    <row r="2504" customFormat="1" ht="14.5"/>
    <row r="2505" customFormat="1" ht="14.5"/>
    <row r="2506" customFormat="1" ht="14.5"/>
    <row r="2507" customFormat="1" ht="14.5"/>
    <row r="2508" customFormat="1" ht="14.5"/>
    <row r="2509" customFormat="1" ht="14.5"/>
    <row r="2510" customFormat="1" ht="14.5"/>
    <row r="2511" customFormat="1" ht="14.5"/>
    <row r="2512" customFormat="1" ht="14.5"/>
    <row r="2513" customFormat="1" ht="14.5"/>
    <row r="2514" customFormat="1" ht="14.5"/>
    <row r="2515" customFormat="1" ht="14.5"/>
    <row r="2516" customFormat="1" ht="14.5"/>
    <row r="2517" customFormat="1" ht="14.5"/>
    <row r="2518" customFormat="1" ht="14.5"/>
    <row r="2519" customFormat="1" ht="14.5"/>
    <row r="2520" customFormat="1" ht="14.5"/>
    <row r="2521" customFormat="1" ht="14.5"/>
    <row r="2522" customFormat="1" ht="14.5"/>
    <row r="2523" customFormat="1" ht="14.5"/>
    <row r="2524" customFormat="1" ht="14.5"/>
    <row r="2525" customFormat="1" ht="14.5"/>
    <row r="2526" customFormat="1" ht="14.5"/>
    <row r="2527" customFormat="1" ht="14.5"/>
    <row r="2528" customFormat="1" ht="14.5"/>
    <row r="2529" customFormat="1" ht="14.5"/>
    <row r="2530" customFormat="1" ht="14.5"/>
    <row r="2531" customFormat="1" ht="14.5"/>
    <row r="2532" customFormat="1" ht="14.5"/>
    <row r="2533" customFormat="1" ht="14.5"/>
    <row r="2534" customFormat="1" ht="14.5"/>
    <row r="2535" customFormat="1" ht="14.5"/>
    <row r="2536" customFormat="1" ht="14.5"/>
    <row r="2537" customFormat="1" ht="14.5"/>
    <row r="2538" customFormat="1" ht="14.5"/>
    <row r="2539" customFormat="1" ht="14.5"/>
    <row r="2540" customFormat="1" ht="14.5"/>
    <row r="2541" customFormat="1" ht="14.5"/>
    <row r="2542" customFormat="1" ht="14.5"/>
    <row r="2543" customFormat="1" ht="14.5"/>
    <row r="2544" customFormat="1" ht="14.5"/>
    <row r="2545" customFormat="1" ht="14.5"/>
    <row r="2546" customFormat="1" ht="14.5"/>
    <row r="2547" customFormat="1" ht="14.5"/>
    <row r="2548" customFormat="1" ht="14.5"/>
    <row r="2549" customFormat="1" ht="14.5"/>
    <row r="2550" customFormat="1" ht="14.5"/>
    <row r="2551" customFormat="1" ht="14.5"/>
    <row r="2552" customFormat="1" ht="14.5"/>
    <row r="2553" customFormat="1" ht="14.5"/>
    <row r="2554" customFormat="1" ht="14.5"/>
    <row r="2555" customFormat="1" ht="14.5"/>
    <row r="2556" customFormat="1" ht="14.5"/>
    <row r="2557" customFormat="1" ht="14.5"/>
    <row r="2558" customFormat="1" ht="14.5"/>
    <row r="2559" customFormat="1" ht="14.5"/>
    <row r="2560" customFormat="1" ht="14.5"/>
    <row r="2561" customFormat="1" ht="14.5"/>
    <row r="2562" customFormat="1" ht="14.5"/>
    <row r="2563" customFormat="1" ht="14.5"/>
    <row r="2564" customFormat="1" ht="14.5"/>
    <row r="2565" customFormat="1" ht="14.5"/>
    <row r="2566" customFormat="1" ht="14.5"/>
    <row r="2567" customFormat="1" ht="14.5"/>
    <row r="2568" customFormat="1" ht="14.5"/>
    <row r="2569" customFormat="1" ht="14.5"/>
    <row r="2570" customFormat="1" ht="14.5"/>
    <row r="2571" customFormat="1" ht="14.5"/>
    <row r="2572" customFormat="1" ht="14.5"/>
    <row r="2573" customFormat="1" ht="14.5"/>
    <row r="2574" customFormat="1" ht="14.5"/>
    <row r="2575" customFormat="1" ht="14.5"/>
    <row r="2576" customFormat="1" ht="14.5"/>
    <row r="2577" customFormat="1" ht="14.5"/>
    <row r="2578" customFormat="1" ht="14.5"/>
    <row r="2579" customFormat="1" ht="14.5"/>
    <row r="2580" customFormat="1" ht="14.5"/>
    <row r="2581" customFormat="1" ht="14.5"/>
    <row r="2582" customFormat="1" ht="14.5"/>
    <row r="2583" customFormat="1" ht="14.5"/>
    <row r="2584" customFormat="1" ht="14.5"/>
    <row r="2585" customFormat="1" ht="14.5"/>
    <row r="2586" customFormat="1" ht="14.5"/>
    <row r="2587" customFormat="1" ht="14.5"/>
    <row r="2588" customFormat="1" ht="14.5"/>
    <row r="2589" customFormat="1" ht="14.5"/>
    <row r="2590" customFormat="1" ht="14.5"/>
    <row r="2591" customFormat="1" ht="14.5"/>
    <row r="2592" customFormat="1" ht="14.5"/>
    <row r="2593" customFormat="1" ht="14.5"/>
    <row r="2594" customFormat="1" ht="14.5"/>
    <row r="2595" customFormat="1" ht="14.5"/>
    <row r="2596" customFormat="1" ht="14.5"/>
    <row r="2597" customFormat="1" ht="14.5"/>
    <row r="2598" customFormat="1" ht="14.5"/>
    <row r="2599" customFormat="1" ht="14.5"/>
    <row r="2600" customFormat="1" ht="14.5"/>
    <row r="2601" customFormat="1" ht="14.5"/>
    <row r="2602" customFormat="1" ht="14.5"/>
    <row r="2603" customFormat="1" ht="14.5"/>
    <row r="2604" customFormat="1" ht="14.5"/>
    <row r="2605" customFormat="1" ht="14.5"/>
    <row r="2606" customFormat="1" ht="14.5"/>
    <row r="2607" customFormat="1" ht="14.5"/>
    <row r="2608" customFormat="1" ht="14.5"/>
    <row r="2609" customFormat="1" ht="14.5"/>
    <row r="2610" customFormat="1" ht="14.5"/>
    <row r="2611" customFormat="1" ht="14.5"/>
    <row r="2612" customFormat="1" ht="14.5"/>
    <row r="2613" customFormat="1" ht="14.5"/>
    <row r="2614" customFormat="1" ht="14.5"/>
    <row r="2615" customFormat="1" ht="14.5"/>
    <row r="2616" customFormat="1" ht="14.5"/>
    <row r="2617" customFormat="1" ht="14.5"/>
    <row r="2618" customFormat="1" ht="14.5"/>
    <row r="2619" customFormat="1" ht="14.5"/>
    <row r="2620" customFormat="1" ht="14.5"/>
    <row r="2621" customFormat="1" ht="14.5"/>
    <row r="2622" customFormat="1" ht="14.5"/>
    <row r="2623" customFormat="1" ht="14.5"/>
    <row r="2624" customFormat="1" ht="14.5"/>
    <row r="2625" customFormat="1" ht="14.5"/>
    <row r="2626" customFormat="1" ht="14.5"/>
    <row r="2627" customFormat="1" ht="14.5"/>
    <row r="2628" customFormat="1" ht="14.5"/>
    <row r="2629" customFormat="1" ht="14.5"/>
    <row r="2630" customFormat="1" ht="14.5"/>
    <row r="2631" customFormat="1" ht="14.5"/>
    <row r="2632" customFormat="1" ht="14.5"/>
    <row r="2633" customFormat="1" ht="14.5"/>
    <row r="2634" customFormat="1" ht="14.5"/>
    <row r="2635" customFormat="1" ht="14.5"/>
    <row r="2636" customFormat="1" ht="14.5"/>
    <row r="2637" customFormat="1" ht="14.5"/>
    <row r="2638" customFormat="1" ht="14.5"/>
    <row r="2639" customFormat="1" ht="14.5"/>
    <row r="2640" customFormat="1" ht="14.5"/>
    <row r="2641" customFormat="1" ht="14.5"/>
    <row r="2642" customFormat="1" ht="14.5"/>
    <row r="2643" customFormat="1" ht="14.5"/>
    <row r="2644" customFormat="1" ht="14.5"/>
    <row r="2645" customFormat="1" ht="14.5"/>
    <row r="2646" customFormat="1" ht="14.5"/>
    <row r="2647" customFormat="1" ht="14.5"/>
    <row r="2648" customFormat="1" ht="14.5"/>
    <row r="2649" customFormat="1" ht="14.5"/>
    <row r="2650" customFormat="1" ht="14.5"/>
    <row r="2651" customFormat="1" ht="14.5"/>
    <row r="2652" customFormat="1" ht="14.5"/>
    <row r="2653" customFormat="1" ht="14.5"/>
    <row r="2654" customFormat="1" ht="14.5"/>
    <row r="2655" customFormat="1" ht="14.5"/>
    <row r="2656" customFormat="1" ht="14.5"/>
    <row r="2657" customFormat="1" ht="14.5"/>
    <row r="2658" customFormat="1" ht="14.5"/>
    <row r="2659" customFormat="1" ht="14.5"/>
    <row r="2660" customFormat="1" ht="14.5"/>
    <row r="2661" customFormat="1" ht="14.5"/>
    <row r="2662" customFormat="1" ht="14.5"/>
    <row r="2663" customFormat="1" ht="14.5"/>
    <row r="2664" customFormat="1" ht="14.5"/>
    <row r="2665" customFormat="1" ht="14.5"/>
    <row r="2666" customFormat="1" ht="14.5"/>
    <row r="2667" customFormat="1" ht="14.5"/>
    <row r="2668" customFormat="1" ht="14.5"/>
    <row r="2669" customFormat="1" ht="14.5"/>
    <row r="2670" customFormat="1" ht="14.5"/>
    <row r="2671" customFormat="1" ht="14.5"/>
    <row r="2672" customFormat="1" ht="14.5"/>
    <row r="2673" customFormat="1" ht="14.5"/>
    <row r="2674" customFormat="1" ht="14.5"/>
    <row r="2675" customFormat="1" ht="14.5"/>
    <row r="2676" customFormat="1" ht="14.5"/>
    <row r="2677" customFormat="1" ht="14.5"/>
    <row r="2678" customFormat="1" ht="14.5"/>
    <row r="2679" customFormat="1" ht="14.5"/>
    <row r="2680" customFormat="1" ht="14.5"/>
    <row r="2681" customFormat="1" ht="14.5"/>
    <row r="2682" customFormat="1" ht="14.5"/>
    <row r="2683" customFormat="1" ht="14.5"/>
    <row r="2684" customFormat="1" ht="14.5"/>
    <row r="2685" customFormat="1" ht="14.5"/>
    <row r="2686" customFormat="1" ht="14.5"/>
    <row r="2687" customFormat="1" ht="14.5"/>
    <row r="2688" customFormat="1" ht="14.5"/>
    <row r="2689" customFormat="1" ht="14.5"/>
    <row r="2690" customFormat="1" ht="14.5"/>
    <row r="2691" customFormat="1" ht="14.5"/>
    <row r="2692" customFormat="1" ht="14.5"/>
    <row r="2693" customFormat="1" ht="14.5"/>
    <row r="2694" customFormat="1" ht="14.5"/>
    <row r="2695" customFormat="1" ht="14.5"/>
    <row r="2696" customFormat="1" ht="14.5"/>
    <row r="2697" customFormat="1" ht="14.5"/>
    <row r="2698" customFormat="1" ht="14.5"/>
    <row r="2699" customFormat="1" ht="14.5"/>
    <row r="2700" customFormat="1" ht="14.5"/>
    <row r="2701" customFormat="1" ht="14.5"/>
    <row r="2702" customFormat="1" ht="14.5"/>
    <row r="2703" customFormat="1" ht="14.5"/>
    <row r="2704" customFormat="1" ht="14.5"/>
    <row r="2705" customFormat="1" ht="14.5"/>
    <row r="2706" customFormat="1" ht="14.5"/>
    <row r="2707" customFormat="1" ht="14.5"/>
    <row r="2708" customFormat="1" ht="14.5"/>
    <row r="2709" customFormat="1" ht="14.5"/>
    <row r="2710" customFormat="1" ht="14.5"/>
    <row r="2711" customFormat="1" ht="14.5"/>
    <row r="2712" customFormat="1" ht="14.5"/>
    <row r="2713" customFormat="1" ht="14.5"/>
    <row r="2714" customFormat="1" ht="14.5"/>
    <row r="2715" customFormat="1" ht="14.5"/>
    <row r="2716" customFormat="1" ht="14.5"/>
    <row r="2717" customFormat="1" ht="14.5"/>
    <row r="2718" customFormat="1" ht="14.5"/>
    <row r="2719" customFormat="1" ht="14.5"/>
    <row r="2720" customFormat="1" ht="14.5"/>
    <row r="2721" customFormat="1" ht="14.5"/>
    <row r="2722" customFormat="1" ht="14.5"/>
    <row r="2723" customFormat="1" ht="14.5"/>
    <row r="2724" customFormat="1" ht="14.5"/>
    <row r="2725" customFormat="1" ht="14.5"/>
    <row r="2726" customFormat="1" ht="14.5"/>
    <row r="2727" customFormat="1" ht="14.5"/>
    <row r="2728" customFormat="1" ht="14.5"/>
    <row r="2729" customFormat="1" ht="14.5"/>
    <row r="2730" customFormat="1" ht="14.5"/>
    <row r="2731" customFormat="1" ht="14.5"/>
    <row r="2732" customFormat="1" ht="14.5"/>
    <row r="2733" customFormat="1" ht="14.5"/>
    <row r="2734" customFormat="1" ht="14.5"/>
    <row r="2735" customFormat="1" ht="14.5"/>
    <row r="2736" customFormat="1" ht="14.5"/>
    <row r="2737" customFormat="1" ht="14.5"/>
    <row r="2738" customFormat="1" ht="14.5"/>
    <row r="2739" customFormat="1" ht="14.5"/>
    <row r="2740" customFormat="1" ht="14.5"/>
    <row r="2741" customFormat="1" ht="14.5"/>
    <row r="2742" customFormat="1" ht="14.5"/>
    <row r="2743" customFormat="1" ht="14.5"/>
    <row r="2744" customFormat="1" ht="14.5"/>
    <row r="2745" customFormat="1" ht="14.5"/>
    <row r="2746" customFormat="1" ht="14.5"/>
    <row r="2747" customFormat="1" ht="14.5"/>
    <row r="2748" customFormat="1" ht="14.5"/>
    <row r="2749" customFormat="1" ht="14.5"/>
    <row r="2750" customFormat="1" ht="14.5"/>
    <row r="2751" customFormat="1" ht="14.5"/>
    <row r="2752" customFormat="1" ht="14.5"/>
    <row r="2753" customFormat="1" ht="14.5"/>
    <row r="2754" customFormat="1" ht="14.5"/>
    <row r="2755" customFormat="1" ht="14.5"/>
    <row r="2756" customFormat="1" ht="14.5"/>
    <row r="2757" customFormat="1" ht="14.5"/>
    <row r="2758" customFormat="1" ht="14.5"/>
    <row r="2759" customFormat="1" ht="14.5"/>
    <row r="2760" customFormat="1" ht="14.5"/>
    <row r="2761" customFormat="1" ht="14.5"/>
    <row r="2762" customFormat="1" ht="14.5"/>
    <row r="2763" customFormat="1" ht="14.5"/>
    <row r="2764" customFormat="1" ht="14.5"/>
    <row r="2765" customFormat="1" ht="14.5"/>
    <row r="2766" customFormat="1" ht="14.5"/>
    <row r="2767" customFormat="1" ht="14.5"/>
    <row r="2768" customFormat="1" ht="14.5"/>
    <row r="2769" customFormat="1" ht="14.5"/>
    <row r="2770" customFormat="1" ht="14.5"/>
    <row r="2771" customFormat="1" ht="14.5"/>
    <row r="2772" customFormat="1" ht="14.5"/>
    <row r="2773" customFormat="1" ht="14.5"/>
    <row r="2774" customFormat="1" ht="14.5"/>
    <row r="2775" customFormat="1" ht="14.5"/>
    <row r="2776" customFormat="1" ht="14.5"/>
    <row r="2777" customFormat="1" ht="14.5"/>
    <row r="2778" customFormat="1" ht="14.5"/>
    <row r="2779" customFormat="1" ht="14.5"/>
    <row r="2780" customFormat="1" ht="14.5"/>
    <row r="2781" customFormat="1" ht="14.5"/>
    <row r="2782" customFormat="1" ht="14.5"/>
    <row r="2783" customFormat="1" ht="14.5"/>
    <row r="2784" customFormat="1" ht="14.5"/>
    <row r="2785" customFormat="1" ht="14.5"/>
    <row r="2786" customFormat="1" ht="14.5"/>
    <row r="2787" customFormat="1" ht="14.5"/>
    <row r="2788" customFormat="1" ht="14.5"/>
    <row r="2789" customFormat="1" ht="14.5"/>
    <row r="2790" customFormat="1" ht="14.5"/>
    <row r="2791" customFormat="1" ht="14.5"/>
    <row r="2792" customFormat="1" ht="14.5"/>
    <row r="2793" customFormat="1" ht="14.5"/>
    <row r="2794" customFormat="1" ht="14.5"/>
    <row r="2795" customFormat="1" ht="14.5"/>
    <row r="2796" customFormat="1" ht="14.5"/>
    <row r="2797" customFormat="1" ht="14.5"/>
    <row r="2798" customFormat="1" ht="14.5"/>
    <row r="2799" customFormat="1" ht="14.5"/>
    <row r="2800" customFormat="1" ht="14.5"/>
    <row r="2801" customFormat="1" ht="14.5"/>
    <row r="2802" customFormat="1" ht="14.5"/>
    <row r="2803" customFormat="1" ht="14.5"/>
    <row r="2804" customFormat="1" ht="14.5"/>
    <row r="2805" customFormat="1" ht="14.5"/>
    <row r="2806" customFormat="1" ht="14.5"/>
    <row r="2807" customFormat="1" ht="14.5"/>
    <row r="2808" customFormat="1" ht="14.5"/>
    <row r="2809" customFormat="1" ht="14.5"/>
    <row r="2810" customFormat="1" ht="14.5"/>
    <row r="2811" customFormat="1" ht="14.5"/>
    <row r="2812" customFormat="1" ht="14.5"/>
    <row r="2813" customFormat="1" ht="14.5"/>
    <row r="2814" customFormat="1" ht="14.5"/>
    <row r="2815" customFormat="1" ht="14.5"/>
    <row r="2816" customFormat="1" ht="14.5"/>
    <row r="2817" customFormat="1" ht="14.5"/>
    <row r="2818" customFormat="1" ht="14.5"/>
    <row r="2819" customFormat="1" ht="14.5"/>
    <row r="2820" customFormat="1" ht="14.5"/>
    <row r="2821" customFormat="1" ht="14.5"/>
    <row r="2822" customFormat="1" ht="14.5"/>
    <row r="2823" customFormat="1" ht="14.5"/>
    <row r="2824" customFormat="1" ht="14.5"/>
    <row r="2825" customFormat="1" ht="14.5"/>
    <row r="2826" customFormat="1" ht="14.5"/>
    <row r="2827" customFormat="1" ht="14.5"/>
    <row r="2828" customFormat="1" ht="14.5"/>
    <row r="2829" customFormat="1" ht="14.5"/>
    <row r="2830" customFormat="1" ht="14.5"/>
    <row r="2831" customFormat="1" ht="14.5"/>
    <row r="2832" customFormat="1" ht="14.5"/>
    <row r="2833" customFormat="1" ht="14.5"/>
    <row r="2834" customFormat="1" ht="14.5"/>
    <row r="2835" customFormat="1" ht="14.5"/>
    <row r="2836" customFormat="1" ht="14.5"/>
    <row r="2837" customFormat="1" ht="14.5"/>
    <row r="2838" customFormat="1" ht="14.5"/>
    <row r="2839" customFormat="1" ht="14.5"/>
    <row r="2840" customFormat="1" ht="14.5"/>
    <row r="2841" customFormat="1" ht="14.5"/>
    <row r="2842" customFormat="1" ht="14.5"/>
    <row r="2843" customFormat="1" ht="14.5"/>
    <row r="2844" customFormat="1" ht="14.5"/>
    <row r="2845" customFormat="1" ht="14.5"/>
    <row r="2846" customFormat="1" ht="14.5"/>
    <row r="2847" customFormat="1" ht="14.5"/>
    <row r="2848" customFormat="1" ht="14.5"/>
    <row r="2849" customFormat="1" ht="14.5"/>
    <row r="2850" customFormat="1" ht="14.5"/>
    <row r="2851" customFormat="1" ht="14.5"/>
    <row r="2852" customFormat="1" ht="14.5"/>
    <row r="2853" customFormat="1" ht="14.5"/>
    <row r="2854" customFormat="1" ht="14.5"/>
    <row r="2855" customFormat="1" ht="14.5"/>
    <row r="2856" customFormat="1" ht="14.5"/>
    <row r="2857" customFormat="1" ht="14.5"/>
    <row r="2858" customFormat="1" ht="14.5"/>
    <row r="2859" customFormat="1" ht="14.5"/>
    <row r="2860" customFormat="1" ht="14.5"/>
    <row r="2861" customFormat="1" ht="14.5"/>
    <row r="2862" customFormat="1" ht="14.5"/>
    <row r="2863" customFormat="1" ht="14.5"/>
    <row r="2864" customFormat="1" ht="14.5"/>
    <row r="2865" customFormat="1" ht="14.5"/>
    <row r="2866" customFormat="1" ht="14.5"/>
    <row r="2867" customFormat="1" ht="14.5"/>
    <row r="2868" customFormat="1" ht="14.5"/>
    <row r="2869" customFormat="1" ht="14.5"/>
    <row r="2870" customFormat="1" ht="14.5"/>
    <row r="2871" customFormat="1" ht="14.5"/>
    <row r="2872" customFormat="1" ht="14.5"/>
    <row r="2873" customFormat="1" ht="14.5"/>
    <row r="2874" customFormat="1" ht="14.5"/>
    <row r="2875" customFormat="1" ht="14.5"/>
    <row r="2876" customFormat="1" ht="14.5"/>
    <row r="2877" customFormat="1" ht="14.5"/>
    <row r="2878" customFormat="1" ht="14.5"/>
    <row r="2879" customFormat="1" ht="14.5"/>
    <row r="2880" customFormat="1" ht="14.5"/>
    <row r="2881" customFormat="1" ht="14.5"/>
    <row r="2882" customFormat="1" ht="14.5"/>
    <row r="2883" customFormat="1" ht="14.5"/>
    <row r="2884" customFormat="1" ht="14.5"/>
    <row r="2885" customFormat="1" ht="14.5"/>
    <row r="2886" customFormat="1" ht="14.5"/>
    <row r="2887" customFormat="1" ht="14.5"/>
    <row r="2888" customFormat="1" ht="14.5"/>
    <row r="2889" customFormat="1" ht="14.5"/>
    <row r="2890" customFormat="1" ht="14.5"/>
    <row r="2891" customFormat="1" ht="14.5"/>
    <row r="2892" customFormat="1" ht="14.5"/>
    <row r="2893" customFormat="1" ht="14.5"/>
    <row r="2894" customFormat="1" ht="14.5"/>
    <row r="2895" customFormat="1" ht="14.5"/>
    <row r="2896" customFormat="1" ht="14.5"/>
    <row r="2897" customFormat="1" ht="14.5"/>
    <row r="2898" customFormat="1" ht="14.5"/>
    <row r="2899" customFormat="1" ht="14.5"/>
    <row r="2900" customFormat="1" ht="14.5"/>
    <row r="2901" customFormat="1" ht="14.5"/>
    <row r="2902" customFormat="1" ht="14.5"/>
    <row r="2903" customFormat="1" ht="14.5"/>
    <row r="2904" customFormat="1" ht="14.5"/>
    <row r="2905" customFormat="1" ht="14.5"/>
    <row r="2906" customFormat="1" ht="14.5"/>
    <row r="2907" customFormat="1" ht="14.5"/>
    <row r="2908" customFormat="1" ht="14.5"/>
    <row r="2909" customFormat="1" ht="14.5"/>
    <row r="2910" customFormat="1" ht="14.5"/>
    <row r="2911" customFormat="1" ht="14.5"/>
    <row r="2912" customFormat="1" ht="14.5"/>
    <row r="2913" customFormat="1" ht="14.5"/>
    <row r="2914" customFormat="1" ht="14.5"/>
    <row r="2915" customFormat="1" ht="14.5"/>
    <row r="2916" customFormat="1" ht="14.5"/>
    <row r="2917" customFormat="1" ht="14.5"/>
    <row r="2918" customFormat="1" ht="14.5"/>
    <row r="2919" customFormat="1" ht="14.5"/>
    <row r="2920" customFormat="1" ht="14.5"/>
    <row r="2921" customFormat="1" ht="14.5"/>
    <row r="2922" customFormat="1" ht="14.5"/>
    <row r="2923" customFormat="1" ht="14.5"/>
    <row r="2924" customFormat="1" ht="14.5"/>
    <row r="2925" customFormat="1" ht="14.5"/>
    <row r="2926" customFormat="1" ht="14.5"/>
    <row r="2927" customFormat="1" ht="14.5"/>
    <row r="2928" customFormat="1" ht="14.5"/>
    <row r="2929" customFormat="1" ht="14.5"/>
    <row r="2930" customFormat="1" ht="14.5"/>
    <row r="2931" customFormat="1" ht="14.5"/>
    <row r="2932" customFormat="1" ht="14.5"/>
    <row r="2933" customFormat="1" ht="14.5"/>
    <row r="2934" customFormat="1" ht="14.5"/>
    <row r="2935" customFormat="1" ht="14.5"/>
    <row r="2936" customFormat="1" ht="14.5"/>
    <row r="2937" customFormat="1" ht="14.5"/>
    <row r="2938" customFormat="1" ht="14.5"/>
    <row r="2939" customFormat="1" ht="14.5"/>
    <row r="2940" customFormat="1" ht="14.5"/>
    <row r="2941" customFormat="1" ht="14.5"/>
    <row r="2942" customFormat="1" ht="14.5"/>
    <row r="2943" customFormat="1" ht="14.5"/>
    <row r="2944" customFormat="1" ht="14.5"/>
    <row r="2945" customFormat="1" ht="14.5"/>
    <row r="2946" customFormat="1" ht="14.5"/>
    <row r="2947" customFormat="1" ht="14.5"/>
    <row r="2948" customFormat="1" ht="14.5"/>
    <row r="2949" customFormat="1" ht="14.5"/>
    <row r="2950" customFormat="1" ht="14.5"/>
    <row r="2951" customFormat="1" ht="14.5"/>
    <row r="2952" customFormat="1" ht="14.5"/>
    <row r="2953" customFormat="1" ht="14.5"/>
    <row r="2954" customFormat="1" ht="14.5"/>
    <row r="2955" customFormat="1" ht="14.5"/>
    <row r="2956" customFormat="1" ht="14.5"/>
    <row r="2957" customFormat="1" ht="14.5"/>
    <row r="2958" customFormat="1" ht="14.5"/>
    <row r="2959" customFormat="1" ht="14.5"/>
    <row r="2960" customFormat="1" ht="14.5"/>
    <row r="2961" customFormat="1" ht="14.5"/>
    <row r="2962" customFormat="1" ht="14.5"/>
    <row r="2963" customFormat="1" ht="14.5"/>
    <row r="2964" customFormat="1" ht="14.5"/>
    <row r="2965" customFormat="1" ht="14.5"/>
    <row r="2966" customFormat="1" ht="14.5"/>
    <row r="2967" customFormat="1" ht="14.5"/>
    <row r="2968" customFormat="1" ht="14.5"/>
    <row r="2969" customFormat="1" ht="14.5"/>
    <row r="2970" customFormat="1" ht="14.5"/>
    <row r="2971" customFormat="1" ht="14.5"/>
    <row r="2972" customFormat="1" ht="14.5"/>
    <row r="2973" customFormat="1" ht="14.5"/>
    <row r="2974" customFormat="1" ht="14.5"/>
    <row r="2975" customFormat="1" ht="14.5"/>
    <row r="2976" customFormat="1" ht="14.5"/>
    <row r="2977" customFormat="1" ht="14.5"/>
    <row r="2978" customFormat="1" ht="14.5"/>
    <row r="2979" customFormat="1" ht="14.5"/>
    <row r="2980" customFormat="1" ht="14.5"/>
    <row r="2981" customFormat="1" ht="14.5"/>
    <row r="2982" customFormat="1" ht="14.5"/>
    <row r="2983" customFormat="1" ht="14.5"/>
    <row r="2984" customFormat="1" ht="14.5"/>
    <row r="2985" customFormat="1" ht="14.5"/>
    <row r="2986" customFormat="1" ht="14.5"/>
    <row r="2987" customFormat="1" ht="14.5"/>
    <row r="2988" customFormat="1" ht="14.5"/>
    <row r="2989" customFormat="1" ht="14.5"/>
    <row r="2990" customFormat="1" ht="14.5"/>
    <row r="2991" customFormat="1" ht="14.5"/>
    <row r="2992" customFormat="1" ht="14.5"/>
    <row r="2993" customFormat="1" ht="14.5"/>
    <row r="2994" customFormat="1" ht="14.5"/>
    <row r="2995" customFormat="1" ht="14.5"/>
    <row r="2996" customFormat="1" ht="14.5"/>
    <row r="2997" customFormat="1" ht="14.5"/>
    <row r="2998" customFormat="1" ht="14.5"/>
    <row r="2999" customFormat="1" ht="14.5"/>
    <row r="3000" customFormat="1" ht="14.5"/>
    <row r="3001" customFormat="1" ht="14.5"/>
    <row r="3002" customFormat="1" ht="14.5"/>
    <row r="3003" customFormat="1" ht="14.5"/>
    <row r="3004" customFormat="1" ht="14.5"/>
    <row r="3005" customFormat="1" ht="14.5"/>
    <row r="3006" customFormat="1" ht="14.5"/>
    <row r="3007" customFormat="1" ht="14.5"/>
    <row r="3008" customFormat="1" ht="14.5"/>
    <row r="3009" customFormat="1" ht="14.5"/>
    <row r="3010" customFormat="1" ht="14.5"/>
    <row r="3011" customFormat="1" ht="14.5"/>
    <row r="3012" customFormat="1" ht="14.5"/>
    <row r="3013" customFormat="1" ht="14.5"/>
    <row r="3014" customFormat="1" ht="14.5"/>
    <row r="3015" customFormat="1" ht="14.5"/>
    <row r="3016" customFormat="1" ht="14.5"/>
    <row r="3017" customFormat="1" ht="14.5"/>
    <row r="3018" customFormat="1" ht="14.5"/>
    <row r="3019" customFormat="1" ht="14.5"/>
    <row r="3020" customFormat="1" ht="14.5"/>
    <row r="3021" customFormat="1" ht="14.5"/>
    <row r="3022" customFormat="1" ht="14.5"/>
    <row r="3023" customFormat="1" ht="14.5"/>
    <row r="3024" customFormat="1" ht="14.5"/>
    <row r="3025" customFormat="1" ht="14.5"/>
    <row r="3026" customFormat="1" ht="14.5"/>
    <row r="3027" customFormat="1" ht="14.5"/>
    <row r="3028" customFormat="1" ht="14.5"/>
    <row r="3029" customFormat="1" ht="14.5"/>
    <row r="3030" customFormat="1" ht="14.5"/>
    <row r="3031" customFormat="1" ht="14.5"/>
    <row r="3032" customFormat="1" ht="14.5"/>
    <row r="3033" customFormat="1" ht="14.5"/>
    <row r="3034" customFormat="1" ht="14.5"/>
    <row r="3035" customFormat="1" ht="14.5"/>
    <row r="3036" customFormat="1" ht="14.5"/>
    <row r="3037" customFormat="1" ht="14.5"/>
    <row r="3038" customFormat="1" ht="14.5"/>
    <row r="3039" customFormat="1" ht="14.5"/>
    <row r="3040" customFormat="1" ht="14.5"/>
    <row r="3041" customFormat="1" ht="14.5"/>
    <row r="3042" customFormat="1" ht="14.5"/>
    <row r="3043" customFormat="1" ht="14.5"/>
    <row r="3044" customFormat="1" ht="14.5"/>
    <row r="3045" customFormat="1" ht="14.5"/>
    <row r="3046" customFormat="1" ht="14.5"/>
    <row r="3047" customFormat="1" ht="14.5"/>
    <row r="3048" customFormat="1" ht="14.5"/>
    <row r="3049" customFormat="1" ht="14.5"/>
    <row r="3050" customFormat="1" ht="14.5"/>
    <row r="3051" customFormat="1" ht="14.5"/>
    <row r="3052" customFormat="1" ht="14.5"/>
    <row r="3053" customFormat="1" ht="14.5"/>
    <row r="3054" customFormat="1" ht="14.5"/>
    <row r="3055" customFormat="1" ht="14.5"/>
    <row r="3056" customFormat="1" ht="14.5"/>
    <row r="3057" customFormat="1" ht="14.5"/>
    <row r="3058" customFormat="1" ht="14.5"/>
    <row r="3059" customFormat="1" ht="14.5"/>
    <row r="3060" customFormat="1" ht="14.5"/>
    <row r="3061" customFormat="1" ht="14.5"/>
    <row r="3062" customFormat="1" ht="14.5"/>
    <row r="3063" customFormat="1" ht="14.5"/>
    <row r="3064" customFormat="1" ht="14.5"/>
    <row r="3065" customFormat="1" ht="14.5"/>
    <row r="3066" customFormat="1" ht="14.5"/>
    <row r="3067" customFormat="1" ht="14.5"/>
    <row r="3068" customFormat="1" ht="14.5"/>
    <row r="3069" customFormat="1" ht="14.5"/>
    <row r="3070" customFormat="1" ht="14.5"/>
    <row r="3071" customFormat="1" ht="14.5"/>
    <row r="3072" customFormat="1" ht="14.5"/>
    <row r="3073" customFormat="1" ht="14.5"/>
    <row r="3074" customFormat="1" ht="14.5"/>
    <row r="3075" customFormat="1" ht="14.5"/>
    <row r="3076" customFormat="1" ht="14.5"/>
    <row r="3077" customFormat="1" ht="14.5"/>
    <row r="3078" customFormat="1" ht="14.5"/>
    <row r="3079" customFormat="1" ht="14.5"/>
    <row r="3080" customFormat="1" ht="14.5"/>
    <row r="3081" customFormat="1" ht="14.5"/>
    <row r="3082" customFormat="1" ht="14.5"/>
    <row r="3083" customFormat="1" ht="14.5"/>
    <row r="3084" customFormat="1" ht="14.5"/>
    <row r="3085" customFormat="1" ht="14.5"/>
    <row r="3086" customFormat="1" ht="14.5"/>
    <row r="3087" customFormat="1" ht="14.5"/>
    <row r="3088" customFormat="1" ht="14.5"/>
    <row r="3089" customFormat="1" ht="14.5"/>
    <row r="3090" customFormat="1" ht="14.5"/>
    <row r="3091" customFormat="1" ht="14.5"/>
    <row r="3092" customFormat="1" ht="14.5"/>
    <row r="3093" customFormat="1" ht="14.5"/>
    <row r="3094" customFormat="1" ht="14.5"/>
    <row r="3095" customFormat="1" ht="14.5"/>
    <row r="3096" customFormat="1" ht="14.5"/>
    <row r="3097" customFormat="1" ht="14.5"/>
    <row r="3098" customFormat="1" ht="14.5"/>
    <row r="3099" customFormat="1" ht="14.5"/>
    <row r="3100" customFormat="1" ht="14.5"/>
    <row r="3101" customFormat="1" ht="14.5"/>
    <row r="3102" customFormat="1" ht="14.5"/>
    <row r="3103" customFormat="1" ht="14.5"/>
    <row r="3104" customFormat="1" ht="14.5"/>
    <row r="3105" customFormat="1" ht="14.5"/>
    <row r="3106" customFormat="1" ht="14.5"/>
    <row r="3107" customFormat="1" ht="14.5"/>
    <row r="3108" customFormat="1" ht="14.5"/>
    <row r="3109" customFormat="1" ht="14.5"/>
    <row r="3110" customFormat="1" ht="14.5"/>
    <row r="3111" customFormat="1" ht="14.5"/>
    <row r="3112" customFormat="1" ht="14.5"/>
    <row r="3113" customFormat="1" ht="14.5"/>
    <row r="3114" customFormat="1" ht="14.5"/>
    <row r="3115" customFormat="1" ht="14.5"/>
    <row r="3116" customFormat="1" ht="14.5"/>
    <row r="3117" customFormat="1" ht="14.5"/>
    <row r="3118" customFormat="1" ht="14.5"/>
    <row r="3119" customFormat="1" ht="14.5"/>
    <row r="3120" customFormat="1" ht="14.5"/>
    <row r="3121" customFormat="1" ht="14.5"/>
    <row r="3122" customFormat="1" ht="14.5"/>
    <row r="3123" customFormat="1" ht="14.5"/>
    <row r="3124" customFormat="1" ht="14.5"/>
    <row r="3125" customFormat="1" ht="14.5"/>
    <row r="3126" customFormat="1" ht="14.5"/>
    <row r="3127" customFormat="1" ht="14.5"/>
    <row r="3128" customFormat="1" ht="14.5"/>
    <row r="3129" customFormat="1" ht="14.5"/>
    <row r="3130" customFormat="1" ht="14.5"/>
    <row r="3131" customFormat="1" ht="14.5"/>
    <row r="3132" customFormat="1" ht="14.5"/>
    <row r="3133" customFormat="1" ht="14.5"/>
    <row r="3134" customFormat="1" ht="14.5"/>
    <row r="3135" customFormat="1" ht="14.5"/>
    <row r="3136" customFormat="1" ht="14.5"/>
    <row r="3137" customFormat="1" ht="14.5"/>
    <row r="3138" customFormat="1" ht="14.5"/>
    <row r="3139" customFormat="1" ht="14.5"/>
    <row r="3140" customFormat="1" ht="14.5"/>
    <row r="3141" customFormat="1" ht="14.5"/>
    <row r="3142" customFormat="1" ht="14.5"/>
    <row r="3143" customFormat="1" ht="14.5"/>
    <row r="3144" customFormat="1" ht="14.5"/>
    <row r="3145" customFormat="1" ht="14.5"/>
    <row r="3146" customFormat="1" ht="14.5"/>
    <row r="3147" customFormat="1" ht="14.5"/>
    <row r="3148" customFormat="1" ht="14.5"/>
    <row r="3149" customFormat="1" ht="14.5"/>
    <row r="3150" customFormat="1" ht="14.5"/>
    <row r="3151" customFormat="1" ht="14.5"/>
    <row r="3152" customFormat="1" ht="14.5"/>
    <row r="3153" customFormat="1" ht="14.5"/>
    <row r="3154" customFormat="1" ht="14.5"/>
    <row r="3155" customFormat="1" ht="14.5"/>
    <row r="3156" customFormat="1" ht="14.5"/>
    <row r="3157" customFormat="1" ht="14.5"/>
    <row r="3158" customFormat="1" ht="14.5"/>
    <row r="3159" customFormat="1" ht="14.5"/>
    <row r="3160" customFormat="1" ht="14.5"/>
    <row r="3161" customFormat="1" ht="14.5"/>
    <row r="3162" customFormat="1" ht="14.5"/>
    <row r="3163" customFormat="1" ht="14.5"/>
    <row r="3164" customFormat="1" ht="14.5"/>
    <row r="3165" customFormat="1" ht="14.5"/>
    <row r="3166" customFormat="1" ht="14.5"/>
    <row r="3167" customFormat="1" ht="14.5"/>
    <row r="3168" customFormat="1" ht="14.5"/>
    <row r="3169" customFormat="1" ht="14.5"/>
    <row r="3170" customFormat="1" ht="14.5"/>
    <row r="3171" customFormat="1" ht="14.5"/>
    <row r="3172" customFormat="1" ht="14.5"/>
    <row r="3173" customFormat="1" ht="14.5"/>
    <row r="3174" customFormat="1" ht="14.5"/>
    <row r="3175" customFormat="1" ht="14.5"/>
    <row r="3176" customFormat="1" ht="14.5"/>
    <row r="3177" customFormat="1" ht="14.5"/>
    <row r="3178" customFormat="1" ht="14.5"/>
    <row r="3179" customFormat="1" ht="14.5"/>
    <row r="3180" customFormat="1" ht="14.5"/>
    <row r="3181" customFormat="1" ht="14.5"/>
    <row r="3182" customFormat="1" ht="14.5"/>
    <row r="3183" customFormat="1" ht="14.5"/>
    <row r="3184" customFormat="1" ht="14.5"/>
    <row r="3185" customFormat="1" ht="14.5"/>
    <row r="3186" customFormat="1" ht="14.5"/>
    <row r="3187" customFormat="1" ht="14.5"/>
    <row r="3188" customFormat="1" ht="14.5"/>
    <row r="3189" customFormat="1" ht="14.5"/>
    <row r="3190" customFormat="1" ht="14.5"/>
    <row r="3191" customFormat="1" ht="14.5"/>
    <row r="3192" customFormat="1" ht="14.5"/>
    <row r="3193" customFormat="1" ht="14.5"/>
    <row r="3194" customFormat="1" ht="14.5"/>
    <row r="3195" customFormat="1" ht="14.5"/>
    <row r="3196" customFormat="1" ht="14.5"/>
    <row r="3197" customFormat="1" ht="14.5"/>
    <row r="3198" customFormat="1" ht="14.5"/>
    <row r="3199" customFormat="1" ht="14.5"/>
    <row r="3200" customFormat="1" ht="14.5"/>
    <row r="3201" customFormat="1" ht="14.5"/>
    <row r="3202" customFormat="1" ht="14.5"/>
    <row r="3203" customFormat="1" ht="14.5"/>
    <row r="3204" customFormat="1" ht="14.5"/>
    <row r="3205" customFormat="1" ht="14.5"/>
    <row r="3206" customFormat="1" ht="14.5"/>
    <row r="3207" customFormat="1" ht="14.5"/>
    <row r="3208" customFormat="1" ht="14.5"/>
    <row r="3209" customFormat="1" ht="14.5"/>
    <row r="3210" customFormat="1" ht="14.5"/>
    <row r="3211" customFormat="1" ht="14.5"/>
    <row r="3212" customFormat="1" ht="14.5"/>
    <row r="3213" customFormat="1" ht="14.5"/>
    <row r="3214" customFormat="1" ht="14.5"/>
    <row r="3215" customFormat="1" ht="14.5"/>
    <row r="3216" customFormat="1" ht="14.5"/>
    <row r="3217" customFormat="1" ht="14.5"/>
    <row r="3218" customFormat="1" ht="14.5"/>
    <row r="3219" customFormat="1" ht="14.5"/>
    <row r="3220" customFormat="1" ht="14.5"/>
    <row r="3221" customFormat="1" ht="14.5"/>
    <row r="3222" customFormat="1" ht="14.5"/>
    <row r="3223" customFormat="1" ht="14.5"/>
    <row r="3224" customFormat="1" ht="14.5"/>
    <row r="3225" customFormat="1" ht="14.5"/>
    <row r="3226" customFormat="1" ht="14.5"/>
    <row r="3227" customFormat="1" ht="14.5"/>
    <row r="3228" customFormat="1" ht="14.5"/>
    <row r="3229" customFormat="1" ht="14.5"/>
    <row r="3230" customFormat="1" ht="14.5"/>
    <row r="3231" customFormat="1" ht="14.5"/>
    <row r="3232" customFormat="1" ht="14.5"/>
    <row r="3233" customFormat="1" ht="14.5"/>
    <row r="3234" customFormat="1" ht="14.5"/>
    <row r="3235" customFormat="1" ht="14.5"/>
    <row r="3236" customFormat="1" ht="14.5"/>
    <row r="3237" customFormat="1" ht="14.5"/>
    <row r="3238" customFormat="1" ht="14.5"/>
    <row r="3239" customFormat="1" ht="14.5"/>
    <row r="3240" customFormat="1" ht="14.5"/>
    <row r="3241" customFormat="1" ht="14.5"/>
    <row r="3242" customFormat="1" ht="14.5"/>
    <row r="3243" customFormat="1" ht="14.5"/>
    <row r="3244" customFormat="1" ht="14.5"/>
    <row r="3245" customFormat="1" ht="14.5"/>
    <row r="3246" customFormat="1" ht="14.5"/>
    <row r="3247" customFormat="1" ht="14.5"/>
    <row r="3248" customFormat="1" ht="14.5"/>
    <row r="3249" customFormat="1" ht="14.5"/>
    <row r="3250" customFormat="1" ht="14.5"/>
    <row r="3251" customFormat="1" ht="14.5"/>
    <row r="3252" customFormat="1" ht="14.5"/>
    <row r="3253" customFormat="1" ht="14.5"/>
    <row r="3254" customFormat="1" ht="14.5"/>
    <row r="3255" customFormat="1" ht="14.5"/>
    <row r="3256" customFormat="1" ht="14.5"/>
    <row r="3257" customFormat="1" ht="14.5"/>
    <row r="3258" customFormat="1" ht="14.5"/>
    <row r="3259" customFormat="1" ht="14.5"/>
    <row r="3260" customFormat="1" ht="14.5"/>
    <row r="3261" customFormat="1" ht="14.5"/>
    <row r="3262" customFormat="1" ht="14.5"/>
    <row r="3263" customFormat="1" ht="14.5"/>
    <row r="3264" customFormat="1" ht="14.5"/>
    <row r="3265" customFormat="1" ht="14.5"/>
    <row r="3266" customFormat="1" ht="14.5"/>
    <row r="3267" customFormat="1" ht="14.5"/>
    <row r="3268" customFormat="1" ht="14.5"/>
    <row r="3269" customFormat="1" ht="14.5"/>
    <row r="3270" customFormat="1" ht="14.5"/>
    <row r="3271" customFormat="1" ht="14.5"/>
    <row r="3272" customFormat="1" ht="14.5"/>
    <row r="3273" customFormat="1" ht="14.5"/>
    <row r="3274" customFormat="1" ht="14.5"/>
    <row r="3275" customFormat="1" ht="14.5"/>
    <row r="3276" customFormat="1" ht="14.5"/>
    <row r="3277" customFormat="1" ht="14.5"/>
    <row r="3278" customFormat="1" ht="14.5"/>
    <row r="3279" customFormat="1" ht="14.5"/>
    <row r="3280" customFormat="1" ht="14.5"/>
    <row r="3281" customFormat="1" ht="14.5"/>
    <row r="3282" customFormat="1" ht="14.5"/>
    <row r="3283" customFormat="1" ht="14.5"/>
    <row r="3284" customFormat="1" ht="14.5"/>
    <row r="3285" customFormat="1" ht="14.5"/>
    <row r="3286" customFormat="1" ht="14.5"/>
    <row r="3287" customFormat="1" ht="14.5"/>
    <row r="3288" customFormat="1" ht="14.5"/>
    <row r="3289" customFormat="1" ht="14.5"/>
    <row r="3290" customFormat="1" ht="14.5"/>
    <row r="3291" customFormat="1" ht="14.5"/>
    <row r="3292" customFormat="1" ht="14.5"/>
    <row r="3293" customFormat="1" ht="14.5"/>
    <row r="3294" customFormat="1" ht="14.5"/>
    <row r="3295" customFormat="1" ht="14.5"/>
    <row r="3296" customFormat="1" ht="14.5"/>
    <row r="3297" customFormat="1" ht="14.5"/>
    <row r="3298" customFormat="1" ht="14.5"/>
    <row r="3299" customFormat="1" ht="14.5"/>
    <row r="3300" customFormat="1" ht="14.5"/>
    <row r="3301" customFormat="1" ht="14.5"/>
    <row r="3302" customFormat="1" ht="14.5"/>
    <row r="3303" customFormat="1" ht="14.5"/>
    <row r="3304" customFormat="1" ht="14.5"/>
    <row r="3305" customFormat="1" ht="14.5"/>
    <row r="3306" customFormat="1" ht="14.5"/>
    <row r="3307" customFormat="1" ht="14.5"/>
    <row r="3308" customFormat="1" ht="14.5"/>
    <row r="3309" customFormat="1" ht="14.5"/>
    <row r="3310" customFormat="1" ht="14.5"/>
    <row r="3311" customFormat="1" ht="14.5"/>
    <row r="3312" customFormat="1" ht="14.5"/>
    <row r="3313" customFormat="1" ht="14.5"/>
    <row r="3314" customFormat="1" ht="14.5"/>
    <row r="3315" customFormat="1" ht="14.5"/>
    <row r="3316" customFormat="1" ht="14.5"/>
    <row r="3317" customFormat="1" ht="14.5"/>
    <row r="3318" customFormat="1" ht="14.5"/>
    <row r="3319" customFormat="1" ht="14.5"/>
    <row r="3320" customFormat="1" ht="14.5"/>
    <row r="3321" customFormat="1" ht="14.5"/>
    <row r="3322" customFormat="1" ht="14.5"/>
    <row r="3323" customFormat="1" ht="14.5"/>
    <row r="3324" customFormat="1" ht="14.5"/>
    <row r="3325" customFormat="1" ht="14.5"/>
    <row r="3326" customFormat="1" ht="14.5"/>
    <row r="3327" customFormat="1" ht="14.5"/>
    <row r="3328" customFormat="1" ht="14.5"/>
    <row r="3329" customFormat="1" ht="14.5"/>
    <row r="3330" customFormat="1" ht="14.5"/>
    <row r="3331" customFormat="1" ht="14.5"/>
    <row r="3332" customFormat="1" ht="14.5"/>
    <row r="3333" customFormat="1" ht="14.5"/>
    <row r="3334" customFormat="1" ht="14.5"/>
    <row r="3335" customFormat="1" ht="14.5"/>
    <row r="3336" customFormat="1" ht="14.5"/>
    <row r="3337" customFormat="1" ht="14.5"/>
    <row r="3338" customFormat="1" ht="14.5"/>
    <row r="3339" customFormat="1" ht="14.5"/>
    <row r="3340" customFormat="1" ht="14.5"/>
    <row r="3341" customFormat="1" ht="14.5"/>
    <row r="3342" customFormat="1" ht="14.5"/>
    <row r="3343" customFormat="1" ht="14.5"/>
    <row r="3344" customFormat="1" ht="14.5"/>
    <row r="3345" customFormat="1" ht="14.5"/>
    <row r="3346" customFormat="1" ht="14.5"/>
    <row r="3347" customFormat="1" ht="14.5"/>
    <row r="3348" customFormat="1" ht="14.5"/>
    <row r="3349" customFormat="1" ht="14.5"/>
    <row r="3350" customFormat="1" ht="14.5"/>
    <row r="3351" customFormat="1" ht="14.5"/>
    <row r="3352" customFormat="1" ht="14.5"/>
    <row r="3353" customFormat="1" ht="14.5"/>
    <row r="3354" customFormat="1" ht="14.5"/>
    <row r="3355" customFormat="1" ht="14.5"/>
    <row r="3356" customFormat="1" ht="14.5"/>
    <row r="3357" customFormat="1" ht="14.5"/>
    <row r="3358" customFormat="1" ht="14.5"/>
    <row r="3359" customFormat="1" ht="14.5"/>
    <row r="3360" customFormat="1" ht="14.5"/>
    <row r="3361" customFormat="1" ht="14.5"/>
    <row r="3362" customFormat="1" ht="14.5"/>
    <row r="3363" customFormat="1" ht="14.5"/>
    <row r="3364" customFormat="1" ht="14.5"/>
    <row r="3365" customFormat="1" ht="14.5"/>
    <row r="3366" customFormat="1" ht="14.5"/>
    <row r="3367" customFormat="1" ht="14.5"/>
    <row r="3368" customFormat="1" ht="14.5"/>
    <row r="3369" customFormat="1" ht="14.5"/>
    <row r="3370" customFormat="1" ht="14.5"/>
    <row r="3371" customFormat="1" ht="14.5"/>
    <row r="3372" customFormat="1" ht="14.5"/>
    <row r="3373" customFormat="1" ht="14.5"/>
    <row r="3374" customFormat="1" ht="14.5"/>
    <row r="3375" customFormat="1" ht="14.5"/>
    <row r="3376" customFormat="1" ht="14.5"/>
    <row r="3377" customFormat="1" ht="14.5"/>
    <row r="3378" customFormat="1" ht="14.5"/>
    <row r="3379" customFormat="1" ht="14.5"/>
    <row r="3380" customFormat="1" ht="14.5"/>
    <row r="3381" customFormat="1" ht="14.5"/>
    <row r="3382" customFormat="1" ht="14.5"/>
    <row r="3383" customFormat="1" ht="14.5"/>
    <row r="3384" customFormat="1" ht="14.5"/>
    <row r="3385" customFormat="1" ht="14.5"/>
    <row r="3386" customFormat="1" ht="14.5"/>
    <row r="3387" customFormat="1" ht="14.5"/>
    <row r="3388" customFormat="1" ht="14.5"/>
    <row r="3389" customFormat="1" ht="14.5"/>
    <row r="3390" customFormat="1" ht="14.5"/>
    <row r="3391" customFormat="1" ht="14.5"/>
    <row r="3392" customFormat="1" ht="14.5"/>
    <row r="3393" customFormat="1" ht="14.5"/>
    <row r="3394" customFormat="1" ht="14.5"/>
    <row r="3395" customFormat="1" ht="14.5"/>
    <row r="3396" customFormat="1" ht="14.5"/>
    <row r="3397" customFormat="1" ht="14.5"/>
    <row r="3398" customFormat="1" ht="14.5"/>
    <row r="3399" customFormat="1" ht="14.5"/>
    <row r="3400" customFormat="1" ht="14.5"/>
    <row r="3401" customFormat="1" ht="14.5"/>
    <row r="3402" customFormat="1" ht="14.5"/>
    <row r="3403" customFormat="1" ht="14.5"/>
    <row r="3404" customFormat="1" ht="14.5"/>
    <row r="3405" customFormat="1" ht="14.5"/>
    <row r="3406" customFormat="1" ht="14.5"/>
    <row r="3407" customFormat="1" ht="14.5"/>
    <row r="3408" customFormat="1" ht="14.5"/>
    <row r="3409" customFormat="1" ht="14.5"/>
    <row r="3410" customFormat="1" ht="14.5"/>
    <row r="3411" customFormat="1" ht="14.5"/>
    <row r="3412" customFormat="1" ht="14.5"/>
    <row r="3413" customFormat="1" ht="14.5"/>
    <row r="3414" customFormat="1" ht="14.5"/>
    <row r="3415" customFormat="1" ht="14.5"/>
    <row r="3416" customFormat="1" ht="14.5"/>
    <row r="3417" customFormat="1" ht="14.5"/>
    <row r="3418" customFormat="1" ht="14.5"/>
    <row r="3419" customFormat="1" ht="14.5"/>
    <row r="3420" customFormat="1" ht="14.5"/>
    <row r="3421" customFormat="1" ht="14.5"/>
    <row r="3422" customFormat="1" ht="14.5"/>
    <row r="3423" customFormat="1" ht="14.5"/>
    <row r="3424" customFormat="1" ht="14.5"/>
    <row r="3425" customFormat="1" ht="14.5"/>
    <row r="3426" customFormat="1" ht="14.5"/>
    <row r="3427" customFormat="1" ht="14.5"/>
    <row r="3428" customFormat="1" ht="14.5"/>
    <row r="3429" customFormat="1" ht="14.5"/>
    <row r="3430" customFormat="1" ht="14.5"/>
    <row r="3431" customFormat="1" ht="14.5"/>
    <row r="3432" customFormat="1" ht="14.5"/>
    <row r="3433" customFormat="1" ht="14.5"/>
    <row r="3434" customFormat="1" ht="14.5"/>
    <row r="3435" customFormat="1" ht="14.5"/>
    <row r="3436" customFormat="1" ht="14.5"/>
    <row r="3437" customFormat="1" ht="14.5"/>
    <row r="3438" customFormat="1" ht="14.5"/>
    <row r="3439" customFormat="1" ht="14.5"/>
    <row r="3440" customFormat="1" ht="14.5"/>
    <row r="3441" customFormat="1" ht="14.5"/>
    <row r="3442" customFormat="1" ht="14.5"/>
    <row r="3443" customFormat="1" ht="14.5"/>
    <row r="3444" customFormat="1" ht="14.5"/>
    <row r="3445" customFormat="1" ht="14.5"/>
    <row r="3446" customFormat="1" ht="14.5"/>
    <row r="3447" customFormat="1" ht="14.5"/>
    <row r="3448" customFormat="1" ht="14.5"/>
    <row r="3449" customFormat="1" ht="14.5"/>
    <row r="3450" customFormat="1" ht="14.5"/>
    <row r="3451" customFormat="1" ht="14.5"/>
    <row r="3452" customFormat="1" ht="14.5"/>
    <row r="3453" customFormat="1" ht="14.5"/>
    <row r="3454" customFormat="1" ht="14.5"/>
    <row r="3455" customFormat="1" ht="14.5"/>
    <row r="3456" customFormat="1" ht="14.5"/>
    <row r="3457" customFormat="1" ht="14.5"/>
    <row r="3458" customFormat="1" ht="14.5"/>
    <row r="3459" customFormat="1" ht="14.5"/>
    <row r="3460" customFormat="1" ht="14.5"/>
    <row r="3461" customFormat="1" ht="14.5"/>
    <row r="3462" customFormat="1" ht="14.5"/>
    <row r="3463" customFormat="1" ht="14.5"/>
    <row r="3464" customFormat="1" ht="14.5"/>
    <row r="3465" customFormat="1" ht="14.5"/>
    <row r="3466" customFormat="1" ht="14.5"/>
    <row r="3467" customFormat="1" ht="14.5"/>
    <row r="3468" customFormat="1" ht="14.5"/>
    <row r="3469" customFormat="1" ht="14.5"/>
    <row r="3470" customFormat="1" ht="14.5"/>
    <row r="3471" customFormat="1" ht="14.5"/>
    <row r="3472" customFormat="1" ht="14.5"/>
    <row r="3473" customFormat="1" ht="14.5"/>
    <row r="3474" customFormat="1" ht="14.5"/>
    <row r="3475" customFormat="1" ht="14.5"/>
    <row r="3476" customFormat="1" ht="14.5"/>
    <row r="3477" customFormat="1" ht="14.5"/>
    <row r="3478" customFormat="1" ht="14.5"/>
    <row r="3479" customFormat="1" ht="14.5"/>
    <row r="3480" customFormat="1" ht="14.5"/>
    <row r="3481" customFormat="1" ht="14.5"/>
    <row r="3482" customFormat="1" ht="14.5"/>
    <row r="3483" customFormat="1" ht="14.5"/>
    <row r="3484" customFormat="1" ht="14.5"/>
    <row r="3485" customFormat="1" ht="14.5"/>
    <row r="3486" customFormat="1" ht="14.5"/>
    <row r="3487" customFormat="1" ht="14.5"/>
    <row r="3488" customFormat="1" ht="14.5"/>
    <row r="3489" customFormat="1" ht="14.5"/>
    <row r="3490" customFormat="1" ht="14.5"/>
    <row r="3491" customFormat="1" ht="14.5"/>
    <row r="3492" customFormat="1" ht="14.5"/>
    <row r="3493" customFormat="1" ht="14.5"/>
    <row r="3494" customFormat="1" ht="14.5"/>
    <row r="3495" customFormat="1" ht="14.5"/>
    <row r="3496" customFormat="1" ht="14.5"/>
    <row r="3497" customFormat="1" ht="14.5"/>
    <row r="3498" customFormat="1" ht="14.5"/>
    <row r="3499" customFormat="1" ht="14.5"/>
    <row r="3500" customFormat="1" ht="14.5"/>
    <row r="3501" customFormat="1" ht="14.5"/>
    <row r="3502" customFormat="1" ht="14.5"/>
    <row r="3503" customFormat="1" ht="14.5"/>
    <row r="3504" customFormat="1" ht="14.5"/>
    <row r="3505" customFormat="1" ht="14.5"/>
    <row r="3506" customFormat="1" ht="14.5"/>
    <row r="3507" customFormat="1" ht="14.5"/>
    <row r="3508" customFormat="1" ht="14.5"/>
    <row r="3509" customFormat="1" ht="14.5"/>
    <row r="3510" customFormat="1" ht="14.5"/>
    <row r="3511" customFormat="1" ht="14.5"/>
    <row r="3512" customFormat="1" ht="14.5"/>
    <row r="3513" customFormat="1" ht="14.5"/>
    <row r="3514" customFormat="1" ht="14.5"/>
    <row r="3515" customFormat="1" ht="14.5"/>
    <row r="3516" customFormat="1" ht="14.5"/>
    <row r="3517" customFormat="1" ht="14.5"/>
    <row r="3518" customFormat="1" ht="14.5"/>
    <row r="3519" customFormat="1" ht="14.5"/>
    <row r="3520" customFormat="1" ht="14.5"/>
    <row r="3521" customFormat="1" ht="14.5"/>
    <row r="3522" customFormat="1" ht="14.5"/>
    <row r="3523" customFormat="1" ht="14.5"/>
    <row r="3524" customFormat="1" ht="14.5"/>
    <row r="3525" customFormat="1" ht="14.5"/>
    <row r="3526" customFormat="1" ht="14.5"/>
    <row r="3527" customFormat="1" ht="14.5"/>
    <row r="3528" customFormat="1" ht="14.5"/>
    <row r="3529" customFormat="1" ht="14.5"/>
    <row r="3530" customFormat="1" ht="14.5"/>
    <row r="3531" customFormat="1" ht="14.5"/>
    <row r="3532" customFormat="1" ht="14.5"/>
    <row r="3533" customFormat="1" ht="14.5"/>
    <row r="3534" customFormat="1" ht="14.5"/>
    <row r="3535" customFormat="1" ht="14.5"/>
    <row r="3536" customFormat="1" ht="14.5"/>
    <row r="3537" customFormat="1" ht="14.5"/>
    <row r="3538" customFormat="1" ht="14.5"/>
    <row r="3539" customFormat="1" ht="14.5"/>
    <row r="3540" customFormat="1" ht="14.5"/>
    <row r="3541" customFormat="1" ht="14.5"/>
    <row r="3542" customFormat="1" ht="14.5"/>
    <row r="3543" customFormat="1" ht="14.5"/>
    <row r="3544" customFormat="1" ht="14.5"/>
    <row r="3545" customFormat="1" ht="14.5"/>
    <row r="3546" customFormat="1" ht="14.5"/>
    <row r="3547" customFormat="1" ht="14.5"/>
    <row r="3548" customFormat="1" ht="14.5"/>
    <row r="3549" customFormat="1" ht="14.5"/>
    <row r="3550" customFormat="1" ht="14.5"/>
    <row r="3551" customFormat="1" ht="14.5"/>
    <row r="3552" customFormat="1" ht="14.5"/>
    <row r="3553" customFormat="1" ht="14.5"/>
    <row r="3554" customFormat="1" ht="14.5"/>
    <row r="3555" customFormat="1" ht="14.5"/>
    <row r="3556" customFormat="1" ht="14.5"/>
    <row r="3557" customFormat="1" ht="14.5"/>
    <row r="3558" customFormat="1" ht="14.5"/>
    <row r="3559" customFormat="1" ht="14.5"/>
    <row r="3560" customFormat="1" ht="14.5"/>
    <row r="3561" customFormat="1" ht="14.5"/>
    <row r="3562" customFormat="1" ht="14.5"/>
    <row r="3563" customFormat="1" ht="14.5"/>
    <row r="3564" customFormat="1" ht="14.5"/>
    <row r="3565" customFormat="1" ht="14.5"/>
    <row r="3566" customFormat="1" ht="14.5"/>
    <row r="3567" customFormat="1" ht="14.5"/>
    <row r="3568" customFormat="1" ht="14.5"/>
    <row r="3569" customFormat="1" ht="14.5"/>
    <row r="3570" customFormat="1" ht="14.5"/>
    <row r="3571" customFormat="1" ht="14.5"/>
    <row r="3572" customFormat="1" ht="14.5"/>
    <row r="3573" customFormat="1" ht="14.5"/>
    <row r="3574" customFormat="1" ht="14.5"/>
    <row r="3575" customFormat="1" ht="14.5"/>
    <row r="3576" customFormat="1" ht="14.5"/>
    <row r="3577" customFormat="1" ht="14.5"/>
    <row r="3578" customFormat="1" ht="14.5"/>
    <row r="3579" customFormat="1" ht="14.5"/>
    <row r="3580" customFormat="1" ht="14.5"/>
    <row r="3581" customFormat="1" ht="14.5"/>
    <row r="3582" customFormat="1" ht="14.5"/>
    <row r="3583" customFormat="1" ht="14.5"/>
    <row r="3584" customFormat="1" ht="14.5"/>
    <row r="3585" customFormat="1" ht="14.5"/>
    <row r="3586" customFormat="1" ht="14.5"/>
    <row r="3587" customFormat="1" ht="14.5"/>
    <row r="3588" customFormat="1" ht="14.5"/>
    <row r="3589" customFormat="1" ht="14.5"/>
    <row r="3590" customFormat="1" ht="14.5"/>
    <row r="3591" customFormat="1" ht="14.5"/>
    <row r="3592" customFormat="1" ht="14.5"/>
    <row r="3593" customFormat="1" ht="14.5"/>
    <row r="3594" customFormat="1" ht="14.5"/>
    <row r="3595" customFormat="1" ht="14.5"/>
    <row r="3596" customFormat="1" ht="14.5"/>
    <row r="3597" customFormat="1" ht="14.5"/>
    <row r="3598" customFormat="1" ht="14.5"/>
    <row r="3599" customFormat="1" ht="14.5"/>
    <row r="3600" customFormat="1" ht="14.5"/>
    <row r="3601" customFormat="1" ht="14.5"/>
    <row r="3602" customFormat="1" ht="14.5"/>
    <row r="3603" customFormat="1" ht="14.5"/>
    <row r="3604" customFormat="1" ht="14.5"/>
    <row r="3605" customFormat="1" ht="14.5"/>
    <row r="3606" customFormat="1" ht="14.5"/>
    <row r="3607" customFormat="1" ht="14.5"/>
    <row r="3608" customFormat="1" ht="14.5"/>
    <row r="3609" customFormat="1" ht="14.5"/>
    <row r="3610" customFormat="1" ht="14.5"/>
    <row r="3611" customFormat="1" ht="14.5"/>
    <row r="3612" customFormat="1" ht="14.5"/>
    <row r="3613" customFormat="1" ht="14.5"/>
    <row r="3614" customFormat="1" ht="14.5"/>
    <row r="3615" customFormat="1" ht="14.5"/>
    <row r="3616" customFormat="1" ht="14.5"/>
    <row r="3617" customFormat="1" ht="14.5"/>
    <row r="3618" customFormat="1" ht="14.5"/>
    <row r="3619" customFormat="1" ht="14.5"/>
    <row r="3620" customFormat="1" ht="14.5"/>
    <row r="3621" customFormat="1" ht="14.5"/>
    <row r="3622" customFormat="1" ht="14.5"/>
    <row r="3623" customFormat="1" ht="14.5"/>
    <row r="3624" customFormat="1" ht="14.5"/>
    <row r="3625" customFormat="1" ht="14.5"/>
    <row r="3626" customFormat="1" ht="14.5"/>
    <row r="3627" customFormat="1" ht="14.5"/>
    <row r="3628" customFormat="1" ht="14.5"/>
    <row r="3629" customFormat="1" ht="14.5"/>
    <row r="3630" customFormat="1" ht="14.5"/>
    <row r="3631" customFormat="1" ht="14.5"/>
    <row r="3632" customFormat="1" ht="14.5"/>
    <row r="3633" customFormat="1" ht="14.5"/>
    <row r="3634" customFormat="1" ht="14.5"/>
    <row r="3635" customFormat="1" ht="14.5"/>
    <row r="3636" customFormat="1" ht="14.5"/>
    <row r="3637" customFormat="1" ht="14.5"/>
    <row r="3638" customFormat="1" ht="14.5"/>
    <row r="3639" customFormat="1" ht="14.5"/>
    <row r="3640" customFormat="1" ht="14.5"/>
    <row r="3641" customFormat="1" ht="14.5"/>
    <row r="3642" customFormat="1" ht="14.5"/>
    <row r="3643" customFormat="1" ht="14.5"/>
    <row r="3644" customFormat="1" ht="14.5"/>
    <row r="3645" customFormat="1" ht="14.5"/>
    <row r="3646" customFormat="1" ht="14.5"/>
    <row r="3647" customFormat="1" ht="14.5"/>
    <row r="3648" customFormat="1" ht="14.5"/>
    <row r="3649" customFormat="1" ht="14.5"/>
    <row r="3650" customFormat="1" ht="14.5"/>
    <row r="3651" customFormat="1" ht="14.5"/>
    <row r="3652" customFormat="1" ht="14.5"/>
    <row r="3653" customFormat="1" ht="14.5"/>
    <row r="3654" customFormat="1" ht="14.5"/>
    <row r="3655" customFormat="1" ht="14.5"/>
    <row r="3656" customFormat="1" ht="14.5"/>
    <row r="3657" customFormat="1" ht="14.5"/>
    <row r="3658" customFormat="1" ht="14.5"/>
    <row r="3659" customFormat="1" ht="14.5"/>
    <row r="3660" customFormat="1" ht="14.5"/>
    <row r="3661" customFormat="1" ht="14.5"/>
    <row r="3662" customFormat="1" ht="14.5"/>
    <row r="3663" customFormat="1" ht="14.5"/>
    <row r="3664" customFormat="1" ht="14.5"/>
    <row r="3665" customFormat="1" ht="14.5"/>
    <row r="3666" customFormat="1" ht="14.5"/>
    <row r="3667" customFormat="1" ht="14.5"/>
    <row r="3668" customFormat="1" ht="14.5"/>
    <row r="3669" customFormat="1" ht="14.5"/>
    <row r="3670" customFormat="1" ht="14.5"/>
    <row r="3671" customFormat="1" ht="14.5"/>
    <row r="3672" customFormat="1" ht="14.5"/>
    <row r="3673" customFormat="1" ht="14.5"/>
    <row r="3674" customFormat="1" ht="14.5"/>
    <row r="3675" customFormat="1" ht="14.5"/>
    <row r="3676" customFormat="1" ht="14.5"/>
    <row r="3677" customFormat="1" ht="14.5"/>
    <row r="3678" customFormat="1" ht="14.5"/>
    <row r="3679" customFormat="1" ht="14.5"/>
    <row r="3680" customFormat="1" ht="14.5"/>
    <row r="3681" customFormat="1" ht="14.5"/>
    <row r="3682" customFormat="1" ht="14.5"/>
    <row r="3683" customFormat="1" ht="14.5"/>
    <row r="3684" customFormat="1" ht="14.5"/>
    <row r="3685" customFormat="1" ht="14.5"/>
    <row r="3686" customFormat="1" ht="14.5"/>
    <row r="3687" customFormat="1" ht="14.5"/>
    <row r="3688" customFormat="1" ht="14.5"/>
    <row r="3689" customFormat="1" ht="14.5"/>
    <row r="3690" customFormat="1" ht="14.5"/>
    <row r="3691" customFormat="1" ht="14.5"/>
    <row r="3692" customFormat="1" ht="14.5"/>
    <row r="3693" customFormat="1" ht="14.5"/>
    <row r="3694" customFormat="1" ht="14.5"/>
    <row r="3695" customFormat="1" ht="14.5"/>
    <row r="3696" customFormat="1" ht="14.5"/>
    <row r="3697" customFormat="1" ht="14.5"/>
    <row r="3698" customFormat="1" ht="14.5"/>
    <row r="3699" customFormat="1" ht="14.5"/>
    <row r="3700" customFormat="1" ht="14.5"/>
    <row r="3701" customFormat="1" ht="14.5"/>
    <row r="3702" customFormat="1" ht="14.5"/>
    <row r="3703" customFormat="1" ht="14.5"/>
    <row r="3704" customFormat="1" ht="14.5"/>
    <row r="3705" customFormat="1" ht="14.5"/>
    <row r="3706" customFormat="1" ht="14.5"/>
    <row r="3707" customFormat="1" ht="14.5"/>
    <row r="3708" customFormat="1" ht="14.5"/>
    <row r="3709" customFormat="1" ht="14.5"/>
    <row r="3710" customFormat="1" ht="14.5"/>
    <row r="3711" customFormat="1" ht="14.5"/>
    <row r="3712" customFormat="1" ht="14.5"/>
    <row r="3713" customFormat="1" ht="14.5"/>
    <row r="3714" customFormat="1" ht="14.5"/>
    <row r="3715" customFormat="1" ht="14.5"/>
    <row r="3716" customFormat="1" ht="14.5"/>
    <row r="3717" customFormat="1" ht="14.5"/>
    <row r="3718" customFormat="1" ht="14.5"/>
    <row r="3719" customFormat="1" ht="14.5"/>
    <row r="3720" customFormat="1" ht="14.5"/>
    <row r="3721" customFormat="1" ht="14.5"/>
    <row r="3722" customFormat="1" ht="14.5"/>
    <row r="3723" customFormat="1" ht="14.5"/>
    <row r="3724" customFormat="1" ht="14.5"/>
    <row r="3725" customFormat="1" ht="14.5"/>
    <row r="3726" customFormat="1" ht="14.5"/>
    <row r="3727" customFormat="1" ht="14.5"/>
    <row r="3728" customFormat="1" ht="14.5"/>
    <row r="3729" customFormat="1" ht="14.5"/>
    <row r="3730" customFormat="1" ht="14.5"/>
    <row r="3731" customFormat="1" ht="14.5"/>
    <row r="3732" customFormat="1" ht="14.5"/>
    <row r="3733" customFormat="1" ht="14.5"/>
    <row r="3734" customFormat="1" ht="14.5"/>
    <row r="3735" customFormat="1" ht="14.5"/>
    <row r="3736" customFormat="1" ht="14.5"/>
    <row r="3737" customFormat="1" ht="14.5"/>
    <row r="3738" customFormat="1" ht="14.5"/>
    <row r="3739" customFormat="1" ht="14.5"/>
    <row r="3740" customFormat="1" ht="14.5"/>
    <row r="3741" customFormat="1" ht="14.5"/>
    <row r="3742" customFormat="1" ht="14.5"/>
    <row r="3743" customFormat="1" ht="14.5"/>
    <row r="3744" customFormat="1" ht="14.5"/>
    <row r="3745" customFormat="1" ht="14.5"/>
    <row r="3746" customFormat="1" ht="14.5"/>
    <row r="3747" customFormat="1" ht="14.5"/>
    <row r="3748" customFormat="1" ht="14.5"/>
    <row r="3749" customFormat="1" ht="14.5"/>
    <row r="3750" customFormat="1" ht="14.5"/>
    <row r="3751" customFormat="1" ht="14.5"/>
    <row r="3752" customFormat="1" ht="14.5"/>
    <row r="3753" customFormat="1" ht="14.5"/>
    <row r="3754" customFormat="1" ht="14.5"/>
    <row r="3755" customFormat="1" ht="14.5"/>
    <row r="3756" customFormat="1" ht="14.5"/>
    <row r="3757" customFormat="1" ht="14.5"/>
    <row r="3758" customFormat="1" ht="14.5"/>
    <row r="3759" customFormat="1" ht="14.5"/>
    <row r="3760" customFormat="1" ht="14.5"/>
    <row r="3761" customFormat="1" ht="14.5"/>
    <row r="3762" customFormat="1" ht="14.5"/>
    <row r="3763" customFormat="1" ht="14.5"/>
    <row r="3764" customFormat="1" ht="14.5"/>
    <row r="3765" customFormat="1" ht="14.5"/>
    <row r="3766" customFormat="1" ht="14.5"/>
    <row r="3767" customFormat="1" ht="14.5"/>
    <row r="3768" customFormat="1" ht="14.5"/>
    <row r="3769" customFormat="1" ht="14.5"/>
    <row r="3770" customFormat="1" ht="14.5"/>
    <row r="3771" customFormat="1" ht="14.5"/>
    <row r="3772" customFormat="1" ht="14.5"/>
    <row r="3773" customFormat="1" ht="14.5"/>
    <row r="3774" customFormat="1" ht="14.5"/>
    <row r="3775" customFormat="1" ht="14.5"/>
    <row r="3776" customFormat="1" ht="14.5"/>
    <row r="3777" customFormat="1" ht="14.5"/>
    <row r="3778" customFormat="1" ht="14.5"/>
    <row r="3779" customFormat="1" ht="14.5"/>
    <row r="3780" customFormat="1" ht="14.5"/>
    <row r="3781" customFormat="1" ht="14.5"/>
    <row r="3782" customFormat="1" ht="14.5"/>
    <row r="3783" customFormat="1" ht="14.5"/>
    <row r="3784" customFormat="1" ht="14.5"/>
    <row r="3785" customFormat="1" ht="14.5"/>
    <row r="3786" customFormat="1" ht="14.5"/>
    <row r="3787" customFormat="1" ht="14.5"/>
    <row r="3788" customFormat="1" ht="14.5"/>
    <row r="3789" customFormat="1" ht="14.5"/>
    <row r="3790" customFormat="1" ht="14.5"/>
    <row r="3791" customFormat="1" ht="14.5"/>
    <row r="3792" customFormat="1" ht="14.5"/>
    <row r="3793" customFormat="1" ht="14.5"/>
    <row r="3794" customFormat="1" ht="14.5"/>
    <row r="3795" customFormat="1" ht="14.5"/>
    <row r="3796" customFormat="1" ht="14.5"/>
    <row r="3797" customFormat="1" ht="14.5"/>
    <row r="3798" customFormat="1" ht="14.5"/>
    <row r="3799" customFormat="1" ht="14.5"/>
    <row r="3800" customFormat="1" ht="14.5"/>
    <row r="3801" customFormat="1" ht="14.5"/>
    <row r="3802" customFormat="1" ht="14.5"/>
    <row r="3803" customFormat="1" ht="14.5"/>
    <row r="3804" customFormat="1" ht="14.5"/>
    <row r="3805" customFormat="1" ht="14.5"/>
    <row r="3806" customFormat="1" ht="14.5"/>
    <row r="3807" customFormat="1" ht="14.5"/>
    <row r="3808" customFormat="1" ht="14.5"/>
    <row r="3809" customFormat="1" ht="14.5"/>
    <row r="3810" customFormat="1" ht="14.5"/>
    <row r="3811" customFormat="1" ht="14.5"/>
    <row r="3812" customFormat="1" ht="14.5"/>
    <row r="3813" customFormat="1" ht="14.5"/>
    <row r="3814" customFormat="1" ht="14.5"/>
    <row r="3815" customFormat="1" ht="14.5"/>
    <row r="3816" customFormat="1" ht="14.5"/>
    <row r="3817" customFormat="1" ht="14.5"/>
    <row r="3818" customFormat="1" ht="14.5"/>
    <row r="3819" customFormat="1" ht="14.5"/>
    <row r="3820" customFormat="1" ht="14.5"/>
    <row r="3821" customFormat="1" ht="14.5"/>
    <row r="3822" customFormat="1" ht="14.5"/>
    <row r="3823" customFormat="1" ht="14.5"/>
    <row r="3824" customFormat="1" ht="14.5"/>
    <row r="3825" customFormat="1" ht="14.5"/>
    <row r="3826" customFormat="1" ht="14.5"/>
    <row r="3827" customFormat="1" ht="14.5"/>
    <row r="3828" customFormat="1" ht="14.5"/>
    <row r="3829" customFormat="1" ht="14.5"/>
    <row r="3830" customFormat="1" ht="14.5"/>
    <row r="3831" customFormat="1" ht="14.5"/>
    <row r="3832" customFormat="1" ht="14.5"/>
    <row r="3833" customFormat="1" ht="14.5"/>
    <row r="3834" customFormat="1" ht="14.5"/>
    <row r="3835" customFormat="1" ht="14.5"/>
    <row r="3836" customFormat="1" ht="14.5"/>
    <row r="3837" customFormat="1" ht="14.5"/>
    <row r="3838" customFormat="1" ht="14.5"/>
    <row r="3839" customFormat="1" ht="14.5"/>
    <row r="3840" customFormat="1" ht="14.5"/>
    <row r="3841" customFormat="1" ht="14.5"/>
    <row r="3842" customFormat="1" ht="14.5"/>
    <row r="3843" customFormat="1" ht="14.5"/>
    <row r="3844" customFormat="1" ht="14.5"/>
    <row r="3845" customFormat="1" ht="14.5"/>
    <row r="3846" customFormat="1" ht="14.5"/>
    <row r="3847" customFormat="1" ht="14.5"/>
    <row r="3848" customFormat="1" ht="14.5"/>
    <row r="3849" customFormat="1" ht="14.5"/>
    <row r="3850" customFormat="1" ht="14.5"/>
    <row r="3851" customFormat="1" ht="14.5"/>
    <row r="3852" customFormat="1" ht="14.5"/>
    <row r="3853" customFormat="1" ht="14.5"/>
    <row r="3854" customFormat="1" ht="14.5"/>
    <row r="3855" customFormat="1" ht="14.5"/>
    <row r="3856" customFormat="1" ht="14.5"/>
    <row r="3857" customFormat="1" ht="14.5"/>
    <row r="3858" customFormat="1" ht="14.5"/>
    <row r="3859" customFormat="1" ht="14.5"/>
    <row r="3860" customFormat="1" ht="14.5"/>
    <row r="3861" customFormat="1" ht="14.5"/>
    <row r="3862" customFormat="1" ht="14.5"/>
    <row r="3863" customFormat="1" ht="14.5"/>
    <row r="3864" customFormat="1" ht="14.5"/>
    <row r="3865" customFormat="1" ht="14.5"/>
    <row r="3866" customFormat="1" ht="14.5"/>
    <row r="3867" customFormat="1" ht="14.5"/>
    <row r="3868" customFormat="1" ht="14.5"/>
    <row r="3869" customFormat="1" ht="14.5"/>
    <row r="3870" customFormat="1" ht="14.5"/>
    <row r="3871" customFormat="1" ht="14.5"/>
    <row r="3872" customFormat="1" ht="14.5"/>
    <row r="3873" customFormat="1" ht="14.5"/>
    <row r="3874" customFormat="1" ht="14.5"/>
    <row r="3875" customFormat="1" ht="14.5"/>
    <row r="3876" customFormat="1" ht="14.5"/>
    <row r="3877" customFormat="1" ht="14.5"/>
    <row r="3878" customFormat="1" ht="14.5"/>
    <row r="3879" customFormat="1" ht="14.5"/>
    <row r="3880" customFormat="1" ht="14.5"/>
    <row r="3881" customFormat="1" ht="14.5"/>
    <row r="3882" customFormat="1" ht="14.5"/>
    <row r="3883" customFormat="1" ht="14.5"/>
    <row r="3884" customFormat="1" ht="14.5"/>
    <row r="3885" customFormat="1" ht="14.5"/>
    <row r="3886" customFormat="1" ht="14.5"/>
    <row r="3887" customFormat="1" ht="14.5"/>
    <row r="3888" customFormat="1" ht="14.5"/>
    <row r="3889" customFormat="1" ht="14.5"/>
    <row r="3890" customFormat="1" ht="14.5"/>
    <row r="3891" customFormat="1" ht="14.5"/>
    <row r="3892" customFormat="1" ht="14.5"/>
    <row r="3893" customFormat="1" ht="14.5"/>
    <row r="3894" customFormat="1" ht="14.5"/>
    <row r="3895" customFormat="1" ht="14.5"/>
    <row r="3896" customFormat="1" ht="14.5"/>
    <row r="3897" customFormat="1" ht="14.5"/>
    <row r="3898" customFormat="1" ht="14.5"/>
    <row r="3899" customFormat="1" ht="14.5"/>
    <row r="3900" customFormat="1" ht="14.5"/>
    <row r="3901" customFormat="1" ht="14.5"/>
    <row r="3902" customFormat="1" ht="14.5"/>
    <row r="3903" customFormat="1" ht="14.5"/>
    <row r="3904" customFormat="1" ht="14.5"/>
    <row r="3905" customFormat="1" ht="14.5"/>
    <row r="3906" customFormat="1" ht="14.5"/>
    <row r="3907" customFormat="1" ht="14.5"/>
    <row r="3908" customFormat="1" ht="14.5"/>
    <row r="3909" customFormat="1" ht="14.5"/>
    <row r="3910" customFormat="1" ht="14.5"/>
    <row r="3911" customFormat="1" ht="14.5"/>
    <row r="3912" customFormat="1" ht="14.5"/>
    <row r="3913" customFormat="1" ht="14.5"/>
    <row r="3914" customFormat="1" ht="14.5"/>
    <row r="3915" customFormat="1" ht="14.5"/>
    <row r="3916" customFormat="1" ht="14.5"/>
    <row r="3917" customFormat="1" ht="14.5"/>
    <row r="3918" customFormat="1" ht="14.5"/>
    <row r="3919" customFormat="1" ht="14.5"/>
    <row r="3920" customFormat="1" ht="14.5"/>
    <row r="3921" customFormat="1" ht="14.5"/>
    <row r="3922" customFormat="1" ht="14.5"/>
    <row r="3923" customFormat="1" ht="14.5"/>
    <row r="3924" customFormat="1" ht="14.5"/>
    <row r="3925" customFormat="1" ht="14.5"/>
    <row r="3926" customFormat="1" ht="14.5"/>
    <row r="3927" customFormat="1" ht="14.5"/>
    <row r="3928" customFormat="1" ht="14.5"/>
    <row r="3929" customFormat="1" ht="14.5"/>
    <row r="3930" customFormat="1" ht="14.5"/>
    <row r="3931" customFormat="1" ht="14.5"/>
    <row r="3932" customFormat="1" ht="14.5"/>
    <row r="3933" customFormat="1" ht="14.5"/>
    <row r="3934" customFormat="1" ht="14.5"/>
    <row r="3935" customFormat="1" ht="14.5"/>
    <row r="3936" customFormat="1" ht="14.5"/>
    <row r="3937" customFormat="1" ht="14.5"/>
    <row r="3938" customFormat="1" ht="14.5"/>
    <row r="3939" customFormat="1" ht="14.5"/>
    <row r="3940" customFormat="1" ht="14.5"/>
    <row r="3941" customFormat="1" ht="14.5"/>
    <row r="3942" customFormat="1" ht="14.5"/>
    <row r="3943" customFormat="1" ht="14.5"/>
    <row r="3944" customFormat="1" ht="14.5"/>
    <row r="3945" customFormat="1" ht="14.5"/>
    <row r="3946" customFormat="1" ht="14.5"/>
    <row r="3947" customFormat="1" ht="14.5"/>
    <row r="3948" customFormat="1" ht="14.5"/>
    <row r="3949" customFormat="1" ht="14.5"/>
    <row r="3950" customFormat="1" ht="14.5"/>
    <row r="3951" customFormat="1" ht="14.5"/>
    <row r="3952" customFormat="1" ht="14.5"/>
    <row r="3953" customFormat="1" ht="14.5"/>
    <row r="3954" customFormat="1" ht="14.5"/>
    <row r="3955" customFormat="1" ht="14.5"/>
    <row r="3956" customFormat="1" ht="14.5"/>
    <row r="3957" customFormat="1" ht="14.5"/>
    <row r="3958" customFormat="1" ht="14.5"/>
    <row r="3959" customFormat="1" ht="14.5"/>
    <row r="3960" customFormat="1" ht="14.5"/>
    <row r="3961" customFormat="1" ht="14.5"/>
    <row r="3962" customFormat="1" ht="14.5"/>
    <row r="3963" customFormat="1" ht="14.5"/>
    <row r="3964" customFormat="1" ht="14.5"/>
    <row r="3965" customFormat="1" ht="14.5"/>
    <row r="3966" customFormat="1" ht="14.5"/>
    <row r="3967" customFormat="1" ht="14.5"/>
    <row r="3968" customFormat="1" ht="14.5"/>
    <row r="3969" customFormat="1" ht="14.5"/>
    <row r="3970" customFormat="1" ht="14.5"/>
    <row r="3971" customFormat="1" ht="14.5"/>
    <row r="3972" customFormat="1" ht="14.5"/>
    <row r="3973" customFormat="1" ht="14.5"/>
    <row r="3974" customFormat="1" ht="14.5"/>
    <row r="3975" customFormat="1" ht="14.5"/>
    <row r="3976" customFormat="1" ht="14.5"/>
    <row r="3977" customFormat="1" ht="14.5"/>
    <row r="3978" customFormat="1" ht="14.5"/>
    <row r="3979" customFormat="1" ht="14.5"/>
    <row r="3980" customFormat="1" ht="14.5"/>
    <row r="3981" customFormat="1" ht="14.5"/>
    <row r="3982" customFormat="1" ht="14.5"/>
    <row r="3983" customFormat="1" ht="14.5"/>
    <row r="3984" customFormat="1" ht="14.5"/>
    <row r="3985" customFormat="1" ht="14.5"/>
    <row r="3986" customFormat="1" ht="14.5"/>
    <row r="3987" customFormat="1" ht="14.5"/>
    <row r="3988" customFormat="1" ht="14.5"/>
    <row r="3989" customFormat="1" ht="14.5"/>
    <row r="3990" customFormat="1" ht="14.5"/>
    <row r="3991" customFormat="1" ht="14.5"/>
    <row r="3992" customFormat="1" ht="14.5"/>
    <row r="3993" customFormat="1" ht="14.5"/>
    <row r="3994" customFormat="1" ht="14.5"/>
    <row r="3995" customFormat="1" ht="14.5"/>
    <row r="3996" customFormat="1" ht="14.5"/>
    <row r="3997" customFormat="1" ht="14.5"/>
    <row r="3998" customFormat="1" ht="14.5"/>
    <row r="3999" customFormat="1" ht="14.5"/>
    <row r="4000" customFormat="1" ht="14.5"/>
    <row r="4001" customFormat="1" ht="14.5"/>
    <row r="4002" customFormat="1" ht="14.5"/>
    <row r="4003" customFormat="1" ht="14.5"/>
    <row r="4004" customFormat="1" ht="14.5"/>
    <row r="4005" customFormat="1" ht="14.5"/>
    <row r="4006" customFormat="1" ht="14.5"/>
    <row r="4007" customFormat="1" ht="14.5"/>
    <row r="4008" customFormat="1" ht="14.5"/>
    <row r="4009" customFormat="1" ht="14.5"/>
    <row r="4010" customFormat="1" ht="14.5"/>
    <row r="4011" customFormat="1" ht="14.5"/>
    <row r="4012" customFormat="1" ht="14.5"/>
    <row r="4013" customFormat="1" ht="14.5"/>
    <row r="4014" customFormat="1" ht="14.5"/>
    <row r="4015" customFormat="1" ht="14.5"/>
    <row r="4016" customFormat="1" ht="14.5"/>
    <row r="4017" customFormat="1" ht="14.5"/>
    <row r="4018" customFormat="1" ht="14.5"/>
    <row r="4019" customFormat="1" ht="14.5"/>
    <row r="4020" customFormat="1" ht="14.5"/>
    <row r="4021" customFormat="1" ht="14.5"/>
    <row r="4022" customFormat="1" ht="14.5"/>
    <row r="4023" customFormat="1" ht="14.5"/>
    <row r="4024" customFormat="1" ht="14.5"/>
    <row r="4025" customFormat="1" ht="14.5"/>
    <row r="4026" customFormat="1" ht="14.5"/>
    <row r="4027" customFormat="1" ht="14.5"/>
    <row r="4028" customFormat="1" ht="14.5"/>
    <row r="4029" customFormat="1" ht="14.5"/>
    <row r="4030" customFormat="1" ht="14.5"/>
    <row r="4031" customFormat="1" ht="14.5"/>
    <row r="4032" customFormat="1" ht="14.5"/>
    <row r="4033" customFormat="1" ht="14.5"/>
    <row r="4034" customFormat="1" ht="14.5"/>
    <row r="4035" customFormat="1" ht="14.5"/>
    <row r="4036" customFormat="1" ht="14.5"/>
    <row r="4037" customFormat="1" ht="14.5"/>
    <row r="4038" customFormat="1" ht="14.5"/>
    <row r="4039" customFormat="1" ht="14.5"/>
    <row r="4040" customFormat="1" ht="14.5"/>
    <row r="4041" customFormat="1" ht="14.5"/>
    <row r="4042" customFormat="1" ht="14.5"/>
    <row r="4043" customFormat="1" ht="14.5"/>
    <row r="4044" customFormat="1" ht="14.5"/>
    <row r="4045" customFormat="1" ht="14.5"/>
    <row r="4046" customFormat="1" ht="14.5"/>
    <row r="4047" customFormat="1" ht="14.5"/>
    <row r="4048" customFormat="1" ht="14.5"/>
    <row r="4049" customFormat="1" ht="14.5"/>
    <row r="4050" customFormat="1" ht="14.5"/>
    <row r="4051" customFormat="1" ht="14.5"/>
    <row r="4052" customFormat="1" ht="14.5"/>
    <row r="4053" customFormat="1" ht="14.5"/>
    <row r="4054" customFormat="1" ht="14.5"/>
    <row r="4055" customFormat="1" ht="14.5"/>
    <row r="4056" customFormat="1" ht="14.5"/>
    <row r="4057" customFormat="1" ht="14.5"/>
    <row r="4058" customFormat="1" ht="14.5"/>
    <row r="4059" customFormat="1" ht="14.5"/>
    <row r="4060" customFormat="1" ht="14.5"/>
    <row r="4061" customFormat="1" ht="14.5"/>
    <row r="4062" customFormat="1" ht="14.5"/>
    <row r="4063" customFormat="1" ht="14.5"/>
    <row r="4064" customFormat="1" ht="14.5"/>
    <row r="4065" customFormat="1" ht="14.5"/>
    <row r="4066" customFormat="1" ht="14.5"/>
    <row r="4067" customFormat="1" ht="14.5"/>
    <row r="4068" customFormat="1" ht="14.5"/>
    <row r="4069" customFormat="1" ht="14.5"/>
    <row r="4070" customFormat="1" ht="14.5"/>
    <row r="4071" customFormat="1" ht="14.5"/>
    <row r="4072" customFormat="1" ht="14.5"/>
    <row r="4073" customFormat="1" ht="14.5"/>
    <row r="4074" customFormat="1" ht="14.5"/>
    <row r="4075" customFormat="1" ht="14.5"/>
    <row r="4076" customFormat="1" ht="14.5"/>
    <row r="4077" customFormat="1" ht="14.5"/>
    <row r="4078" customFormat="1" ht="14.5"/>
    <row r="4079" customFormat="1" ht="14.5"/>
    <row r="4080" customFormat="1" ht="14.5"/>
    <row r="4081" customFormat="1" ht="14.5"/>
    <row r="4082" customFormat="1" ht="14.5"/>
    <row r="4083" customFormat="1" ht="14.5"/>
    <row r="4084" customFormat="1" ht="14.5"/>
    <row r="4085" customFormat="1" ht="14.5"/>
    <row r="4086" customFormat="1" ht="14.5"/>
    <row r="4087" customFormat="1" ht="14.5"/>
    <row r="4088" customFormat="1" ht="14.5"/>
    <row r="4089" customFormat="1" ht="14.5"/>
    <row r="4090" customFormat="1" ht="14.5"/>
    <row r="4091" customFormat="1" ht="14.5"/>
    <row r="4092" customFormat="1" ht="14.5"/>
    <row r="4093" customFormat="1" ht="14.5"/>
    <row r="4094" customFormat="1" ht="14.5"/>
    <row r="4095" customFormat="1" ht="14.5"/>
    <row r="4096" customFormat="1" ht="14.5"/>
    <row r="4097" customFormat="1" ht="14.5"/>
    <row r="4098" customFormat="1" ht="14.5"/>
    <row r="4099" customFormat="1" ht="14.5"/>
    <row r="4100" customFormat="1" ht="14.5"/>
    <row r="4101" customFormat="1" ht="14.5"/>
    <row r="4102" customFormat="1" ht="14.5"/>
    <row r="4103" customFormat="1" ht="14.5"/>
    <row r="4104" customFormat="1" ht="14.5"/>
    <row r="4105" customFormat="1" ht="14.5"/>
    <row r="4106" customFormat="1" ht="14.5"/>
    <row r="4107" customFormat="1" ht="14.5"/>
    <row r="4108" customFormat="1" ht="14.5"/>
    <row r="4109" customFormat="1" ht="14.5"/>
    <row r="4110" customFormat="1" ht="14.5"/>
    <row r="4111" customFormat="1" ht="14.5"/>
    <row r="4112" customFormat="1" ht="14.5"/>
    <row r="4113" customFormat="1" ht="14.5"/>
    <row r="4114" customFormat="1" ht="14.5"/>
    <row r="4115" customFormat="1" ht="14.5"/>
    <row r="4116" customFormat="1" ht="14.5"/>
    <row r="4117" customFormat="1" ht="14.5"/>
    <row r="4118" customFormat="1" ht="14.5"/>
    <row r="4119" customFormat="1" ht="14.5"/>
    <row r="4120" customFormat="1" ht="14.5"/>
    <row r="4121" customFormat="1" ht="14.5"/>
    <row r="4122" customFormat="1" ht="14.5"/>
    <row r="4123" customFormat="1" ht="14.5"/>
    <row r="4124" customFormat="1" ht="14.5"/>
    <row r="4125" customFormat="1" ht="14.5"/>
    <row r="4126" customFormat="1" ht="14.5"/>
    <row r="4127" customFormat="1" ht="14.5"/>
    <row r="4128" customFormat="1" ht="14.5"/>
    <row r="4129" customFormat="1" ht="14.5"/>
    <row r="4130" customFormat="1" ht="14.5"/>
    <row r="4131" customFormat="1" ht="14.5"/>
    <row r="4132" customFormat="1" ht="14.5"/>
    <row r="4133" customFormat="1" ht="14.5"/>
    <row r="4134" customFormat="1" ht="14.5"/>
    <row r="4135" customFormat="1" ht="14.5"/>
    <row r="4136" customFormat="1" ht="14.5"/>
    <row r="4137" customFormat="1" ht="14.5"/>
    <row r="4138" customFormat="1" ht="14.5"/>
    <row r="4139" customFormat="1" ht="14.5"/>
    <row r="4140" customFormat="1" ht="14.5"/>
    <row r="4141" customFormat="1" ht="14.5"/>
    <row r="4142" customFormat="1" ht="14.5"/>
    <row r="4143" customFormat="1" ht="14.5"/>
    <row r="4144" customFormat="1" ht="14.5"/>
    <row r="4145" customFormat="1" ht="14.5"/>
    <row r="4146" customFormat="1" ht="14.5"/>
    <row r="4147" customFormat="1" ht="14.5"/>
    <row r="4148" customFormat="1" ht="14.5"/>
    <row r="4149" customFormat="1" ht="14.5"/>
    <row r="4150" customFormat="1" ht="14.5"/>
    <row r="4151" customFormat="1" ht="14.5"/>
    <row r="4152" customFormat="1" ht="14.5"/>
    <row r="4153" customFormat="1" ht="14.5"/>
    <row r="4154" customFormat="1" ht="14.5"/>
    <row r="4155" customFormat="1" ht="14.5"/>
    <row r="4156" customFormat="1" ht="14.5"/>
    <row r="4157" customFormat="1" ht="14.5"/>
    <row r="4158" customFormat="1" ht="14.5"/>
    <row r="4159" customFormat="1" ht="14.5"/>
    <row r="4160" customFormat="1" ht="14.5"/>
    <row r="4161" customFormat="1" ht="14.5"/>
    <row r="4162" customFormat="1" ht="14.5"/>
    <row r="4163" customFormat="1" ht="14.5"/>
    <row r="4164" customFormat="1" ht="14.5"/>
    <row r="4165" customFormat="1" ht="14.5"/>
    <row r="4166" customFormat="1" ht="14.5"/>
    <row r="4167" customFormat="1" ht="14.5"/>
    <row r="4168" customFormat="1" ht="14.5"/>
    <row r="4169" customFormat="1" ht="14.5"/>
    <row r="4170" customFormat="1" ht="14.5"/>
    <row r="4171" customFormat="1" ht="14.5"/>
    <row r="4172" customFormat="1" ht="14.5"/>
    <row r="4173" customFormat="1" ht="14.5"/>
    <row r="4174" customFormat="1" ht="14.5"/>
    <row r="4175" customFormat="1" ht="14.5"/>
    <row r="4176" customFormat="1" ht="14.5"/>
    <row r="4177" customFormat="1" ht="14.5"/>
    <row r="4178" customFormat="1" ht="14.5"/>
    <row r="4179" customFormat="1" ht="14.5"/>
    <row r="4180" customFormat="1" ht="14.5"/>
    <row r="4181" customFormat="1" ht="14.5"/>
    <row r="4182" customFormat="1" ht="14.5"/>
    <row r="4183" customFormat="1" ht="14.5"/>
    <row r="4184" customFormat="1" ht="14.5"/>
    <row r="4185" customFormat="1" ht="14.5"/>
    <row r="4186" customFormat="1" ht="14.5"/>
    <row r="4187" customFormat="1" ht="14.5"/>
    <row r="4188" customFormat="1" ht="14.5"/>
    <row r="4189" customFormat="1" ht="14.5"/>
    <row r="4190" customFormat="1" ht="14.5"/>
    <row r="4191" customFormat="1" ht="14.5"/>
    <row r="4192" customFormat="1" ht="14.5"/>
    <row r="4193" customFormat="1" ht="14.5"/>
    <row r="4194" customFormat="1" ht="14.5"/>
    <row r="4195" customFormat="1" ht="14.5"/>
    <row r="4196" customFormat="1" ht="14.5"/>
    <row r="4197" customFormat="1" ht="14.5"/>
    <row r="4198" customFormat="1" ht="14.5"/>
    <row r="4199" customFormat="1" ht="14.5"/>
    <row r="4200" customFormat="1" ht="14.5"/>
    <row r="4201" customFormat="1" ht="14.5"/>
    <row r="4202" customFormat="1" ht="14.5"/>
    <row r="4203" customFormat="1" ht="14.5"/>
    <row r="4204" customFormat="1" ht="14.5"/>
    <row r="4205" customFormat="1" ht="14.5"/>
    <row r="4206" customFormat="1" ht="14.5"/>
    <row r="4207" customFormat="1" ht="14.5"/>
    <row r="4208" customFormat="1" ht="14.5"/>
    <row r="4209" customFormat="1" ht="14.5"/>
    <row r="4210" customFormat="1" ht="14.5"/>
    <row r="4211" customFormat="1" ht="14.5"/>
    <row r="4212" customFormat="1" ht="14.5"/>
    <row r="4213" customFormat="1" ht="14.5"/>
    <row r="4214" customFormat="1" ht="14.5"/>
    <row r="4215" customFormat="1" ht="14.5"/>
    <row r="4216" customFormat="1" ht="14.5"/>
    <row r="4217" customFormat="1" ht="14.5"/>
    <row r="4218" customFormat="1" ht="14.5"/>
    <row r="4219" customFormat="1" ht="14.5"/>
    <row r="4220" customFormat="1" ht="14.5"/>
    <row r="4221" customFormat="1" ht="14.5"/>
    <row r="4222" customFormat="1" ht="14.5"/>
    <row r="4223" customFormat="1" ht="14.5"/>
    <row r="4224" customFormat="1" ht="14.5"/>
    <row r="4225" customFormat="1" ht="14.5"/>
    <row r="4226" customFormat="1" ht="14.5"/>
    <row r="4227" customFormat="1" ht="14.5"/>
    <row r="4228" customFormat="1" ht="14.5"/>
    <row r="4229" customFormat="1" ht="14.5"/>
    <row r="4230" customFormat="1" ht="14.5"/>
    <row r="4231" customFormat="1" ht="14.5"/>
    <row r="4232" customFormat="1" ht="14.5"/>
    <row r="4233" customFormat="1" ht="14.5"/>
    <row r="4234" customFormat="1" ht="14.5"/>
    <row r="4235" customFormat="1" ht="14.5"/>
    <row r="4236" customFormat="1" ht="14.5"/>
    <row r="4237" customFormat="1" ht="14.5"/>
    <row r="4238" customFormat="1" ht="14.5"/>
    <row r="4239" customFormat="1" ht="14.5"/>
    <row r="4240" customFormat="1" ht="14.5"/>
    <row r="4241" customFormat="1" ht="14.5"/>
    <row r="4242" customFormat="1" ht="14.5"/>
    <row r="4243" customFormat="1" ht="14.5"/>
    <row r="4244" customFormat="1" ht="14.5"/>
    <row r="4245" customFormat="1" ht="14.5"/>
    <row r="4246" customFormat="1" ht="14.5"/>
    <row r="4247" customFormat="1" ht="14.5"/>
    <row r="4248" customFormat="1" ht="14.5"/>
    <row r="4249" customFormat="1" ht="14.5"/>
    <row r="4250" customFormat="1" ht="14.5"/>
    <row r="4251" customFormat="1" ht="14.5"/>
    <row r="4252" customFormat="1" ht="14.5"/>
    <row r="4253" customFormat="1" ht="14.5"/>
    <row r="4254" customFormat="1" ht="14.5"/>
    <row r="4255" customFormat="1" ht="14.5"/>
    <row r="4256" customFormat="1" ht="14.5"/>
    <row r="4257" customFormat="1" ht="14.5"/>
    <row r="4258" customFormat="1" ht="14.5"/>
    <row r="4259" customFormat="1" ht="14.5"/>
    <row r="4260" customFormat="1" ht="14.5"/>
    <row r="4261" customFormat="1" ht="14.5"/>
    <row r="4262" customFormat="1" ht="14.5"/>
    <row r="4263" customFormat="1" ht="14.5"/>
    <row r="4264" customFormat="1" ht="14.5"/>
    <row r="4265" customFormat="1" ht="14.5"/>
    <row r="4266" customFormat="1" ht="14.5"/>
    <row r="4267" customFormat="1" ht="14.5"/>
    <row r="4268" customFormat="1" ht="14.5"/>
    <row r="4269" customFormat="1" ht="14.5"/>
    <row r="4270" customFormat="1" ht="14.5"/>
    <row r="4271" customFormat="1" ht="14.5"/>
    <row r="4272" customFormat="1" ht="14.5"/>
    <row r="4273" customFormat="1" ht="14.5"/>
    <row r="4274" customFormat="1" ht="14.5"/>
    <row r="4275" customFormat="1" ht="14.5"/>
    <row r="4276" customFormat="1" ht="14.5"/>
    <row r="4277" customFormat="1" ht="14.5"/>
    <row r="4278" customFormat="1" ht="14.5"/>
    <row r="4279" customFormat="1" ht="14.5"/>
    <row r="4280" customFormat="1" ht="14.5"/>
    <row r="4281" customFormat="1" ht="14.5"/>
    <row r="4282" customFormat="1" ht="14.5"/>
    <row r="4283" customFormat="1" ht="14.5"/>
    <row r="4284" customFormat="1" ht="14.5"/>
    <row r="4285" customFormat="1" ht="14.5"/>
    <row r="4286" customFormat="1" ht="14.5"/>
    <row r="4287" customFormat="1" ht="14.5"/>
    <row r="4288" customFormat="1" ht="14.5"/>
    <row r="4289" customFormat="1" ht="14.5"/>
    <row r="4290" customFormat="1" ht="14.5"/>
    <row r="4291" customFormat="1" ht="14.5"/>
    <row r="4292" customFormat="1" ht="14.5"/>
    <row r="4293" customFormat="1" ht="14.5"/>
    <row r="4294" customFormat="1" ht="14.5"/>
    <row r="4295" customFormat="1" ht="14.5"/>
    <row r="4296" customFormat="1" ht="14.5"/>
    <row r="4297" customFormat="1" ht="14.5"/>
    <row r="4298" customFormat="1" ht="14.5"/>
    <row r="4299" customFormat="1" ht="14.5"/>
    <row r="4300" customFormat="1" ht="14.5"/>
    <row r="4301" customFormat="1" ht="14.5"/>
    <row r="4302" customFormat="1" ht="14.5"/>
    <row r="4303" customFormat="1" ht="14.5"/>
    <row r="4304" customFormat="1" ht="14.5"/>
    <row r="4305" customFormat="1" ht="14.5"/>
    <row r="4306" customFormat="1" ht="14.5"/>
    <row r="4307" customFormat="1" ht="14.5"/>
    <row r="4308" customFormat="1" ht="14.5"/>
    <row r="4309" customFormat="1" ht="14.5"/>
    <row r="4310" customFormat="1" ht="14.5"/>
    <row r="4311" customFormat="1" ht="14.5"/>
    <row r="4312" customFormat="1" ht="14.5"/>
    <row r="4313" customFormat="1" ht="14.5"/>
    <row r="4314" customFormat="1" ht="14.5"/>
    <row r="4315" customFormat="1" ht="14.5"/>
    <row r="4316" customFormat="1" ht="14.5"/>
    <row r="4317" customFormat="1" ht="14.5"/>
    <row r="4318" customFormat="1" ht="14.5"/>
    <row r="4319" customFormat="1" ht="14.5"/>
    <row r="4320" customFormat="1" ht="14.5"/>
    <row r="4321" customFormat="1" ht="14.5"/>
    <row r="4322" customFormat="1" ht="14.5"/>
    <row r="4323" customFormat="1" ht="14.5"/>
    <row r="4324" customFormat="1" ht="14.5"/>
    <row r="4325" customFormat="1" ht="14.5"/>
    <row r="4326" customFormat="1" ht="14.5"/>
    <row r="4327" customFormat="1" ht="14.5"/>
    <row r="4328" customFormat="1" ht="14.5"/>
    <row r="4329" customFormat="1" ht="14.5"/>
    <row r="4330" customFormat="1" ht="14.5"/>
    <row r="4331" customFormat="1" ht="14.5"/>
    <row r="4332" customFormat="1" ht="14.5"/>
    <row r="4333" customFormat="1" ht="14.5"/>
    <row r="4334" customFormat="1" ht="14.5"/>
    <row r="4335" customFormat="1" ht="14.5"/>
    <row r="4336" customFormat="1" ht="14.5"/>
    <row r="4337" customFormat="1" ht="14.5"/>
    <row r="4338" customFormat="1" ht="14.5"/>
    <row r="4339" customFormat="1" ht="14.5"/>
    <row r="4340" customFormat="1" ht="14.5"/>
    <row r="4341" customFormat="1" ht="14.5"/>
    <row r="4342" customFormat="1" ht="14.5"/>
    <row r="4343" customFormat="1" ht="14.5"/>
    <row r="4344" customFormat="1" ht="14.5"/>
    <row r="4345" customFormat="1" ht="14.5"/>
    <row r="4346" customFormat="1" ht="14.5"/>
    <row r="4347" customFormat="1" ht="14.5"/>
    <row r="4348" customFormat="1" ht="14.5"/>
    <row r="4349" customFormat="1" ht="14.5"/>
    <row r="4350" customFormat="1" ht="14.5"/>
    <row r="4351" customFormat="1" ht="14.5"/>
    <row r="4352" customFormat="1" ht="14.5"/>
    <row r="4353" customFormat="1" ht="14.5"/>
    <row r="4354" customFormat="1" ht="14.5"/>
    <row r="4355" customFormat="1" ht="14.5"/>
    <row r="4356" customFormat="1" ht="14.5"/>
    <row r="4357" customFormat="1" ht="14.5"/>
    <row r="4358" customFormat="1" ht="14.5"/>
    <row r="4359" customFormat="1" ht="14.5"/>
    <row r="4360" customFormat="1" ht="14.5"/>
    <row r="4361" customFormat="1" ht="14.5"/>
    <row r="4362" customFormat="1" ht="14.5"/>
    <row r="4363" customFormat="1" ht="14.5"/>
    <row r="4364" customFormat="1" ht="14.5"/>
    <row r="4365" customFormat="1" ht="14.5"/>
    <row r="4366" customFormat="1" ht="14.5"/>
    <row r="4367" customFormat="1" ht="14.5"/>
    <row r="4368" customFormat="1" ht="14.5"/>
    <row r="4369" customFormat="1" ht="14.5"/>
    <row r="4370" customFormat="1" ht="14.5"/>
    <row r="4371" customFormat="1" ht="14.5"/>
    <row r="4372" customFormat="1" ht="14.5"/>
    <row r="4373" customFormat="1" ht="14.5"/>
    <row r="4374" customFormat="1" ht="14.5"/>
    <row r="4375" customFormat="1" ht="14.5"/>
    <row r="4376" customFormat="1" ht="14.5"/>
    <row r="4377" customFormat="1" ht="14.5"/>
    <row r="4378" customFormat="1" ht="14.5"/>
    <row r="4379" customFormat="1" ht="14.5"/>
    <row r="4380" customFormat="1" ht="14.5"/>
    <row r="4381" customFormat="1" ht="14.5"/>
    <row r="4382" customFormat="1" ht="14.5"/>
    <row r="4383" customFormat="1" ht="14.5"/>
    <row r="4384" customFormat="1" ht="14.5"/>
    <row r="4385" customFormat="1" ht="14.5"/>
    <row r="4386" customFormat="1" ht="14.5"/>
    <row r="4387" customFormat="1" ht="14.5"/>
    <row r="4388" customFormat="1" ht="14.5"/>
    <row r="4389" customFormat="1" ht="14.5"/>
    <row r="4390" customFormat="1" ht="14.5"/>
    <row r="4391" customFormat="1" ht="14.5"/>
    <row r="4392" customFormat="1" ht="14.5"/>
    <row r="4393" customFormat="1" ht="14.5"/>
    <row r="4394" customFormat="1" ht="14.5"/>
    <row r="4395" customFormat="1" ht="14.5"/>
    <row r="4396" customFormat="1" ht="14.5"/>
    <row r="4397" customFormat="1" ht="14.5"/>
    <row r="4398" customFormat="1" ht="14.5"/>
    <row r="4399" customFormat="1" ht="14.5"/>
    <row r="4400" customFormat="1" ht="14.5"/>
    <row r="4401" customFormat="1" ht="14.5"/>
    <row r="4402" customFormat="1" ht="14.5"/>
    <row r="4403" customFormat="1" ht="14.5"/>
    <row r="4404" customFormat="1" ht="14.5"/>
    <row r="4405" customFormat="1" ht="14.5"/>
    <row r="4406" customFormat="1" ht="14.5"/>
    <row r="4407" customFormat="1" ht="14.5"/>
    <row r="4408" customFormat="1" ht="14.5"/>
    <row r="4409" customFormat="1" ht="14.5"/>
    <row r="4410" customFormat="1" ht="14.5"/>
    <row r="4411" customFormat="1" ht="14.5"/>
    <row r="4412" customFormat="1" ht="14.5"/>
    <row r="4413" customFormat="1" ht="14.5"/>
    <row r="4414" customFormat="1" ht="14.5"/>
    <row r="4415" customFormat="1" ht="14.5"/>
    <row r="4416" customFormat="1" ht="14.5"/>
    <row r="4417" customFormat="1" ht="14.5"/>
    <row r="4418" customFormat="1" ht="14.5"/>
    <row r="4419" customFormat="1" ht="14.5"/>
    <row r="4420" customFormat="1" ht="14.5"/>
    <row r="4421" customFormat="1" ht="14.5"/>
    <row r="4422" customFormat="1" ht="14.5"/>
    <row r="4423" customFormat="1" ht="14.5"/>
    <row r="4424" customFormat="1" ht="14.5"/>
    <row r="4425" customFormat="1" ht="14.5"/>
    <row r="4426" customFormat="1" ht="14.5"/>
    <row r="4427" customFormat="1" ht="14.5"/>
    <row r="4428" customFormat="1" ht="14.5"/>
    <row r="4429" customFormat="1" ht="14.5"/>
    <row r="4430" customFormat="1" ht="14.5"/>
    <row r="4431" customFormat="1" ht="14.5"/>
    <row r="4432" customFormat="1" ht="14.5"/>
    <row r="4433" customFormat="1" ht="14.5"/>
    <row r="4434" customFormat="1" ht="14.5"/>
    <row r="4435" customFormat="1" ht="14.5"/>
    <row r="4436" customFormat="1" ht="14.5"/>
    <row r="4437" customFormat="1" ht="14.5"/>
    <row r="4438" customFormat="1" ht="14.5"/>
    <row r="4439" customFormat="1" ht="14.5"/>
    <row r="4440" customFormat="1" ht="14.5"/>
    <row r="4441" customFormat="1" ht="14.5"/>
    <row r="4442" customFormat="1" ht="14.5"/>
    <row r="4443" customFormat="1" ht="14.5"/>
    <row r="4444" customFormat="1" ht="14.5"/>
    <row r="4445" customFormat="1" ht="14.5"/>
    <row r="4446" customFormat="1" ht="14.5"/>
    <row r="4447" customFormat="1" ht="14.5"/>
    <row r="4448" customFormat="1" ht="14.5"/>
    <row r="4449" customFormat="1" ht="14.5"/>
    <row r="4450" customFormat="1" ht="14.5"/>
    <row r="4451" customFormat="1" ht="14.5"/>
    <row r="4452" customFormat="1" ht="14.5"/>
    <row r="4453" customFormat="1" ht="14.5"/>
    <row r="4454" customFormat="1" ht="14.5"/>
    <row r="4455" customFormat="1" ht="14.5"/>
    <row r="4456" customFormat="1" ht="14.5"/>
    <row r="4457" customFormat="1" ht="14.5"/>
    <row r="4458" customFormat="1" ht="14.5"/>
    <row r="4459" customFormat="1" ht="14.5"/>
    <row r="4460" customFormat="1" ht="14.5"/>
    <row r="4461" customFormat="1" ht="14.5"/>
    <row r="4462" customFormat="1" ht="14.5"/>
    <row r="4463" customFormat="1" ht="14.5"/>
    <row r="4464" customFormat="1" ht="14.5"/>
    <row r="4465" customFormat="1" ht="14.5"/>
    <row r="4466" customFormat="1" ht="14.5"/>
    <row r="4467" customFormat="1" ht="14.5"/>
    <row r="4468" customFormat="1" ht="14.5"/>
    <row r="4469" customFormat="1" ht="14.5"/>
    <row r="4470" customFormat="1" ht="14.5"/>
    <row r="4471" customFormat="1" ht="14.5"/>
    <row r="4472" customFormat="1" ht="14.5"/>
    <row r="4473" customFormat="1" ht="14.5"/>
    <row r="4474" customFormat="1" ht="14.5"/>
    <row r="4475" customFormat="1" ht="14.5"/>
    <row r="4476" customFormat="1" ht="14.5"/>
    <row r="4477" customFormat="1" ht="14.5"/>
    <row r="4478" customFormat="1" ht="14.5"/>
    <row r="4479" customFormat="1" ht="14.5"/>
    <row r="4480" customFormat="1" ht="14.5"/>
    <row r="4481" customFormat="1" ht="14.5"/>
    <row r="4482" customFormat="1" ht="14.5"/>
    <row r="4483" customFormat="1" ht="14.5"/>
    <row r="4484" customFormat="1" ht="14.5"/>
    <row r="4485" customFormat="1" ht="14.5"/>
    <row r="4486" customFormat="1" ht="14.5"/>
    <row r="4487" customFormat="1" ht="14.5"/>
    <row r="4488" customFormat="1" ht="14.5"/>
    <row r="4489" customFormat="1" ht="14.5"/>
    <row r="4490" customFormat="1" ht="14.5"/>
    <row r="4491" customFormat="1" ht="14.5"/>
    <row r="4492" customFormat="1" ht="14.5"/>
    <row r="4493" customFormat="1" ht="14.5"/>
    <row r="4494" customFormat="1" ht="14.5"/>
    <row r="4495" customFormat="1" ht="14.5"/>
    <row r="4496" customFormat="1" ht="14.5"/>
    <row r="4497" customFormat="1" ht="14.5"/>
    <row r="4498" customFormat="1" ht="14.5"/>
    <row r="4499" customFormat="1" ht="14.5"/>
    <row r="4500" customFormat="1" ht="14.5"/>
    <row r="4501" customFormat="1" ht="14.5"/>
    <row r="4502" customFormat="1" ht="14.5"/>
    <row r="4503" customFormat="1" ht="14.5"/>
    <row r="4504" customFormat="1" ht="14.5"/>
    <row r="4505" customFormat="1" ht="14.5"/>
    <row r="4506" customFormat="1" ht="14.5"/>
    <row r="4507" customFormat="1" ht="14.5"/>
    <row r="4508" customFormat="1" ht="14.5"/>
    <row r="4509" customFormat="1" ht="14.5"/>
    <row r="4510" customFormat="1" ht="14.5"/>
    <row r="4511" customFormat="1" ht="14.5"/>
    <row r="4512" customFormat="1" ht="14.5"/>
    <row r="4513" customFormat="1" ht="14.5"/>
    <row r="4514" customFormat="1" ht="14.5"/>
    <row r="4515" customFormat="1" ht="14.5"/>
    <row r="4516" customFormat="1" ht="14.5"/>
    <row r="4517" customFormat="1" ht="14.5"/>
    <row r="4518" customFormat="1" ht="14.5"/>
    <row r="4519" customFormat="1" ht="14.5"/>
    <row r="4520" customFormat="1" ht="14.5"/>
    <row r="4521" customFormat="1" ht="14.5"/>
    <row r="4522" customFormat="1" ht="14.5"/>
    <row r="4523" customFormat="1" ht="14.5"/>
    <row r="4524" customFormat="1" ht="14.5"/>
    <row r="4525" customFormat="1" ht="14.5"/>
    <row r="4526" customFormat="1" ht="14.5"/>
    <row r="4527" customFormat="1" ht="14.5"/>
    <row r="4528" customFormat="1" ht="14.5"/>
    <row r="4529" customFormat="1" ht="14.5"/>
    <row r="4530" customFormat="1" ht="14.5"/>
    <row r="4531" customFormat="1" ht="14.5"/>
    <row r="4532" customFormat="1" ht="14.5"/>
    <row r="4533" customFormat="1" ht="14.5"/>
    <row r="4534" customFormat="1" ht="14.5"/>
    <row r="4535" customFormat="1" ht="14.5"/>
    <row r="4536" customFormat="1" ht="14.5"/>
    <row r="4537" customFormat="1" ht="14.5"/>
    <row r="4538" customFormat="1" ht="14.5"/>
    <row r="4539" customFormat="1" ht="14.5"/>
    <row r="4540" customFormat="1" ht="14.5"/>
    <row r="4541" customFormat="1" ht="14.5"/>
    <row r="4542" customFormat="1" ht="14.5"/>
    <row r="4543" customFormat="1" ht="14.5"/>
    <row r="4544" customFormat="1" ht="14.5"/>
    <row r="4545" customFormat="1" ht="14.5"/>
    <row r="4546" customFormat="1" ht="14.5"/>
    <row r="4547" customFormat="1" ht="14.5"/>
    <row r="4548" customFormat="1" ht="14.5"/>
    <row r="4549" customFormat="1" ht="14.5"/>
    <row r="4550" customFormat="1" ht="14.5"/>
    <row r="4551" customFormat="1" ht="14.5"/>
    <row r="4552" customFormat="1" ht="14.5"/>
    <row r="4553" customFormat="1" ht="14.5"/>
    <row r="4554" customFormat="1" ht="14.5"/>
    <row r="4555" customFormat="1" ht="14.5"/>
    <row r="4556" customFormat="1" ht="14.5"/>
    <row r="4557" customFormat="1" ht="14.5"/>
    <row r="4558" customFormat="1" ht="14.5"/>
    <row r="4559" customFormat="1" ht="14.5"/>
    <row r="4560" customFormat="1" ht="14.5"/>
    <row r="4561" customFormat="1" ht="14.5"/>
    <row r="4562" customFormat="1" ht="14.5"/>
    <row r="4563" customFormat="1" ht="14.5"/>
    <row r="4564" customFormat="1" ht="14.5"/>
    <row r="4565" customFormat="1" ht="14.5"/>
    <row r="4566" customFormat="1" ht="14.5"/>
    <row r="4567" customFormat="1" ht="14.5"/>
    <row r="4568" customFormat="1" ht="14.5"/>
    <row r="4569" customFormat="1" ht="14.5"/>
    <row r="4570" customFormat="1" ht="14.5"/>
    <row r="4571" customFormat="1" ht="14.5"/>
    <row r="4572" customFormat="1" ht="14.5"/>
    <row r="4573" customFormat="1" ht="14.5"/>
    <row r="4574" customFormat="1" ht="14.5"/>
    <row r="4575" customFormat="1" ht="14.5"/>
    <row r="4576" customFormat="1" ht="14.5"/>
    <row r="4577" customFormat="1" ht="14.5"/>
    <row r="4578" customFormat="1" ht="14.5"/>
    <row r="4579" customFormat="1" ht="14.5"/>
    <row r="4580" customFormat="1" ht="14.5"/>
    <row r="4581" customFormat="1" ht="14.5"/>
    <row r="4582" customFormat="1" ht="14.5"/>
    <row r="4583" customFormat="1" ht="14.5"/>
    <row r="4584" customFormat="1" ht="14.5"/>
    <row r="4585" customFormat="1" ht="14.5"/>
    <row r="4586" customFormat="1" ht="14.5"/>
    <row r="4587" customFormat="1" ht="14.5"/>
    <row r="4588" customFormat="1" ht="14.5"/>
    <row r="4589" customFormat="1" ht="14.5"/>
    <row r="4590" customFormat="1" ht="14.5"/>
    <row r="4591" customFormat="1" ht="14.5"/>
    <row r="4592" customFormat="1" ht="14.5"/>
    <row r="4593" customFormat="1" ht="14.5"/>
    <row r="4594" customFormat="1" ht="14.5"/>
    <row r="4595" customFormat="1" ht="14.5"/>
    <row r="4596" customFormat="1" ht="14.5"/>
    <row r="4597" customFormat="1" ht="14.5"/>
    <row r="4598" customFormat="1" ht="14.5"/>
    <row r="4599" customFormat="1" ht="14.5"/>
    <row r="4600" customFormat="1" ht="14.5"/>
    <row r="4601" customFormat="1" ht="14.5"/>
    <row r="4602" customFormat="1" ht="14.5"/>
    <row r="4603" customFormat="1" ht="14.5"/>
    <row r="4604" customFormat="1" ht="14.5"/>
    <row r="4605" customFormat="1" ht="14.5"/>
    <row r="4606" customFormat="1" ht="14.5"/>
    <row r="4607" customFormat="1" ht="14.5"/>
    <row r="4608" customFormat="1" ht="14.5"/>
    <row r="4609" customFormat="1" ht="14.5"/>
    <row r="4610" customFormat="1" ht="14.5"/>
    <row r="4611" customFormat="1" ht="14.5"/>
    <row r="4612" customFormat="1" ht="14.5"/>
    <row r="4613" customFormat="1" ht="14.5"/>
    <row r="4614" customFormat="1" ht="14.5"/>
    <row r="4615" customFormat="1" ht="14.5"/>
    <row r="4616" customFormat="1" ht="14.5"/>
    <row r="4617" customFormat="1" ht="14.5"/>
    <row r="4618" customFormat="1" ht="14.5"/>
    <row r="4619" customFormat="1" ht="14.5"/>
    <row r="4620" customFormat="1" ht="14.5"/>
    <row r="4621" customFormat="1" ht="14.5"/>
    <row r="4622" customFormat="1" ht="14.5"/>
    <row r="4623" customFormat="1" ht="14.5"/>
    <row r="4624" customFormat="1" ht="14.5"/>
    <row r="4625" customFormat="1" ht="14.5"/>
    <row r="4626" customFormat="1" ht="14.5"/>
    <row r="4627" customFormat="1" ht="14.5"/>
    <row r="4628" customFormat="1" ht="14.5"/>
    <row r="4629" customFormat="1" ht="14.5"/>
    <row r="4630" customFormat="1" ht="14.5"/>
    <row r="4631" customFormat="1" ht="14.5"/>
    <row r="4632" customFormat="1" ht="14.5"/>
    <row r="4633" customFormat="1" ht="14.5"/>
    <row r="4634" customFormat="1" ht="14.5"/>
    <row r="4635" customFormat="1" ht="14.5"/>
    <row r="4636" customFormat="1" ht="14.5"/>
    <row r="4637" customFormat="1" ht="14.5"/>
    <row r="4638" customFormat="1" ht="14.5"/>
    <row r="4639" customFormat="1" ht="14.5"/>
    <row r="4640" customFormat="1" ht="14.5"/>
    <row r="4641" customFormat="1" ht="14.5"/>
    <row r="4642" customFormat="1" ht="14.5"/>
    <row r="4643" customFormat="1" ht="14.5"/>
    <row r="4644" customFormat="1" ht="14.5"/>
    <row r="4645" customFormat="1" ht="14.5"/>
    <row r="4646" customFormat="1" ht="14.5"/>
    <row r="4647" customFormat="1" ht="14.5"/>
    <row r="4648" customFormat="1" ht="14.5"/>
    <row r="4649" customFormat="1" ht="14.5"/>
    <row r="4650" customFormat="1" ht="14.5"/>
    <row r="4651" customFormat="1" ht="14.5"/>
    <row r="4652" customFormat="1" ht="14.5"/>
    <row r="4653" customFormat="1" ht="14.5"/>
    <row r="4654" customFormat="1" ht="14.5"/>
    <row r="4655" customFormat="1" ht="14.5"/>
    <row r="4656" customFormat="1" ht="14.5"/>
    <row r="4657" customFormat="1" ht="14.5"/>
    <row r="4658" customFormat="1" ht="14.5"/>
    <row r="4659" customFormat="1" ht="14.5"/>
    <row r="4660" customFormat="1" ht="14.5"/>
    <row r="4661" customFormat="1" ht="14.5"/>
    <row r="4662" customFormat="1" ht="14.5"/>
    <row r="4663" customFormat="1" ht="14.5"/>
    <row r="4664" customFormat="1" ht="14.5"/>
    <row r="4665" customFormat="1" ht="14.5"/>
    <row r="4666" customFormat="1" ht="14.5"/>
    <row r="4667" customFormat="1" ht="14.5"/>
    <row r="4668" customFormat="1" ht="14.5"/>
    <row r="4669" customFormat="1" ht="14.5"/>
    <row r="4670" customFormat="1" ht="14.5"/>
    <row r="4671" customFormat="1" ht="14.5"/>
    <row r="4672" customFormat="1" ht="14.5"/>
    <row r="4673" customFormat="1" ht="14.5"/>
    <row r="4674" customFormat="1" ht="14.5"/>
    <row r="4675" customFormat="1" ht="14.5"/>
    <row r="4676" customFormat="1" ht="14.5"/>
    <row r="4677" customFormat="1" ht="14.5"/>
    <row r="4678" customFormat="1" ht="14.5"/>
    <row r="4679" customFormat="1" ht="14.5"/>
    <row r="4680" customFormat="1" ht="14.5"/>
    <row r="4681" customFormat="1" ht="14.5"/>
    <row r="4682" customFormat="1" ht="14.5"/>
    <row r="4683" customFormat="1" ht="14.5"/>
    <row r="4684" customFormat="1" ht="14.5"/>
    <row r="4685" customFormat="1" ht="14.5"/>
    <row r="4686" customFormat="1" ht="14.5"/>
    <row r="4687" customFormat="1" ht="14.5"/>
    <row r="4688" customFormat="1" ht="14.5"/>
    <row r="4689" customFormat="1" ht="14.5"/>
    <row r="4690" customFormat="1" ht="14.5"/>
    <row r="4691" customFormat="1" ht="14.5"/>
    <row r="4692" customFormat="1" ht="14.5"/>
    <row r="4693" customFormat="1" ht="14.5"/>
    <row r="4694" customFormat="1" ht="14.5"/>
    <row r="4695" customFormat="1" ht="14.5"/>
    <row r="4696" customFormat="1" ht="14.5"/>
    <row r="4697" customFormat="1" ht="14.5"/>
    <row r="4698" customFormat="1" ht="14.5"/>
    <row r="4699" customFormat="1" ht="14.5"/>
    <row r="4700" customFormat="1" ht="14.5"/>
    <row r="4701" customFormat="1" ht="14.5"/>
    <row r="4702" customFormat="1" ht="14.5"/>
    <row r="4703" customFormat="1" ht="14.5"/>
    <row r="4704" customFormat="1" ht="14.5"/>
    <row r="4705" customFormat="1" ht="14.5"/>
    <row r="4706" customFormat="1" ht="14.5"/>
    <row r="4707" customFormat="1" ht="14.5"/>
    <row r="4708" customFormat="1" ht="14.5"/>
    <row r="4709" customFormat="1" ht="14.5"/>
    <row r="4710" customFormat="1" ht="14.5"/>
    <row r="4711" customFormat="1" ht="14.5"/>
    <row r="4712" customFormat="1" ht="14.5"/>
    <row r="4713" customFormat="1" ht="14.5"/>
    <row r="4714" customFormat="1" ht="14.5"/>
    <row r="4715" customFormat="1" ht="14.5"/>
    <row r="4716" customFormat="1" ht="14.5"/>
    <row r="4717" customFormat="1" ht="14.5"/>
    <row r="4718" customFormat="1" ht="14.5"/>
    <row r="4719" customFormat="1" ht="14.5"/>
    <row r="4720" customFormat="1" ht="14.5"/>
    <row r="4721" customFormat="1" ht="14.5"/>
    <row r="4722" customFormat="1" ht="14.5"/>
    <row r="4723" customFormat="1" ht="14.5"/>
    <row r="4724" customFormat="1" ht="14.5"/>
    <row r="4725" customFormat="1" ht="14.5"/>
    <row r="4726" customFormat="1" ht="14.5"/>
    <row r="4727" customFormat="1" ht="14.5"/>
    <row r="4728" customFormat="1" ht="14.5"/>
    <row r="4729" customFormat="1" ht="14.5"/>
    <row r="4730" customFormat="1" ht="14.5"/>
    <row r="4731" customFormat="1" ht="14.5"/>
    <row r="4732" customFormat="1" ht="14.5"/>
    <row r="4733" customFormat="1" ht="14.5"/>
    <row r="4734" customFormat="1" ht="14.5"/>
    <row r="4735" customFormat="1" ht="14.5"/>
    <row r="4736" customFormat="1" ht="14.5"/>
    <row r="4737" customFormat="1" ht="14.5"/>
    <row r="4738" customFormat="1" ht="14.5"/>
    <row r="4739" customFormat="1" ht="14.5"/>
    <row r="4740" customFormat="1" ht="14.5"/>
    <row r="4741" customFormat="1" ht="14.5"/>
    <row r="4742" customFormat="1" ht="14.5"/>
    <row r="4743" customFormat="1" ht="14.5"/>
    <row r="4744" customFormat="1" ht="14.5"/>
    <row r="4745" customFormat="1" ht="14.5"/>
    <row r="4746" customFormat="1" ht="14.5"/>
    <row r="4747" customFormat="1" ht="14.5"/>
    <row r="4748" customFormat="1" ht="14.5"/>
    <row r="4749" customFormat="1" ht="14.5"/>
    <row r="4750" customFormat="1" ht="14.5"/>
    <row r="4751" customFormat="1" ht="14.5"/>
    <row r="4752" customFormat="1" ht="14.5"/>
    <row r="4753" customFormat="1" ht="14.5"/>
    <row r="4754" customFormat="1" ht="14.5"/>
    <row r="4755" customFormat="1" ht="14.5"/>
    <row r="4756" customFormat="1" ht="14.5"/>
    <row r="4757" customFormat="1" ht="14.5"/>
    <row r="4758" customFormat="1" ht="14.5"/>
    <row r="4759" customFormat="1" ht="14.5"/>
    <row r="4760" customFormat="1" ht="14.5"/>
    <row r="4761" customFormat="1" ht="14.5"/>
    <row r="4762" customFormat="1" ht="14.5"/>
    <row r="4763" customFormat="1" ht="14.5"/>
    <row r="4764" customFormat="1" ht="14.5"/>
    <row r="4765" customFormat="1" ht="14.5"/>
    <row r="4766" customFormat="1" ht="14.5"/>
    <row r="4767" customFormat="1" ht="14.5"/>
    <row r="4768" customFormat="1" ht="14.5"/>
    <row r="4769" customFormat="1" ht="14.5"/>
    <row r="4770" customFormat="1" ht="14.5"/>
    <row r="4771" customFormat="1" ht="14.5"/>
    <row r="4772" customFormat="1" ht="14.5"/>
    <row r="4773" customFormat="1" ht="14.5"/>
    <row r="4774" customFormat="1" ht="14.5"/>
    <row r="4775" customFormat="1" ht="14.5"/>
    <row r="4776" customFormat="1" ht="14.5"/>
    <row r="4777" customFormat="1" ht="14.5"/>
    <row r="4778" customFormat="1" ht="14.5"/>
    <row r="4779" customFormat="1" ht="14.5"/>
    <row r="4780" customFormat="1" ht="14.5"/>
    <row r="4781" customFormat="1" ht="14.5"/>
    <row r="4782" customFormat="1" ht="14.5"/>
    <row r="4783" customFormat="1" ht="14.5"/>
    <row r="4784" customFormat="1" ht="14.5"/>
    <row r="4785" customFormat="1" ht="14.5"/>
    <row r="4786" customFormat="1" ht="14.5"/>
    <row r="4787" customFormat="1" ht="14.5"/>
    <row r="4788" customFormat="1" ht="14.5"/>
    <row r="4789" customFormat="1" ht="14.5"/>
    <row r="4790" customFormat="1" ht="14.5"/>
    <row r="4791" customFormat="1" ht="14.5"/>
    <row r="4792" customFormat="1" ht="14.5"/>
    <row r="4793" customFormat="1" ht="14.5"/>
    <row r="4794" customFormat="1" ht="14.5"/>
    <row r="4795" customFormat="1" ht="14.5"/>
    <row r="4796" customFormat="1" ht="14.5"/>
    <row r="4797" customFormat="1" ht="14.5"/>
    <row r="4798" customFormat="1" ht="14.5"/>
    <row r="4799" customFormat="1" ht="14.5"/>
    <row r="4800" customFormat="1" ht="14.5"/>
    <row r="4801" customFormat="1" ht="14.5"/>
    <row r="4802" customFormat="1" ht="14.5"/>
    <row r="4803" customFormat="1" ht="14.5"/>
    <row r="4804" customFormat="1" ht="14.5"/>
    <row r="4805" customFormat="1" ht="14.5"/>
    <row r="4806" customFormat="1" ht="14.5"/>
    <row r="4807" customFormat="1" ht="14.5"/>
    <row r="4808" customFormat="1" ht="14.5"/>
    <row r="4809" customFormat="1" ht="14.5"/>
    <row r="4810" customFormat="1" ht="14.5"/>
    <row r="4811" customFormat="1" ht="14.5"/>
    <row r="4812" customFormat="1" ht="14.5"/>
    <row r="4813" customFormat="1" ht="14.5"/>
    <row r="4814" customFormat="1" ht="14.5"/>
    <row r="4815" customFormat="1" ht="14.5"/>
    <row r="4816" customFormat="1" ht="14.5"/>
    <row r="4817" customFormat="1" ht="14.5"/>
    <row r="4818" customFormat="1" ht="14.5"/>
    <row r="4819" customFormat="1" ht="14.5"/>
    <row r="4820" customFormat="1" ht="14.5"/>
    <row r="4821" customFormat="1" ht="14.5"/>
    <row r="4822" customFormat="1" ht="14.5"/>
    <row r="4823" customFormat="1" ht="14.5"/>
    <row r="4824" customFormat="1" ht="14.5"/>
    <row r="4825" customFormat="1" ht="14.5"/>
    <row r="4826" customFormat="1" ht="14.5"/>
    <row r="4827" customFormat="1" ht="14.5"/>
    <row r="4828" customFormat="1" ht="14.5"/>
    <row r="4829" customFormat="1" ht="14.5"/>
    <row r="4830" customFormat="1" ht="14.5"/>
    <row r="4831" customFormat="1" ht="14.5"/>
    <row r="4832" customFormat="1" ht="14.5"/>
    <row r="4833" customFormat="1" ht="14.5"/>
    <row r="4834" customFormat="1" ht="14.5"/>
    <row r="4835" customFormat="1" ht="14.5"/>
    <row r="4836" customFormat="1" ht="14.5"/>
    <row r="4837" customFormat="1" ht="14.5"/>
    <row r="4838" customFormat="1" ht="14.5"/>
    <row r="4839" customFormat="1" ht="14.5"/>
    <row r="4840" customFormat="1" ht="14.5"/>
    <row r="4841" customFormat="1" ht="14.5"/>
    <row r="4842" customFormat="1" ht="14.5"/>
    <row r="4843" customFormat="1" ht="14.5"/>
    <row r="4844" customFormat="1" ht="14.5"/>
    <row r="4845" customFormat="1" ht="14.5"/>
    <row r="4846" customFormat="1" ht="14.5"/>
    <row r="4847" customFormat="1" ht="14.5"/>
    <row r="4848" customFormat="1" ht="14.5"/>
    <row r="4849" customFormat="1" ht="14.5"/>
    <row r="4850" customFormat="1" ht="14.5"/>
    <row r="4851" customFormat="1" ht="14.5"/>
    <row r="4852" customFormat="1" ht="14.5"/>
    <row r="4853" customFormat="1" ht="14.5"/>
    <row r="4854" customFormat="1" ht="14.5"/>
    <row r="4855" customFormat="1" ht="14.5"/>
    <row r="4856" customFormat="1" ht="14.5"/>
    <row r="4857" customFormat="1" ht="14.5"/>
    <row r="4858" customFormat="1" ht="14.5"/>
    <row r="4859" customFormat="1" ht="14.5"/>
    <row r="4860" customFormat="1" ht="14.5"/>
    <row r="4861" customFormat="1" ht="14.5"/>
    <row r="4862" customFormat="1" ht="14.5"/>
    <row r="4863" customFormat="1" ht="14.5"/>
    <row r="4864" customFormat="1" ht="14.5"/>
    <row r="4865" customFormat="1" ht="14.5"/>
    <row r="4866" customFormat="1" ht="14.5"/>
    <row r="4867" customFormat="1" ht="14.5"/>
    <row r="4868" customFormat="1" ht="14.5"/>
    <row r="4869" customFormat="1" ht="14.5"/>
    <row r="4870" customFormat="1" ht="14.5"/>
    <row r="4871" customFormat="1" ht="14.5"/>
    <row r="4872" customFormat="1" ht="14.5"/>
    <row r="4873" customFormat="1" ht="14.5"/>
    <row r="4874" customFormat="1" ht="14.5"/>
    <row r="4875" customFormat="1" ht="14.5"/>
    <row r="4876" customFormat="1" ht="14.5"/>
    <row r="4877" customFormat="1" ht="14.5"/>
    <row r="4878" customFormat="1" ht="14.5"/>
    <row r="4879" customFormat="1" ht="14.5"/>
    <row r="4880" customFormat="1" ht="14.5"/>
    <row r="4881" customFormat="1" ht="14.5"/>
    <row r="4882" customFormat="1" ht="14.5"/>
    <row r="4883" customFormat="1" ht="14.5"/>
    <row r="4884" customFormat="1" ht="14.5"/>
    <row r="4885" customFormat="1" ht="14.5"/>
    <row r="4886" customFormat="1" ht="14.5"/>
    <row r="4887" customFormat="1" ht="14.5"/>
    <row r="4888" customFormat="1" ht="14.5"/>
    <row r="4889" customFormat="1" ht="14.5"/>
    <row r="4890" customFormat="1" ht="14.5"/>
    <row r="4891" customFormat="1" ht="14.5"/>
    <row r="4892" customFormat="1" ht="14.5"/>
    <row r="4893" customFormat="1" ht="14.5"/>
    <row r="4894" customFormat="1" ht="14.5"/>
    <row r="4895" customFormat="1" ht="14.5"/>
    <row r="4896" customFormat="1" ht="14.5"/>
    <row r="4897" customFormat="1" ht="14.5"/>
    <row r="4898" customFormat="1" ht="14.5"/>
    <row r="4899" customFormat="1" ht="14.5"/>
    <row r="4900" customFormat="1" ht="14.5"/>
    <row r="4901" customFormat="1" ht="14.5"/>
    <row r="4902" customFormat="1" ht="14.5"/>
    <row r="4903" customFormat="1" ht="14.5"/>
    <row r="4904" customFormat="1" ht="14.5"/>
    <row r="4905" customFormat="1" ht="14.5"/>
    <row r="4906" customFormat="1" ht="14.5"/>
  </sheetData>
  <sheetProtection algorithmName="SHA-512" hashValue="pZOC7nBGBvaIjy9nTxugJTMpWheqaHmyZ1+HciqUz+YsEK0W3nalkqq7YYVmTQZnALTZ0Yrx9p2y5o68xgNhwQ==" saltValue="5EwFTPLEO2gCbsvUshtGew==" spinCount="100000" sheet="1" scenarios="1"/>
  <protectedRanges>
    <protectedRange sqref="B371 B319 B267 B215 L215 B163 L163 B111 L111 B59 L59 B7 L7" name="Range2"/>
    <protectedRange sqref="B7 B2 B3 B4 N1 N2" name="Range1"/>
  </protectedRanges>
  <dataConsolidate link="1"/>
  <mergeCells count="32">
    <mergeCell ref="A371:A422"/>
    <mergeCell ref="B371:J422"/>
    <mergeCell ref="L1:M1"/>
    <mergeCell ref="L2:M2"/>
    <mergeCell ref="A267:A318"/>
    <mergeCell ref="B267:J318"/>
    <mergeCell ref="A319:A370"/>
    <mergeCell ref="B319:J370"/>
    <mergeCell ref="A163:A214"/>
    <mergeCell ref="B163:J214"/>
    <mergeCell ref="K163:K214"/>
    <mergeCell ref="L163:T214"/>
    <mergeCell ref="A215:A266"/>
    <mergeCell ref="B215:J266"/>
    <mergeCell ref="K215:K266"/>
    <mergeCell ref="L215:T266"/>
    <mergeCell ref="A59:A110"/>
    <mergeCell ref="B59:J110"/>
    <mergeCell ref="K59:K110"/>
    <mergeCell ref="L59:T110"/>
    <mergeCell ref="A111:A162"/>
    <mergeCell ref="B111:J162"/>
    <mergeCell ref="K111:K162"/>
    <mergeCell ref="L111:T162"/>
    <mergeCell ref="A7:A58"/>
    <mergeCell ref="B7:J58"/>
    <mergeCell ref="K7:K58"/>
    <mergeCell ref="L7:T58"/>
    <mergeCell ref="A1:B1"/>
    <mergeCell ref="B2:C2"/>
    <mergeCell ref="B3:C3"/>
    <mergeCell ref="B4:C4"/>
  </mergeCells>
  <phoneticPr fontId="3" type="noConversion"/>
  <conditionalFormatting sqref="X763:X1036">
    <cfRule type="cellIs" dxfId="357" priority="1183" operator="equal">
      <formula>"N/A"</formula>
    </cfRule>
  </conditionalFormatting>
  <conditionalFormatting sqref="H763:H1036">
    <cfRule type="cellIs" dxfId="356" priority="1181" operator="equal">
      <formula>"N/A"</formula>
    </cfRule>
    <cfRule type="cellIs" dxfId="355" priority="1182" operator="notBetween">
      <formula>-12.5</formula>
      <formula>12.5</formula>
    </cfRule>
  </conditionalFormatting>
  <conditionalFormatting sqref="A1">
    <cfRule type="cellIs" dxfId="354" priority="746" operator="equal">
      <formula>"Verify"</formula>
    </cfRule>
    <cfRule type="cellIs" dxfId="353" priority="747" operator="equal">
      <formula>"Pass"</formula>
    </cfRule>
  </conditionalFormatting>
  <conditionalFormatting sqref="A1">
    <cfRule type="cellIs" dxfId="352" priority="745" operator="equal">
      <formula>"Warn"</formula>
    </cfRule>
  </conditionalFormatting>
  <conditionalFormatting sqref="C1">
    <cfRule type="cellIs" dxfId="351" priority="744" operator="equal">
      <formula>"Warn"</formula>
    </cfRule>
  </conditionalFormatting>
  <conditionalFormatting sqref="A2:A3">
    <cfRule type="cellIs" dxfId="350" priority="742" operator="equal">
      <formula>"Verify"</formula>
    </cfRule>
    <cfRule type="cellIs" dxfId="349" priority="743" operator="equal">
      <formula>"Pass"</formula>
    </cfRule>
  </conditionalFormatting>
  <conditionalFormatting sqref="A2:A3">
    <cfRule type="cellIs" dxfId="348" priority="741" operator="equal">
      <formula>"Warn"</formula>
    </cfRule>
  </conditionalFormatting>
  <conditionalFormatting sqref="B2">
    <cfRule type="cellIs" dxfId="347" priority="740" operator="equal">
      <formula>"Warn"</formula>
    </cfRule>
  </conditionalFormatting>
  <conditionalFormatting sqref="B3">
    <cfRule type="cellIs" dxfId="346" priority="739" operator="equal">
      <formula>"Warn"</formula>
    </cfRule>
  </conditionalFormatting>
  <conditionalFormatting sqref="A4">
    <cfRule type="cellIs" dxfId="345" priority="737" operator="equal">
      <formula>"Verify"</formula>
    </cfRule>
    <cfRule type="cellIs" dxfId="344" priority="738" operator="equal">
      <formula>"Pass"</formula>
    </cfRule>
  </conditionalFormatting>
  <conditionalFormatting sqref="A4">
    <cfRule type="cellIs" dxfId="343" priority="736" operator="equal">
      <formula>"Warn"</formula>
    </cfRule>
  </conditionalFormatting>
  <conditionalFormatting sqref="D2:K2">
    <cfRule type="cellIs" dxfId="342" priority="20" operator="between">
      <formula>"Warning: Per component reliability and thermal perspective, it's recommended using at least 7 phases configuration on the VR"</formula>
      <formula>"Warning: Per component reliability and thermal perspective, it's recommended using at least 6 phases configuration on the VR"</formula>
    </cfRule>
  </conditionalFormatting>
  <conditionalFormatting sqref="L2 N2">
    <cfRule type="cellIs" dxfId="341" priority="4" operator="equal">
      <formula>"Warn"</formula>
    </cfRule>
    <cfRule type="cellIs" dxfId="340" priority="5" operator="equal">
      <formula>"Pass"</formula>
    </cfRule>
    <cfRule type="cellIs" dxfId="339" priority="6" operator="equal">
      <formula>"Fail"</formula>
    </cfRule>
  </conditionalFormatting>
  <conditionalFormatting sqref="L1:L2">
    <cfRule type="cellIs" dxfId="338" priority="1" operator="equal">
      <formula>"Warn"</formula>
    </cfRule>
    <cfRule type="cellIs" dxfId="337" priority="2" operator="equal">
      <formula>"Pass"</formula>
    </cfRule>
    <cfRule type="cellIs" dxfId="336" priority="3" operator="equal">
      <formula>"Fail"</formula>
    </cfRule>
  </conditionalFormatting>
  <dataValidations count="1">
    <dataValidation type="list" allowBlank="1" showInputMessage="1" showErrorMessage="1" sqref="B4:C4" xr:uid="{AC17C11D-2B7A-4C9E-BD8F-EE854E227E39}">
      <formula1>"SP5-A, SP5-B, SP5-C, SP5-D, SP5-E, SP5-G"</formula1>
    </dataValidation>
  </dataValidations>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5F48E-3C2D-4A29-9136-F6E48C8DC48C}">
  <sheetPr codeName="Sheet6">
    <tabColor rgb="FF00B050"/>
  </sheetPr>
  <dimension ref="A1:VW2388"/>
  <sheetViews>
    <sheetView showGridLines="0" zoomScale="70" zoomScaleNormal="70" workbookViewId="0">
      <selection activeCell="B7" sqref="B7:J58"/>
    </sheetView>
  </sheetViews>
  <sheetFormatPr defaultColWidth="9.26953125" defaultRowHeight="15.5"/>
  <cols>
    <col min="1" max="1" width="34.26953125" style="3" customWidth="1"/>
    <col min="2" max="2" width="26.7265625" style="3" customWidth="1"/>
    <col min="3" max="3" width="26" style="3" customWidth="1"/>
    <col min="4" max="4" width="25.54296875" style="3" customWidth="1"/>
    <col min="5" max="5" width="23" style="3" customWidth="1"/>
    <col min="6" max="6" width="25.7265625" style="3" customWidth="1"/>
    <col min="7" max="7" width="26.453125" style="3" customWidth="1"/>
    <col min="8" max="8" width="23.7265625" style="3" customWidth="1"/>
    <col min="9" max="9" width="25" style="3" customWidth="1"/>
    <col min="10" max="10" width="26.7265625" style="3" customWidth="1"/>
    <col min="11" max="11" width="24.54296875" style="3" customWidth="1"/>
    <col min="12" max="13" width="26.26953125" style="3" customWidth="1"/>
    <col min="14" max="14" width="28.54296875" style="3" customWidth="1"/>
    <col min="15" max="15" width="27.26953125" style="3" customWidth="1"/>
    <col min="16" max="16" width="30.54296875" style="18" customWidth="1"/>
    <col min="17" max="17" width="23.453125" style="18" customWidth="1"/>
    <col min="18" max="18" width="24" style="3" customWidth="1"/>
    <col min="19" max="19" width="20.453125" style="3" customWidth="1"/>
    <col min="20" max="20" width="18.7265625" style="3" customWidth="1"/>
    <col min="21" max="21" width="24" style="3" customWidth="1"/>
    <col min="22" max="22" width="21.7265625" style="3" customWidth="1"/>
    <col min="23" max="23" width="16.7265625" style="3" customWidth="1"/>
    <col min="24" max="24" width="13.453125" style="3" customWidth="1"/>
    <col min="25" max="25" width="16.453125" style="3" customWidth="1"/>
    <col min="26" max="26" width="21" style="3" customWidth="1"/>
    <col min="27" max="27" width="13.453125" style="3" customWidth="1"/>
    <col min="28" max="28" width="12.453125" style="3" customWidth="1"/>
    <col min="29" max="29" width="15.453125" style="3" customWidth="1"/>
    <col min="30" max="30" width="16.453125" style="3" customWidth="1"/>
    <col min="31" max="31" width="19.7265625" style="3" customWidth="1"/>
    <col min="32" max="32" width="17" style="3" customWidth="1"/>
    <col min="33" max="33" width="26" style="3" customWidth="1"/>
    <col min="34" max="34" width="9.26953125" style="3"/>
    <col min="35" max="35" width="10.26953125" style="3" customWidth="1"/>
    <col min="36" max="41" width="12.7265625" style="19" hidden="1" customWidth="1"/>
    <col min="42" max="42" width="9.26953125" style="11"/>
    <col min="43" max="47" width="9.26953125" style="20"/>
    <col min="48" max="61" width="9.26953125" style="3"/>
    <col min="62" max="62" width="9.26953125" style="3" customWidth="1"/>
    <col min="63" max="63" width="5.453125" style="173" hidden="1" customWidth="1"/>
    <col min="64" max="64" width="10.1796875" style="173" hidden="1" customWidth="1"/>
    <col min="65" max="65" width="13.7265625" style="173" hidden="1" customWidth="1"/>
    <col min="66" max="66" width="12.26953125" style="173" hidden="1" customWidth="1"/>
    <col min="67" max="16384" width="9.26953125" style="3"/>
  </cols>
  <sheetData>
    <row r="1" spans="1:595" ht="25" customHeight="1" thickBot="1">
      <c r="A1" s="255" t="s">
        <v>70</v>
      </c>
      <c r="B1" s="256"/>
      <c r="C1" s="1" t="str">
        <f>Static_Analysis!C1</f>
        <v>V 0.2</v>
      </c>
      <c r="D1" s="17"/>
      <c r="E1" s="181"/>
      <c r="F1" s="182"/>
      <c r="G1" s="183"/>
      <c r="H1" s="17"/>
      <c r="I1" s="17"/>
      <c r="J1" s="257" t="s">
        <v>5</v>
      </c>
      <c r="K1" s="258"/>
      <c r="L1" s="55" t="str">
        <f>Static_Analysis!N1</f>
        <v>EVT</v>
      </c>
      <c r="M1" s="215"/>
      <c r="N1"/>
      <c r="O1"/>
      <c r="P1"/>
      <c r="Q1"/>
      <c r="R1"/>
      <c r="S1"/>
      <c r="T1"/>
      <c r="U1"/>
      <c r="V1"/>
      <c r="W1"/>
      <c r="X1"/>
      <c r="Y1"/>
      <c r="Z1"/>
      <c r="AV1" s="11"/>
      <c r="AW1" s="11"/>
      <c r="AX1" s="11"/>
      <c r="AY1" s="11"/>
      <c r="AZ1" s="11"/>
      <c r="BA1" s="11"/>
      <c r="BB1" s="11"/>
      <c r="BC1" s="11"/>
      <c r="BD1" s="11"/>
      <c r="BE1" s="11"/>
      <c r="BF1" s="11"/>
      <c r="BG1" s="11"/>
      <c r="BH1" s="11"/>
      <c r="BI1" s="11"/>
      <c r="BJ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c r="ME1" s="11"/>
      <c r="MF1" s="11"/>
      <c r="MG1" s="11"/>
      <c r="MH1" s="11"/>
      <c r="MI1" s="11"/>
      <c r="MJ1" s="11"/>
      <c r="MK1" s="11"/>
      <c r="ML1" s="11"/>
      <c r="MM1" s="11"/>
      <c r="MN1" s="11"/>
      <c r="MO1" s="11"/>
      <c r="MP1" s="11"/>
      <c r="MQ1" s="11"/>
      <c r="MR1" s="11"/>
      <c r="MS1" s="11"/>
      <c r="MT1" s="11"/>
      <c r="MU1" s="11"/>
      <c r="MV1" s="11"/>
      <c r="MW1" s="11"/>
      <c r="MX1" s="11"/>
      <c r="MY1" s="11"/>
      <c r="MZ1" s="11"/>
      <c r="NA1" s="11"/>
      <c r="NB1" s="11"/>
      <c r="NC1" s="11"/>
      <c r="ND1" s="11"/>
      <c r="NE1" s="11"/>
      <c r="NF1" s="11"/>
      <c r="NG1" s="11"/>
      <c r="NH1" s="11"/>
      <c r="NI1" s="11"/>
      <c r="NJ1" s="11"/>
      <c r="NK1" s="11"/>
      <c r="NL1" s="11"/>
      <c r="NM1" s="11"/>
      <c r="NN1" s="11"/>
      <c r="NO1" s="11"/>
      <c r="NP1" s="11"/>
      <c r="NQ1" s="11"/>
      <c r="NR1" s="11"/>
      <c r="NS1" s="11"/>
      <c r="NT1" s="11"/>
      <c r="NU1" s="11"/>
      <c r="NV1" s="11"/>
      <c r="NW1" s="11"/>
      <c r="NX1" s="11"/>
      <c r="NY1" s="11"/>
      <c r="NZ1" s="11"/>
      <c r="OA1" s="11"/>
      <c r="OB1" s="11"/>
      <c r="OC1" s="11"/>
      <c r="OD1" s="11"/>
      <c r="OE1" s="11"/>
      <c r="OF1" s="11"/>
      <c r="OG1" s="11"/>
      <c r="OH1" s="11"/>
      <c r="OI1" s="11"/>
      <c r="OJ1" s="11"/>
      <c r="OK1" s="11"/>
      <c r="OL1" s="11"/>
      <c r="OM1" s="11"/>
      <c r="ON1" s="11"/>
      <c r="OO1" s="11"/>
      <c r="OP1" s="11"/>
      <c r="OQ1" s="11"/>
      <c r="OR1" s="11"/>
      <c r="OS1" s="11"/>
      <c r="OT1" s="11"/>
      <c r="OU1" s="11"/>
      <c r="OV1" s="11"/>
      <c r="OW1" s="11"/>
      <c r="OX1" s="11"/>
      <c r="OY1" s="11"/>
      <c r="OZ1" s="11"/>
      <c r="PA1" s="11"/>
      <c r="PB1" s="11"/>
      <c r="PC1" s="11"/>
      <c r="PD1" s="11"/>
      <c r="PE1" s="11"/>
      <c r="PF1" s="11"/>
      <c r="PG1" s="11"/>
      <c r="PH1" s="11"/>
      <c r="PI1" s="11"/>
      <c r="PJ1" s="11"/>
      <c r="PK1" s="11"/>
      <c r="PL1" s="11"/>
      <c r="PM1" s="11"/>
      <c r="PN1" s="11"/>
      <c r="PO1" s="11"/>
      <c r="PP1" s="11"/>
      <c r="PQ1" s="11"/>
      <c r="PR1" s="11"/>
      <c r="PS1" s="11"/>
      <c r="PT1" s="11"/>
      <c r="PU1" s="11"/>
      <c r="PV1" s="11"/>
      <c r="PW1" s="11"/>
      <c r="PX1" s="11"/>
      <c r="PY1" s="11"/>
      <c r="PZ1" s="11"/>
      <c r="QA1" s="11"/>
      <c r="QB1" s="11"/>
      <c r="QC1" s="11"/>
      <c r="QD1" s="11"/>
      <c r="QE1" s="11"/>
      <c r="QF1" s="11"/>
      <c r="QG1" s="11"/>
      <c r="QH1" s="11"/>
      <c r="QI1" s="11"/>
      <c r="QJ1" s="11"/>
      <c r="QK1" s="11"/>
      <c r="QL1" s="11"/>
      <c r="QM1" s="11"/>
      <c r="QN1" s="11"/>
      <c r="QO1" s="11"/>
      <c r="QP1" s="11"/>
      <c r="QQ1" s="11"/>
      <c r="QR1" s="11"/>
      <c r="QS1" s="11"/>
      <c r="QT1" s="11"/>
      <c r="QU1" s="11"/>
      <c r="QV1" s="11"/>
      <c r="QW1" s="11"/>
      <c r="QX1" s="11"/>
      <c r="QY1" s="11"/>
      <c r="QZ1" s="11"/>
      <c r="RA1" s="11"/>
      <c r="RB1" s="11"/>
      <c r="RC1" s="11"/>
      <c r="RD1" s="11"/>
      <c r="RE1" s="11"/>
      <c r="RF1" s="11"/>
      <c r="RG1" s="11"/>
      <c r="RH1" s="11"/>
      <c r="RI1" s="11"/>
      <c r="RJ1" s="11"/>
      <c r="RK1" s="11"/>
      <c r="RL1" s="11"/>
      <c r="RM1" s="11"/>
      <c r="RN1" s="11"/>
      <c r="RO1" s="11"/>
      <c r="RP1" s="11"/>
      <c r="RQ1" s="11"/>
      <c r="RR1" s="11"/>
      <c r="RS1" s="11"/>
      <c r="RT1" s="11"/>
      <c r="RU1" s="11"/>
      <c r="RV1" s="11"/>
      <c r="RW1" s="11"/>
      <c r="RX1" s="11"/>
      <c r="RY1" s="11"/>
      <c r="RZ1" s="11"/>
      <c r="SA1" s="11"/>
      <c r="SB1" s="11"/>
      <c r="SC1" s="11"/>
      <c r="SD1" s="11"/>
      <c r="SE1" s="11"/>
      <c r="SF1" s="11"/>
      <c r="SG1" s="11"/>
      <c r="SH1" s="11"/>
      <c r="SI1" s="11"/>
      <c r="SJ1" s="11"/>
      <c r="SK1" s="11"/>
      <c r="SL1" s="11"/>
      <c r="SM1" s="11"/>
      <c r="SN1" s="11"/>
      <c r="SO1" s="11"/>
      <c r="SP1" s="11"/>
      <c r="SQ1" s="11"/>
      <c r="SR1" s="11"/>
      <c r="SS1" s="11"/>
      <c r="ST1" s="11"/>
      <c r="SU1" s="11"/>
      <c r="SV1" s="11"/>
      <c r="SW1" s="11"/>
      <c r="SX1" s="11"/>
      <c r="SY1" s="11"/>
      <c r="SZ1" s="11"/>
      <c r="TA1" s="11"/>
      <c r="TB1" s="11"/>
      <c r="TC1" s="11"/>
      <c r="TD1" s="11"/>
      <c r="TE1" s="11"/>
      <c r="TF1" s="11"/>
      <c r="TG1" s="11"/>
      <c r="TH1" s="11"/>
      <c r="TI1" s="11"/>
      <c r="TJ1" s="11"/>
      <c r="TK1" s="11"/>
      <c r="TL1" s="11"/>
      <c r="TM1" s="11"/>
      <c r="TN1" s="11"/>
      <c r="TO1" s="11"/>
      <c r="TP1" s="11"/>
      <c r="TQ1" s="11"/>
      <c r="TR1" s="11"/>
      <c r="TS1" s="11"/>
      <c r="TT1" s="11"/>
      <c r="TU1" s="11"/>
      <c r="TV1" s="11"/>
      <c r="TW1" s="11"/>
      <c r="TX1" s="11"/>
      <c r="TY1" s="11"/>
      <c r="TZ1" s="11"/>
      <c r="UA1" s="11"/>
      <c r="UB1" s="11"/>
      <c r="UC1" s="11"/>
      <c r="UD1" s="11"/>
      <c r="UE1" s="11"/>
      <c r="UF1" s="11"/>
      <c r="UG1" s="11"/>
      <c r="UH1" s="11"/>
      <c r="UI1" s="11"/>
      <c r="UJ1" s="11"/>
      <c r="UK1" s="11"/>
      <c r="UL1" s="11"/>
      <c r="UM1" s="11"/>
      <c r="UN1" s="11"/>
      <c r="UO1" s="11"/>
      <c r="UP1" s="11"/>
      <c r="UQ1" s="11"/>
      <c r="UR1" s="11"/>
      <c r="US1" s="11"/>
      <c r="UT1" s="11"/>
      <c r="UU1" s="11"/>
      <c r="UV1" s="11"/>
      <c r="UW1" s="11"/>
      <c r="UX1" s="11"/>
      <c r="UY1" s="11"/>
      <c r="UZ1" s="11"/>
      <c r="VA1" s="11"/>
      <c r="VB1" s="11"/>
      <c r="VC1" s="11"/>
      <c r="VD1" s="11"/>
      <c r="VE1" s="11"/>
      <c r="VF1" s="11"/>
      <c r="VG1" s="11"/>
      <c r="VH1" s="11"/>
      <c r="VI1" s="11"/>
      <c r="VJ1" s="11"/>
      <c r="VK1" s="11"/>
      <c r="VL1" s="11"/>
      <c r="VM1" s="11"/>
      <c r="VN1" s="11"/>
      <c r="VO1" s="11"/>
      <c r="VP1" s="11"/>
      <c r="VQ1" s="11"/>
      <c r="VR1" s="11"/>
      <c r="VS1" s="11"/>
      <c r="VT1" s="11"/>
      <c r="VU1" s="11"/>
      <c r="VV1" s="11"/>
      <c r="VW1" s="11"/>
    </row>
    <row r="2" spans="1:595" ht="25" customHeight="1" thickBot="1">
      <c r="A2" s="4" t="s">
        <v>0</v>
      </c>
      <c r="B2" s="259" t="str">
        <f>Static_Analysis!B2</f>
        <v>Genoa/Turin</v>
      </c>
      <c r="C2" s="260"/>
      <c r="D2" s="21"/>
      <c r="E2" s="178"/>
      <c r="F2" s="178"/>
      <c r="G2" s="178"/>
      <c r="H2" s="22"/>
      <c r="I2" s="22"/>
      <c r="J2" s="257" t="s">
        <v>6</v>
      </c>
      <c r="K2" s="258"/>
      <c r="L2" s="56">
        <f>Static_Analysis!N2</f>
        <v>45376</v>
      </c>
      <c r="M2" s="215"/>
      <c r="N2"/>
      <c r="O2"/>
      <c r="P2"/>
      <c r="Q2"/>
      <c r="R2"/>
      <c r="S2"/>
      <c r="T2"/>
      <c r="U2"/>
      <c r="V2"/>
      <c r="W2"/>
      <c r="X2"/>
      <c r="Y2"/>
      <c r="Z2"/>
      <c r="AV2" s="11"/>
      <c r="AW2" s="11"/>
      <c r="AX2" s="11"/>
      <c r="AY2" s="11"/>
      <c r="AZ2" s="11"/>
      <c r="BA2" s="11"/>
      <c r="BB2" s="11"/>
      <c r="BC2" s="11"/>
      <c r="BD2" s="11"/>
      <c r="BE2" s="11"/>
      <c r="BF2" s="11"/>
      <c r="BG2" s="11"/>
      <c r="BH2" s="11"/>
      <c r="BI2" s="11"/>
      <c r="BJ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c r="RA2" s="11"/>
      <c r="RB2" s="11"/>
      <c r="RC2" s="11"/>
      <c r="RD2" s="11"/>
      <c r="RE2" s="11"/>
      <c r="RF2" s="11"/>
      <c r="RG2" s="11"/>
      <c r="RH2" s="11"/>
      <c r="RI2" s="11"/>
      <c r="RJ2" s="11"/>
      <c r="RK2" s="11"/>
      <c r="RL2" s="11"/>
      <c r="RM2" s="11"/>
      <c r="RN2" s="11"/>
      <c r="RO2" s="11"/>
      <c r="RP2" s="11"/>
      <c r="RQ2" s="11"/>
      <c r="RR2" s="11"/>
      <c r="RS2" s="11"/>
      <c r="RT2" s="11"/>
      <c r="RU2" s="11"/>
      <c r="RV2" s="11"/>
      <c r="RW2" s="11"/>
      <c r="RX2" s="11"/>
      <c r="RY2" s="11"/>
      <c r="RZ2" s="11"/>
      <c r="SA2" s="11"/>
      <c r="SB2" s="11"/>
      <c r="SC2" s="11"/>
      <c r="SD2" s="11"/>
      <c r="SE2" s="11"/>
      <c r="SF2" s="11"/>
      <c r="SG2" s="11"/>
      <c r="SH2" s="11"/>
      <c r="SI2" s="11"/>
      <c r="SJ2" s="11"/>
      <c r="SK2" s="11"/>
      <c r="SL2" s="11"/>
      <c r="SM2" s="11"/>
      <c r="SN2" s="11"/>
      <c r="SO2" s="11"/>
      <c r="SP2" s="11"/>
      <c r="SQ2" s="11"/>
      <c r="SR2" s="11"/>
      <c r="SS2" s="11"/>
      <c r="ST2" s="11"/>
      <c r="SU2" s="11"/>
      <c r="SV2" s="11"/>
      <c r="SW2" s="11"/>
      <c r="SX2" s="11"/>
      <c r="SY2" s="11"/>
      <c r="SZ2" s="11"/>
      <c r="TA2" s="11"/>
      <c r="TB2" s="11"/>
      <c r="TC2" s="11"/>
      <c r="TD2" s="11"/>
      <c r="TE2" s="11"/>
      <c r="TF2" s="11"/>
      <c r="TG2" s="11"/>
      <c r="TH2" s="11"/>
      <c r="TI2" s="11"/>
      <c r="TJ2" s="11"/>
      <c r="TK2" s="11"/>
      <c r="TL2" s="11"/>
      <c r="TM2" s="11"/>
      <c r="TN2" s="11"/>
      <c r="TO2" s="11"/>
      <c r="TP2" s="11"/>
      <c r="TQ2" s="11"/>
      <c r="TR2" s="11"/>
      <c r="TS2" s="11"/>
      <c r="TT2" s="11"/>
      <c r="TU2" s="11"/>
      <c r="TV2" s="11"/>
      <c r="TW2" s="11"/>
      <c r="TX2" s="11"/>
      <c r="TY2" s="11"/>
      <c r="TZ2" s="11"/>
      <c r="UA2" s="11"/>
      <c r="UB2" s="11"/>
      <c r="UC2" s="11"/>
      <c r="UD2" s="11"/>
      <c r="UE2" s="11"/>
      <c r="UF2" s="11"/>
      <c r="UG2" s="11"/>
      <c r="UH2" s="11"/>
      <c r="UI2" s="11"/>
      <c r="UJ2" s="11"/>
      <c r="UK2" s="11"/>
      <c r="UL2" s="11"/>
      <c r="UM2" s="11"/>
      <c r="UN2" s="11"/>
      <c r="UO2" s="11"/>
      <c r="UP2" s="11"/>
      <c r="UQ2" s="11"/>
      <c r="UR2" s="11"/>
      <c r="US2" s="11"/>
      <c r="UT2" s="11"/>
      <c r="UU2" s="11"/>
      <c r="UV2" s="11"/>
      <c r="UW2" s="11"/>
      <c r="UX2" s="11"/>
      <c r="UY2" s="11"/>
      <c r="UZ2" s="11"/>
      <c r="VA2" s="11"/>
      <c r="VB2" s="11"/>
      <c r="VC2" s="11"/>
      <c r="VD2" s="11"/>
      <c r="VE2" s="11"/>
      <c r="VF2" s="11"/>
      <c r="VG2" s="11"/>
      <c r="VH2" s="11"/>
      <c r="VI2" s="11"/>
      <c r="VJ2" s="11"/>
      <c r="VK2" s="11"/>
      <c r="VL2" s="11"/>
      <c r="VM2" s="11"/>
      <c r="VN2" s="11"/>
      <c r="VO2" s="11"/>
      <c r="VP2" s="11"/>
      <c r="VQ2" s="11"/>
      <c r="VR2" s="11"/>
      <c r="VS2" s="11"/>
      <c r="VT2" s="11"/>
      <c r="VU2" s="11"/>
      <c r="VV2" s="11"/>
      <c r="VW2" s="11"/>
    </row>
    <row r="3" spans="1:595" ht="25" customHeight="1" thickBot="1">
      <c r="A3" s="4" t="s">
        <v>2</v>
      </c>
      <c r="B3" s="261" t="s">
        <v>118</v>
      </c>
      <c r="C3" s="262"/>
      <c r="D3" s="32"/>
      <c r="E3" s="32"/>
      <c r="F3" s="32"/>
      <c r="G3" s="32"/>
      <c r="H3" s="32"/>
      <c r="I3" s="32"/>
      <c r="J3" s="32"/>
      <c r="K3" s="23"/>
      <c r="L3" s="32"/>
      <c r="M3" s="32"/>
      <c r="N3"/>
      <c r="O3"/>
      <c r="P3"/>
      <c r="Q3"/>
      <c r="R3"/>
      <c r="S3"/>
      <c r="T3"/>
      <c r="U3"/>
      <c r="V3"/>
      <c r="W3"/>
      <c r="X3"/>
      <c r="Y3"/>
      <c r="Z3"/>
      <c r="AV3" s="11"/>
      <c r="AW3" s="11"/>
      <c r="AX3" s="11"/>
      <c r="AY3" s="11"/>
      <c r="AZ3" s="11"/>
      <c r="BA3" s="11"/>
      <c r="BB3" s="11"/>
      <c r="BC3" s="11"/>
      <c r="BD3" s="11"/>
      <c r="BE3" s="11"/>
      <c r="BF3" s="11"/>
      <c r="BG3" s="11"/>
      <c r="BH3" s="11"/>
      <c r="BI3" s="11"/>
      <c r="BJ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row>
    <row r="4" spans="1:595" ht="25" customHeight="1" thickBot="1">
      <c r="A4" s="24" t="s">
        <v>1</v>
      </c>
      <c r="B4" s="263" t="str">
        <f>Static_Analysis!B4</f>
        <v>SP5-E</v>
      </c>
      <c r="C4" s="264"/>
      <c r="D4" s="32"/>
      <c r="E4" s="32"/>
      <c r="F4" s="32"/>
      <c r="G4" s="32"/>
      <c r="H4" s="32"/>
      <c r="I4" s="32"/>
      <c r="J4" s="32"/>
      <c r="K4" s="32"/>
      <c r="L4" s="32"/>
      <c r="M4" s="32"/>
      <c r="N4"/>
      <c r="O4"/>
      <c r="P4"/>
      <c r="Q4"/>
      <c r="R4"/>
      <c r="S4"/>
      <c r="T4"/>
      <c r="U4"/>
      <c r="V4"/>
      <c r="W4"/>
      <c r="X4"/>
      <c r="Y4"/>
      <c r="Z4"/>
      <c r="AJ4" s="265" t="str">
        <f>IF($AN$4="OFF","Hide","Margin Check")</f>
        <v>Margin Check</v>
      </c>
      <c r="AK4" s="266"/>
      <c r="AL4" s="266"/>
      <c r="AM4" s="266"/>
      <c r="AN4" s="250">
        <v>1</v>
      </c>
      <c r="AO4" s="251"/>
      <c r="AV4" s="11"/>
      <c r="AW4" s="11"/>
      <c r="AX4" s="11"/>
      <c r="AY4" s="11"/>
      <c r="AZ4" s="11"/>
      <c r="BA4" s="11"/>
      <c r="BB4" s="11"/>
      <c r="BC4" s="11"/>
      <c r="BD4" s="11"/>
      <c r="BE4" s="11"/>
      <c r="BF4" s="11"/>
      <c r="BG4" s="11"/>
      <c r="BH4" s="11"/>
      <c r="BI4" s="11"/>
      <c r="BJ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row>
    <row r="5" spans="1:595" ht="52.9" customHeight="1">
      <c r="A5" s="32"/>
      <c r="B5" s="32"/>
      <c r="C5" s="32"/>
      <c r="D5" s="32"/>
      <c r="E5" s="32"/>
      <c r="F5" s="32"/>
      <c r="G5" s="32"/>
      <c r="H5" s="32"/>
      <c r="I5" s="32"/>
      <c r="J5" s="32"/>
      <c r="K5" s="32"/>
      <c r="L5" s="32"/>
      <c r="M5" s="32"/>
      <c r="N5"/>
      <c r="O5"/>
      <c r="P5"/>
      <c r="Q5"/>
      <c r="R5"/>
      <c r="S5"/>
      <c r="T5"/>
      <c r="U5"/>
      <c r="V5"/>
      <c r="W5"/>
      <c r="X5"/>
      <c r="Y5"/>
      <c r="Z5"/>
      <c r="AJ5" s="252" t="str">
        <f>IF($AN$4="OFF","Hide","CPU")</f>
        <v>CPU</v>
      </c>
      <c r="AK5" s="252"/>
      <c r="AL5" s="253" t="str">
        <f>IF($AN$4="OFF","Hide","VDDIO")</f>
        <v>VDDIO</v>
      </c>
      <c r="AM5" s="253"/>
      <c r="AN5" s="254" t="str">
        <f>IF($AN$4="OFF","Hide","1.8V")</f>
        <v>1.8V</v>
      </c>
      <c r="AO5" s="254"/>
      <c r="AV5" s="11"/>
      <c r="AW5" s="11"/>
      <c r="AX5" s="11"/>
      <c r="AY5" s="11"/>
      <c r="AZ5" s="11"/>
      <c r="BA5" s="11"/>
      <c r="BB5" s="11"/>
      <c r="BC5" s="11"/>
      <c r="BD5" s="11"/>
      <c r="BE5" s="11"/>
      <c r="BF5" s="11"/>
      <c r="BG5" s="11"/>
      <c r="BH5" s="11"/>
      <c r="BI5" s="11"/>
      <c r="BJ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row>
    <row r="6" spans="1:595" ht="33" customHeight="1" thickBot="1">
      <c r="A6" s="32"/>
      <c r="B6" s="32"/>
      <c r="C6" s="32"/>
      <c r="D6" s="32"/>
      <c r="E6" s="32"/>
      <c r="F6" s="32"/>
      <c r="G6" s="32"/>
      <c r="H6" s="32"/>
      <c r="I6" s="32"/>
      <c r="J6" s="32"/>
      <c r="K6" s="32"/>
      <c r="L6" s="32"/>
      <c r="M6" s="32"/>
      <c r="N6"/>
      <c r="O6"/>
      <c r="P6"/>
      <c r="Q6"/>
      <c r="R6"/>
      <c r="S6"/>
      <c r="T6"/>
      <c r="U6"/>
      <c r="V6"/>
      <c r="W6"/>
      <c r="X6"/>
      <c r="Y6"/>
      <c r="Z6"/>
      <c r="AJ6" s="252"/>
      <c r="AK6" s="252"/>
      <c r="AL6" s="253"/>
      <c r="AM6" s="253"/>
      <c r="AN6" s="254"/>
      <c r="AO6" s="254"/>
      <c r="AV6" s="11"/>
      <c r="AW6" s="11"/>
      <c r="AX6" s="11"/>
      <c r="AY6" s="11"/>
      <c r="AZ6" s="11"/>
      <c r="BA6" s="11"/>
      <c r="BB6" s="11"/>
      <c r="BC6" s="11"/>
      <c r="BD6" s="11"/>
      <c r="BE6" s="11"/>
      <c r="BF6" s="11"/>
      <c r="BG6" s="11"/>
      <c r="BH6" s="11"/>
      <c r="BI6" s="11"/>
      <c r="BJ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row>
    <row r="7" spans="1:595" s="5" customFormat="1" ht="15.75" customHeight="1">
      <c r="A7" s="223" t="s">
        <v>140</v>
      </c>
      <c r="B7" s="226"/>
      <c r="C7" s="227"/>
      <c r="D7" s="227"/>
      <c r="E7" s="227"/>
      <c r="F7" s="227"/>
      <c r="G7" s="227"/>
      <c r="H7" s="227"/>
      <c r="I7" s="227"/>
      <c r="J7" s="228"/>
      <c r="K7" s="223" t="s">
        <v>148</v>
      </c>
      <c r="L7" s="226"/>
      <c r="M7" s="227"/>
      <c r="N7" s="227"/>
      <c r="O7" s="227"/>
      <c r="P7" s="227"/>
      <c r="Q7" s="227"/>
      <c r="R7" s="227"/>
      <c r="S7" s="227"/>
      <c r="T7" s="228"/>
      <c r="U7"/>
      <c r="V7"/>
      <c r="W7"/>
      <c r="X7"/>
      <c r="Y7"/>
      <c r="Z7"/>
      <c r="AJ7" s="252"/>
      <c r="AK7" s="252"/>
      <c r="AL7" s="253"/>
      <c r="AM7" s="253"/>
      <c r="AN7" s="254"/>
      <c r="AO7" s="254"/>
      <c r="AP7" s="29"/>
      <c r="AQ7" s="30"/>
      <c r="AR7" s="30"/>
      <c r="AS7" s="30"/>
      <c r="AT7" s="30"/>
      <c r="AU7" s="30"/>
      <c r="AV7" s="29"/>
      <c r="AW7" s="29"/>
      <c r="AX7" s="29"/>
      <c r="AY7" s="29"/>
      <c r="AZ7" s="29"/>
      <c r="BA7" s="29"/>
      <c r="BB7" s="29"/>
      <c r="BC7" s="29"/>
      <c r="BD7" s="29"/>
      <c r="BE7" s="29"/>
      <c r="BF7" s="29"/>
      <c r="BG7" s="29"/>
      <c r="BH7" s="29"/>
      <c r="BI7" s="29"/>
      <c r="BJ7" s="29"/>
      <c r="BK7" s="174"/>
      <c r="BL7" s="174"/>
      <c r="BM7" s="174"/>
      <c r="BN7" s="174"/>
      <c r="BO7" s="29"/>
      <c r="BP7" s="29"/>
      <c r="BQ7" s="29"/>
      <c r="BR7" s="29"/>
      <c r="BS7" s="29"/>
      <c r="BT7" s="29"/>
      <c r="BU7" s="29"/>
      <c r="BV7" s="29"/>
      <c r="BW7" s="29"/>
      <c r="BX7" s="29"/>
      <c r="BY7" s="29"/>
      <c r="BZ7" s="29"/>
      <c r="CA7" s="29"/>
      <c r="CB7" s="29"/>
      <c r="CC7" s="29"/>
      <c r="CD7" s="29"/>
      <c r="CE7" s="29"/>
      <c r="CF7" s="29"/>
      <c r="CG7" s="29"/>
      <c r="CH7" s="29"/>
      <c r="CI7" s="29"/>
      <c r="CJ7" s="29"/>
      <c r="CK7" s="29"/>
      <c r="CL7" s="29"/>
      <c r="CM7" s="29"/>
      <c r="CN7" s="29"/>
      <c r="CO7" s="29"/>
      <c r="CP7" s="29"/>
      <c r="CQ7" s="29"/>
      <c r="CR7" s="29"/>
      <c r="CS7" s="29"/>
      <c r="CT7" s="29"/>
      <c r="CU7" s="29"/>
      <c r="CV7" s="29"/>
      <c r="CW7" s="29"/>
      <c r="CX7" s="29"/>
      <c r="CY7" s="29"/>
      <c r="CZ7" s="29"/>
      <c r="DA7" s="29"/>
      <c r="DB7" s="29"/>
      <c r="DC7" s="29"/>
      <c r="DD7" s="29"/>
      <c r="DE7" s="29"/>
      <c r="DF7" s="29"/>
      <c r="DG7" s="29"/>
      <c r="DH7" s="29"/>
      <c r="DI7" s="29"/>
      <c r="DJ7" s="29"/>
      <c r="DK7" s="29"/>
      <c r="DL7" s="29"/>
      <c r="DM7" s="29"/>
      <c r="DN7" s="29"/>
      <c r="DO7" s="29"/>
      <c r="DP7" s="29"/>
      <c r="DQ7" s="29"/>
      <c r="DR7" s="29"/>
      <c r="DS7" s="29"/>
      <c r="DT7" s="29"/>
      <c r="DU7" s="29"/>
      <c r="DV7" s="29"/>
      <c r="DW7" s="29"/>
      <c r="DX7" s="29"/>
      <c r="DY7" s="29"/>
      <c r="DZ7" s="29"/>
      <c r="EA7" s="29"/>
      <c r="EB7" s="29"/>
      <c r="EC7" s="29"/>
      <c r="ED7" s="29"/>
      <c r="EE7" s="29"/>
      <c r="EF7" s="29"/>
      <c r="EG7" s="29"/>
      <c r="EH7" s="29"/>
      <c r="EI7" s="29"/>
      <c r="EJ7" s="29"/>
      <c r="EK7" s="29"/>
      <c r="EL7" s="29"/>
      <c r="EM7" s="29"/>
      <c r="EN7" s="29"/>
      <c r="EO7" s="29"/>
      <c r="EP7" s="29"/>
      <c r="EQ7" s="29"/>
      <c r="ER7" s="29"/>
      <c r="ES7" s="29"/>
      <c r="ET7" s="29"/>
      <c r="EU7" s="29"/>
      <c r="EV7" s="29"/>
      <c r="EW7" s="29"/>
      <c r="EX7" s="29"/>
      <c r="EY7" s="29"/>
      <c r="EZ7" s="29"/>
      <c r="FA7" s="29"/>
      <c r="FB7" s="29"/>
      <c r="FC7" s="29"/>
      <c r="FD7" s="29"/>
      <c r="FE7" s="29"/>
      <c r="FF7" s="29"/>
      <c r="FG7" s="29"/>
      <c r="FH7" s="29"/>
      <c r="FI7" s="29"/>
      <c r="FJ7" s="29"/>
      <c r="FK7" s="29"/>
      <c r="FL7" s="29"/>
      <c r="FM7" s="29"/>
      <c r="FN7" s="29"/>
      <c r="FO7" s="29"/>
      <c r="FP7" s="29"/>
      <c r="FQ7" s="29"/>
      <c r="FR7" s="29"/>
      <c r="FS7" s="29"/>
      <c r="FT7" s="29"/>
      <c r="FU7" s="29"/>
      <c r="FV7" s="29"/>
      <c r="FW7" s="29"/>
      <c r="FX7" s="29"/>
      <c r="FY7" s="29"/>
      <c r="FZ7" s="29"/>
      <c r="GA7" s="29"/>
      <c r="GB7" s="29"/>
      <c r="GC7" s="29"/>
      <c r="GD7" s="29"/>
      <c r="GE7" s="29"/>
      <c r="GF7" s="29"/>
      <c r="GG7" s="29"/>
      <c r="GH7" s="29"/>
      <c r="GI7" s="29"/>
      <c r="GJ7" s="29"/>
      <c r="GK7" s="29"/>
      <c r="GL7" s="29"/>
      <c r="GM7" s="29"/>
      <c r="GN7" s="29"/>
      <c r="GO7" s="29"/>
      <c r="GP7" s="29"/>
      <c r="GQ7" s="29"/>
      <c r="GR7" s="29"/>
      <c r="GS7" s="29"/>
      <c r="GT7" s="29"/>
      <c r="GU7" s="29"/>
      <c r="GV7" s="29"/>
      <c r="GW7" s="29"/>
      <c r="GX7" s="29"/>
      <c r="GY7" s="29"/>
      <c r="GZ7" s="29"/>
      <c r="HA7" s="29"/>
      <c r="HB7" s="29"/>
      <c r="HC7" s="29"/>
      <c r="HD7" s="29"/>
      <c r="HE7" s="29"/>
      <c r="HF7" s="29"/>
      <c r="HG7" s="29"/>
      <c r="HH7" s="29"/>
      <c r="HI7" s="29"/>
      <c r="HJ7" s="29"/>
      <c r="HK7" s="29"/>
      <c r="HL7" s="29"/>
      <c r="HM7" s="29"/>
      <c r="HN7" s="29"/>
      <c r="HO7" s="29"/>
      <c r="HP7" s="29"/>
      <c r="HQ7" s="29"/>
      <c r="HR7" s="29"/>
      <c r="HS7" s="29"/>
      <c r="HT7" s="29"/>
      <c r="HU7" s="29"/>
      <c r="HV7" s="29"/>
      <c r="HW7" s="29"/>
      <c r="HX7" s="29"/>
      <c r="HY7" s="29"/>
      <c r="HZ7" s="29"/>
      <c r="IA7" s="29"/>
      <c r="IB7" s="29"/>
      <c r="IC7" s="29"/>
      <c r="ID7" s="29"/>
      <c r="IE7" s="29"/>
      <c r="IF7" s="29"/>
      <c r="IG7" s="29"/>
      <c r="IH7" s="29"/>
      <c r="II7" s="29"/>
      <c r="IJ7" s="29"/>
      <c r="IK7" s="29"/>
      <c r="IL7" s="29"/>
      <c r="IM7" s="29"/>
      <c r="IN7" s="29"/>
      <c r="IO7" s="29"/>
      <c r="IP7" s="29"/>
      <c r="IQ7" s="29"/>
      <c r="IR7" s="29"/>
      <c r="IS7" s="29"/>
      <c r="IT7" s="29"/>
      <c r="IU7" s="29"/>
      <c r="IV7" s="29"/>
      <c r="IW7" s="29"/>
      <c r="IX7" s="29"/>
      <c r="IY7" s="29"/>
      <c r="IZ7" s="29"/>
      <c r="JA7" s="29"/>
      <c r="JB7" s="29"/>
      <c r="JC7" s="29"/>
      <c r="JD7" s="29"/>
      <c r="JE7" s="29"/>
      <c r="JF7" s="29"/>
      <c r="JG7" s="29"/>
      <c r="JH7" s="29"/>
      <c r="JI7" s="29"/>
      <c r="JJ7" s="29"/>
      <c r="JK7" s="29"/>
      <c r="JL7" s="29"/>
      <c r="JM7" s="29"/>
      <c r="JN7" s="29"/>
      <c r="JO7" s="29"/>
      <c r="JP7" s="29"/>
      <c r="JQ7" s="29"/>
      <c r="JR7" s="29"/>
      <c r="JS7" s="29"/>
      <c r="JT7" s="29"/>
      <c r="JU7" s="29"/>
      <c r="JV7" s="29"/>
      <c r="JW7" s="29"/>
      <c r="JX7" s="29"/>
      <c r="JY7" s="29"/>
      <c r="JZ7" s="29"/>
      <c r="KA7" s="29"/>
      <c r="KB7" s="29"/>
      <c r="KC7" s="29"/>
      <c r="KD7" s="29"/>
      <c r="KE7" s="29"/>
      <c r="KF7" s="29"/>
      <c r="KG7" s="29"/>
      <c r="KH7" s="29"/>
      <c r="KI7" s="29"/>
      <c r="KJ7" s="29"/>
      <c r="KK7" s="29"/>
      <c r="KL7" s="29"/>
      <c r="KM7" s="29"/>
      <c r="KN7" s="29"/>
      <c r="KO7" s="29"/>
      <c r="KP7" s="29"/>
      <c r="KQ7" s="29"/>
      <c r="KR7" s="29"/>
      <c r="KS7" s="29"/>
      <c r="KT7" s="29"/>
      <c r="KU7" s="29"/>
      <c r="KV7" s="29"/>
      <c r="KW7" s="29"/>
      <c r="KX7" s="29"/>
      <c r="KY7" s="29"/>
      <c r="KZ7" s="29"/>
      <c r="LA7" s="29"/>
      <c r="LB7" s="29"/>
      <c r="LC7" s="29"/>
      <c r="LD7" s="29"/>
      <c r="LE7" s="29"/>
      <c r="LF7" s="29"/>
      <c r="LG7" s="29"/>
      <c r="LH7" s="29"/>
      <c r="LI7" s="29"/>
      <c r="LJ7" s="29"/>
      <c r="LK7" s="29"/>
      <c r="LL7" s="29"/>
      <c r="LM7" s="29"/>
      <c r="LN7" s="29"/>
      <c r="LO7" s="29"/>
      <c r="LP7" s="29"/>
      <c r="LQ7" s="29"/>
      <c r="LR7" s="29"/>
      <c r="LS7" s="29"/>
      <c r="LT7" s="29"/>
      <c r="LU7" s="29"/>
      <c r="LV7" s="29"/>
      <c r="LW7" s="29"/>
      <c r="LX7" s="29"/>
      <c r="LY7" s="29"/>
      <c r="LZ7" s="29"/>
      <c r="MA7" s="29"/>
      <c r="MB7" s="29"/>
      <c r="MC7" s="29"/>
      <c r="MD7" s="29"/>
      <c r="ME7" s="29"/>
      <c r="MF7" s="29"/>
      <c r="MG7" s="29"/>
      <c r="MH7" s="29"/>
      <c r="MI7" s="29"/>
      <c r="MJ7" s="29"/>
      <c r="MK7" s="29"/>
      <c r="ML7" s="29"/>
      <c r="MM7" s="29"/>
      <c r="MN7" s="29"/>
      <c r="MO7" s="29"/>
      <c r="MP7" s="29"/>
      <c r="MQ7" s="29"/>
      <c r="MR7" s="29"/>
      <c r="MS7" s="29"/>
      <c r="MT7" s="29"/>
      <c r="MU7" s="29"/>
      <c r="MV7" s="29"/>
      <c r="MW7" s="29"/>
      <c r="MX7" s="29"/>
      <c r="MY7" s="29"/>
      <c r="MZ7" s="29"/>
      <c r="NA7" s="29"/>
      <c r="NB7" s="29"/>
      <c r="NC7" s="29"/>
      <c r="ND7" s="29"/>
      <c r="NE7" s="29"/>
      <c r="NF7" s="29"/>
      <c r="NG7" s="29"/>
      <c r="NH7" s="29"/>
      <c r="NI7" s="29"/>
      <c r="NJ7" s="29"/>
      <c r="NK7" s="29"/>
      <c r="NL7" s="29"/>
      <c r="NM7" s="29"/>
      <c r="NN7" s="29"/>
      <c r="NO7" s="29"/>
      <c r="NP7" s="29"/>
      <c r="NQ7" s="29"/>
      <c r="NR7" s="29"/>
      <c r="NS7" s="29"/>
      <c r="NT7" s="29"/>
      <c r="NU7" s="29"/>
      <c r="NV7" s="29"/>
      <c r="NW7" s="29"/>
      <c r="NX7" s="29"/>
      <c r="NY7" s="29"/>
      <c r="NZ7" s="29"/>
      <c r="OA7" s="29"/>
      <c r="OB7" s="29"/>
      <c r="OC7" s="29"/>
      <c r="OD7" s="29"/>
      <c r="OE7" s="29"/>
      <c r="OF7" s="29"/>
      <c r="OG7" s="29"/>
      <c r="OH7" s="29"/>
      <c r="OI7" s="29"/>
      <c r="OJ7" s="29"/>
      <c r="OK7" s="29"/>
      <c r="OL7" s="29"/>
      <c r="OM7" s="29"/>
      <c r="ON7" s="29"/>
      <c r="OO7" s="29"/>
      <c r="OP7" s="29"/>
      <c r="OQ7" s="29"/>
      <c r="OR7" s="29"/>
      <c r="OS7" s="29"/>
      <c r="OT7" s="29"/>
      <c r="OU7" s="29"/>
      <c r="OV7" s="29"/>
      <c r="OW7" s="29"/>
      <c r="OX7" s="29"/>
      <c r="OY7" s="29"/>
      <c r="OZ7" s="29"/>
      <c r="PA7" s="29"/>
      <c r="PB7" s="29"/>
      <c r="PC7" s="29"/>
      <c r="PD7" s="29"/>
      <c r="PE7" s="29"/>
      <c r="PF7" s="29"/>
      <c r="PG7" s="29"/>
      <c r="PH7" s="29"/>
      <c r="PI7" s="29"/>
      <c r="PJ7" s="29"/>
      <c r="PK7" s="29"/>
      <c r="PL7" s="29"/>
      <c r="PM7" s="29"/>
      <c r="PN7" s="29"/>
      <c r="PO7" s="29"/>
      <c r="PP7" s="29"/>
      <c r="PQ7" s="29"/>
      <c r="PR7" s="29"/>
      <c r="PS7" s="29"/>
      <c r="PT7" s="29"/>
      <c r="PU7" s="29"/>
      <c r="PV7" s="29"/>
      <c r="PW7" s="29"/>
      <c r="PX7" s="29"/>
      <c r="PY7" s="29"/>
      <c r="PZ7" s="29"/>
      <c r="QA7" s="29"/>
      <c r="QB7" s="29"/>
      <c r="QC7" s="29"/>
      <c r="QD7" s="29"/>
      <c r="QE7" s="29"/>
      <c r="QF7" s="29"/>
      <c r="QG7" s="29"/>
      <c r="QH7" s="29"/>
      <c r="QI7" s="29"/>
      <c r="QJ7" s="29"/>
      <c r="QK7" s="29"/>
      <c r="QL7" s="29"/>
      <c r="QM7" s="29"/>
      <c r="QN7" s="29"/>
      <c r="QO7" s="29"/>
      <c r="QP7" s="29"/>
      <c r="QQ7" s="29"/>
      <c r="QR7" s="29"/>
      <c r="QS7" s="29"/>
      <c r="QT7" s="29"/>
      <c r="QU7" s="29"/>
      <c r="QV7" s="29"/>
      <c r="QW7" s="29"/>
      <c r="QX7" s="29"/>
      <c r="QY7" s="29"/>
      <c r="QZ7" s="29"/>
      <c r="RA7" s="29"/>
      <c r="RB7" s="29"/>
      <c r="RC7" s="29"/>
      <c r="RD7" s="29"/>
      <c r="RE7" s="29"/>
      <c r="RF7" s="29"/>
      <c r="RG7" s="29"/>
      <c r="RH7" s="29"/>
      <c r="RI7" s="29"/>
      <c r="RJ7" s="29"/>
      <c r="RK7" s="29"/>
      <c r="RL7" s="29"/>
      <c r="RM7" s="29"/>
      <c r="RN7" s="29"/>
      <c r="RO7" s="29"/>
      <c r="RP7" s="29"/>
      <c r="RQ7" s="29"/>
      <c r="RR7" s="29"/>
      <c r="RS7" s="29"/>
      <c r="RT7" s="29"/>
      <c r="RU7" s="29"/>
      <c r="RV7" s="29"/>
      <c r="RW7" s="29"/>
      <c r="RX7" s="29"/>
      <c r="RY7" s="29"/>
      <c r="RZ7" s="29"/>
      <c r="SA7" s="29"/>
      <c r="SB7" s="29"/>
      <c r="SC7" s="29"/>
      <c r="SD7" s="29"/>
      <c r="SE7" s="29"/>
      <c r="SF7" s="29"/>
      <c r="SG7" s="29"/>
      <c r="SH7" s="29"/>
      <c r="SI7" s="29"/>
      <c r="SJ7" s="29"/>
      <c r="SK7" s="29"/>
      <c r="SL7" s="29"/>
      <c r="SM7" s="29"/>
      <c r="SN7" s="29"/>
      <c r="SO7" s="29"/>
      <c r="SP7" s="29"/>
      <c r="SQ7" s="29"/>
      <c r="SR7" s="29"/>
      <c r="SS7" s="29"/>
      <c r="ST7" s="29"/>
      <c r="SU7" s="29"/>
      <c r="SV7" s="29"/>
      <c r="SW7" s="29"/>
      <c r="SX7" s="29"/>
      <c r="SY7" s="29"/>
      <c r="SZ7" s="29"/>
      <c r="TA7" s="29"/>
      <c r="TB7" s="29"/>
      <c r="TC7" s="29"/>
      <c r="TD7" s="29"/>
      <c r="TE7" s="29"/>
      <c r="TF7" s="29"/>
      <c r="TG7" s="29"/>
      <c r="TH7" s="29"/>
      <c r="TI7" s="29"/>
      <c r="TJ7" s="29"/>
      <c r="TK7" s="29"/>
      <c r="TL7" s="29"/>
      <c r="TM7" s="29"/>
      <c r="TN7" s="29"/>
      <c r="TO7" s="29"/>
      <c r="TP7" s="29"/>
      <c r="TQ7" s="29"/>
      <c r="TR7" s="29"/>
      <c r="TS7" s="29"/>
      <c r="TT7" s="29"/>
      <c r="TU7" s="29"/>
      <c r="TV7" s="29"/>
      <c r="TW7" s="29"/>
      <c r="TX7" s="29"/>
      <c r="TY7" s="29"/>
      <c r="TZ7" s="29"/>
      <c r="UA7" s="29"/>
      <c r="UB7" s="29"/>
      <c r="UC7" s="29"/>
      <c r="UD7" s="29"/>
      <c r="UE7" s="29"/>
      <c r="UF7" s="29"/>
      <c r="UG7" s="29"/>
      <c r="UH7" s="29"/>
      <c r="UI7" s="29"/>
      <c r="UJ7" s="29"/>
      <c r="UK7" s="29"/>
      <c r="UL7" s="29"/>
      <c r="UM7" s="29"/>
      <c r="UN7" s="29"/>
      <c r="UO7" s="29"/>
      <c r="UP7" s="29"/>
      <c r="UQ7" s="29"/>
      <c r="UR7" s="29"/>
      <c r="US7" s="29"/>
      <c r="UT7" s="29"/>
      <c r="UU7" s="29"/>
      <c r="UV7" s="29"/>
      <c r="UW7" s="29"/>
      <c r="UX7" s="29"/>
      <c r="UY7" s="29"/>
      <c r="UZ7" s="29"/>
      <c r="VA7" s="29"/>
      <c r="VB7" s="29"/>
      <c r="VC7" s="29"/>
      <c r="VD7" s="29"/>
      <c r="VE7" s="29"/>
      <c r="VF7" s="29"/>
      <c r="VG7" s="29"/>
      <c r="VH7" s="29"/>
      <c r="VI7" s="29"/>
      <c r="VJ7" s="29"/>
      <c r="VK7" s="29"/>
      <c r="VL7" s="29"/>
      <c r="VM7" s="29"/>
      <c r="VN7" s="29"/>
      <c r="VO7" s="29"/>
      <c r="VP7" s="29"/>
      <c r="VQ7" s="29"/>
      <c r="VR7" s="29"/>
      <c r="VS7" s="29"/>
      <c r="VT7" s="29"/>
      <c r="VU7" s="29"/>
      <c r="VV7" s="29"/>
      <c r="VW7" s="29"/>
    </row>
    <row r="8" spans="1:595" s="5" customFormat="1" ht="15.75" customHeight="1">
      <c r="A8" s="224"/>
      <c r="B8" s="229"/>
      <c r="C8" s="230"/>
      <c r="D8" s="230"/>
      <c r="E8" s="230"/>
      <c r="F8" s="230"/>
      <c r="G8" s="230"/>
      <c r="H8" s="230"/>
      <c r="I8" s="230"/>
      <c r="J8" s="231"/>
      <c r="K8" s="224"/>
      <c r="L8" s="229"/>
      <c r="M8" s="230"/>
      <c r="N8" s="230"/>
      <c r="O8" s="230"/>
      <c r="P8" s="230"/>
      <c r="Q8" s="230"/>
      <c r="R8" s="230"/>
      <c r="S8" s="230"/>
      <c r="T8" s="231"/>
      <c r="U8"/>
      <c r="V8"/>
      <c r="W8"/>
      <c r="X8"/>
      <c r="Y8"/>
      <c r="Z8"/>
      <c r="AJ8" s="252"/>
      <c r="AK8" s="252"/>
      <c r="AL8" s="253"/>
      <c r="AM8" s="253"/>
      <c r="AN8" s="254"/>
      <c r="AO8" s="254"/>
      <c r="AP8" s="29"/>
      <c r="AQ8" s="30"/>
      <c r="AR8" s="30"/>
      <c r="AS8" s="30"/>
      <c r="AT8" s="30"/>
      <c r="AU8" s="30"/>
      <c r="AV8" s="29"/>
      <c r="AW8" s="29"/>
      <c r="AX8" s="29"/>
      <c r="AY8" s="29"/>
      <c r="AZ8" s="29"/>
      <c r="BA8" s="29"/>
      <c r="BB8" s="29"/>
      <c r="BC8" s="29"/>
      <c r="BD8" s="29"/>
      <c r="BE8" s="29"/>
      <c r="BF8" s="29"/>
      <c r="BG8" s="29"/>
      <c r="BH8" s="29"/>
      <c r="BI8" s="29"/>
      <c r="BJ8" s="29"/>
      <c r="BK8" s="174"/>
      <c r="BL8" s="174"/>
      <c r="BM8" s="174"/>
      <c r="BN8" s="174"/>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29"/>
      <c r="CW8" s="29"/>
      <c r="CX8" s="29"/>
      <c r="CY8" s="29"/>
      <c r="CZ8" s="29"/>
      <c r="DA8" s="29"/>
      <c r="DB8" s="29"/>
      <c r="DC8" s="29"/>
      <c r="DD8" s="29"/>
      <c r="DE8" s="29"/>
      <c r="DF8" s="29"/>
      <c r="DG8" s="29"/>
      <c r="DH8" s="29"/>
      <c r="DI8" s="29"/>
      <c r="DJ8" s="29"/>
      <c r="DK8" s="29"/>
      <c r="DL8" s="29"/>
      <c r="DM8" s="29"/>
      <c r="DN8" s="29"/>
      <c r="DO8" s="29"/>
      <c r="DP8" s="29"/>
      <c r="DQ8" s="29"/>
      <c r="DR8" s="29"/>
      <c r="DS8" s="29"/>
      <c r="DT8" s="29"/>
      <c r="DU8" s="29"/>
      <c r="DV8" s="29"/>
      <c r="DW8" s="29"/>
      <c r="DX8" s="29"/>
      <c r="DY8" s="29"/>
      <c r="DZ8" s="29"/>
      <c r="EA8" s="29"/>
      <c r="EB8" s="29"/>
      <c r="EC8" s="29"/>
      <c r="ED8" s="29"/>
      <c r="EE8" s="29"/>
      <c r="EF8" s="29"/>
      <c r="EG8" s="29"/>
      <c r="EH8" s="29"/>
      <c r="EI8" s="29"/>
      <c r="EJ8" s="29"/>
      <c r="EK8" s="29"/>
      <c r="EL8" s="29"/>
      <c r="EM8" s="29"/>
      <c r="EN8" s="29"/>
      <c r="EO8" s="29"/>
      <c r="EP8" s="29"/>
      <c r="EQ8" s="29"/>
      <c r="ER8" s="29"/>
      <c r="ES8" s="29"/>
      <c r="ET8" s="29"/>
      <c r="EU8" s="29"/>
      <c r="EV8" s="29"/>
      <c r="EW8" s="29"/>
      <c r="EX8" s="29"/>
      <c r="EY8" s="29"/>
      <c r="EZ8" s="29"/>
      <c r="FA8" s="29"/>
      <c r="FB8" s="29"/>
      <c r="FC8" s="29"/>
      <c r="FD8" s="29"/>
      <c r="FE8" s="29"/>
      <c r="FF8" s="29"/>
      <c r="FG8" s="29"/>
      <c r="FH8" s="29"/>
      <c r="FI8" s="29"/>
      <c r="FJ8" s="29"/>
      <c r="FK8" s="29"/>
      <c r="FL8" s="29"/>
      <c r="FM8" s="29"/>
      <c r="FN8" s="29"/>
      <c r="FO8" s="29"/>
      <c r="FP8" s="29"/>
      <c r="FQ8" s="29"/>
      <c r="FR8" s="29"/>
      <c r="FS8" s="29"/>
      <c r="FT8" s="29"/>
      <c r="FU8" s="29"/>
      <c r="FV8" s="29"/>
      <c r="FW8" s="29"/>
      <c r="FX8" s="29"/>
      <c r="FY8" s="29"/>
      <c r="FZ8" s="29"/>
      <c r="GA8" s="29"/>
      <c r="GB8" s="29"/>
      <c r="GC8" s="29"/>
      <c r="GD8" s="29"/>
      <c r="GE8" s="29"/>
      <c r="GF8" s="29"/>
      <c r="GG8" s="29"/>
      <c r="GH8" s="29"/>
      <c r="GI8" s="29"/>
      <c r="GJ8" s="29"/>
      <c r="GK8" s="29"/>
      <c r="GL8" s="29"/>
      <c r="GM8" s="29"/>
      <c r="GN8" s="29"/>
      <c r="GO8" s="29"/>
      <c r="GP8" s="29"/>
      <c r="GQ8" s="29"/>
      <c r="GR8" s="29"/>
      <c r="GS8" s="29"/>
      <c r="GT8" s="29"/>
      <c r="GU8" s="29"/>
      <c r="GV8" s="29"/>
      <c r="GW8" s="29"/>
      <c r="GX8" s="29"/>
      <c r="GY8" s="29"/>
      <c r="GZ8" s="29"/>
      <c r="HA8" s="29"/>
      <c r="HB8" s="29"/>
      <c r="HC8" s="29"/>
      <c r="HD8" s="29"/>
      <c r="HE8" s="29"/>
      <c r="HF8" s="29"/>
      <c r="HG8" s="29"/>
      <c r="HH8" s="29"/>
      <c r="HI8" s="29"/>
      <c r="HJ8" s="29"/>
      <c r="HK8" s="29"/>
      <c r="HL8" s="29"/>
      <c r="HM8" s="29"/>
      <c r="HN8" s="29"/>
      <c r="HO8" s="29"/>
      <c r="HP8" s="29"/>
      <c r="HQ8" s="29"/>
      <c r="HR8" s="29"/>
      <c r="HS8" s="29"/>
      <c r="HT8" s="29"/>
      <c r="HU8" s="29"/>
      <c r="HV8" s="29"/>
      <c r="HW8" s="29"/>
      <c r="HX8" s="29"/>
      <c r="HY8" s="29"/>
      <c r="HZ8" s="29"/>
      <c r="IA8" s="29"/>
      <c r="IB8" s="29"/>
      <c r="IC8" s="29"/>
      <c r="ID8" s="29"/>
      <c r="IE8" s="29"/>
      <c r="IF8" s="29"/>
      <c r="IG8" s="29"/>
      <c r="IH8" s="29"/>
      <c r="II8" s="29"/>
      <c r="IJ8" s="29"/>
      <c r="IK8" s="29"/>
      <c r="IL8" s="29"/>
      <c r="IM8" s="29"/>
      <c r="IN8" s="29"/>
      <c r="IO8" s="29"/>
      <c r="IP8" s="29"/>
      <c r="IQ8" s="29"/>
      <c r="IR8" s="29"/>
      <c r="IS8" s="29"/>
      <c r="IT8" s="29"/>
      <c r="IU8" s="29"/>
      <c r="IV8" s="29"/>
      <c r="IW8" s="29"/>
      <c r="IX8" s="29"/>
      <c r="IY8" s="29"/>
      <c r="IZ8" s="29"/>
      <c r="JA8" s="29"/>
      <c r="JB8" s="29"/>
      <c r="JC8" s="29"/>
      <c r="JD8" s="29"/>
      <c r="JE8" s="29"/>
      <c r="JF8" s="29"/>
      <c r="JG8" s="29"/>
      <c r="JH8" s="29"/>
      <c r="JI8" s="29"/>
      <c r="JJ8" s="29"/>
      <c r="JK8" s="29"/>
      <c r="JL8" s="29"/>
      <c r="JM8" s="29"/>
      <c r="JN8" s="29"/>
      <c r="JO8" s="29"/>
      <c r="JP8" s="29"/>
      <c r="JQ8" s="29"/>
      <c r="JR8" s="29"/>
      <c r="JS8" s="29"/>
      <c r="JT8" s="29"/>
      <c r="JU8" s="29"/>
      <c r="JV8" s="29"/>
      <c r="JW8" s="29"/>
      <c r="JX8" s="29"/>
      <c r="JY8" s="29"/>
      <c r="JZ8" s="29"/>
      <c r="KA8" s="29"/>
      <c r="KB8" s="29"/>
      <c r="KC8" s="29"/>
      <c r="KD8" s="29"/>
      <c r="KE8" s="29"/>
      <c r="KF8" s="29"/>
      <c r="KG8" s="29"/>
      <c r="KH8" s="29"/>
      <c r="KI8" s="29"/>
      <c r="KJ8" s="29"/>
      <c r="KK8" s="29"/>
      <c r="KL8" s="29"/>
      <c r="KM8" s="29"/>
      <c r="KN8" s="29"/>
      <c r="KO8" s="29"/>
      <c r="KP8" s="29"/>
      <c r="KQ8" s="29"/>
      <c r="KR8" s="29"/>
      <c r="KS8" s="29"/>
      <c r="KT8" s="29"/>
      <c r="KU8" s="29"/>
      <c r="KV8" s="29"/>
      <c r="KW8" s="29"/>
      <c r="KX8" s="29"/>
      <c r="KY8" s="29"/>
      <c r="KZ8" s="29"/>
      <c r="LA8" s="29"/>
      <c r="LB8" s="29"/>
      <c r="LC8" s="29"/>
      <c r="LD8" s="29"/>
      <c r="LE8" s="29"/>
      <c r="LF8" s="29"/>
      <c r="LG8" s="29"/>
      <c r="LH8" s="29"/>
      <c r="LI8" s="29"/>
      <c r="LJ8" s="29"/>
      <c r="LK8" s="29"/>
      <c r="LL8" s="29"/>
      <c r="LM8" s="29"/>
      <c r="LN8" s="29"/>
      <c r="LO8" s="29"/>
      <c r="LP8" s="29"/>
      <c r="LQ8" s="29"/>
      <c r="LR8" s="29"/>
      <c r="LS8" s="29"/>
      <c r="LT8" s="29"/>
      <c r="LU8" s="29"/>
      <c r="LV8" s="29"/>
      <c r="LW8" s="29"/>
      <c r="LX8" s="29"/>
      <c r="LY8" s="29"/>
      <c r="LZ8" s="29"/>
      <c r="MA8" s="29"/>
      <c r="MB8" s="29"/>
      <c r="MC8" s="29"/>
      <c r="MD8" s="29"/>
      <c r="ME8" s="29"/>
      <c r="MF8" s="29"/>
      <c r="MG8" s="29"/>
      <c r="MH8" s="29"/>
      <c r="MI8" s="29"/>
      <c r="MJ8" s="29"/>
      <c r="MK8" s="29"/>
      <c r="ML8" s="29"/>
      <c r="MM8" s="29"/>
      <c r="MN8" s="29"/>
      <c r="MO8" s="29"/>
      <c r="MP8" s="29"/>
      <c r="MQ8" s="29"/>
      <c r="MR8" s="29"/>
      <c r="MS8" s="29"/>
      <c r="MT8" s="29"/>
      <c r="MU8" s="29"/>
      <c r="MV8" s="29"/>
      <c r="MW8" s="29"/>
      <c r="MX8" s="29"/>
      <c r="MY8" s="29"/>
      <c r="MZ8" s="29"/>
      <c r="NA8" s="29"/>
      <c r="NB8" s="29"/>
      <c r="NC8" s="29"/>
      <c r="ND8" s="29"/>
      <c r="NE8" s="29"/>
      <c r="NF8" s="29"/>
      <c r="NG8" s="29"/>
      <c r="NH8" s="29"/>
      <c r="NI8" s="29"/>
      <c r="NJ8" s="29"/>
      <c r="NK8" s="29"/>
      <c r="NL8" s="29"/>
      <c r="NM8" s="29"/>
      <c r="NN8" s="29"/>
      <c r="NO8" s="29"/>
      <c r="NP8" s="29"/>
      <c r="NQ8" s="29"/>
      <c r="NR8" s="29"/>
      <c r="NS8" s="29"/>
      <c r="NT8" s="29"/>
      <c r="NU8" s="29"/>
      <c r="NV8" s="29"/>
      <c r="NW8" s="29"/>
      <c r="NX8" s="29"/>
      <c r="NY8" s="29"/>
      <c r="NZ8" s="29"/>
      <c r="OA8" s="29"/>
      <c r="OB8" s="29"/>
      <c r="OC8" s="29"/>
      <c r="OD8" s="29"/>
      <c r="OE8" s="29"/>
      <c r="OF8" s="29"/>
      <c r="OG8" s="29"/>
      <c r="OH8" s="29"/>
      <c r="OI8" s="29"/>
      <c r="OJ8" s="29"/>
      <c r="OK8" s="29"/>
      <c r="OL8" s="29"/>
      <c r="OM8" s="29"/>
      <c r="ON8" s="29"/>
      <c r="OO8" s="29"/>
      <c r="OP8" s="29"/>
      <c r="OQ8" s="29"/>
      <c r="OR8" s="29"/>
      <c r="OS8" s="29"/>
      <c r="OT8" s="29"/>
      <c r="OU8" s="29"/>
      <c r="OV8" s="29"/>
      <c r="OW8" s="29"/>
      <c r="OX8" s="29"/>
      <c r="OY8" s="29"/>
      <c r="OZ8" s="29"/>
      <c r="PA8" s="29"/>
      <c r="PB8" s="29"/>
      <c r="PC8" s="29"/>
      <c r="PD8" s="29"/>
      <c r="PE8" s="29"/>
      <c r="PF8" s="29"/>
      <c r="PG8" s="29"/>
      <c r="PH8" s="29"/>
      <c r="PI8" s="29"/>
      <c r="PJ8" s="29"/>
      <c r="PK8" s="29"/>
      <c r="PL8" s="29"/>
      <c r="PM8" s="29"/>
      <c r="PN8" s="29"/>
      <c r="PO8" s="29"/>
      <c r="PP8" s="29"/>
      <c r="PQ8" s="29"/>
      <c r="PR8" s="29"/>
      <c r="PS8" s="29"/>
      <c r="PT8" s="29"/>
      <c r="PU8" s="29"/>
      <c r="PV8" s="29"/>
      <c r="PW8" s="29"/>
      <c r="PX8" s="29"/>
      <c r="PY8" s="29"/>
      <c r="PZ8" s="29"/>
      <c r="QA8" s="29"/>
      <c r="QB8" s="29"/>
      <c r="QC8" s="29"/>
      <c r="QD8" s="29"/>
      <c r="QE8" s="29"/>
      <c r="QF8" s="29"/>
      <c r="QG8" s="29"/>
      <c r="QH8" s="29"/>
      <c r="QI8" s="29"/>
      <c r="QJ8" s="29"/>
      <c r="QK8" s="29"/>
      <c r="QL8" s="29"/>
      <c r="QM8" s="29"/>
      <c r="QN8" s="29"/>
      <c r="QO8" s="29"/>
      <c r="QP8" s="29"/>
      <c r="QQ8" s="29"/>
      <c r="QR8" s="29"/>
      <c r="QS8" s="29"/>
      <c r="QT8" s="29"/>
      <c r="QU8" s="29"/>
      <c r="QV8" s="29"/>
      <c r="QW8" s="29"/>
      <c r="QX8" s="29"/>
      <c r="QY8" s="29"/>
      <c r="QZ8" s="29"/>
      <c r="RA8" s="29"/>
      <c r="RB8" s="29"/>
      <c r="RC8" s="29"/>
      <c r="RD8" s="29"/>
      <c r="RE8" s="29"/>
      <c r="RF8" s="29"/>
      <c r="RG8" s="29"/>
      <c r="RH8" s="29"/>
      <c r="RI8" s="29"/>
      <c r="RJ8" s="29"/>
      <c r="RK8" s="29"/>
      <c r="RL8" s="29"/>
      <c r="RM8" s="29"/>
      <c r="RN8" s="29"/>
      <c r="RO8" s="29"/>
      <c r="RP8" s="29"/>
      <c r="RQ8" s="29"/>
      <c r="RR8" s="29"/>
      <c r="RS8" s="29"/>
      <c r="RT8" s="29"/>
      <c r="RU8" s="29"/>
      <c r="RV8" s="29"/>
      <c r="RW8" s="29"/>
      <c r="RX8" s="29"/>
      <c r="RY8" s="29"/>
      <c r="RZ8" s="29"/>
      <c r="SA8" s="29"/>
      <c r="SB8" s="29"/>
      <c r="SC8" s="29"/>
      <c r="SD8" s="29"/>
      <c r="SE8" s="29"/>
      <c r="SF8" s="29"/>
      <c r="SG8" s="29"/>
      <c r="SH8" s="29"/>
      <c r="SI8" s="29"/>
      <c r="SJ8" s="29"/>
      <c r="SK8" s="29"/>
      <c r="SL8" s="29"/>
      <c r="SM8" s="29"/>
      <c r="SN8" s="29"/>
      <c r="SO8" s="29"/>
      <c r="SP8" s="29"/>
      <c r="SQ8" s="29"/>
      <c r="SR8" s="29"/>
      <c r="SS8" s="29"/>
      <c r="ST8" s="29"/>
      <c r="SU8" s="29"/>
      <c r="SV8" s="29"/>
      <c r="SW8" s="29"/>
      <c r="SX8" s="29"/>
      <c r="SY8" s="29"/>
      <c r="SZ8" s="29"/>
      <c r="TA8" s="29"/>
      <c r="TB8" s="29"/>
      <c r="TC8" s="29"/>
      <c r="TD8" s="29"/>
      <c r="TE8" s="29"/>
      <c r="TF8" s="29"/>
      <c r="TG8" s="29"/>
      <c r="TH8" s="29"/>
      <c r="TI8" s="29"/>
      <c r="TJ8" s="29"/>
      <c r="TK8" s="29"/>
      <c r="TL8" s="29"/>
      <c r="TM8" s="29"/>
      <c r="TN8" s="29"/>
      <c r="TO8" s="29"/>
      <c r="TP8" s="29"/>
      <c r="TQ8" s="29"/>
      <c r="TR8" s="29"/>
      <c r="TS8" s="29"/>
      <c r="TT8" s="29"/>
      <c r="TU8" s="29"/>
      <c r="TV8" s="29"/>
      <c r="TW8" s="29"/>
      <c r="TX8" s="29"/>
      <c r="TY8" s="29"/>
      <c r="TZ8" s="29"/>
      <c r="UA8" s="29"/>
      <c r="UB8" s="29"/>
      <c r="UC8" s="29"/>
      <c r="UD8" s="29"/>
      <c r="UE8" s="29"/>
      <c r="UF8" s="29"/>
      <c r="UG8" s="29"/>
      <c r="UH8" s="29"/>
      <c r="UI8" s="29"/>
      <c r="UJ8" s="29"/>
      <c r="UK8" s="29"/>
      <c r="UL8" s="29"/>
      <c r="UM8" s="29"/>
      <c r="UN8" s="29"/>
      <c r="UO8" s="29"/>
      <c r="UP8" s="29"/>
      <c r="UQ8" s="29"/>
      <c r="UR8" s="29"/>
      <c r="US8" s="29"/>
      <c r="UT8" s="29"/>
      <c r="UU8" s="29"/>
      <c r="UV8" s="29"/>
      <c r="UW8" s="29"/>
      <c r="UX8" s="29"/>
      <c r="UY8" s="29"/>
      <c r="UZ8" s="29"/>
      <c r="VA8" s="29"/>
      <c r="VB8" s="29"/>
      <c r="VC8" s="29"/>
      <c r="VD8" s="29"/>
      <c r="VE8" s="29"/>
      <c r="VF8" s="29"/>
      <c r="VG8" s="29"/>
      <c r="VH8" s="29"/>
      <c r="VI8" s="29"/>
      <c r="VJ8" s="29"/>
      <c r="VK8" s="29"/>
      <c r="VL8" s="29"/>
      <c r="VM8" s="29"/>
      <c r="VN8" s="29"/>
      <c r="VO8" s="29"/>
      <c r="VP8" s="29"/>
      <c r="VQ8" s="29"/>
      <c r="VR8" s="29"/>
      <c r="VS8" s="29"/>
      <c r="VT8" s="29"/>
      <c r="VU8" s="29"/>
      <c r="VV8" s="29"/>
      <c r="VW8" s="29"/>
    </row>
    <row r="9" spans="1:595" s="5" customFormat="1" ht="15.75" customHeight="1">
      <c r="A9" s="224"/>
      <c r="B9" s="229"/>
      <c r="C9" s="230"/>
      <c r="D9" s="230"/>
      <c r="E9" s="230"/>
      <c r="F9" s="230"/>
      <c r="G9" s="230"/>
      <c r="H9" s="230"/>
      <c r="I9" s="230"/>
      <c r="J9" s="231"/>
      <c r="K9" s="224"/>
      <c r="L9" s="229"/>
      <c r="M9" s="230"/>
      <c r="N9" s="230"/>
      <c r="O9" s="230"/>
      <c r="P9" s="230"/>
      <c r="Q9" s="230"/>
      <c r="R9" s="230"/>
      <c r="S9" s="230"/>
      <c r="T9" s="231"/>
      <c r="U9"/>
      <c r="V9"/>
      <c r="W9"/>
      <c r="X9"/>
      <c r="Y9"/>
      <c r="Z9"/>
      <c r="AJ9" s="252"/>
      <c r="AK9" s="252"/>
      <c r="AL9" s="253"/>
      <c r="AM9" s="253"/>
      <c r="AN9" s="254"/>
      <c r="AO9" s="254"/>
      <c r="AP9" s="29"/>
      <c r="AQ9" s="30"/>
      <c r="AR9" s="30"/>
      <c r="AS9" s="30"/>
      <c r="AT9" s="30"/>
      <c r="AU9" s="30"/>
      <c r="AV9" s="29"/>
      <c r="AW9" s="29"/>
      <c r="AX9" s="29"/>
      <c r="AY9" s="29"/>
      <c r="AZ9" s="29"/>
      <c r="BA9" s="29"/>
      <c r="BB9" s="29"/>
      <c r="BC9" s="29"/>
      <c r="BD9" s="29"/>
      <c r="BE9" s="29"/>
      <c r="BF9" s="29"/>
      <c r="BG9" s="29"/>
      <c r="BH9" s="29"/>
      <c r="BI9" s="29"/>
      <c r="BJ9" s="29"/>
      <c r="BK9" s="174"/>
      <c r="BL9" s="174"/>
      <c r="BM9" s="174"/>
      <c r="BN9" s="174"/>
      <c r="BO9" s="29"/>
      <c r="BP9" s="29"/>
      <c r="BQ9" s="29"/>
      <c r="BR9" s="29"/>
      <c r="BS9" s="29"/>
      <c r="BT9" s="29"/>
      <c r="BU9" s="29"/>
      <c r="BV9" s="29"/>
      <c r="BW9" s="29"/>
      <c r="BX9" s="29"/>
      <c r="BY9" s="29"/>
      <c r="BZ9" s="29"/>
      <c r="CA9" s="29"/>
      <c r="CB9" s="29"/>
      <c r="CC9" s="29"/>
      <c r="CD9" s="29"/>
      <c r="CE9" s="29"/>
      <c r="CF9" s="29"/>
      <c r="CG9" s="29"/>
      <c r="CH9" s="29"/>
      <c r="CI9" s="29"/>
      <c r="CJ9" s="29"/>
      <c r="CK9" s="29"/>
      <c r="CL9" s="29"/>
      <c r="CM9" s="29"/>
      <c r="CN9" s="29"/>
      <c r="CO9" s="29"/>
      <c r="CP9" s="29"/>
      <c r="CQ9" s="29"/>
      <c r="CR9" s="29"/>
      <c r="CS9" s="29"/>
      <c r="CT9" s="29"/>
      <c r="CU9" s="29"/>
      <c r="CV9" s="29"/>
      <c r="CW9" s="29"/>
      <c r="CX9" s="29"/>
      <c r="CY9" s="29"/>
      <c r="CZ9" s="29"/>
      <c r="DA9" s="29"/>
      <c r="DB9" s="29"/>
      <c r="DC9" s="29"/>
      <c r="DD9" s="29"/>
      <c r="DE9" s="29"/>
      <c r="DF9" s="29"/>
      <c r="DG9" s="29"/>
      <c r="DH9" s="29"/>
      <c r="DI9" s="29"/>
      <c r="DJ9" s="29"/>
      <c r="DK9" s="29"/>
      <c r="DL9" s="29"/>
      <c r="DM9" s="29"/>
      <c r="DN9" s="29"/>
      <c r="DO9" s="29"/>
      <c r="DP9" s="29"/>
      <c r="DQ9" s="29"/>
      <c r="DR9" s="29"/>
      <c r="DS9" s="29"/>
      <c r="DT9" s="29"/>
      <c r="DU9" s="29"/>
      <c r="DV9" s="29"/>
      <c r="DW9" s="29"/>
      <c r="DX9" s="29"/>
      <c r="DY9" s="29"/>
      <c r="DZ9" s="29"/>
      <c r="EA9" s="29"/>
      <c r="EB9" s="29"/>
      <c r="EC9" s="29"/>
      <c r="ED9" s="29"/>
      <c r="EE9" s="29"/>
      <c r="EF9" s="29"/>
      <c r="EG9" s="29"/>
      <c r="EH9" s="29"/>
      <c r="EI9" s="29"/>
      <c r="EJ9" s="29"/>
      <c r="EK9" s="29"/>
      <c r="EL9" s="29"/>
      <c r="EM9" s="29"/>
      <c r="EN9" s="29"/>
      <c r="EO9" s="29"/>
      <c r="EP9" s="29"/>
      <c r="EQ9" s="29"/>
      <c r="ER9" s="29"/>
      <c r="ES9" s="29"/>
      <c r="ET9" s="29"/>
      <c r="EU9" s="29"/>
      <c r="EV9" s="29"/>
      <c r="EW9" s="29"/>
      <c r="EX9" s="29"/>
      <c r="EY9" s="29"/>
      <c r="EZ9" s="29"/>
      <c r="FA9" s="29"/>
      <c r="FB9" s="29"/>
      <c r="FC9" s="29"/>
      <c r="FD9" s="29"/>
      <c r="FE9" s="29"/>
      <c r="FF9" s="29"/>
      <c r="FG9" s="29"/>
      <c r="FH9" s="29"/>
      <c r="FI9" s="29"/>
      <c r="FJ9" s="29"/>
      <c r="FK9" s="29"/>
      <c r="FL9" s="29"/>
      <c r="FM9" s="29"/>
      <c r="FN9" s="29"/>
      <c r="FO9" s="29"/>
      <c r="FP9" s="29"/>
      <c r="FQ9" s="29"/>
      <c r="FR9" s="29"/>
      <c r="FS9" s="29"/>
      <c r="FT9" s="29"/>
      <c r="FU9" s="29"/>
      <c r="FV9" s="29"/>
      <c r="FW9" s="29"/>
      <c r="FX9" s="29"/>
      <c r="FY9" s="29"/>
      <c r="FZ9" s="29"/>
      <c r="GA9" s="29"/>
      <c r="GB9" s="29"/>
      <c r="GC9" s="29"/>
      <c r="GD9" s="29"/>
      <c r="GE9" s="29"/>
      <c r="GF9" s="29"/>
      <c r="GG9" s="29"/>
      <c r="GH9" s="29"/>
      <c r="GI9" s="29"/>
      <c r="GJ9" s="29"/>
      <c r="GK9" s="29"/>
      <c r="GL9" s="29"/>
      <c r="GM9" s="29"/>
      <c r="GN9" s="29"/>
      <c r="GO9" s="29"/>
      <c r="GP9" s="29"/>
      <c r="GQ9" s="29"/>
      <c r="GR9" s="29"/>
      <c r="GS9" s="29"/>
      <c r="GT9" s="29"/>
      <c r="GU9" s="29"/>
      <c r="GV9" s="29"/>
      <c r="GW9" s="29"/>
      <c r="GX9" s="29"/>
      <c r="GY9" s="29"/>
      <c r="GZ9" s="29"/>
      <c r="HA9" s="29"/>
      <c r="HB9" s="29"/>
      <c r="HC9" s="29"/>
      <c r="HD9" s="29"/>
      <c r="HE9" s="29"/>
      <c r="HF9" s="29"/>
      <c r="HG9" s="29"/>
      <c r="HH9" s="29"/>
      <c r="HI9" s="29"/>
      <c r="HJ9" s="29"/>
      <c r="HK9" s="29"/>
      <c r="HL9" s="29"/>
      <c r="HM9" s="29"/>
      <c r="HN9" s="29"/>
      <c r="HO9" s="29"/>
      <c r="HP9" s="29"/>
      <c r="HQ9" s="29"/>
      <c r="HR9" s="29"/>
      <c r="HS9" s="29"/>
      <c r="HT9" s="29"/>
      <c r="HU9" s="29"/>
      <c r="HV9" s="29"/>
      <c r="HW9" s="29"/>
      <c r="HX9" s="29"/>
      <c r="HY9" s="29"/>
      <c r="HZ9" s="29"/>
      <c r="IA9" s="29"/>
      <c r="IB9" s="29"/>
      <c r="IC9" s="29"/>
      <c r="ID9" s="29"/>
      <c r="IE9" s="29"/>
      <c r="IF9" s="29"/>
      <c r="IG9" s="29"/>
      <c r="IH9" s="29"/>
      <c r="II9" s="29"/>
      <c r="IJ9" s="29"/>
      <c r="IK9" s="29"/>
      <c r="IL9" s="29"/>
      <c r="IM9" s="29"/>
      <c r="IN9" s="29"/>
      <c r="IO9" s="29"/>
      <c r="IP9" s="29"/>
      <c r="IQ9" s="29"/>
      <c r="IR9" s="29"/>
      <c r="IS9" s="29"/>
      <c r="IT9" s="29"/>
      <c r="IU9" s="29"/>
      <c r="IV9" s="29"/>
      <c r="IW9" s="29"/>
      <c r="IX9" s="29"/>
      <c r="IY9" s="29"/>
      <c r="IZ9" s="29"/>
      <c r="JA9" s="29"/>
      <c r="JB9" s="29"/>
      <c r="JC9" s="29"/>
      <c r="JD9" s="29"/>
      <c r="JE9" s="29"/>
      <c r="JF9" s="29"/>
      <c r="JG9" s="29"/>
      <c r="JH9" s="29"/>
      <c r="JI9" s="29"/>
      <c r="JJ9" s="29"/>
      <c r="JK9" s="29"/>
      <c r="JL9" s="29"/>
      <c r="JM9" s="29"/>
      <c r="JN9" s="29"/>
      <c r="JO9" s="29"/>
      <c r="JP9" s="29"/>
      <c r="JQ9" s="29"/>
      <c r="JR9" s="29"/>
      <c r="JS9" s="29"/>
      <c r="JT9" s="29"/>
      <c r="JU9" s="29"/>
      <c r="JV9" s="29"/>
      <c r="JW9" s="29"/>
      <c r="JX9" s="29"/>
      <c r="JY9" s="29"/>
      <c r="JZ9" s="29"/>
      <c r="KA9" s="29"/>
      <c r="KB9" s="29"/>
      <c r="KC9" s="29"/>
      <c r="KD9" s="29"/>
      <c r="KE9" s="29"/>
      <c r="KF9" s="29"/>
      <c r="KG9" s="29"/>
      <c r="KH9" s="29"/>
      <c r="KI9" s="29"/>
      <c r="KJ9" s="29"/>
      <c r="KK9" s="29"/>
      <c r="KL9" s="29"/>
      <c r="KM9" s="29"/>
      <c r="KN9" s="29"/>
      <c r="KO9" s="29"/>
      <c r="KP9" s="29"/>
      <c r="KQ9" s="29"/>
      <c r="KR9" s="29"/>
      <c r="KS9" s="29"/>
      <c r="KT9" s="29"/>
      <c r="KU9" s="29"/>
      <c r="KV9" s="29"/>
      <c r="KW9" s="29"/>
      <c r="KX9" s="29"/>
      <c r="KY9" s="29"/>
      <c r="KZ9" s="29"/>
      <c r="LA9" s="29"/>
      <c r="LB9" s="29"/>
      <c r="LC9" s="29"/>
      <c r="LD9" s="29"/>
      <c r="LE9" s="29"/>
      <c r="LF9" s="29"/>
      <c r="LG9" s="29"/>
      <c r="LH9" s="29"/>
      <c r="LI9" s="29"/>
      <c r="LJ9" s="29"/>
      <c r="LK9" s="29"/>
      <c r="LL9" s="29"/>
      <c r="LM9" s="29"/>
      <c r="LN9" s="29"/>
      <c r="LO9" s="29"/>
      <c r="LP9" s="29"/>
      <c r="LQ9" s="29"/>
      <c r="LR9" s="29"/>
      <c r="LS9" s="29"/>
      <c r="LT9" s="29"/>
      <c r="LU9" s="29"/>
      <c r="LV9" s="29"/>
      <c r="LW9" s="29"/>
      <c r="LX9" s="29"/>
      <c r="LY9" s="29"/>
      <c r="LZ9" s="29"/>
      <c r="MA9" s="29"/>
      <c r="MB9" s="29"/>
      <c r="MC9" s="29"/>
      <c r="MD9" s="29"/>
      <c r="ME9" s="29"/>
      <c r="MF9" s="29"/>
      <c r="MG9" s="29"/>
      <c r="MH9" s="29"/>
      <c r="MI9" s="29"/>
      <c r="MJ9" s="29"/>
      <c r="MK9" s="29"/>
      <c r="ML9" s="29"/>
      <c r="MM9" s="29"/>
      <c r="MN9" s="29"/>
      <c r="MO9" s="29"/>
      <c r="MP9" s="29"/>
      <c r="MQ9" s="29"/>
      <c r="MR9" s="29"/>
      <c r="MS9" s="29"/>
      <c r="MT9" s="29"/>
      <c r="MU9" s="29"/>
      <c r="MV9" s="29"/>
      <c r="MW9" s="29"/>
      <c r="MX9" s="29"/>
      <c r="MY9" s="29"/>
      <c r="MZ9" s="29"/>
      <c r="NA9" s="29"/>
      <c r="NB9" s="29"/>
      <c r="NC9" s="29"/>
      <c r="ND9" s="29"/>
      <c r="NE9" s="29"/>
      <c r="NF9" s="29"/>
      <c r="NG9" s="29"/>
      <c r="NH9" s="29"/>
      <c r="NI9" s="29"/>
      <c r="NJ9" s="29"/>
      <c r="NK9" s="29"/>
      <c r="NL9" s="29"/>
      <c r="NM9" s="29"/>
      <c r="NN9" s="29"/>
      <c r="NO9" s="29"/>
      <c r="NP9" s="29"/>
      <c r="NQ9" s="29"/>
      <c r="NR9" s="29"/>
      <c r="NS9" s="29"/>
      <c r="NT9" s="29"/>
      <c r="NU9" s="29"/>
      <c r="NV9" s="29"/>
      <c r="NW9" s="29"/>
      <c r="NX9" s="29"/>
      <c r="NY9" s="29"/>
      <c r="NZ9" s="29"/>
      <c r="OA9" s="29"/>
      <c r="OB9" s="29"/>
      <c r="OC9" s="29"/>
      <c r="OD9" s="29"/>
      <c r="OE9" s="29"/>
      <c r="OF9" s="29"/>
      <c r="OG9" s="29"/>
      <c r="OH9" s="29"/>
      <c r="OI9" s="29"/>
      <c r="OJ9" s="29"/>
      <c r="OK9" s="29"/>
      <c r="OL9" s="29"/>
      <c r="OM9" s="29"/>
      <c r="ON9" s="29"/>
      <c r="OO9" s="29"/>
      <c r="OP9" s="29"/>
      <c r="OQ9" s="29"/>
      <c r="OR9" s="29"/>
      <c r="OS9" s="29"/>
      <c r="OT9" s="29"/>
      <c r="OU9" s="29"/>
      <c r="OV9" s="29"/>
      <c r="OW9" s="29"/>
      <c r="OX9" s="29"/>
      <c r="OY9" s="29"/>
      <c r="OZ9" s="29"/>
      <c r="PA9" s="29"/>
      <c r="PB9" s="29"/>
      <c r="PC9" s="29"/>
      <c r="PD9" s="29"/>
      <c r="PE9" s="29"/>
      <c r="PF9" s="29"/>
      <c r="PG9" s="29"/>
      <c r="PH9" s="29"/>
      <c r="PI9" s="29"/>
      <c r="PJ9" s="29"/>
      <c r="PK9" s="29"/>
      <c r="PL9" s="29"/>
      <c r="PM9" s="29"/>
      <c r="PN9" s="29"/>
      <c r="PO9" s="29"/>
      <c r="PP9" s="29"/>
      <c r="PQ9" s="29"/>
      <c r="PR9" s="29"/>
      <c r="PS9" s="29"/>
      <c r="PT9" s="29"/>
      <c r="PU9" s="29"/>
      <c r="PV9" s="29"/>
      <c r="PW9" s="29"/>
      <c r="PX9" s="29"/>
      <c r="PY9" s="29"/>
      <c r="PZ9" s="29"/>
      <c r="QA9" s="29"/>
      <c r="QB9" s="29"/>
      <c r="QC9" s="29"/>
      <c r="QD9" s="29"/>
      <c r="QE9" s="29"/>
      <c r="QF9" s="29"/>
      <c r="QG9" s="29"/>
      <c r="QH9" s="29"/>
      <c r="QI9" s="29"/>
      <c r="QJ9" s="29"/>
      <c r="QK9" s="29"/>
      <c r="QL9" s="29"/>
      <c r="QM9" s="29"/>
      <c r="QN9" s="29"/>
      <c r="QO9" s="29"/>
      <c r="QP9" s="29"/>
      <c r="QQ9" s="29"/>
      <c r="QR9" s="29"/>
      <c r="QS9" s="29"/>
      <c r="QT9" s="29"/>
      <c r="QU9" s="29"/>
      <c r="QV9" s="29"/>
      <c r="QW9" s="29"/>
      <c r="QX9" s="29"/>
      <c r="QY9" s="29"/>
      <c r="QZ9" s="29"/>
      <c r="RA9" s="29"/>
      <c r="RB9" s="29"/>
      <c r="RC9" s="29"/>
      <c r="RD9" s="29"/>
      <c r="RE9" s="29"/>
      <c r="RF9" s="29"/>
      <c r="RG9" s="29"/>
      <c r="RH9" s="29"/>
      <c r="RI9" s="29"/>
      <c r="RJ9" s="29"/>
      <c r="RK9" s="29"/>
      <c r="RL9" s="29"/>
      <c r="RM9" s="29"/>
      <c r="RN9" s="29"/>
      <c r="RO9" s="29"/>
      <c r="RP9" s="29"/>
      <c r="RQ9" s="29"/>
      <c r="RR9" s="29"/>
      <c r="RS9" s="29"/>
      <c r="RT9" s="29"/>
      <c r="RU9" s="29"/>
      <c r="RV9" s="29"/>
      <c r="RW9" s="29"/>
      <c r="RX9" s="29"/>
      <c r="RY9" s="29"/>
      <c r="RZ9" s="29"/>
      <c r="SA9" s="29"/>
      <c r="SB9" s="29"/>
      <c r="SC9" s="29"/>
      <c r="SD9" s="29"/>
      <c r="SE9" s="29"/>
      <c r="SF9" s="29"/>
      <c r="SG9" s="29"/>
      <c r="SH9" s="29"/>
      <c r="SI9" s="29"/>
      <c r="SJ9" s="29"/>
      <c r="SK9" s="29"/>
      <c r="SL9" s="29"/>
      <c r="SM9" s="29"/>
      <c r="SN9" s="29"/>
      <c r="SO9" s="29"/>
      <c r="SP9" s="29"/>
      <c r="SQ9" s="29"/>
      <c r="SR9" s="29"/>
      <c r="SS9" s="29"/>
      <c r="ST9" s="29"/>
      <c r="SU9" s="29"/>
      <c r="SV9" s="29"/>
      <c r="SW9" s="29"/>
      <c r="SX9" s="29"/>
      <c r="SY9" s="29"/>
      <c r="SZ9" s="29"/>
      <c r="TA9" s="29"/>
      <c r="TB9" s="29"/>
      <c r="TC9" s="29"/>
      <c r="TD9" s="29"/>
      <c r="TE9" s="29"/>
      <c r="TF9" s="29"/>
      <c r="TG9" s="29"/>
      <c r="TH9" s="29"/>
      <c r="TI9" s="29"/>
      <c r="TJ9" s="29"/>
      <c r="TK9" s="29"/>
      <c r="TL9" s="29"/>
      <c r="TM9" s="29"/>
      <c r="TN9" s="29"/>
      <c r="TO9" s="29"/>
      <c r="TP9" s="29"/>
      <c r="TQ9" s="29"/>
      <c r="TR9" s="29"/>
      <c r="TS9" s="29"/>
      <c r="TT9" s="29"/>
      <c r="TU9" s="29"/>
      <c r="TV9" s="29"/>
      <c r="TW9" s="29"/>
      <c r="TX9" s="29"/>
      <c r="TY9" s="29"/>
      <c r="TZ9" s="29"/>
      <c r="UA9" s="29"/>
      <c r="UB9" s="29"/>
      <c r="UC9" s="29"/>
      <c r="UD9" s="29"/>
      <c r="UE9" s="29"/>
      <c r="UF9" s="29"/>
      <c r="UG9" s="29"/>
      <c r="UH9" s="29"/>
      <c r="UI9" s="29"/>
      <c r="UJ9" s="29"/>
      <c r="UK9" s="29"/>
      <c r="UL9" s="29"/>
      <c r="UM9" s="29"/>
      <c r="UN9" s="29"/>
      <c r="UO9" s="29"/>
      <c r="UP9" s="29"/>
      <c r="UQ9" s="29"/>
      <c r="UR9" s="29"/>
      <c r="US9" s="29"/>
      <c r="UT9" s="29"/>
      <c r="UU9" s="29"/>
      <c r="UV9" s="29"/>
      <c r="UW9" s="29"/>
      <c r="UX9" s="29"/>
      <c r="UY9" s="29"/>
      <c r="UZ9" s="29"/>
      <c r="VA9" s="29"/>
      <c r="VB9" s="29"/>
      <c r="VC9" s="29"/>
      <c r="VD9" s="29"/>
      <c r="VE9" s="29"/>
      <c r="VF9" s="29"/>
      <c r="VG9" s="29"/>
      <c r="VH9" s="29"/>
      <c r="VI9" s="29"/>
      <c r="VJ9" s="29"/>
      <c r="VK9" s="29"/>
      <c r="VL9" s="29"/>
      <c r="VM9" s="29"/>
      <c r="VN9" s="29"/>
      <c r="VO9" s="29"/>
      <c r="VP9" s="29"/>
      <c r="VQ9" s="29"/>
      <c r="VR9" s="29"/>
      <c r="VS9" s="29"/>
      <c r="VT9" s="29"/>
      <c r="VU9" s="29"/>
      <c r="VV9" s="29"/>
      <c r="VW9" s="29"/>
    </row>
    <row r="10" spans="1:595" ht="15.75" customHeight="1">
      <c r="A10" s="224"/>
      <c r="B10" s="229"/>
      <c r="C10" s="230"/>
      <c r="D10" s="230"/>
      <c r="E10" s="230"/>
      <c r="F10" s="230"/>
      <c r="G10" s="230"/>
      <c r="H10" s="230"/>
      <c r="I10" s="230"/>
      <c r="J10" s="231"/>
      <c r="K10" s="224"/>
      <c r="L10" s="229"/>
      <c r="M10" s="230"/>
      <c r="N10" s="230"/>
      <c r="O10" s="230"/>
      <c r="P10" s="230"/>
      <c r="Q10" s="230"/>
      <c r="R10" s="230"/>
      <c r="S10" s="230"/>
      <c r="T10" s="231"/>
      <c r="U10"/>
      <c r="V10"/>
      <c r="W10"/>
      <c r="X10"/>
      <c r="Y10"/>
      <c r="Z10"/>
      <c r="AJ10" s="252"/>
      <c r="AK10" s="252"/>
      <c r="AL10" s="253"/>
      <c r="AM10" s="253"/>
      <c r="AN10" s="254"/>
      <c r="AO10" s="254"/>
      <c r="AV10" s="11"/>
      <c r="AW10" s="11"/>
      <c r="AX10" s="11"/>
      <c r="AY10" s="11"/>
      <c r="AZ10" s="11"/>
      <c r="BA10" s="11"/>
      <c r="BB10" s="11"/>
      <c r="BC10" s="11"/>
      <c r="BD10" s="11"/>
      <c r="BE10" s="11"/>
      <c r="BF10" s="11"/>
      <c r="BG10" s="11"/>
      <c r="BH10" s="11"/>
      <c r="BI10" s="11"/>
      <c r="BJ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row>
    <row r="11" spans="1:595" customFormat="1" ht="15.75" customHeight="1">
      <c r="A11" s="224"/>
      <c r="B11" s="229"/>
      <c r="C11" s="230"/>
      <c r="D11" s="230"/>
      <c r="E11" s="230"/>
      <c r="F11" s="230"/>
      <c r="G11" s="230"/>
      <c r="H11" s="230"/>
      <c r="I11" s="230"/>
      <c r="J11" s="231"/>
      <c r="K11" s="224"/>
      <c r="L11" s="229"/>
      <c r="M11" s="230"/>
      <c r="N11" s="230"/>
      <c r="O11" s="230"/>
      <c r="P11" s="230"/>
      <c r="Q11" s="230"/>
      <c r="R11" s="230"/>
      <c r="S11" s="230"/>
      <c r="T11" s="231"/>
    </row>
    <row r="12" spans="1:595" customFormat="1" ht="15.75" customHeight="1">
      <c r="A12" s="224"/>
      <c r="B12" s="229"/>
      <c r="C12" s="230"/>
      <c r="D12" s="230"/>
      <c r="E12" s="230"/>
      <c r="F12" s="230"/>
      <c r="G12" s="230"/>
      <c r="H12" s="230"/>
      <c r="I12" s="230"/>
      <c r="J12" s="231"/>
      <c r="K12" s="224"/>
      <c r="L12" s="229"/>
      <c r="M12" s="230"/>
      <c r="N12" s="230"/>
      <c r="O12" s="230"/>
      <c r="P12" s="230"/>
      <c r="Q12" s="230"/>
      <c r="R12" s="230"/>
      <c r="S12" s="230"/>
      <c r="T12" s="231"/>
    </row>
    <row r="13" spans="1:595" customFormat="1" ht="14.5">
      <c r="A13" s="224"/>
      <c r="B13" s="229"/>
      <c r="C13" s="230"/>
      <c r="D13" s="230"/>
      <c r="E13" s="230"/>
      <c r="F13" s="230"/>
      <c r="G13" s="230"/>
      <c r="H13" s="230"/>
      <c r="I13" s="230"/>
      <c r="J13" s="231"/>
      <c r="K13" s="224"/>
      <c r="L13" s="229"/>
      <c r="M13" s="230"/>
      <c r="N13" s="230"/>
      <c r="O13" s="230"/>
      <c r="P13" s="230"/>
      <c r="Q13" s="230"/>
      <c r="R13" s="230"/>
      <c r="S13" s="230"/>
      <c r="T13" s="231"/>
    </row>
    <row r="14" spans="1:595" customFormat="1" ht="14.5">
      <c r="A14" s="224"/>
      <c r="B14" s="229"/>
      <c r="C14" s="230"/>
      <c r="D14" s="230"/>
      <c r="E14" s="230"/>
      <c r="F14" s="230"/>
      <c r="G14" s="230"/>
      <c r="H14" s="230"/>
      <c r="I14" s="230"/>
      <c r="J14" s="231"/>
      <c r="K14" s="224"/>
      <c r="L14" s="229"/>
      <c r="M14" s="230"/>
      <c r="N14" s="230"/>
      <c r="O14" s="230"/>
      <c r="P14" s="230"/>
      <c r="Q14" s="230"/>
      <c r="R14" s="230"/>
      <c r="S14" s="230"/>
      <c r="T14" s="231"/>
    </row>
    <row r="15" spans="1:595" customFormat="1" ht="14.5">
      <c r="A15" s="224"/>
      <c r="B15" s="229"/>
      <c r="C15" s="230"/>
      <c r="D15" s="230"/>
      <c r="E15" s="230"/>
      <c r="F15" s="230"/>
      <c r="G15" s="230"/>
      <c r="H15" s="230"/>
      <c r="I15" s="230"/>
      <c r="J15" s="231"/>
      <c r="K15" s="224"/>
      <c r="L15" s="229"/>
      <c r="M15" s="230"/>
      <c r="N15" s="230"/>
      <c r="O15" s="230"/>
      <c r="P15" s="230"/>
      <c r="Q15" s="230"/>
      <c r="R15" s="230"/>
      <c r="S15" s="230"/>
      <c r="T15" s="231"/>
    </row>
    <row r="16" spans="1:595" customFormat="1" ht="14.5">
      <c r="A16" s="224"/>
      <c r="B16" s="229"/>
      <c r="C16" s="230"/>
      <c r="D16" s="230"/>
      <c r="E16" s="230"/>
      <c r="F16" s="230"/>
      <c r="G16" s="230"/>
      <c r="H16" s="230"/>
      <c r="I16" s="230"/>
      <c r="J16" s="231"/>
      <c r="K16" s="224"/>
      <c r="L16" s="229"/>
      <c r="M16" s="230"/>
      <c r="N16" s="230"/>
      <c r="O16" s="230"/>
      <c r="P16" s="230"/>
      <c r="Q16" s="230"/>
      <c r="R16" s="230"/>
      <c r="S16" s="230"/>
      <c r="T16" s="231"/>
    </row>
    <row r="17" spans="1:20" customFormat="1" ht="14.5">
      <c r="A17" s="224"/>
      <c r="B17" s="229"/>
      <c r="C17" s="230"/>
      <c r="D17" s="230"/>
      <c r="E17" s="230"/>
      <c r="F17" s="230"/>
      <c r="G17" s="230"/>
      <c r="H17" s="230"/>
      <c r="I17" s="230"/>
      <c r="J17" s="231"/>
      <c r="K17" s="224"/>
      <c r="L17" s="229"/>
      <c r="M17" s="230"/>
      <c r="N17" s="230"/>
      <c r="O17" s="230"/>
      <c r="P17" s="230"/>
      <c r="Q17" s="230"/>
      <c r="R17" s="230"/>
      <c r="S17" s="230"/>
      <c r="T17" s="231"/>
    </row>
    <row r="18" spans="1:20" customFormat="1" ht="14.5">
      <c r="A18" s="224"/>
      <c r="B18" s="229"/>
      <c r="C18" s="230"/>
      <c r="D18" s="230"/>
      <c r="E18" s="230"/>
      <c r="F18" s="230"/>
      <c r="G18" s="230"/>
      <c r="H18" s="230"/>
      <c r="I18" s="230"/>
      <c r="J18" s="231"/>
      <c r="K18" s="224"/>
      <c r="L18" s="229"/>
      <c r="M18" s="230"/>
      <c r="N18" s="230"/>
      <c r="O18" s="230"/>
      <c r="P18" s="230"/>
      <c r="Q18" s="230"/>
      <c r="R18" s="230"/>
      <c r="S18" s="230"/>
      <c r="T18" s="231"/>
    </row>
    <row r="19" spans="1:20" customFormat="1" ht="14.5">
      <c r="A19" s="224"/>
      <c r="B19" s="229"/>
      <c r="C19" s="230"/>
      <c r="D19" s="230"/>
      <c r="E19" s="230"/>
      <c r="F19" s="230"/>
      <c r="G19" s="230"/>
      <c r="H19" s="230"/>
      <c r="I19" s="230"/>
      <c r="J19" s="231"/>
      <c r="K19" s="224"/>
      <c r="L19" s="229"/>
      <c r="M19" s="230"/>
      <c r="N19" s="230"/>
      <c r="O19" s="230"/>
      <c r="P19" s="230"/>
      <c r="Q19" s="230"/>
      <c r="R19" s="230"/>
      <c r="S19" s="230"/>
      <c r="T19" s="231"/>
    </row>
    <row r="20" spans="1:20" customFormat="1" ht="14.5">
      <c r="A20" s="224"/>
      <c r="B20" s="229"/>
      <c r="C20" s="230"/>
      <c r="D20" s="230"/>
      <c r="E20" s="230"/>
      <c r="F20" s="230"/>
      <c r="G20" s="230"/>
      <c r="H20" s="230"/>
      <c r="I20" s="230"/>
      <c r="J20" s="231"/>
      <c r="K20" s="224"/>
      <c r="L20" s="229"/>
      <c r="M20" s="230"/>
      <c r="N20" s="230"/>
      <c r="O20" s="230"/>
      <c r="P20" s="230"/>
      <c r="Q20" s="230"/>
      <c r="R20" s="230"/>
      <c r="S20" s="230"/>
      <c r="T20" s="231"/>
    </row>
    <row r="21" spans="1:20" customFormat="1" ht="14.5">
      <c r="A21" s="224"/>
      <c r="B21" s="229"/>
      <c r="C21" s="230"/>
      <c r="D21" s="230"/>
      <c r="E21" s="230"/>
      <c r="F21" s="230"/>
      <c r="G21" s="230"/>
      <c r="H21" s="230"/>
      <c r="I21" s="230"/>
      <c r="J21" s="231"/>
      <c r="K21" s="224"/>
      <c r="L21" s="229"/>
      <c r="M21" s="230"/>
      <c r="N21" s="230"/>
      <c r="O21" s="230"/>
      <c r="P21" s="230"/>
      <c r="Q21" s="230"/>
      <c r="R21" s="230"/>
      <c r="S21" s="230"/>
      <c r="T21" s="231"/>
    </row>
    <row r="22" spans="1:20" customFormat="1" ht="14.5">
      <c r="A22" s="224"/>
      <c r="B22" s="229"/>
      <c r="C22" s="230"/>
      <c r="D22" s="230"/>
      <c r="E22" s="230"/>
      <c r="F22" s="230"/>
      <c r="G22" s="230"/>
      <c r="H22" s="230"/>
      <c r="I22" s="230"/>
      <c r="J22" s="231"/>
      <c r="K22" s="224"/>
      <c r="L22" s="229"/>
      <c r="M22" s="230"/>
      <c r="N22" s="230"/>
      <c r="O22" s="230"/>
      <c r="P22" s="230"/>
      <c r="Q22" s="230"/>
      <c r="R22" s="230"/>
      <c r="S22" s="230"/>
      <c r="T22" s="231"/>
    </row>
    <row r="23" spans="1:20" customFormat="1" ht="14.5">
      <c r="A23" s="224"/>
      <c r="B23" s="229"/>
      <c r="C23" s="230"/>
      <c r="D23" s="230"/>
      <c r="E23" s="230"/>
      <c r="F23" s="230"/>
      <c r="G23" s="230"/>
      <c r="H23" s="230"/>
      <c r="I23" s="230"/>
      <c r="J23" s="231"/>
      <c r="K23" s="224"/>
      <c r="L23" s="229"/>
      <c r="M23" s="230"/>
      <c r="N23" s="230"/>
      <c r="O23" s="230"/>
      <c r="P23" s="230"/>
      <c r="Q23" s="230"/>
      <c r="R23" s="230"/>
      <c r="S23" s="230"/>
      <c r="T23" s="231"/>
    </row>
    <row r="24" spans="1:20" customFormat="1" ht="14.5">
      <c r="A24" s="224"/>
      <c r="B24" s="229"/>
      <c r="C24" s="230"/>
      <c r="D24" s="230"/>
      <c r="E24" s="230"/>
      <c r="F24" s="230"/>
      <c r="G24" s="230"/>
      <c r="H24" s="230"/>
      <c r="I24" s="230"/>
      <c r="J24" s="231"/>
      <c r="K24" s="224"/>
      <c r="L24" s="229"/>
      <c r="M24" s="230"/>
      <c r="N24" s="230"/>
      <c r="O24" s="230"/>
      <c r="P24" s="230"/>
      <c r="Q24" s="230"/>
      <c r="R24" s="230"/>
      <c r="S24" s="230"/>
      <c r="T24" s="231"/>
    </row>
    <row r="25" spans="1:20" customFormat="1" ht="14.5">
      <c r="A25" s="224"/>
      <c r="B25" s="229"/>
      <c r="C25" s="230"/>
      <c r="D25" s="230"/>
      <c r="E25" s="230"/>
      <c r="F25" s="230"/>
      <c r="G25" s="230"/>
      <c r="H25" s="230"/>
      <c r="I25" s="230"/>
      <c r="J25" s="231"/>
      <c r="K25" s="224"/>
      <c r="L25" s="229"/>
      <c r="M25" s="230"/>
      <c r="N25" s="230"/>
      <c r="O25" s="230"/>
      <c r="P25" s="230"/>
      <c r="Q25" s="230"/>
      <c r="R25" s="230"/>
      <c r="S25" s="230"/>
      <c r="T25" s="231"/>
    </row>
    <row r="26" spans="1:20" customFormat="1" ht="14.5">
      <c r="A26" s="224"/>
      <c r="B26" s="229"/>
      <c r="C26" s="230"/>
      <c r="D26" s="230"/>
      <c r="E26" s="230"/>
      <c r="F26" s="230"/>
      <c r="G26" s="230"/>
      <c r="H26" s="230"/>
      <c r="I26" s="230"/>
      <c r="J26" s="231"/>
      <c r="K26" s="224"/>
      <c r="L26" s="229"/>
      <c r="M26" s="230"/>
      <c r="N26" s="230"/>
      <c r="O26" s="230"/>
      <c r="P26" s="230"/>
      <c r="Q26" s="230"/>
      <c r="R26" s="230"/>
      <c r="S26" s="230"/>
      <c r="T26" s="231"/>
    </row>
    <row r="27" spans="1:20" customFormat="1" ht="14.5">
      <c r="A27" s="224"/>
      <c r="B27" s="229"/>
      <c r="C27" s="230"/>
      <c r="D27" s="230"/>
      <c r="E27" s="230"/>
      <c r="F27" s="230"/>
      <c r="G27" s="230"/>
      <c r="H27" s="230"/>
      <c r="I27" s="230"/>
      <c r="J27" s="231"/>
      <c r="K27" s="224"/>
      <c r="L27" s="229"/>
      <c r="M27" s="230"/>
      <c r="N27" s="230"/>
      <c r="O27" s="230"/>
      <c r="P27" s="230"/>
      <c r="Q27" s="230"/>
      <c r="R27" s="230"/>
      <c r="S27" s="230"/>
      <c r="T27" s="231"/>
    </row>
    <row r="28" spans="1:20" customFormat="1" ht="14.5">
      <c r="A28" s="224"/>
      <c r="B28" s="229"/>
      <c r="C28" s="230"/>
      <c r="D28" s="230"/>
      <c r="E28" s="230"/>
      <c r="F28" s="230"/>
      <c r="G28" s="230"/>
      <c r="H28" s="230"/>
      <c r="I28" s="230"/>
      <c r="J28" s="231"/>
      <c r="K28" s="224"/>
      <c r="L28" s="229"/>
      <c r="M28" s="230"/>
      <c r="N28" s="230"/>
      <c r="O28" s="230"/>
      <c r="P28" s="230"/>
      <c r="Q28" s="230"/>
      <c r="R28" s="230"/>
      <c r="S28" s="230"/>
      <c r="T28" s="231"/>
    </row>
    <row r="29" spans="1:20" customFormat="1" ht="13.5" customHeight="1">
      <c r="A29" s="224"/>
      <c r="B29" s="229"/>
      <c r="C29" s="230"/>
      <c r="D29" s="230"/>
      <c r="E29" s="230"/>
      <c r="F29" s="230"/>
      <c r="G29" s="230"/>
      <c r="H29" s="230"/>
      <c r="I29" s="230"/>
      <c r="J29" s="231"/>
      <c r="K29" s="224"/>
      <c r="L29" s="229"/>
      <c r="M29" s="230"/>
      <c r="N29" s="230"/>
      <c r="O29" s="230"/>
      <c r="P29" s="230"/>
      <c r="Q29" s="230"/>
      <c r="R29" s="230"/>
      <c r="S29" s="230"/>
      <c r="T29" s="231"/>
    </row>
    <row r="30" spans="1:20" customFormat="1" ht="14.5">
      <c r="A30" s="224"/>
      <c r="B30" s="229"/>
      <c r="C30" s="230"/>
      <c r="D30" s="230"/>
      <c r="E30" s="230"/>
      <c r="F30" s="230"/>
      <c r="G30" s="230"/>
      <c r="H30" s="230"/>
      <c r="I30" s="230"/>
      <c r="J30" s="231"/>
      <c r="K30" s="224"/>
      <c r="L30" s="229"/>
      <c r="M30" s="230"/>
      <c r="N30" s="230"/>
      <c r="O30" s="230"/>
      <c r="P30" s="230"/>
      <c r="Q30" s="230"/>
      <c r="R30" s="230"/>
      <c r="S30" s="230"/>
      <c r="T30" s="231"/>
    </row>
    <row r="31" spans="1:20" customFormat="1" ht="14.5">
      <c r="A31" s="224"/>
      <c r="B31" s="229"/>
      <c r="C31" s="230"/>
      <c r="D31" s="230"/>
      <c r="E31" s="230"/>
      <c r="F31" s="230"/>
      <c r="G31" s="230"/>
      <c r="H31" s="230"/>
      <c r="I31" s="230"/>
      <c r="J31" s="231"/>
      <c r="K31" s="224"/>
      <c r="L31" s="229"/>
      <c r="M31" s="230"/>
      <c r="N31" s="230"/>
      <c r="O31" s="230"/>
      <c r="P31" s="230"/>
      <c r="Q31" s="230"/>
      <c r="R31" s="230"/>
      <c r="S31" s="230"/>
      <c r="T31" s="231"/>
    </row>
    <row r="32" spans="1:20" customFormat="1" ht="14.5">
      <c r="A32" s="224"/>
      <c r="B32" s="229"/>
      <c r="C32" s="230"/>
      <c r="D32" s="230"/>
      <c r="E32" s="230"/>
      <c r="F32" s="230"/>
      <c r="G32" s="230"/>
      <c r="H32" s="230"/>
      <c r="I32" s="230"/>
      <c r="J32" s="231"/>
      <c r="K32" s="224"/>
      <c r="L32" s="229"/>
      <c r="M32" s="230"/>
      <c r="N32" s="230"/>
      <c r="O32" s="230"/>
      <c r="P32" s="230"/>
      <c r="Q32" s="230"/>
      <c r="R32" s="230"/>
      <c r="S32" s="230"/>
      <c r="T32" s="231"/>
    </row>
    <row r="33" spans="1:20" customFormat="1" ht="14.5">
      <c r="A33" s="224"/>
      <c r="B33" s="229"/>
      <c r="C33" s="230"/>
      <c r="D33" s="230"/>
      <c r="E33" s="230"/>
      <c r="F33" s="230"/>
      <c r="G33" s="230"/>
      <c r="H33" s="230"/>
      <c r="I33" s="230"/>
      <c r="J33" s="231"/>
      <c r="K33" s="224"/>
      <c r="L33" s="229"/>
      <c r="M33" s="230"/>
      <c r="N33" s="230"/>
      <c r="O33" s="230"/>
      <c r="P33" s="230"/>
      <c r="Q33" s="230"/>
      <c r="R33" s="230"/>
      <c r="S33" s="230"/>
      <c r="T33" s="231"/>
    </row>
    <row r="34" spans="1:20" customFormat="1" ht="14.5">
      <c r="A34" s="224"/>
      <c r="B34" s="229"/>
      <c r="C34" s="230"/>
      <c r="D34" s="230"/>
      <c r="E34" s="230"/>
      <c r="F34" s="230"/>
      <c r="G34" s="230"/>
      <c r="H34" s="230"/>
      <c r="I34" s="230"/>
      <c r="J34" s="231"/>
      <c r="K34" s="224"/>
      <c r="L34" s="229"/>
      <c r="M34" s="230"/>
      <c r="N34" s="230"/>
      <c r="O34" s="230"/>
      <c r="P34" s="230"/>
      <c r="Q34" s="230"/>
      <c r="R34" s="230"/>
      <c r="S34" s="230"/>
      <c r="T34" s="231"/>
    </row>
    <row r="35" spans="1:20" customFormat="1" ht="14.5">
      <c r="A35" s="224"/>
      <c r="B35" s="229"/>
      <c r="C35" s="230"/>
      <c r="D35" s="230"/>
      <c r="E35" s="230"/>
      <c r="F35" s="230"/>
      <c r="G35" s="230"/>
      <c r="H35" s="230"/>
      <c r="I35" s="230"/>
      <c r="J35" s="231"/>
      <c r="K35" s="224"/>
      <c r="L35" s="229"/>
      <c r="M35" s="230"/>
      <c r="N35" s="230"/>
      <c r="O35" s="230"/>
      <c r="P35" s="230"/>
      <c r="Q35" s="230"/>
      <c r="R35" s="230"/>
      <c r="S35" s="230"/>
      <c r="T35" s="231"/>
    </row>
    <row r="36" spans="1:20" customFormat="1" ht="14.5">
      <c r="A36" s="224"/>
      <c r="B36" s="229"/>
      <c r="C36" s="230"/>
      <c r="D36" s="230"/>
      <c r="E36" s="230"/>
      <c r="F36" s="230"/>
      <c r="G36" s="230"/>
      <c r="H36" s="230"/>
      <c r="I36" s="230"/>
      <c r="J36" s="231"/>
      <c r="K36" s="224"/>
      <c r="L36" s="229"/>
      <c r="M36" s="230"/>
      <c r="N36" s="230"/>
      <c r="O36" s="230"/>
      <c r="P36" s="230"/>
      <c r="Q36" s="230"/>
      <c r="R36" s="230"/>
      <c r="S36" s="230"/>
      <c r="T36" s="231"/>
    </row>
    <row r="37" spans="1:20" customFormat="1" ht="14.5">
      <c r="A37" s="224"/>
      <c r="B37" s="229"/>
      <c r="C37" s="230"/>
      <c r="D37" s="230"/>
      <c r="E37" s="230"/>
      <c r="F37" s="230"/>
      <c r="G37" s="230"/>
      <c r="H37" s="230"/>
      <c r="I37" s="230"/>
      <c r="J37" s="231"/>
      <c r="K37" s="224"/>
      <c r="L37" s="229"/>
      <c r="M37" s="230"/>
      <c r="N37" s="230"/>
      <c r="O37" s="230"/>
      <c r="P37" s="230"/>
      <c r="Q37" s="230"/>
      <c r="R37" s="230"/>
      <c r="S37" s="230"/>
      <c r="T37" s="231"/>
    </row>
    <row r="38" spans="1:20" customFormat="1" ht="14.5">
      <c r="A38" s="224"/>
      <c r="B38" s="229"/>
      <c r="C38" s="230"/>
      <c r="D38" s="230"/>
      <c r="E38" s="230"/>
      <c r="F38" s="230"/>
      <c r="G38" s="230"/>
      <c r="H38" s="230"/>
      <c r="I38" s="230"/>
      <c r="J38" s="231"/>
      <c r="K38" s="224"/>
      <c r="L38" s="229"/>
      <c r="M38" s="230"/>
      <c r="N38" s="230"/>
      <c r="O38" s="230"/>
      <c r="P38" s="230"/>
      <c r="Q38" s="230"/>
      <c r="R38" s="230"/>
      <c r="S38" s="230"/>
      <c r="T38" s="231"/>
    </row>
    <row r="39" spans="1:20" customFormat="1" ht="14.5">
      <c r="A39" s="224"/>
      <c r="B39" s="229"/>
      <c r="C39" s="230"/>
      <c r="D39" s="230"/>
      <c r="E39" s="230"/>
      <c r="F39" s="230"/>
      <c r="G39" s="230"/>
      <c r="H39" s="230"/>
      <c r="I39" s="230"/>
      <c r="J39" s="231"/>
      <c r="K39" s="224"/>
      <c r="L39" s="229"/>
      <c r="M39" s="230"/>
      <c r="N39" s="230"/>
      <c r="O39" s="230"/>
      <c r="P39" s="230"/>
      <c r="Q39" s="230"/>
      <c r="R39" s="230"/>
      <c r="S39" s="230"/>
      <c r="T39" s="231"/>
    </row>
    <row r="40" spans="1:20" customFormat="1" ht="14.5">
      <c r="A40" s="224"/>
      <c r="B40" s="229"/>
      <c r="C40" s="230"/>
      <c r="D40" s="230"/>
      <c r="E40" s="230"/>
      <c r="F40" s="230"/>
      <c r="G40" s="230"/>
      <c r="H40" s="230"/>
      <c r="I40" s="230"/>
      <c r="J40" s="231"/>
      <c r="K40" s="224"/>
      <c r="L40" s="229"/>
      <c r="M40" s="230"/>
      <c r="N40" s="230"/>
      <c r="O40" s="230"/>
      <c r="P40" s="230"/>
      <c r="Q40" s="230"/>
      <c r="R40" s="230"/>
      <c r="S40" s="230"/>
      <c r="T40" s="231"/>
    </row>
    <row r="41" spans="1:20" customFormat="1" ht="14.5">
      <c r="A41" s="224"/>
      <c r="B41" s="229"/>
      <c r="C41" s="230"/>
      <c r="D41" s="230"/>
      <c r="E41" s="230"/>
      <c r="F41" s="230"/>
      <c r="G41" s="230"/>
      <c r="H41" s="230"/>
      <c r="I41" s="230"/>
      <c r="J41" s="231"/>
      <c r="K41" s="224"/>
      <c r="L41" s="229"/>
      <c r="M41" s="230"/>
      <c r="N41" s="230"/>
      <c r="O41" s="230"/>
      <c r="P41" s="230"/>
      <c r="Q41" s="230"/>
      <c r="R41" s="230"/>
      <c r="S41" s="230"/>
      <c r="T41" s="231"/>
    </row>
    <row r="42" spans="1:20" customFormat="1" ht="14.5">
      <c r="A42" s="224"/>
      <c r="B42" s="229"/>
      <c r="C42" s="230"/>
      <c r="D42" s="230"/>
      <c r="E42" s="230"/>
      <c r="F42" s="230"/>
      <c r="G42" s="230"/>
      <c r="H42" s="230"/>
      <c r="I42" s="230"/>
      <c r="J42" s="231"/>
      <c r="K42" s="224"/>
      <c r="L42" s="229"/>
      <c r="M42" s="230"/>
      <c r="N42" s="230"/>
      <c r="O42" s="230"/>
      <c r="P42" s="230"/>
      <c r="Q42" s="230"/>
      <c r="R42" s="230"/>
      <c r="S42" s="230"/>
      <c r="T42" s="231"/>
    </row>
    <row r="43" spans="1:20" customFormat="1" ht="14.5">
      <c r="A43" s="224"/>
      <c r="B43" s="229"/>
      <c r="C43" s="230"/>
      <c r="D43" s="230"/>
      <c r="E43" s="230"/>
      <c r="F43" s="230"/>
      <c r="G43" s="230"/>
      <c r="H43" s="230"/>
      <c r="I43" s="230"/>
      <c r="J43" s="231"/>
      <c r="K43" s="224"/>
      <c r="L43" s="229"/>
      <c r="M43" s="230"/>
      <c r="N43" s="230"/>
      <c r="O43" s="230"/>
      <c r="P43" s="230"/>
      <c r="Q43" s="230"/>
      <c r="R43" s="230"/>
      <c r="S43" s="230"/>
      <c r="T43" s="231"/>
    </row>
    <row r="44" spans="1:20" customFormat="1" ht="14.5">
      <c r="A44" s="224"/>
      <c r="B44" s="229"/>
      <c r="C44" s="230"/>
      <c r="D44" s="230"/>
      <c r="E44" s="230"/>
      <c r="F44" s="230"/>
      <c r="G44" s="230"/>
      <c r="H44" s="230"/>
      <c r="I44" s="230"/>
      <c r="J44" s="231"/>
      <c r="K44" s="224"/>
      <c r="L44" s="229"/>
      <c r="M44" s="230"/>
      <c r="N44" s="230"/>
      <c r="O44" s="230"/>
      <c r="P44" s="230"/>
      <c r="Q44" s="230"/>
      <c r="R44" s="230"/>
      <c r="S44" s="230"/>
      <c r="T44" s="231"/>
    </row>
    <row r="45" spans="1:20" customFormat="1" ht="14.5">
      <c r="A45" s="224"/>
      <c r="B45" s="229"/>
      <c r="C45" s="230"/>
      <c r="D45" s="230"/>
      <c r="E45" s="230"/>
      <c r="F45" s="230"/>
      <c r="G45" s="230"/>
      <c r="H45" s="230"/>
      <c r="I45" s="230"/>
      <c r="J45" s="231"/>
      <c r="K45" s="224"/>
      <c r="L45" s="229"/>
      <c r="M45" s="230"/>
      <c r="N45" s="230"/>
      <c r="O45" s="230"/>
      <c r="P45" s="230"/>
      <c r="Q45" s="230"/>
      <c r="R45" s="230"/>
      <c r="S45" s="230"/>
      <c r="T45" s="231"/>
    </row>
    <row r="46" spans="1:20" customFormat="1" ht="14.5">
      <c r="A46" s="224"/>
      <c r="B46" s="229"/>
      <c r="C46" s="230"/>
      <c r="D46" s="230"/>
      <c r="E46" s="230"/>
      <c r="F46" s="230"/>
      <c r="G46" s="230"/>
      <c r="H46" s="230"/>
      <c r="I46" s="230"/>
      <c r="J46" s="231"/>
      <c r="K46" s="224"/>
      <c r="L46" s="229"/>
      <c r="M46" s="230"/>
      <c r="N46" s="230"/>
      <c r="O46" s="230"/>
      <c r="P46" s="230"/>
      <c r="Q46" s="230"/>
      <c r="R46" s="230"/>
      <c r="S46" s="230"/>
      <c r="T46" s="231"/>
    </row>
    <row r="47" spans="1:20" customFormat="1" ht="14.5">
      <c r="A47" s="224"/>
      <c r="B47" s="229"/>
      <c r="C47" s="230"/>
      <c r="D47" s="230"/>
      <c r="E47" s="230"/>
      <c r="F47" s="230"/>
      <c r="G47" s="230"/>
      <c r="H47" s="230"/>
      <c r="I47" s="230"/>
      <c r="J47" s="231"/>
      <c r="K47" s="224"/>
      <c r="L47" s="229"/>
      <c r="M47" s="230"/>
      <c r="N47" s="230"/>
      <c r="O47" s="230"/>
      <c r="P47" s="230"/>
      <c r="Q47" s="230"/>
      <c r="R47" s="230"/>
      <c r="S47" s="230"/>
      <c r="T47" s="231"/>
    </row>
    <row r="48" spans="1:20" customFormat="1" ht="14.5">
      <c r="A48" s="224"/>
      <c r="B48" s="229"/>
      <c r="C48" s="230"/>
      <c r="D48" s="230"/>
      <c r="E48" s="230"/>
      <c r="F48" s="230"/>
      <c r="G48" s="230"/>
      <c r="H48" s="230"/>
      <c r="I48" s="230"/>
      <c r="J48" s="231"/>
      <c r="K48" s="224"/>
      <c r="L48" s="229"/>
      <c r="M48" s="230"/>
      <c r="N48" s="230"/>
      <c r="O48" s="230"/>
      <c r="P48" s="230"/>
      <c r="Q48" s="230"/>
      <c r="R48" s="230"/>
      <c r="S48" s="230"/>
      <c r="T48" s="231"/>
    </row>
    <row r="49" spans="1:20" customFormat="1" ht="14.5">
      <c r="A49" s="224"/>
      <c r="B49" s="229"/>
      <c r="C49" s="230"/>
      <c r="D49" s="230"/>
      <c r="E49" s="230"/>
      <c r="F49" s="230"/>
      <c r="G49" s="230"/>
      <c r="H49" s="230"/>
      <c r="I49" s="230"/>
      <c r="J49" s="231"/>
      <c r="K49" s="224"/>
      <c r="L49" s="229"/>
      <c r="M49" s="230"/>
      <c r="N49" s="230"/>
      <c r="O49" s="230"/>
      <c r="P49" s="230"/>
      <c r="Q49" s="230"/>
      <c r="R49" s="230"/>
      <c r="S49" s="230"/>
      <c r="T49" s="231"/>
    </row>
    <row r="50" spans="1:20" customFormat="1" ht="14.5">
      <c r="A50" s="224"/>
      <c r="B50" s="229"/>
      <c r="C50" s="230"/>
      <c r="D50" s="230"/>
      <c r="E50" s="230"/>
      <c r="F50" s="230"/>
      <c r="G50" s="230"/>
      <c r="H50" s="230"/>
      <c r="I50" s="230"/>
      <c r="J50" s="231"/>
      <c r="K50" s="224"/>
      <c r="L50" s="229"/>
      <c r="M50" s="230"/>
      <c r="N50" s="230"/>
      <c r="O50" s="230"/>
      <c r="P50" s="230"/>
      <c r="Q50" s="230"/>
      <c r="R50" s="230"/>
      <c r="S50" s="230"/>
      <c r="T50" s="231"/>
    </row>
    <row r="51" spans="1:20" customFormat="1" ht="14.5">
      <c r="A51" s="224"/>
      <c r="B51" s="229"/>
      <c r="C51" s="230"/>
      <c r="D51" s="230"/>
      <c r="E51" s="230"/>
      <c r="F51" s="230"/>
      <c r="G51" s="230"/>
      <c r="H51" s="230"/>
      <c r="I51" s="230"/>
      <c r="J51" s="231"/>
      <c r="K51" s="224"/>
      <c r="L51" s="229"/>
      <c r="M51" s="230"/>
      <c r="N51" s="230"/>
      <c r="O51" s="230"/>
      <c r="P51" s="230"/>
      <c r="Q51" s="230"/>
      <c r="R51" s="230"/>
      <c r="S51" s="230"/>
      <c r="T51" s="231"/>
    </row>
    <row r="52" spans="1:20" customFormat="1" ht="14.5">
      <c r="A52" s="224"/>
      <c r="B52" s="229"/>
      <c r="C52" s="230"/>
      <c r="D52" s="230"/>
      <c r="E52" s="230"/>
      <c r="F52" s="230"/>
      <c r="G52" s="230"/>
      <c r="H52" s="230"/>
      <c r="I52" s="230"/>
      <c r="J52" s="231"/>
      <c r="K52" s="224"/>
      <c r="L52" s="229"/>
      <c r="M52" s="230"/>
      <c r="N52" s="230"/>
      <c r="O52" s="230"/>
      <c r="P52" s="230"/>
      <c r="Q52" s="230"/>
      <c r="R52" s="230"/>
      <c r="S52" s="230"/>
      <c r="T52" s="231"/>
    </row>
    <row r="53" spans="1:20" customFormat="1" ht="14.5">
      <c r="A53" s="224"/>
      <c r="B53" s="229"/>
      <c r="C53" s="230"/>
      <c r="D53" s="230"/>
      <c r="E53" s="230"/>
      <c r="F53" s="230"/>
      <c r="G53" s="230"/>
      <c r="H53" s="230"/>
      <c r="I53" s="230"/>
      <c r="J53" s="231"/>
      <c r="K53" s="224"/>
      <c r="L53" s="229"/>
      <c r="M53" s="230"/>
      <c r="N53" s="230"/>
      <c r="O53" s="230"/>
      <c r="P53" s="230"/>
      <c r="Q53" s="230"/>
      <c r="R53" s="230"/>
      <c r="S53" s="230"/>
      <c r="T53" s="231"/>
    </row>
    <row r="54" spans="1:20" customFormat="1" ht="14.5">
      <c r="A54" s="224"/>
      <c r="B54" s="229"/>
      <c r="C54" s="230"/>
      <c r="D54" s="230"/>
      <c r="E54" s="230"/>
      <c r="F54" s="230"/>
      <c r="G54" s="230"/>
      <c r="H54" s="230"/>
      <c r="I54" s="230"/>
      <c r="J54" s="231"/>
      <c r="K54" s="224"/>
      <c r="L54" s="229"/>
      <c r="M54" s="230"/>
      <c r="N54" s="230"/>
      <c r="O54" s="230"/>
      <c r="P54" s="230"/>
      <c r="Q54" s="230"/>
      <c r="R54" s="230"/>
      <c r="S54" s="230"/>
      <c r="T54" s="231"/>
    </row>
    <row r="55" spans="1:20" customFormat="1" ht="14.5">
      <c r="A55" s="224"/>
      <c r="B55" s="229"/>
      <c r="C55" s="230"/>
      <c r="D55" s="230"/>
      <c r="E55" s="230"/>
      <c r="F55" s="230"/>
      <c r="G55" s="230"/>
      <c r="H55" s="230"/>
      <c r="I55" s="230"/>
      <c r="J55" s="231"/>
      <c r="K55" s="224"/>
      <c r="L55" s="229"/>
      <c r="M55" s="230"/>
      <c r="N55" s="230"/>
      <c r="O55" s="230"/>
      <c r="P55" s="230"/>
      <c r="Q55" s="230"/>
      <c r="R55" s="230"/>
      <c r="S55" s="230"/>
      <c r="T55" s="231"/>
    </row>
    <row r="56" spans="1:20" customFormat="1" ht="14.5">
      <c r="A56" s="224"/>
      <c r="B56" s="229"/>
      <c r="C56" s="230"/>
      <c r="D56" s="230"/>
      <c r="E56" s="230"/>
      <c r="F56" s="230"/>
      <c r="G56" s="230"/>
      <c r="H56" s="230"/>
      <c r="I56" s="230"/>
      <c r="J56" s="231"/>
      <c r="K56" s="224"/>
      <c r="L56" s="229"/>
      <c r="M56" s="230"/>
      <c r="N56" s="230"/>
      <c r="O56" s="230"/>
      <c r="P56" s="230"/>
      <c r="Q56" s="230"/>
      <c r="R56" s="230"/>
      <c r="S56" s="230"/>
      <c r="T56" s="231"/>
    </row>
    <row r="57" spans="1:20" customFormat="1" ht="14.5">
      <c r="A57" s="224"/>
      <c r="B57" s="229"/>
      <c r="C57" s="230"/>
      <c r="D57" s="230"/>
      <c r="E57" s="230"/>
      <c r="F57" s="230"/>
      <c r="G57" s="230"/>
      <c r="H57" s="230"/>
      <c r="I57" s="230"/>
      <c r="J57" s="231"/>
      <c r="K57" s="224"/>
      <c r="L57" s="229"/>
      <c r="M57" s="230"/>
      <c r="N57" s="230"/>
      <c r="O57" s="230"/>
      <c r="P57" s="230"/>
      <c r="Q57" s="230"/>
      <c r="R57" s="230"/>
      <c r="S57" s="230"/>
      <c r="T57" s="231"/>
    </row>
    <row r="58" spans="1:20" customFormat="1" ht="15" thickBot="1">
      <c r="A58" s="225"/>
      <c r="B58" s="232"/>
      <c r="C58" s="233"/>
      <c r="D58" s="233"/>
      <c r="E58" s="233"/>
      <c r="F58" s="233"/>
      <c r="G58" s="233"/>
      <c r="H58" s="233"/>
      <c r="I58" s="233"/>
      <c r="J58" s="234"/>
      <c r="K58" s="225"/>
      <c r="L58" s="232"/>
      <c r="M58" s="233"/>
      <c r="N58" s="233"/>
      <c r="O58" s="233"/>
      <c r="P58" s="233"/>
      <c r="Q58" s="233"/>
      <c r="R58" s="233"/>
      <c r="S58" s="233"/>
      <c r="T58" s="234"/>
    </row>
    <row r="59" spans="1:20" customFormat="1" ht="14.5">
      <c r="A59" s="223" t="s">
        <v>154</v>
      </c>
      <c r="B59" s="226"/>
      <c r="C59" s="227"/>
      <c r="D59" s="227"/>
      <c r="E59" s="227"/>
      <c r="F59" s="227"/>
      <c r="G59" s="227"/>
      <c r="H59" s="227"/>
      <c r="I59" s="227"/>
      <c r="J59" s="228"/>
      <c r="K59" s="223" t="s">
        <v>158</v>
      </c>
      <c r="L59" s="226"/>
      <c r="M59" s="227"/>
      <c r="N59" s="227"/>
      <c r="O59" s="227"/>
      <c r="P59" s="227"/>
      <c r="Q59" s="227"/>
      <c r="R59" s="227"/>
      <c r="S59" s="227"/>
      <c r="T59" s="228"/>
    </row>
    <row r="60" spans="1:20" customFormat="1" ht="14.5">
      <c r="A60" s="224"/>
      <c r="B60" s="229"/>
      <c r="C60" s="230"/>
      <c r="D60" s="230"/>
      <c r="E60" s="230"/>
      <c r="F60" s="230"/>
      <c r="G60" s="230"/>
      <c r="H60" s="230"/>
      <c r="I60" s="230"/>
      <c r="J60" s="231"/>
      <c r="K60" s="224"/>
      <c r="L60" s="229"/>
      <c r="M60" s="230"/>
      <c r="N60" s="230"/>
      <c r="O60" s="230"/>
      <c r="P60" s="230"/>
      <c r="Q60" s="230"/>
      <c r="R60" s="230"/>
      <c r="S60" s="230"/>
      <c r="T60" s="231"/>
    </row>
    <row r="61" spans="1:20" customFormat="1" ht="14.5">
      <c r="A61" s="224"/>
      <c r="B61" s="229"/>
      <c r="C61" s="230"/>
      <c r="D61" s="230"/>
      <c r="E61" s="230"/>
      <c r="F61" s="230"/>
      <c r="G61" s="230"/>
      <c r="H61" s="230"/>
      <c r="I61" s="230"/>
      <c r="J61" s="231"/>
      <c r="K61" s="224"/>
      <c r="L61" s="229"/>
      <c r="M61" s="230"/>
      <c r="N61" s="230"/>
      <c r="O61" s="230"/>
      <c r="P61" s="230"/>
      <c r="Q61" s="230"/>
      <c r="R61" s="230"/>
      <c r="S61" s="230"/>
      <c r="T61" s="231"/>
    </row>
    <row r="62" spans="1:20" customFormat="1" ht="14.5">
      <c r="A62" s="224"/>
      <c r="B62" s="229"/>
      <c r="C62" s="230"/>
      <c r="D62" s="230"/>
      <c r="E62" s="230"/>
      <c r="F62" s="230"/>
      <c r="G62" s="230"/>
      <c r="H62" s="230"/>
      <c r="I62" s="230"/>
      <c r="J62" s="231"/>
      <c r="K62" s="224"/>
      <c r="L62" s="229"/>
      <c r="M62" s="230"/>
      <c r="N62" s="230"/>
      <c r="O62" s="230"/>
      <c r="P62" s="230"/>
      <c r="Q62" s="230"/>
      <c r="R62" s="230"/>
      <c r="S62" s="230"/>
      <c r="T62" s="231"/>
    </row>
    <row r="63" spans="1:20" customFormat="1" ht="14.5">
      <c r="A63" s="224"/>
      <c r="B63" s="229"/>
      <c r="C63" s="230"/>
      <c r="D63" s="230"/>
      <c r="E63" s="230"/>
      <c r="F63" s="230"/>
      <c r="G63" s="230"/>
      <c r="H63" s="230"/>
      <c r="I63" s="230"/>
      <c r="J63" s="231"/>
      <c r="K63" s="224"/>
      <c r="L63" s="229"/>
      <c r="M63" s="230"/>
      <c r="N63" s="230"/>
      <c r="O63" s="230"/>
      <c r="P63" s="230"/>
      <c r="Q63" s="230"/>
      <c r="R63" s="230"/>
      <c r="S63" s="230"/>
      <c r="T63" s="231"/>
    </row>
    <row r="64" spans="1:20" customFormat="1" ht="14.5">
      <c r="A64" s="224"/>
      <c r="B64" s="229"/>
      <c r="C64" s="230"/>
      <c r="D64" s="230"/>
      <c r="E64" s="230"/>
      <c r="F64" s="230"/>
      <c r="G64" s="230"/>
      <c r="H64" s="230"/>
      <c r="I64" s="230"/>
      <c r="J64" s="231"/>
      <c r="K64" s="224"/>
      <c r="L64" s="229"/>
      <c r="M64" s="230"/>
      <c r="N64" s="230"/>
      <c r="O64" s="230"/>
      <c r="P64" s="230"/>
      <c r="Q64" s="230"/>
      <c r="R64" s="230"/>
      <c r="S64" s="230"/>
      <c r="T64" s="231"/>
    </row>
    <row r="65" spans="1:20" customFormat="1" ht="14.5">
      <c r="A65" s="224"/>
      <c r="B65" s="229"/>
      <c r="C65" s="230"/>
      <c r="D65" s="230"/>
      <c r="E65" s="230"/>
      <c r="F65" s="230"/>
      <c r="G65" s="230"/>
      <c r="H65" s="230"/>
      <c r="I65" s="230"/>
      <c r="J65" s="231"/>
      <c r="K65" s="224"/>
      <c r="L65" s="229"/>
      <c r="M65" s="230"/>
      <c r="N65" s="230"/>
      <c r="O65" s="230"/>
      <c r="P65" s="230"/>
      <c r="Q65" s="230"/>
      <c r="R65" s="230"/>
      <c r="S65" s="230"/>
      <c r="T65" s="231"/>
    </row>
    <row r="66" spans="1:20" customFormat="1" ht="14.5">
      <c r="A66" s="224"/>
      <c r="B66" s="229"/>
      <c r="C66" s="230"/>
      <c r="D66" s="230"/>
      <c r="E66" s="230"/>
      <c r="F66" s="230"/>
      <c r="G66" s="230"/>
      <c r="H66" s="230"/>
      <c r="I66" s="230"/>
      <c r="J66" s="231"/>
      <c r="K66" s="224"/>
      <c r="L66" s="229"/>
      <c r="M66" s="230"/>
      <c r="N66" s="230"/>
      <c r="O66" s="230"/>
      <c r="P66" s="230"/>
      <c r="Q66" s="230"/>
      <c r="R66" s="230"/>
      <c r="S66" s="230"/>
      <c r="T66" s="231"/>
    </row>
    <row r="67" spans="1:20" customFormat="1" ht="14.5">
      <c r="A67" s="224"/>
      <c r="B67" s="229"/>
      <c r="C67" s="230"/>
      <c r="D67" s="230"/>
      <c r="E67" s="230"/>
      <c r="F67" s="230"/>
      <c r="G67" s="230"/>
      <c r="H67" s="230"/>
      <c r="I67" s="230"/>
      <c r="J67" s="231"/>
      <c r="K67" s="224"/>
      <c r="L67" s="229"/>
      <c r="M67" s="230"/>
      <c r="N67" s="230"/>
      <c r="O67" s="230"/>
      <c r="P67" s="230"/>
      <c r="Q67" s="230"/>
      <c r="R67" s="230"/>
      <c r="S67" s="230"/>
      <c r="T67" s="231"/>
    </row>
    <row r="68" spans="1:20" customFormat="1" ht="14.5">
      <c r="A68" s="224"/>
      <c r="B68" s="229"/>
      <c r="C68" s="230"/>
      <c r="D68" s="230"/>
      <c r="E68" s="230"/>
      <c r="F68" s="230"/>
      <c r="G68" s="230"/>
      <c r="H68" s="230"/>
      <c r="I68" s="230"/>
      <c r="J68" s="231"/>
      <c r="K68" s="224"/>
      <c r="L68" s="229"/>
      <c r="M68" s="230"/>
      <c r="N68" s="230"/>
      <c r="O68" s="230"/>
      <c r="P68" s="230"/>
      <c r="Q68" s="230"/>
      <c r="R68" s="230"/>
      <c r="S68" s="230"/>
      <c r="T68" s="231"/>
    </row>
    <row r="69" spans="1:20" customFormat="1" ht="14.5">
      <c r="A69" s="224"/>
      <c r="B69" s="229"/>
      <c r="C69" s="230"/>
      <c r="D69" s="230"/>
      <c r="E69" s="230"/>
      <c r="F69" s="230"/>
      <c r="G69" s="230"/>
      <c r="H69" s="230"/>
      <c r="I69" s="230"/>
      <c r="J69" s="231"/>
      <c r="K69" s="224"/>
      <c r="L69" s="229"/>
      <c r="M69" s="230"/>
      <c r="N69" s="230"/>
      <c r="O69" s="230"/>
      <c r="P69" s="230"/>
      <c r="Q69" s="230"/>
      <c r="R69" s="230"/>
      <c r="S69" s="230"/>
      <c r="T69" s="231"/>
    </row>
    <row r="70" spans="1:20" customFormat="1" ht="14.5">
      <c r="A70" s="224"/>
      <c r="B70" s="229"/>
      <c r="C70" s="230"/>
      <c r="D70" s="230"/>
      <c r="E70" s="230"/>
      <c r="F70" s="230"/>
      <c r="G70" s="230"/>
      <c r="H70" s="230"/>
      <c r="I70" s="230"/>
      <c r="J70" s="231"/>
      <c r="K70" s="224"/>
      <c r="L70" s="229"/>
      <c r="M70" s="230"/>
      <c r="N70" s="230"/>
      <c r="O70" s="230"/>
      <c r="P70" s="230"/>
      <c r="Q70" s="230"/>
      <c r="R70" s="230"/>
      <c r="S70" s="230"/>
      <c r="T70" s="231"/>
    </row>
    <row r="71" spans="1:20" customFormat="1" ht="14.5">
      <c r="A71" s="224"/>
      <c r="B71" s="229"/>
      <c r="C71" s="230"/>
      <c r="D71" s="230"/>
      <c r="E71" s="230"/>
      <c r="F71" s="230"/>
      <c r="G71" s="230"/>
      <c r="H71" s="230"/>
      <c r="I71" s="230"/>
      <c r="J71" s="231"/>
      <c r="K71" s="224"/>
      <c r="L71" s="229"/>
      <c r="M71" s="230"/>
      <c r="N71" s="230"/>
      <c r="O71" s="230"/>
      <c r="P71" s="230"/>
      <c r="Q71" s="230"/>
      <c r="R71" s="230"/>
      <c r="S71" s="230"/>
      <c r="T71" s="231"/>
    </row>
    <row r="72" spans="1:20" customFormat="1" ht="14.5">
      <c r="A72" s="224"/>
      <c r="B72" s="229"/>
      <c r="C72" s="230"/>
      <c r="D72" s="230"/>
      <c r="E72" s="230"/>
      <c r="F72" s="230"/>
      <c r="G72" s="230"/>
      <c r="H72" s="230"/>
      <c r="I72" s="230"/>
      <c r="J72" s="231"/>
      <c r="K72" s="224"/>
      <c r="L72" s="229"/>
      <c r="M72" s="230"/>
      <c r="N72" s="230"/>
      <c r="O72" s="230"/>
      <c r="P72" s="230"/>
      <c r="Q72" s="230"/>
      <c r="R72" s="230"/>
      <c r="S72" s="230"/>
      <c r="T72" s="231"/>
    </row>
    <row r="73" spans="1:20" customFormat="1" ht="14.5">
      <c r="A73" s="224"/>
      <c r="B73" s="229"/>
      <c r="C73" s="230"/>
      <c r="D73" s="230"/>
      <c r="E73" s="230"/>
      <c r="F73" s="230"/>
      <c r="G73" s="230"/>
      <c r="H73" s="230"/>
      <c r="I73" s="230"/>
      <c r="J73" s="231"/>
      <c r="K73" s="224"/>
      <c r="L73" s="229"/>
      <c r="M73" s="230"/>
      <c r="N73" s="230"/>
      <c r="O73" s="230"/>
      <c r="P73" s="230"/>
      <c r="Q73" s="230"/>
      <c r="R73" s="230"/>
      <c r="S73" s="230"/>
      <c r="T73" s="231"/>
    </row>
    <row r="74" spans="1:20" customFormat="1" ht="14.5">
      <c r="A74" s="224"/>
      <c r="B74" s="229"/>
      <c r="C74" s="230"/>
      <c r="D74" s="230"/>
      <c r="E74" s="230"/>
      <c r="F74" s="230"/>
      <c r="G74" s="230"/>
      <c r="H74" s="230"/>
      <c r="I74" s="230"/>
      <c r="J74" s="231"/>
      <c r="K74" s="224"/>
      <c r="L74" s="229"/>
      <c r="M74" s="230"/>
      <c r="N74" s="230"/>
      <c r="O74" s="230"/>
      <c r="P74" s="230"/>
      <c r="Q74" s="230"/>
      <c r="R74" s="230"/>
      <c r="S74" s="230"/>
      <c r="T74" s="231"/>
    </row>
    <row r="75" spans="1:20" customFormat="1" ht="14.5">
      <c r="A75" s="224"/>
      <c r="B75" s="229"/>
      <c r="C75" s="230"/>
      <c r="D75" s="230"/>
      <c r="E75" s="230"/>
      <c r="F75" s="230"/>
      <c r="G75" s="230"/>
      <c r="H75" s="230"/>
      <c r="I75" s="230"/>
      <c r="J75" s="231"/>
      <c r="K75" s="224"/>
      <c r="L75" s="229"/>
      <c r="M75" s="230"/>
      <c r="N75" s="230"/>
      <c r="O75" s="230"/>
      <c r="P75" s="230"/>
      <c r="Q75" s="230"/>
      <c r="R75" s="230"/>
      <c r="S75" s="230"/>
      <c r="T75" s="231"/>
    </row>
    <row r="76" spans="1:20" customFormat="1" ht="14.5">
      <c r="A76" s="224"/>
      <c r="B76" s="229"/>
      <c r="C76" s="230"/>
      <c r="D76" s="230"/>
      <c r="E76" s="230"/>
      <c r="F76" s="230"/>
      <c r="G76" s="230"/>
      <c r="H76" s="230"/>
      <c r="I76" s="230"/>
      <c r="J76" s="231"/>
      <c r="K76" s="224"/>
      <c r="L76" s="229"/>
      <c r="M76" s="230"/>
      <c r="N76" s="230"/>
      <c r="O76" s="230"/>
      <c r="P76" s="230"/>
      <c r="Q76" s="230"/>
      <c r="R76" s="230"/>
      <c r="S76" s="230"/>
      <c r="T76" s="231"/>
    </row>
    <row r="77" spans="1:20" customFormat="1" ht="14.5">
      <c r="A77" s="224"/>
      <c r="B77" s="229"/>
      <c r="C77" s="230"/>
      <c r="D77" s="230"/>
      <c r="E77" s="230"/>
      <c r="F77" s="230"/>
      <c r="G77" s="230"/>
      <c r="H77" s="230"/>
      <c r="I77" s="230"/>
      <c r="J77" s="231"/>
      <c r="K77" s="224"/>
      <c r="L77" s="229"/>
      <c r="M77" s="230"/>
      <c r="N77" s="230"/>
      <c r="O77" s="230"/>
      <c r="P77" s="230"/>
      <c r="Q77" s="230"/>
      <c r="R77" s="230"/>
      <c r="S77" s="230"/>
      <c r="T77" s="231"/>
    </row>
    <row r="78" spans="1:20" customFormat="1" ht="14.5">
      <c r="A78" s="224"/>
      <c r="B78" s="229"/>
      <c r="C78" s="230"/>
      <c r="D78" s="230"/>
      <c r="E78" s="230"/>
      <c r="F78" s="230"/>
      <c r="G78" s="230"/>
      <c r="H78" s="230"/>
      <c r="I78" s="230"/>
      <c r="J78" s="231"/>
      <c r="K78" s="224"/>
      <c r="L78" s="229"/>
      <c r="M78" s="230"/>
      <c r="N78" s="230"/>
      <c r="O78" s="230"/>
      <c r="P78" s="230"/>
      <c r="Q78" s="230"/>
      <c r="R78" s="230"/>
      <c r="S78" s="230"/>
      <c r="T78" s="231"/>
    </row>
    <row r="79" spans="1:20" customFormat="1" ht="14.5">
      <c r="A79" s="224"/>
      <c r="B79" s="229"/>
      <c r="C79" s="230"/>
      <c r="D79" s="230"/>
      <c r="E79" s="230"/>
      <c r="F79" s="230"/>
      <c r="G79" s="230"/>
      <c r="H79" s="230"/>
      <c r="I79" s="230"/>
      <c r="J79" s="231"/>
      <c r="K79" s="224"/>
      <c r="L79" s="229"/>
      <c r="M79" s="230"/>
      <c r="N79" s="230"/>
      <c r="O79" s="230"/>
      <c r="P79" s="230"/>
      <c r="Q79" s="230"/>
      <c r="R79" s="230"/>
      <c r="S79" s="230"/>
      <c r="T79" s="231"/>
    </row>
    <row r="80" spans="1:20" customFormat="1" ht="14.5">
      <c r="A80" s="224"/>
      <c r="B80" s="229"/>
      <c r="C80" s="230"/>
      <c r="D80" s="230"/>
      <c r="E80" s="230"/>
      <c r="F80" s="230"/>
      <c r="G80" s="230"/>
      <c r="H80" s="230"/>
      <c r="I80" s="230"/>
      <c r="J80" s="231"/>
      <c r="K80" s="224"/>
      <c r="L80" s="229"/>
      <c r="M80" s="230"/>
      <c r="N80" s="230"/>
      <c r="O80" s="230"/>
      <c r="P80" s="230"/>
      <c r="Q80" s="230"/>
      <c r="R80" s="230"/>
      <c r="S80" s="230"/>
      <c r="T80" s="231"/>
    </row>
    <row r="81" spans="1:20" customFormat="1" ht="14.5">
      <c r="A81" s="224"/>
      <c r="B81" s="229"/>
      <c r="C81" s="230"/>
      <c r="D81" s="230"/>
      <c r="E81" s="230"/>
      <c r="F81" s="230"/>
      <c r="G81" s="230"/>
      <c r="H81" s="230"/>
      <c r="I81" s="230"/>
      <c r="J81" s="231"/>
      <c r="K81" s="224"/>
      <c r="L81" s="229"/>
      <c r="M81" s="230"/>
      <c r="N81" s="230"/>
      <c r="O81" s="230"/>
      <c r="P81" s="230"/>
      <c r="Q81" s="230"/>
      <c r="R81" s="230"/>
      <c r="S81" s="230"/>
      <c r="T81" s="231"/>
    </row>
    <row r="82" spans="1:20" customFormat="1" ht="14.5">
      <c r="A82" s="224"/>
      <c r="B82" s="229"/>
      <c r="C82" s="230"/>
      <c r="D82" s="230"/>
      <c r="E82" s="230"/>
      <c r="F82" s="230"/>
      <c r="G82" s="230"/>
      <c r="H82" s="230"/>
      <c r="I82" s="230"/>
      <c r="J82" s="231"/>
      <c r="K82" s="224"/>
      <c r="L82" s="229"/>
      <c r="M82" s="230"/>
      <c r="N82" s="230"/>
      <c r="O82" s="230"/>
      <c r="P82" s="230"/>
      <c r="Q82" s="230"/>
      <c r="R82" s="230"/>
      <c r="S82" s="230"/>
      <c r="T82" s="231"/>
    </row>
    <row r="83" spans="1:20" customFormat="1" ht="14.5">
      <c r="A83" s="224"/>
      <c r="B83" s="229"/>
      <c r="C83" s="230"/>
      <c r="D83" s="230"/>
      <c r="E83" s="230"/>
      <c r="F83" s="230"/>
      <c r="G83" s="230"/>
      <c r="H83" s="230"/>
      <c r="I83" s="230"/>
      <c r="J83" s="231"/>
      <c r="K83" s="224"/>
      <c r="L83" s="229"/>
      <c r="M83" s="230"/>
      <c r="N83" s="230"/>
      <c r="O83" s="230"/>
      <c r="P83" s="230"/>
      <c r="Q83" s="230"/>
      <c r="R83" s="230"/>
      <c r="S83" s="230"/>
      <c r="T83" s="231"/>
    </row>
    <row r="84" spans="1:20" customFormat="1" ht="14.5">
      <c r="A84" s="224"/>
      <c r="B84" s="229"/>
      <c r="C84" s="230"/>
      <c r="D84" s="230"/>
      <c r="E84" s="230"/>
      <c r="F84" s="230"/>
      <c r="G84" s="230"/>
      <c r="H84" s="230"/>
      <c r="I84" s="230"/>
      <c r="J84" s="231"/>
      <c r="K84" s="224"/>
      <c r="L84" s="229"/>
      <c r="M84" s="230"/>
      <c r="N84" s="230"/>
      <c r="O84" s="230"/>
      <c r="P84" s="230"/>
      <c r="Q84" s="230"/>
      <c r="R84" s="230"/>
      <c r="S84" s="230"/>
      <c r="T84" s="231"/>
    </row>
    <row r="85" spans="1:20" customFormat="1" ht="14.5">
      <c r="A85" s="224"/>
      <c r="B85" s="229"/>
      <c r="C85" s="230"/>
      <c r="D85" s="230"/>
      <c r="E85" s="230"/>
      <c r="F85" s="230"/>
      <c r="G85" s="230"/>
      <c r="H85" s="230"/>
      <c r="I85" s="230"/>
      <c r="J85" s="231"/>
      <c r="K85" s="224"/>
      <c r="L85" s="229"/>
      <c r="M85" s="230"/>
      <c r="N85" s="230"/>
      <c r="O85" s="230"/>
      <c r="P85" s="230"/>
      <c r="Q85" s="230"/>
      <c r="R85" s="230"/>
      <c r="S85" s="230"/>
      <c r="T85" s="231"/>
    </row>
    <row r="86" spans="1:20" customFormat="1" ht="14.5">
      <c r="A86" s="224"/>
      <c r="B86" s="229"/>
      <c r="C86" s="230"/>
      <c r="D86" s="230"/>
      <c r="E86" s="230"/>
      <c r="F86" s="230"/>
      <c r="G86" s="230"/>
      <c r="H86" s="230"/>
      <c r="I86" s="230"/>
      <c r="J86" s="231"/>
      <c r="K86" s="224"/>
      <c r="L86" s="229"/>
      <c r="M86" s="230"/>
      <c r="N86" s="230"/>
      <c r="O86" s="230"/>
      <c r="P86" s="230"/>
      <c r="Q86" s="230"/>
      <c r="R86" s="230"/>
      <c r="S86" s="230"/>
      <c r="T86" s="231"/>
    </row>
    <row r="87" spans="1:20" customFormat="1" ht="14.5">
      <c r="A87" s="224"/>
      <c r="B87" s="229"/>
      <c r="C87" s="230"/>
      <c r="D87" s="230"/>
      <c r="E87" s="230"/>
      <c r="F87" s="230"/>
      <c r="G87" s="230"/>
      <c r="H87" s="230"/>
      <c r="I87" s="230"/>
      <c r="J87" s="231"/>
      <c r="K87" s="224"/>
      <c r="L87" s="229"/>
      <c r="M87" s="230"/>
      <c r="N87" s="230"/>
      <c r="O87" s="230"/>
      <c r="P87" s="230"/>
      <c r="Q87" s="230"/>
      <c r="R87" s="230"/>
      <c r="S87" s="230"/>
      <c r="T87" s="231"/>
    </row>
    <row r="88" spans="1:20" customFormat="1" ht="14.5">
      <c r="A88" s="224"/>
      <c r="B88" s="229"/>
      <c r="C88" s="230"/>
      <c r="D88" s="230"/>
      <c r="E88" s="230"/>
      <c r="F88" s="230"/>
      <c r="G88" s="230"/>
      <c r="H88" s="230"/>
      <c r="I88" s="230"/>
      <c r="J88" s="231"/>
      <c r="K88" s="224"/>
      <c r="L88" s="229"/>
      <c r="M88" s="230"/>
      <c r="N88" s="230"/>
      <c r="O88" s="230"/>
      <c r="P88" s="230"/>
      <c r="Q88" s="230"/>
      <c r="R88" s="230"/>
      <c r="S88" s="230"/>
      <c r="T88" s="231"/>
    </row>
    <row r="89" spans="1:20" customFormat="1" ht="14.5">
      <c r="A89" s="224"/>
      <c r="B89" s="229"/>
      <c r="C89" s="230"/>
      <c r="D89" s="230"/>
      <c r="E89" s="230"/>
      <c r="F89" s="230"/>
      <c r="G89" s="230"/>
      <c r="H89" s="230"/>
      <c r="I89" s="230"/>
      <c r="J89" s="231"/>
      <c r="K89" s="224"/>
      <c r="L89" s="229"/>
      <c r="M89" s="230"/>
      <c r="N89" s="230"/>
      <c r="O89" s="230"/>
      <c r="P89" s="230"/>
      <c r="Q89" s="230"/>
      <c r="R89" s="230"/>
      <c r="S89" s="230"/>
      <c r="T89" s="231"/>
    </row>
    <row r="90" spans="1:20" customFormat="1" ht="14.5">
      <c r="A90" s="224"/>
      <c r="B90" s="229"/>
      <c r="C90" s="230"/>
      <c r="D90" s="230"/>
      <c r="E90" s="230"/>
      <c r="F90" s="230"/>
      <c r="G90" s="230"/>
      <c r="H90" s="230"/>
      <c r="I90" s="230"/>
      <c r="J90" s="231"/>
      <c r="K90" s="224"/>
      <c r="L90" s="229"/>
      <c r="M90" s="230"/>
      <c r="N90" s="230"/>
      <c r="O90" s="230"/>
      <c r="P90" s="230"/>
      <c r="Q90" s="230"/>
      <c r="R90" s="230"/>
      <c r="S90" s="230"/>
      <c r="T90" s="231"/>
    </row>
    <row r="91" spans="1:20" customFormat="1" ht="14.5">
      <c r="A91" s="224"/>
      <c r="B91" s="229"/>
      <c r="C91" s="230"/>
      <c r="D91" s="230"/>
      <c r="E91" s="230"/>
      <c r="F91" s="230"/>
      <c r="G91" s="230"/>
      <c r="H91" s="230"/>
      <c r="I91" s="230"/>
      <c r="J91" s="231"/>
      <c r="K91" s="224"/>
      <c r="L91" s="229"/>
      <c r="M91" s="230"/>
      <c r="N91" s="230"/>
      <c r="O91" s="230"/>
      <c r="P91" s="230"/>
      <c r="Q91" s="230"/>
      <c r="R91" s="230"/>
      <c r="S91" s="230"/>
      <c r="T91" s="231"/>
    </row>
    <row r="92" spans="1:20" customFormat="1" ht="14.5">
      <c r="A92" s="224"/>
      <c r="B92" s="229"/>
      <c r="C92" s="230"/>
      <c r="D92" s="230"/>
      <c r="E92" s="230"/>
      <c r="F92" s="230"/>
      <c r="G92" s="230"/>
      <c r="H92" s="230"/>
      <c r="I92" s="230"/>
      <c r="J92" s="231"/>
      <c r="K92" s="224"/>
      <c r="L92" s="229"/>
      <c r="M92" s="230"/>
      <c r="N92" s="230"/>
      <c r="O92" s="230"/>
      <c r="P92" s="230"/>
      <c r="Q92" s="230"/>
      <c r="R92" s="230"/>
      <c r="S92" s="230"/>
      <c r="T92" s="231"/>
    </row>
    <row r="93" spans="1:20" customFormat="1" ht="14.5">
      <c r="A93" s="224"/>
      <c r="B93" s="229"/>
      <c r="C93" s="230"/>
      <c r="D93" s="230"/>
      <c r="E93" s="230"/>
      <c r="F93" s="230"/>
      <c r="G93" s="230"/>
      <c r="H93" s="230"/>
      <c r="I93" s="230"/>
      <c r="J93" s="231"/>
      <c r="K93" s="224"/>
      <c r="L93" s="229"/>
      <c r="M93" s="230"/>
      <c r="N93" s="230"/>
      <c r="O93" s="230"/>
      <c r="P93" s="230"/>
      <c r="Q93" s="230"/>
      <c r="R93" s="230"/>
      <c r="S93" s="230"/>
      <c r="T93" s="231"/>
    </row>
    <row r="94" spans="1:20" customFormat="1" ht="14.5">
      <c r="A94" s="224"/>
      <c r="B94" s="229"/>
      <c r="C94" s="230"/>
      <c r="D94" s="230"/>
      <c r="E94" s="230"/>
      <c r="F94" s="230"/>
      <c r="G94" s="230"/>
      <c r="H94" s="230"/>
      <c r="I94" s="230"/>
      <c r="J94" s="231"/>
      <c r="K94" s="224"/>
      <c r="L94" s="229"/>
      <c r="M94" s="230"/>
      <c r="N94" s="230"/>
      <c r="O94" s="230"/>
      <c r="P94" s="230"/>
      <c r="Q94" s="230"/>
      <c r="R94" s="230"/>
      <c r="S94" s="230"/>
      <c r="T94" s="231"/>
    </row>
    <row r="95" spans="1:20" customFormat="1" ht="14.5">
      <c r="A95" s="224"/>
      <c r="B95" s="229"/>
      <c r="C95" s="230"/>
      <c r="D95" s="230"/>
      <c r="E95" s="230"/>
      <c r="F95" s="230"/>
      <c r="G95" s="230"/>
      <c r="H95" s="230"/>
      <c r="I95" s="230"/>
      <c r="J95" s="231"/>
      <c r="K95" s="224"/>
      <c r="L95" s="229"/>
      <c r="M95" s="230"/>
      <c r="N95" s="230"/>
      <c r="O95" s="230"/>
      <c r="P95" s="230"/>
      <c r="Q95" s="230"/>
      <c r="R95" s="230"/>
      <c r="S95" s="230"/>
      <c r="T95" s="231"/>
    </row>
    <row r="96" spans="1:20" customFormat="1" ht="14.5">
      <c r="A96" s="224"/>
      <c r="B96" s="229"/>
      <c r="C96" s="230"/>
      <c r="D96" s="230"/>
      <c r="E96" s="230"/>
      <c r="F96" s="230"/>
      <c r="G96" s="230"/>
      <c r="H96" s="230"/>
      <c r="I96" s="230"/>
      <c r="J96" s="231"/>
      <c r="K96" s="224"/>
      <c r="L96" s="229"/>
      <c r="M96" s="230"/>
      <c r="N96" s="230"/>
      <c r="O96" s="230"/>
      <c r="P96" s="230"/>
      <c r="Q96" s="230"/>
      <c r="R96" s="230"/>
      <c r="S96" s="230"/>
      <c r="T96" s="231"/>
    </row>
    <row r="97" spans="1:20" customFormat="1" ht="14.5">
      <c r="A97" s="224"/>
      <c r="B97" s="229"/>
      <c r="C97" s="230"/>
      <c r="D97" s="230"/>
      <c r="E97" s="230"/>
      <c r="F97" s="230"/>
      <c r="G97" s="230"/>
      <c r="H97" s="230"/>
      <c r="I97" s="230"/>
      <c r="J97" s="231"/>
      <c r="K97" s="224"/>
      <c r="L97" s="229"/>
      <c r="M97" s="230"/>
      <c r="N97" s="230"/>
      <c r="O97" s="230"/>
      <c r="P97" s="230"/>
      <c r="Q97" s="230"/>
      <c r="R97" s="230"/>
      <c r="S97" s="230"/>
      <c r="T97" s="231"/>
    </row>
    <row r="98" spans="1:20" customFormat="1" ht="14.5">
      <c r="A98" s="224"/>
      <c r="B98" s="229"/>
      <c r="C98" s="230"/>
      <c r="D98" s="230"/>
      <c r="E98" s="230"/>
      <c r="F98" s="230"/>
      <c r="G98" s="230"/>
      <c r="H98" s="230"/>
      <c r="I98" s="230"/>
      <c r="J98" s="231"/>
      <c r="K98" s="224"/>
      <c r="L98" s="229"/>
      <c r="M98" s="230"/>
      <c r="N98" s="230"/>
      <c r="O98" s="230"/>
      <c r="P98" s="230"/>
      <c r="Q98" s="230"/>
      <c r="R98" s="230"/>
      <c r="S98" s="230"/>
      <c r="T98" s="231"/>
    </row>
    <row r="99" spans="1:20" customFormat="1" ht="14.5">
      <c r="A99" s="224"/>
      <c r="B99" s="229"/>
      <c r="C99" s="230"/>
      <c r="D99" s="230"/>
      <c r="E99" s="230"/>
      <c r="F99" s="230"/>
      <c r="G99" s="230"/>
      <c r="H99" s="230"/>
      <c r="I99" s="230"/>
      <c r="J99" s="231"/>
      <c r="K99" s="224"/>
      <c r="L99" s="229"/>
      <c r="M99" s="230"/>
      <c r="N99" s="230"/>
      <c r="O99" s="230"/>
      <c r="P99" s="230"/>
      <c r="Q99" s="230"/>
      <c r="R99" s="230"/>
      <c r="S99" s="230"/>
      <c r="T99" s="231"/>
    </row>
    <row r="100" spans="1:20" customFormat="1" ht="14.5">
      <c r="A100" s="224"/>
      <c r="B100" s="229"/>
      <c r="C100" s="230"/>
      <c r="D100" s="230"/>
      <c r="E100" s="230"/>
      <c r="F100" s="230"/>
      <c r="G100" s="230"/>
      <c r="H100" s="230"/>
      <c r="I100" s="230"/>
      <c r="J100" s="231"/>
      <c r="K100" s="224"/>
      <c r="L100" s="229"/>
      <c r="M100" s="230"/>
      <c r="N100" s="230"/>
      <c r="O100" s="230"/>
      <c r="P100" s="230"/>
      <c r="Q100" s="230"/>
      <c r="R100" s="230"/>
      <c r="S100" s="230"/>
      <c r="T100" s="231"/>
    </row>
    <row r="101" spans="1:20" customFormat="1" ht="14.5">
      <c r="A101" s="224"/>
      <c r="B101" s="229"/>
      <c r="C101" s="230"/>
      <c r="D101" s="230"/>
      <c r="E101" s="230"/>
      <c r="F101" s="230"/>
      <c r="G101" s="230"/>
      <c r="H101" s="230"/>
      <c r="I101" s="230"/>
      <c r="J101" s="231"/>
      <c r="K101" s="224"/>
      <c r="L101" s="229"/>
      <c r="M101" s="230"/>
      <c r="N101" s="230"/>
      <c r="O101" s="230"/>
      <c r="P101" s="230"/>
      <c r="Q101" s="230"/>
      <c r="R101" s="230"/>
      <c r="S101" s="230"/>
      <c r="T101" s="231"/>
    </row>
    <row r="102" spans="1:20" customFormat="1" ht="14.5">
      <c r="A102" s="224"/>
      <c r="B102" s="229"/>
      <c r="C102" s="230"/>
      <c r="D102" s="230"/>
      <c r="E102" s="230"/>
      <c r="F102" s="230"/>
      <c r="G102" s="230"/>
      <c r="H102" s="230"/>
      <c r="I102" s="230"/>
      <c r="J102" s="231"/>
      <c r="K102" s="224"/>
      <c r="L102" s="229"/>
      <c r="M102" s="230"/>
      <c r="N102" s="230"/>
      <c r="O102" s="230"/>
      <c r="P102" s="230"/>
      <c r="Q102" s="230"/>
      <c r="R102" s="230"/>
      <c r="S102" s="230"/>
      <c r="T102" s="231"/>
    </row>
    <row r="103" spans="1:20" customFormat="1" ht="14.5">
      <c r="A103" s="224"/>
      <c r="B103" s="229"/>
      <c r="C103" s="230"/>
      <c r="D103" s="230"/>
      <c r="E103" s="230"/>
      <c r="F103" s="230"/>
      <c r="G103" s="230"/>
      <c r="H103" s="230"/>
      <c r="I103" s="230"/>
      <c r="J103" s="231"/>
      <c r="K103" s="224"/>
      <c r="L103" s="229"/>
      <c r="M103" s="230"/>
      <c r="N103" s="230"/>
      <c r="O103" s="230"/>
      <c r="P103" s="230"/>
      <c r="Q103" s="230"/>
      <c r="R103" s="230"/>
      <c r="S103" s="230"/>
      <c r="T103" s="231"/>
    </row>
    <row r="104" spans="1:20" customFormat="1" ht="14.5">
      <c r="A104" s="224"/>
      <c r="B104" s="229"/>
      <c r="C104" s="230"/>
      <c r="D104" s="230"/>
      <c r="E104" s="230"/>
      <c r="F104" s="230"/>
      <c r="G104" s="230"/>
      <c r="H104" s="230"/>
      <c r="I104" s="230"/>
      <c r="J104" s="231"/>
      <c r="K104" s="224"/>
      <c r="L104" s="229"/>
      <c r="M104" s="230"/>
      <c r="N104" s="230"/>
      <c r="O104" s="230"/>
      <c r="P104" s="230"/>
      <c r="Q104" s="230"/>
      <c r="R104" s="230"/>
      <c r="S104" s="230"/>
      <c r="T104" s="231"/>
    </row>
    <row r="105" spans="1:20" customFormat="1" ht="14.5">
      <c r="A105" s="224"/>
      <c r="B105" s="229"/>
      <c r="C105" s="230"/>
      <c r="D105" s="230"/>
      <c r="E105" s="230"/>
      <c r="F105" s="230"/>
      <c r="G105" s="230"/>
      <c r="H105" s="230"/>
      <c r="I105" s="230"/>
      <c r="J105" s="231"/>
      <c r="K105" s="224"/>
      <c r="L105" s="229"/>
      <c r="M105" s="230"/>
      <c r="N105" s="230"/>
      <c r="O105" s="230"/>
      <c r="P105" s="230"/>
      <c r="Q105" s="230"/>
      <c r="R105" s="230"/>
      <c r="S105" s="230"/>
      <c r="T105" s="231"/>
    </row>
    <row r="106" spans="1:20" customFormat="1" ht="14.5">
      <c r="A106" s="224"/>
      <c r="B106" s="229"/>
      <c r="C106" s="230"/>
      <c r="D106" s="230"/>
      <c r="E106" s="230"/>
      <c r="F106" s="230"/>
      <c r="G106" s="230"/>
      <c r="H106" s="230"/>
      <c r="I106" s="230"/>
      <c r="J106" s="231"/>
      <c r="K106" s="224"/>
      <c r="L106" s="229"/>
      <c r="M106" s="230"/>
      <c r="N106" s="230"/>
      <c r="O106" s="230"/>
      <c r="P106" s="230"/>
      <c r="Q106" s="230"/>
      <c r="R106" s="230"/>
      <c r="S106" s="230"/>
      <c r="T106" s="231"/>
    </row>
    <row r="107" spans="1:20" customFormat="1" ht="14.5">
      <c r="A107" s="224"/>
      <c r="B107" s="229"/>
      <c r="C107" s="230"/>
      <c r="D107" s="230"/>
      <c r="E107" s="230"/>
      <c r="F107" s="230"/>
      <c r="G107" s="230"/>
      <c r="H107" s="230"/>
      <c r="I107" s="230"/>
      <c r="J107" s="231"/>
      <c r="K107" s="224"/>
      <c r="L107" s="229"/>
      <c r="M107" s="230"/>
      <c r="N107" s="230"/>
      <c r="O107" s="230"/>
      <c r="P107" s="230"/>
      <c r="Q107" s="230"/>
      <c r="R107" s="230"/>
      <c r="S107" s="230"/>
      <c r="T107" s="231"/>
    </row>
    <row r="108" spans="1:20" customFormat="1" ht="14.5">
      <c r="A108" s="224"/>
      <c r="B108" s="229"/>
      <c r="C108" s="230"/>
      <c r="D108" s="230"/>
      <c r="E108" s="230"/>
      <c r="F108" s="230"/>
      <c r="G108" s="230"/>
      <c r="H108" s="230"/>
      <c r="I108" s="230"/>
      <c r="J108" s="231"/>
      <c r="K108" s="224"/>
      <c r="L108" s="229"/>
      <c r="M108" s="230"/>
      <c r="N108" s="230"/>
      <c r="O108" s="230"/>
      <c r="P108" s="230"/>
      <c r="Q108" s="230"/>
      <c r="R108" s="230"/>
      <c r="S108" s="230"/>
      <c r="T108" s="231"/>
    </row>
    <row r="109" spans="1:20" customFormat="1" ht="14.5">
      <c r="A109" s="224"/>
      <c r="B109" s="229"/>
      <c r="C109" s="230"/>
      <c r="D109" s="230"/>
      <c r="E109" s="230"/>
      <c r="F109" s="230"/>
      <c r="G109" s="230"/>
      <c r="H109" s="230"/>
      <c r="I109" s="230"/>
      <c r="J109" s="231"/>
      <c r="K109" s="224"/>
      <c r="L109" s="229"/>
      <c r="M109" s="230"/>
      <c r="N109" s="230"/>
      <c r="O109" s="230"/>
      <c r="P109" s="230"/>
      <c r="Q109" s="230"/>
      <c r="R109" s="230"/>
      <c r="S109" s="230"/>
      <c r="T109" s="231"/>
    </row>
    <row r="110" spans="1:20" customFormat="1" ht="15" thickBot="1">
      <c r="A110" s="225"/>
      <c r="B110" s="232"/>
      <c r="C110" s="233"/>
      <c r="D110" s="233"/>
      <c r="E110" s="233"/>
      <c r="F110" s="233"/>
      <c r="G110" s="233"/>
      <c r="H110" s="233"/>
      <c r="I110" s="233"/>
      <c r="J110" s="234"/>
      <c r="K110" s="225"/>
      <c r="L110" s="232"/>
      <c r="M110" s="233"/>
      <c r="N110" s="233"/>
      <c r="O110" s="233"/>
      <c r="P110" s="233"/>
      <c r="Q110" s="233"/>
      <c r="R110" s="233"/>
      <c r="S110" s="233"/>
      <c r="T110" s="234"/>
    </row>
    <row r="111" spans="1:20" customFormat="1" ht="14.5">
      <c r="A111" s="223" t="s">
        <v>155</v>
      </c>
      <c r="B111" s="226"/>
      <c r="C111" s="227"/>
      <c r="D111" s="227"/>
      <c r="E111" s="227"/>
      <c r="F111" s="227"/>
      <c r="G111" s="227"/>
      <c r="H111" s="227"/>
      <c r="I111" s="227"/>
      <c r="J111" s="228"/>
      <c r="K111" s="223" t="s">
        <v>157</v>
      </c>
      <c r="L111" s="226"/>
      <c r="M111" s="227"/>
      <c r="N111" s="227"/>
      <c r="O111" s="227"/>
      <c r="P111" s="227"/>
      <c r="Q111" s="227"/>
      <c r="R111" s="227"/>
      <c r="S111" s="227"/>
      <c r="T111" s="228"/>
    </row>
    <row r="112" spans="1:20" customFormat="1" ht="14.5">
      <c r="A112" s="224"/>
      <c r="B112" s="229"/>
      <c r="C112" s="230"/>
      <c r="D112" s="230"/>
      <c r="E112" s="230"/>
      <c r="F112" s="230"/>
      <c r="G112" s="230"/>
      <c r="H112" s="230"/>
      <c r="I112" s="230"/>
      <c r="J112" s="231"/>
      <c r="K112" s="224"/>
      <c r="L112" s="229"/>
      <c r="M112" s="230"/>
      <c r="N112" s="230"/>
      <c r="O112" s="230"/>
      <c r="P112" s="230"/>
      <c r="Q112" s="230"/>
      <c r="R112" s="230"/>
      <c r="S112" s="230"/>
      <c r="T112" s="231"/>
    </row>
    <row r="113" spans="1:20" customFormat="1" ht="14.5">
      <c r="A113" s="224"/>
      <c r="B113" s="229"/>
      <c r="C113" s="230"/>
      <c r="D113" s="230"/>
      <c r="E113" s="230"/>
      <c r="F113" s="230"/>
      <c r="G113" s="230"/>
      <c r="H113" s="230"/>
      <c r="I113" s="230"/>
      <c r="J113" s="231"/>
      <c r="K113" s="224"/>
      <c r="L113" s="229"/>
      <c r="M113" s="230"/>
      <c r="N113" s="230"/>
      <c r="O113" s="230"/>
      <c r="P113" s="230"/>
      <c r="Q113" s="230"/>
      <c r="R113" s="230"/>
      <c r="S113" s="230"/>
      <c r="T113" s="231"/>
    </row>
    <row r="114" spans="1:20" customFormat="1" ht="14.5">
      <c r="A114" s="224"/>
      <c r="B114" s="229"/>
      <c r="C114" s="230"/>
      <c r="D114" s="230"/>
      <c r="E114" s="230"/>
      <c r="F114" s="230"/>
      <c r="G114" s="230"/>
      <c r="H114" s="230"/>
      <c r="I114" s="230"/>
      <c r="J114" s="231"/>
      <c r="K114" s="224"/>
      <c r="L114" s="229"/>
      <c r="M114" s="230"/>
      <c r="N114" s="230"/>
      <c r="O114" s="230"/>
      <c r="P114" s="230"/>
      <c r="Q114" s="230"/>
      <c r="R114" s="230"/>
      <c r="S114" s="230"/>
      <c r="T114" s="231"/>
    </row>
    <row r="115" spans="1:20" customFormat="1" ht="14.5">
      <c r="A115" s="224"/>
      <c r="B115" s="229"/>
      <c r="C115" s="230"/>
      <c r="D115" s="230"/>
      <c r="E115" s="230"/>
      <c r="F115" s="230"/>
      <c r="G115" s="230"/>
      <c r="H115" s="230"/>
      <c r="I115" s="230"/>
      <c r="J115" s="231"/>
      <c r="K115" s="224"/>
      <c r="L115" s="229"/>
      <c r="M115" s="230"/>
      <c r="N115" s="230"/>
      <c r="O115" s="230"/>
      <c r="P115" s="230"/>
      <c r="Q115" s="230"/>
      <c r="R115" s="230"/>
      <c r="S115" s="230"/>
      <c r="T115" s="231"/>
    </row>
    <row r="116" spans="1:20" customFormat="1" ht="14.5">
      <c r="A116" s="224"/>
      <c r="B116" s="229"/>
      <c r="C116" s="230"/>
      <c r="D116" s="230"/>
      <c r="E116" s="230"/>
      <c r="F116" s="230"/>
      <c r="G116" s="230"/>
      <c r="H116" s="230"/>
      <c r="I116" s="230"/>
      <c r="J116" s="231"/>
      <c r="K116" s="224"/>
      <c r="L116" s="229"/>
      <c r="M116" s="230"/>
      <c r="N116" s="230"/>
      <c r="O116" s="230"/>
      <c r="P116" s="230"/>
      <c r="Q116" s="230"/>
      <c r="R116" s="230"/>
      <c r="S116" s="230"/>
      <c r="T116" s="231"/>
    </row>
    <row r="117" spans="1:20" customFormat="1" ht="14.5">
      <c r="A117" s="224"/>
      <c r="B117" s="229"/>
      <c r="C117" s="230"/>
      <c r="D117" s="230"/>
      <c r="E117" s="230"/>
      <c r="F117" s="230"/>
      <c r="G117" s="230"/>
      <c r="H117" s="230"/>
      <c r="I117" s="230"/>
      <c r="J117" s="231"/>
      <c r="K117" s="224"/>
      <c r="L117" s="229"/>
      <c r="M117" s="230"/>
      <c r="N117" s="230"/>
      <c r="O117" s="230"/>
      <c r="P117" s="230"/>
      <c r="Q117" s="230"/>
      <c r="R117" s="230"/>
      <c r="S117" s="230"/>
      <c r="T117" s="231"/>
    </row>
    <row r="118" spans="1:20" customFormat="1" ht="14.5">
      <c r="A118" s="224"/>
      <c r="B118" s="229"/>
      <c r="C118" s="230"/>
      <c r="D118" s="230"/>
      <c r="E118" s="230"/>
      <c r="F118" s="230"/>
      <c r="G118" s="230"/>
      <c r="H118" s="230"/>
      <c r="I118" s="230"/>
      <c r="J118" s="231"/>
      <c r="K118" s="224"/>
      <c r="L118" s="229"/>
      <c r="M118" s="230"/>
      <c r="N118" s="230"/>
      <c r="O118" s="230"/>
      <c r="P118" s="230"/>
      <c r="Q118" s="230"/>
      <c r="R118" s="230"/>
      <c r="S118" s="230"/>
      <c r="T118" s="231"/>
    </row>
    <row r="119" spans="1:20" customFormat="1" ht="14.5">
      <c r="A119" s="224"/>
      <c r="B119" s="229"/>
      <c r="C119" s="230"/>
      <c r="D119" s="230"/>
      <c r="E119" s="230"/>
      <c r="F119" s="230"/>
      <c r="G119" s="230"/>
      <c r="H119" s="230"/>
      <c r="I119" s="230"/>
      <c r="J119" s="231"/>
      <c r="K119" s="224"/>
      <c r="L119" s="229"/>
      <c r="M119" s="230"/>
      <c r="N119" s="230"/>
      <c r="O119" s="230"/>
      <c r="P119" s="230"/>
      <c r="Q119" s="230"/>
      <c r="R119" s="230"/>
      <c r="S119" s="230"/>
      <c r="T119" s="231"/>
    </row>
    <row r="120" spans="1:20" customFormat="1" ht="14.5">
      <c r="A120" s="224"/>
      <c r="B120" s="229"/>
      <c r="C120" s="230"/>
      <c r="D120" s="230"/>
      <c r="E120" s="230"/>
      <c r="F120" s="230"/>
      <c r="G120" s="230"/>
      <c r="H120" s="230"/>
      <c r="I120" s="230"/>
      <c r="J120" s="231"/>
      <c r="K120" s="224"/>
      <c r="L120" s="229"/>
      <c r="M120" s="230"/>
      <c r="N120" s="230"/>
      <c r="O120" s="230"/>
      <c r="P120" s="230"/>
      <c r="Q120" s="230"/>
      <c r="R120" s="230"/>
      <c r="S120" s="230"/>
      <c r="T120" s="231"/>
    </row>
    <row r="121" spans="1:20" customFormat="1" ht="14.5">
      <c r="A121" s="224"/>
      <c r="B121" s="229"/>
      <c r="C121" s="230"/>
      <c r="D121" s="230"/>
      <c r="E121" s="230"/>
      <c r="F121" s="230"/>
      <c r="G121" s="230"/>
      <c r="H121" s="230"/>
      <c r="I121" s="230"/>
      <c r="J121" s="231"/>
      <c r="K121" s="224"/>
      <c r="L121" s="229"/>
      <c r="M121" s="230"/>
      <c r="N121" s="230"/>
      <c r="O121" s="230"/>
      <c r="P121" s="230"/>
      <c r="Q121" s="230"/>
      <c r="R121" s="230"/>
      <c r="S121" s="230"/>
      <c r="T121" s="231"/>
    </row>
    <row r="122" spans="1:20" customFormat="1" ht="14.5">
      <c r="A122" s="224"/>
      <c r="B122" s="229"/>
      <c r="C122" s="230"/>
      <c r="D122" s="230"/>
      <c r="E122" s="230"/>
      <c r="F122" s="230"/>
      <c r="G122" s="230"/>
      <c r="H122" s="230"/>
      <c r="I122" s="230"/>
      <c r="J122" s="231"/>
      <c r="K122" s="224"/>
      <c r="L122" s="229"/>
      <c r="M122" s="230"/>
      <c r="N122" s="230"/>
      <c r="O122" s="230"/>
      <c r="P122" s="230"/>
      <c r="Q122" s="230"/>
      <c r="R122" s="230"/>
      <c r="S122" s="230"/>
      <c r="T122" s="231"/>
    </row>
    <row r="123" spans="1:20" customFormat="1" ht="14.5">
      <c r="A123" s="224"/>
      <c r="B123" s="229"/>
      <c r="C123" s="230"/>
      <c r="D123" s="230"/>
      <c r="E123" s="230"/>
      <c r="F123" s="230"/>
      <c r="G123" s="230"/>
      <c r="H123" s="230"/>
      <c r="I123" s="230"/>
      <c r="J123" s="231"/>
      <c r="K123" s="224"/>
      <c r="L123" s="229"/>
      <c r="M123" s="230"/>
      <c r="N123" s="230"/>
      <c r="O123" s="230"/>
      <c r="P123" s="230"/>
      <c r="Q123" s="230"/>
      <c r="R123" s="230"/>
      <c r="S123" s="230"/>
      <c r="T123" s="231"/>
    </row>
    <row r="124" spans="1:20" customFormat="1" ht="14.5">
      <c r="A124" s="224"/>
      <c r="B124" s="229"/>
      <c r="C124" s="230"/>
      <c r="D124" s="230"/>
      <c r="E124" s="230"/>
      <c r="F124" s="230"/>
      <c r="G124" s="230"/>
      <c r="H124" s="230"/>
      <c r="I124" s="230"/>
      <c r="J124" s="231"/>
      <c r="K124" s="224"/>
      <c r="L124" s="229"/>
      <c r="M124" s="230"/>
      <c r="N124" s="230"/>
      <c r="O124" s="230"/>
      <c r="P124" s="230"/>
      <c r="Q124" s="230"/>
      <c r="R124" s="230"/>
      <c r="S124" s="230"/>
      <c r="T124" s="231"/>
    </row>
    <row r="125" spans="1:20" customFormat="1" ht="14.5">
      <c r="A125" s="224"/>
      <c r="B125" s="229"/>
      <c r="C125" s="230"/>
      <c r="D125" s="230"/>
      <c r="E125" s="230"/>
      <c r="F125" s="230"/>
      <c r="G125" s="230"/>
      <c r="H125" s="230"/>
      <c r="I125" s="230"/>
      <c r="J125" s="231"/>
      <c r="K125" s="224"/>
      <c r="L125" s="229"/>
      <c r="M125" s="230"/>
      <c r="N125" s="230"/>
      <c r="O125" s="230"/>
      <c r="P125" s="230"/>
      <c r="Q125" s="230"/>
      <c r="R125" s="230"/>
      <c r="S125" s="230"/>
      <c r="T125" s="231"/>
    </row>
    <row r="126" spans="1:20" customFormat="1" ht="14.5">
      <c r="A126" s="224"/>
      <c r="B126" s="229"/>
      <c r="C126" s="230"/>
      <c r="D126" s="230"/>
      <c r="E126" s="230"/>
      <c r="F126" s="230"/>
      <c r="G126" s="230"/>
      <c r="H126" s="230"/>
      <c r="I126" s="230"/>
      <c r="J126" s="231"/>
      <c r="K126" s="224"/>
      <c r="L126" s="229"/>
      <c r="M126" s="230"/>
      <c r="N126" s="230"/>
      <c r="O126" s="230"/>
      <c r="P126" s="230"/>
      <c r="Q126" s="230"/>
      <c r="R126" s="230"/>
      <c r="S126" s="230"/>
      <c r="T126" s="231"/>
    </row>
    <row r="127" spans="1:20" customFormat="1" ht="14.5">
      <c r="A127" s="224"/>
      <c r="B127" s="229"/>
      <c r="C127" s="230"/>
      <c r="D127" s="230"/>
      <c r="E127" s="230"/>
      <c r="F127" s="230"/>
      <c r="G127" s="230"/>
      <c r="H127" s="230"/>
      <c r="I127" s="230"/>
      <c r="J127" s="231"/>
      <c r="K127" s="224"/>
      <c r="L127" s="229"/>
      <c r="M127" s="230"/>
      <c r="N127" s="230"/>
      <c r="O127" s="230"/>
      <c r="P127" s="230"/>
      <c r="Q127" s="230"/>
      <c r="R127" s="230"/>
      <c r="S127" s="230"/>
      <c r="T127" s="231"/>
    </row>
    <row r="128" spans="1:20" customFormat="1" ht="14.5">
      <c r="A128" s="224"/>
      <c r="B128" s="229"/>
      <c r="C128" s="230"/>
      <c r="D128" s="230"/>
      <c r="E128" s="230"/>
      <c r="F128" s="230"/>
      <c r="G128" s="230"/>
      <c r="H128" s="230"/>
      <c r="I128" s="230"/>
      <c r="J128" s="231"/>
      <c r="K128" s="224"/>
      <c r="L128" s="229"/>
      <c r="M128" s="230"/>
      <c r="N128" s="230"/>
      <c r="O128" s="230"/>
      <c r="P128" s="230"/>
      <c r="Q128" s="230"/>
      <c r="R128" s="230"/>
      <c r="S128" s="230"/>
      <c r="T128" s="231"/>
    </row>
    <row r="129" spans="1:20" customFormat="1" ht="14.5">
      <c r="A129" s="224"/>
      <c r="B129" s="229"/>
      <c r="C129" s="230"/>
      <c r="D129" s="230"/>
      <c r="E129" s="230"/>
      <c r="F129" s="230"/>
      <c r="G129" s="230"/>
      <c r="H129" s="230"/>
      <c r="I129" s="230"/>
      <c r="J129" s="231"/>
      <c r="K129" s="224"/>
      <c r="L129" s="229"/>
      <c r="M129" s="230"/>
      <c r="N129" s="230"/>
      <c r="O129" s="230"/>
      <c r="P129" s="230"/>
      <c r="Q129" s="230"/>
      <c r="R129" s="230"/>
      <c r="S129" s="230"/>
      <c r="T129" s="231"/>
    </row>
    <row r="130" spans="1:20" customFormat="1" ht="14.5">
      <c r="A130" s="224"/>
      <c r="B130" s="229"/>
      <c r="C130" s="230"/>
      <c r="D130" s="230"/>
      <c r="E130" s="230"/>
      <c r="F130" s="230"/>
      <c r="G130" s="230"/>
      <c r="H130" s="230"/>
      <c r="I130" s="230"/>
      <c r="J130" s="231"/>
      <c r="K130" s="224"/>
      <c r="L130" s="229"/>
      <c r="M130" s="230"/>
      <c r="N130" s="230"/>
      <c r="O130" s="230"/>
      <c r="P130" s="230"/>
      <c r="Q130" s="230"/>
      <c r="R130" s="230"/>
      <c r="S130" s="230"/>
      <c r="T130" s="231"/>
    </row>
    <row r="131" spans="1:20" customFormat="1" ht="14.5">
      <c r="A131" s="224"/>
      <c r="B131" s="229"/>
      <c r="C131" s="230"/>
      <c r="D131" s="230"/>
      <c r="E131" s="230"/>
      <c r="F131" s="230"/>
      <c r="G131" s="230"/>
      <c r="H131" s="230"/>
      <c r="I131" s="230"/>
      <c r="J131" s="231"/>
      <c r="K131" s="224"/>
      <c r="L131" s="229"/>
      <c r="M131" s="230"/>
      <c r="N131" s="230"/>
      <c r="O131" s="230"/>
      <c r="P131" s="230"/>
      <c r="Q131" s="230"/>
      <c r="R131" s="230"/>
      <c r="S131" s="230"/>
      <c r="T131" s="231"/>
    </row>
    <row r="132" spans="1:20" customFormat="1" ht="14.5">
      <c r="A132" s="224"/>
      <c r="B132" s="229"/>
      <c r="C132" s="230"/>
      <c r="D132" s="230"/>
      <c r="E132" s="230"/>
      <c r="F132" s="230"/>
      <c r="G132" s="230"/>
      <c r="H132" s="230"/>
      <c r="I132" s="230"/>
      <c r="J132" s="231"/>
      <c r="K132" s="224"/>
      <c r="L132" s="229"/>
      <c r="M132" s="230"/>
      <c r="N132" s="230"/>
      <c r="O132" s="230"/>
      <c r="P132" s="230"/>
      <c r="Q132" s="230"/>
      <c r="R132" s="230"/>
      <c r="S132" s="230"/>
      <c r="T132" s="231"/>
    </row>
    <row r="133" spans="1:20" customFormat="1" ht="14.5">
      <c r="A133" s="224"/>
      <c r="B133" s="229"/>
      <c r="C133" s="230"/>
      <c r="D133" s="230"/>
      <c r="E133" s="230"/>
      <c r="F133" s="230"/>
      <c r="G133" s="230"/>
      <c r="H133" s="230"/>
      <c r="I133" s="230"/>
      <c r="J133" s="231"/>
      <c r="K133" s="224"/>
      <c r="L133" s="229"/>
      <c r="M133" s="230"/>
      <c r="N133" s="230"/>
      <c r="O133" s="230"/>
      <c r="P133" s="230"/>
      <c r="Q133" s="230"/>
      <c r="R133" s="230"/>
      <c r="S133" s="230"/>
      <c r="T133" s="231"/>
    </row>
    <row r="134" spans="1:20" customFormat="1" ht="14.5">
      <c r="A134" s="224"/>
      <c r="B134" s="229"/>
      <c r="C134" s="230"/>
      <c r="D134" s="230"/>
      <c r="E134" s="230"/>
      <c r="F134" s="230"/>
      <c r="G134" s="230"/>
      <c r="H134" s="230"/>
      <c r="I134" s="230"/>
      <c r="J134" s="231"/>
      <c r="K134" s="224"/>
      <c r="L134" s="229"/>
      <c r="M134" s="230"/>
      <c r="N134" s="230"/>
      <c r="O134" s="230"/>
      <c r="P134" s="230"/>
      <c r="Q134" s="230"/>
      <c r="R134" s="230"/>
      <c r="S134" s="230"/>
      <c r="T134" s="231"/>
    </row>
    <row r="135" spans="1:20" customFormat="1" ht="14.5">
      <c r="A135" s="224"/>
      <c r="B135" s="229"/>
      <c r="C135" s="230"/>
      <c r="D135" s="230"/>
      <c r="E135" s="230"/>
      <c r="F135" s="230"/>
      <c r="G135" s="230"/>
      <c r="H135" s="230"/>
      <c r="I135" s="230"/>
      <c r="J135" s="231"/>
      <c r="K135" s="224"/>
      <c r="L135" s="229"/>
      <c r="M135" s="230"/>
      <c r="N135" s="230"/>
      <c r="O135" s="230"/>
      <c r="P135" s="230"/>
      <c r="Q135" s="230"/>
      <c r="R135" s="230"/>
      <c r="S135" s="230"/>
      <c r="T135" s="231"/>
    </row>
    <row r="136" spans="1:20" customFormat="1" ht="14.5">
      <c r="A136" s="224"/>
      <c r="B136" s="229"/>
      <c r="C136" s="230"/>
      <c r="D136" s="230"/>
      <c r="E136" s="230"/>
      <c r="F136" s="230"/>
      <c r="G136" s="230"/>
      <c r="H136" s="230"/>
      <c r="I136" s="230"/>
      <c r="J136" s="231"/>
      <c r="K136" s="224"/>
      <c r="L136" s="229"/>
      <c r="M136" s="230"/>
      <c r="N136" s="230"/>
      <c r="O136" s="230"/>
      <c r="P136" s="230"/>
      <c r="Q136" s="230"/>
      <c r="R136" s="230"/>
      <c r="S136" s="230"/>
      <c r="T136" s="231"/>
    </row>
    <row r="137" spans="1:20" customFormat="1" ht="14.5">
      <c r="A137" s="224"/>
      <c r="B137" s="229"/>
      <c r="C137" s="230"/>
      <c r="D137" s="230"/>
      <c r="E137" s="230"/>
      <c r="F137" s="230"/>
      <c r="G137" s="230"/>
      <c r="H137" s="230"/>
      <c r="I137" s="230"/>
      <c r="J137" s="231"/>
      <c r="K137" s="224"/>
      <c r="L137" s="229"/>
      <c r="M137" s="230"/>
      <c r="N137" s="230"/>
      <c r="O137" s="230"/>
      <c r="P137" s="230"/>
      <c r="Q137" s="230"/>
      <c r="R137" s="230"/>
      <c r="S137" s="230"/>
      <c r="T137" s="231"/>
    </row>
    <row r="138" spans="1:20" customFormat="1" ht="14.5">
      <c r="A138" s="224"/>
      <c r="B138" s="229"/>
      <c r="C138" s="230"/>
      <c r="D138" s="230"/>
      <c r="E138" s="230"/>
      <c r="F138" s="230"/>
      <c r="G138" s="230"/>
      <c r="H138" s="230"/>
      <c r="I138" s="230"/>
      <c r="J138" s="231"/>
      <c r="K138" s="224"/>
      <c r="L138" s="229"/>
      <c r="M138" s="230"/>
      <c r="N138" s="230"/>
      <c r="O138" s="230"/>
      <c r="P138" s="230"/>
      <c r="Q138" s="230"/>
      <c r="R138" s="230"/>
      <c r="S138" s="230"/>
      <c r="T138" s="231"/>
    </row>
    <row r="139" spans="1:20" customFormat="1" ht="14.5">
      <c r="A139" s="224"/>
      <c r="B139" s="229"/>
      <c r="C139" s="230"/>
      <c r="D139" s="230"/>
      <c r="E139" s="230"/>
      <c r="F139" s="230"/>
      <c r="G139" s="230"/>
      <c r="H139" s="230"/>
      <c r="I139" s="230"/>
      <c r="J139" s="231"/>
      <c r="K139" s="224"/>
      <c r="L139" s="229"/>
      <c r="M139" s="230"/>
      <c r="N139" s="230"/>
      <c r="O139" s="230"/>
      <c r="P139" s="230"/>
      <c r="Q139" s="230"/>
      <c r="R139" s="230"/>
      <c r="S139" s="230"/>
      <c r="T139" s="231"/>
    </row>
    <row r="140" spans="1:20" customFormat="1" ht="14.5">
      <c r="A140" s="224"/>
      <c r="B140" s="229"/>
      <c r="C140" s="230"/>
      <c r="D140" s="230"/>
      <c r="E140" s="230"/>
      <c r="F140" s="230"/>
      <c r="G140" s="230"/>
      <c r="H140" s="230"/>
      <c r="I140" s="230"/>
      <c r="J140" s="231"/>
      <c r="K140" s="224"/>
      <c r="L140" s="229"/>
      <c r="M140" s="230"/>
      <c r="N140" s="230"/>
      <c r="O140" s="230"/>
      <c r="P140" s="230"/>
      <c r="Q140" s="230"/>
      <c r="R140" s="230"/>
      <c r="S140" s="230"/>
      <c r="T140" s="231"/>
    </row>
    <row r="141" spans="1:20" customFormat="1" ht="14.5">
      <c r="A141" s="224"/>
      <c r="B141" s="229"/>
      <c r="C141" s="230"/>
      <c r="D141" s="230"/>
      <c r="E141" s="230"/>
      <c r="F141" s="230"/>
      <c r="G141" s="230"/>
      <c r="H141" s="230"/>
      <c r="I141" s="230"/>
      <c r="J141" s="231"/>
      <c r="K141" s="224"/>
      <c r="L141" s="229"/>
      <c r="M141" s="230"/>
      <c r="N141" s="230"/>
      <c r="O141" s="230"/>
      <c r="P141" s="230"/>
      <c r="Q141" s="230"/>
      <c r="R141" s="230"/>
      <c r="S141" s="230"/>
      <c r="T141" s="231"/>
    </row>
    <row r="142" spans="1:20" customFormat="1" ht="14.5">
      <c r="A142" s="224"/>
      <c r="B142" s="229"/>
      <c r="C142" s="230"/>
      <c r="D142" s="230"/>
      <c r="E142" s="230"/>
      <c r="F142" s="230"/>
      <c r="G142" s="230"/>
      <c r="H142" s="230"/>
      <c r="I142" s="230"/>
      <c r="J142" s="231"/>
      <c r="K142" s="224"/>
      <c r="L142" s="229"/>
      <c r="M142" s="230"/>
      <c r="N142" s="230"/>
      <c r="O142" s="230"/>
      <c r="P142" s="230"/>
      <c r="Q142" s="230"/>
      <c r="R142" s="230"/>
      <c r="S142" s="230"/>
      <c r="T142" s="231"/>
    </row>
    <row r="143" spans="1:20" customFormat="1" ht="14.5">
      <c r="A143" s="224"/>
      <c r="B143" s="229"/>
      <c r="C143" s="230"/>
      <c r="D143" s="230"/>
      <c r="E143" s="230"/>
      <c r="F143" s="230"/>
      <c r="G143" s="230"/>
      <c r="H143" s="230"/>
      <c r="I143" s="230"/>
      <c r="J143" s="231"/>
      <c r="K143" s="224"/>
      <c r="L143" s="229"/>
      <c r="M143" s="230"/>
      <c r="N143" s="230"/>
      <c r="O143" s="230"/>
      <c r="P143" s="230"/>
      <c r="Q143" s="230"/>
      <c r="R143" s="230"/>
      <c r="S143" s="230"/>
      <c r="T143" s="231"/>
    </row>
    <row r="144" spans="1:20" customFormat="1" ht="14.5">
      <c r="A144" s="224"/>
      <c r="B144" s="229"/>
      <c r="C144" s="230"/>
      <c r="D144" s="230"/>
      <c r="E144" s="230"/>
      <c r="F144" s="230"/>
      <c r="G144" s="230"/>
      <c r="H144" s="230"/>
      <c r="I144" s="230"/>
      <c r="J144" s="231"/>
      <c r="K144" s="224"/>
      <c r="L144" s="229"/>
      <c r="M144" s="230"/>
      <c r="N144" s="230"/>
      <c r="O144" s="230"/>
      <c r="P144" s="230"/>
      <c r="Q144" s="230"/>
      <c r="R144" s="230"/>
      <c r="S144" s="230"/>
      <c r="T144" s="231"/>
    </row>
    <row r="145" spans="1:20" customFormat="1" ht="14.5">
      <c r="A145" s="224"/>
      <c r="B145" s="229"/>
      <c r="C145" s="230"/>
      <c r="D145" s="230"/>
      <c r="E145" s="230"/>
      <c r="F145" s="230"/>
      <c r="G145" s="230"/>
      <c r="H145" s="230"/>
      <c r="I145" s="230"/>
      <c r="J145" s="231"/>
      <c r="K145" s="224"/>
      <c r="L145" s="229"/>
      <c r="M145" s="230"/>
      <c r="N145" s="230"/>
      <c r="O145" s="230"/>
      <c r="P145" s="230"/>
      <c r="Q145" s="230"/>
      <c r="R145" s="230"/>
      <c r="S145" s="230"/>
      <c r="T145" s="231"/>
    </row>
    <row r="146" spans="1:20" customFormat="1" ht="14.5">
      <c r="A146" s="224"/>
      <c r="B146" s="229"/>
      <c r="C146" s="230"/>
      <c r="D146" s="230"/>
      <c r="E146" s="230"/>
      <c r="F146" s="230"/>
      <c r="G146" s="230"/>
      <c r="H146" s="230"/>
      <c r="I146" s="230"/>
      <c r="J146" s="231"/>
      <c r="K146" s="224"/>
      <c r="L146" s="229"/>
      <c r="M146" s="230"/>
      <c r="N146" s="230"/>
      <c r="O146" s="230"/>
      <c r="P146" s="230"/>
      <c r="Q146" s="230"/>
      <c r="R146" s="230"/>
      <c r="S146" s="230"/>
      <c r="T146" s="231"/>
    </row>
    <row r="147" spans="1:20" customFormat="1" ht="14.5">
      <c r="A147" s="224"/>
      <c r="B147" s="229"/>
      <c r="C147" s="230"/>
      <c r="D147" s="230"/>
      <c r="E147" s="230"/>
      <c r="F147" s="230"/>
      <c r="G147" s="230"/>
      <c r="H147" s="230"/>
      <c r="I147" s="230"/>
      <c r="J147" s="231"/>
      <c r="K147" s="224"/>
      <c r="L147" s="229"/>
      <c r="M147" s="230"/>
      <c r="N147" s="230"/>
      <c r="O147" s="230"/>
      <c r="P147" s="230"/>
      <c r="Q147" s="230"/>
      <c r="R147" s="230"/>
      <c r="S147" s="230"/>
      <c r="T147" s="231"/>
    </row>
    <row r="148" spans="1:20" customFormat="1" ht="14.5">
      <c r="A148" s="224"/>
      <c r="B148" s="229"/>
      <c r="C148" s="230"/>
      <c r="D148" s="230"/>
      <c r="E148" s="230"/>
      <c r="F148" s="230"/>
      <c r="G148" s="230"/>
      <c r="H148" s="230"/>
      <c r="I148" s="230"/>
      <c r="J148" s="231"/>
      <c r="K148" s="224"/>
      <c r="L148" s="229"/>
      <c r="M148" s="230"/>
      <c r="N148" s="230"/>
      <c r="O148" s="230"/>
      <c r="P148" s="230"/>
      <c r="Q148" s="230"/>
      <c r="R148" s="230"/>
      <c r="S148" s="230"/>
      <c r="T148" s="231"/>
    </row>
    <row r="149" spans="1:20" customFormat="1" ht="14.5">
      <c r="A149" s="224"/>
      <c r="B149" s="229"/>
      <c r="C149" s="230"/>
      <c r="D149" s="230"/>
      <c r="E149" s="230"/>
      <c r="F149" s="230"/>
      <c r="G149" s="230"/>
      <c r="H149" s="230"/>
      <c r="I149" s="230"/>
      <c r="J149" s="231"/>
      <c r="K149" s="224"/>
      <c r="L149" s="229"/>
      <c r="M149" s="230"/>
      <c r="N149" s="230"/>
      <c r="O149" s="230"/>
      <c r="P149" s="230"/>
      <c r="Q149" s="230"/>
      <c r="R149" s="230"/>
      <c r="S149" s="230"/>
      <c r="T149" s="231"/>
    </row>
    <row r="150" spans="1:20" customFormat="1" ht="14.5">
      <c r="A150" s="224"/>
      <c r="B150" s="229"/>
      <c r="C150" s="230"/>
      <c r="D150" s="230"/>
      <c r="E150" s="230"/>
      <c r="F150" s="230"/>
      <c r="G150" s="230"/>
      <c r="H150" s="230"/>
      <c r="I150" s="230"/>
      <c r="J150" s="231"/>
      <c r="K150" s="224"/>
      <c r="L150" s="229"/>
      <c r="M150" s="230"/>
      <c r="N150" s="230"/>
      <c r="O150" s="230"/>
      <c r="P150" s="230"/>
      <c r="Q150" s="230"/>
      <c r="R150" s="230"/>
      <c r="S150" s="230"/>
      <c r="T150" s="231"/>
    </row>
    <row r="151" spans="1:20" customFormat="1" ht="14.5">
      <c r="A151" s="224"/>
      <c r="B151" s="229"/>
      <c r="C151" s="230"/>
      <c r="D151" s="230"/>
      <c r="E151" s="230"/>
      <c r="F151" s="230"/>
      <c r="G151" s="230"/>
      <c r="H151" s="230"/>
      <c r="I151" s="230"/>
      <c r="J151" s="231"/>
      <c r="K151" s="224"/>
      <c r="L151" s="229"/>
      <c r="M151" s="230"/>
      <c r="N151" s="230"/>
      <c r="O151" s="230"/>
      <c r="P151" s="230"/>
      <c r="Q151" s="230"/>
      <c r="R151" s="230"/>
      <c r="S151" s="230"/>
      <c r="T151" s="231"/>
    </row>
    <row r="152" spans="1:20" customFormat="1" ht="14.5">
      <c r="A152" s="224"/>
      <c r="B152" s="229"/>
      <c r="C152" s="230"/>
      <c r="D152" s="230"/>
      <c r="E152" s="230"/>
      <c r="F152" s="230"/>
      <c r="G152" s="230"/>
      <c r="H152" s="230"/>
      <c r="I152" s="230"/>
      <c r="J152" s="231"/>
      <c r="K152" s="224"/>
      <c r="L152" s="229"/>
      <c r="M152" s="230"/>
      <c r="N152" s="230"/>
      <c r="O152" s="230"/>
      <c r="P152" s="230"/>
      <c r="Q152" s="230"/>
      <c r="R152" s="230"/>
      <c r="S152" s="230"/>
      <c r="T152" s="231"/>
    </row>
    <row r="153" spans="1:20" customFormat="1" ht="14.5">
      <c r="A153" s="224"/>
      <c r="B153" s="229"/>
      <c r="C153" s="230"/>
      <c r="D153" s="230"/>
      <c r="E153" s="230"/>
      <c r="F153" s="230"/>
      <c r="G153" s="230"/>
      <c r="H153" s="230"/>
      <c r="I153" s="230"/>
      <c r="J153" s="231"/>
      <c r="K153" s="224"/>
      <c r="L153" s="229"/>
      <c r="M153" s="230"/>
      <c r="N153" s="230"/>
      <c r="O153" s="230"/>
      <c r="P153" s="230"/>
      <c r="Q153" s="230"/>
      <c r="R153" s="230"/>
      <c r="S153" s="230"/>
      <c r="T153" s="231"/>
    </row>
    <row r="154" spans="1:20" customFormat="1" ht="14.5">
      <c r="A154" s="224"/>
      <c r="B154" s="229"/>
      <c r="C154" s="230"/>
      <c r="D154" s="230"/>
      <c r="E154" s="230"/>
      <c r="F154" s="230"/>
      <c r="G154" s="230"/>
      <c r="H154" s="230"/>
      <c r="I154" s="230"/>
      <c r="J154" s="231"/>
      <c r="K154" s="224"/>
      <c r="L154" s="229"/>
      <c r="M154" s="230"/>
      <c r="N154" s="230"/>
      <c r="O154" s="230"/>
      <c r="P154" s="230"/>
      <c r="Q154" s="230"/>
      <c r="R154" s="230"/>
      <c r="S154" s="230"/>
      <c r="T154" s="231"/>
    </row>
    <row r="155" spans="1:20" customFormat="1" ht="14.5">
      <c r="A155" s="224"/>
      <c r="B155" s="229"/>
      <c r="C155" s="230"/>
      <c r="D155" s="230"/>
      <c r="E155" s="230"/>
      <c r="F155" s="230"/>
      <c r="G155" s="230"/>
      <c r="H155" s="230"/>
      <c r="I155" s="230"/>
      <c r="J155" s="231"/>
      <c r="K155" s="224"/>
      <c r="L155" s="229"/>
      <c r="M155" s="230"/>
      <c r="N155" s="230"/>
      <c r="O155" s="230"/>
      <c r="P155" s="230"/>
      <c r="Q155" s="230"/>
      <c r="R155" s="230"/>
      <c r="S155" s="230"/>
      <c r="T155" s="231"/>
    </row>
    <row r="156" spans="1:20" customFormat="1" ht="14.5">
      <c r="A156" s="224"/>
      <c r="B156" s="229"/>
      <c r="C156" s="230"/>
      <c r="D156" s="230"/>
      <c r="E156" s="230"/>
      <c r="F156" s="230"/>
      <c r="G156" s="230"/>
      <c r="H156" s="230"/>
      <c r="I156" s="230"/>
      <c r="J156" s="231"/>
      <c r="K156" s="224"/>
      <c r="L156" s="229"/>
      <c r="M156" s="230"/>
      <c r="N156" s="230"/>
      <c r="O156" s="230"/>
      <c r="P156" s="230"/>
      <c r="Q156" s="230"/>
      <c r="R156" s="230"/>
      <c r="S156" s="230"/>
      <c r="T156" s="231"/>
    </row>
    <row r="157" spans="1:20" customFormat="1" ht="14.5">
      <c r="A157" s="224"/>
      <c r="B157" s="229"/>
      <c r="C157" s="230"/>
      <c r="D157" s="230"/>
      <c r="E157" s="230"/>
      <c r="F157" s="230"/>
      <c r="G157" s="230"/>
      <c r="H157" s="230"/>
      <c r="I157" s="230"/>
      <c r="J157" s="231"/>
      <c r="K157" s="224"/>
      <c r="L157" s="229"/>
      <c r="M157" s="230"/>
      <c r="N157" s="230"/>
      <c r="O157" s="230"/>
      <c r="P157" s="230"/>
      <c r="Q157" s="230"/>
      <c r="R157" s="230"/>
      <c r="S157" s="230"/>
      <c r="T157" s="231"/>
    </row>
    <row r="158" spans="1:20" customFormat="1" ht="14.5">
      <c r="A158" s="224"/>
      <c r="B158" s="229"/>
      <c r="C158" s="230"/>
      <c r="D158" s="230"/>
      <c r="E158" s="230"/>
      <c r="F158" s="230"/>
      <c r="G158" s="230"/>
      <c r="H158" s="230"/>
      <c r="I158" s="230"/>
      <c r="J158" s="231"/>
      <c r="K158" s="224"/>
      <c r="L158" s="229"/>
      <c r="M158" s="230"/>
      <c r="N158" s="230"/>
      <c r="O158" s="230"/>
      <c r="P158" s="230"/>
      <c r="Q158" s="230"/>
      <c r="R158" s="230"/>
      <c r="S158" s="230"/>
      <c r="T158" s="231"/>
    </row>
    <row r="159" spans="1:20" customFormat="1" ht="14.5">
      <c r="A159" s="224"/>
      <c r="B159" s="229"/>
      <c r="C159" s="230"/>
      <c r="D159" s="230"/>
      <c r="E159" s="230"/>
      <c r="F159" s="230"/>
      <c r="G159" s="230"/>
      <c r="H159" s="230"/>
      <c r="I159" s="230"/>
      <c r="J159" s="231"/>
      <c r="K159" s="224"/>
      <c r="L159" s="229"/>
      <c r="M159" s="230"/>
      <c r="N159" s="230"/>
      <c r="O159" s="230"/>
      <c r="P159" s="230"/>
      <c r="Q159" s="230"/>
      <c r="R159" s="230"/>
      <c r="S159" s="230"/>
      <c r="T159" s="231"/>
    </row>
    <row r="160" spans="1:20" customFormat="1" ht="14.5">
      <c r="A160" s="224"/>
      <c r="B160" s="229"/>
      <c r="C160" s="230"/>
      <c r="D160" s="230"/>
      <c r="E160" s="230"/>
      <c r="F160" s="230"/>
      <c r="G160" s="230"/>
      <c r="H160" s="230"/>
      <c r="I160" s="230"/>
      <c r="J160" s="231"/>
      <c r="K160" s="224"/>
      <c r="L160" s="229"/>
      <c r="M160" s="230"/>
      <c r="N160" s="230"/>
      <c r="O160" s="230"/>
      <c r="P160" s="230"/>
      <c r="Q160" s="230"/>
      <c r="R160" s="230"/>
      <c r="S160" s="230"/>
      <c r="T160" s="231"/>
    </row>
    <row r="161" spans="1:20" customFormat="1" ht="14.5">
      <c r="A161" s="224"/>
      <c r="B161" s="229"/>
      <c r="C161" s="230"/>
      <c r="D161" s="230"/>
      <c r="E161" s="230"/>
      <c r="F161" s="230"/>
      <c r="G161" s="230"/>
      <c r="H161" s="230"/>
      <c r="I161" s="230"/>
      <c r="J161" s="231"/>
      <c r="K161" s="224"/>
      <c r="L161" s="229"/>
      <c r="M161" s="230"/>
      <c r="N161" s="230"/>
      <c r="O161" s="230"/>
      <c r="P161" s="230"/>
      <c r="Q161" s="230"/>
      <c r="R161" s="230"/>
      <c r="S161" s="230"/>
      <c r="T161" s="231"/>
    </row>
    <row r="162" spans="1:20" customFormat="1" ht="15" thickBot="1">
      <c r="A162" s="225"/>
      <c r="B162" s="232"/>
      <c r="C162" s="233"/>
      <c r="D162" s="233"/>
      <c r="E162" s="233"/>
      <c r="F162" s="233"/>
      <c r="G162" s="233"/>
      <c r="H162" s="233"/>
      <c r="I162" s="233"/>
      <c r="J162" s="234"/>
      <c r="K162" s="225"/>
      <c r="L162" s="232"/>
      <c r="M162" s="233"/>
      <c r="N162" s="233"/>
      <c r="O162" s="233"/>
      <c r="P162" s="233"/>
      <c r="Q162" s="233"/>
      <c r="R162" s="233"/>
      <c r="S162" s="233"/>
      <c r="T162" s="234"/>
    </row>
    <row r="163" spans="1:20" customFormat="1" ht="14.5">
      <c r="A163" s="223" t="s">
        <v>156</v>
      </c>
      <c r="B163" s="226"/>
      <c r="C163" s="227"/>
      <c r="D163" s="227"/>
      <c r="E163" s="227"/>
      <c r="F163" s="227"/>
      <c r="G163" s="227"/>
      <c r="H163" s="227"/>
      <c r="I163" s="227"/>
      <c r="J163" s="228"/>
      <c r="K163" s="223" t="s">
        <v>152</v>
      </c>
      <c r="L163" s="226"/>
      <c r="M163" s="227"/>
      <c r="N163" s="227"/>
      <c r="O163" s="227"/>
      <c r="P163" s="227"/>
      <c r="Q163" s="227"/>
      <c r="R163" s="227"/>
      <c r="S163" s="227"/>
      <c r="T163" s="228"/>
    </row>
    <row r="164" spans="1:20" customFormat="1" ht="14.5">
      <c r="A164" s="224"/>
      <c r="B164" s="229"/>
      <c r="C164" s="230"/>
      <c r="D164" s="230"/>
      <c r="E164" s="230"/>
      <c r="F164" s="230"/>
      <c r="G164" s="230"/>
      <c r="H164" s="230"/>
      <c r="I164" s="230"/>
      <c r="J164" s="231"/>
      <c r="K164" s="224"/>
      <c r="L164" s="229"/>
      <c r="M164" s="230"/>
      <c r="N164" s="230"/>
      <c r="O164" s="230"/>
      <c r="P164" s="230"/>
      <c r="Q164" s="230"/>
      <c r="R164" s="230"/>
      <c r="S164" s="230"/>
      <c r="T164" s="231"/>
    </row>
    <row r="165" spans="1:20" customFormat="1" ht="14.5">
      <c r="A165" s="224"/>
      <c r="B165" s="229"/>
      <c r="C165" s="230"/>
      <c r="D165" s="230"/>
      <c r="E165" s="230"/>
      <c r="F165" s="230"/>
      <c r="G165" s="230"/>
      <c r="H165" s="230"/>
      <c r="I165" s="230"/>
      <c r="J165" s="231"/>
      <c r="K165" s="224"/>
      <c r="L165" s="229"/>
      <c r="M165" s="230"/>
      <c r="N165" s="230"/>
      <c r="O165" s="230"/>
      <c r="P165" s="230"/>
      <c r="Q165" s="230"/>
      <c r="R165" s="230"/>
      <c r="S165" s="230"/>
      <c r="T165" s="231"/>
    </row>
    <row r="166" spans="1:20" customFormat="1" ht="14.5">
      <c r="A166" s="224"/>
      <c r="B166" s="229"/>
      <c r="C166" s="230"/>
      <c r="D166" s="230"/>
      <c r="E166" s="230"/>
      <c r="F166" s="230"/>
      <c r="G166" s="230"/>
      <c r="H166" s="230"/>
      <c r="I166" s="230"/>
      <c r="J166" s="231"/>
      <c r="K166" s="224"/>
      <c r="L166" s="229"/>
      <c r="M166" s="230"/>
      <c r="N166" s="230"/>
      <c r="O166" s="230"/>
      <c r="P166" s="230"/>
      <c r="Q166" s="230"/>
      <c r="R166" s="230"/>
      <c r="S166" s="230"/>
      <c r="T166" s="231"/>
    </row>
    <row r="167" spans="1:20" customFormat="1" ht="14.5">
      <c r="A167" s="224"/>
      <c r="B167" s="229"/>
      <c r="C167" s="230"/>
      <c r="D167" s="230"/>
      <c r="E167" s="230"/>
      <c r="F167" s="230"/>
      <c r="G167" s="230"/>
      <c r="H167" s="230"/>
      <c r="I167" s="230"/>
      <c r="J167" s="231"/>
      <c r="K167" s="224"/>
      <c r="L167" s="229"/>
      <c r="M167" s="230"/>
      <c r="N167" s="230"/>
      <c r="O167" s="230"/>
      <c r="P167" s="230"/>
      <c r="Q167" s="230"/>
      <c r="R167" s="230"/>
      <c r="S167" s="230"/>
      <c r="T167" s="231"/>
    </row>
    <row r="168" spans="1:20" customFormat="1" ht="14.5">
      <c r="A168" s="224"/>
      <c r="B168" s="229"/>
      <c r="C168" s="230"/>
      <c r="D168" s="230"/>
      <c r="E168" s="230"/>
      <c r="F168" s="230"/>
      <c r="G168" s="230"/>
      <c r="H168" s="230"/>
      <c r="I168" s="230"/>
      <c r="J168" s="231"/>
      <c r="K168" s="224"/>
      <c r="L168" s="229"/>
      <c r="M168" s="230"/>
      <c r="N168" s="230"/>
      <c r="O168" s="230"/>
      <c r="P168" s="230"/>
      <c r="Q168" s="230"/>
      <c r="R168" s="230"/>
      <c r="S168" s="230"/>
      <c r="T168" s="231"/>
    </row>
    <row r="169" spans="1:20" customFormat="1" ht="14.5">
      <c r="A169" s="224"/>
      <c r="B169" s="229"/>
      <c r="C169" s="230"/>
      <c r="D169" s="230"/>
      <c r="E169" s="230"/>
      <c r="F169" s="230"/>
      <c r="G169" s="230"/>
      <c r="H169" s="230"/>
      <c r="I169" s="230"/>
      <c r="J169" s="231"/>
      <c r="K169" s="224"/>
      <c r="L169" s="229"/>
      <c r="M169" s="230"/>
      <c r="N169" s="230"/>
      <c r="O169" s="230"/>
      <c r="P169" s="230"/>
      <c r="Q169" s="230"/>
      <c r="R169" s="230"/>
      <c r="S169" s="230"/>
      <c r="T169" s="231"/>
    </row>
    <row r="170" spans="1:20" customFormat="1" ht="14.5">
      <c r="A170" s="224"/>
      <c r="B170" s="229"/>
      <c r="C170" s="230"/>
      <c r="D170" s="230"/>
      <c r="E170" s="230"/>
      <c r="F170" s="230"/>
      <c r="G170" s="230"/>
      <c r="H170" s="230"/>
      <c r="I170" s="230"/>
      <c r="J170" s="231"/>
      <c r="K170" s="224"/>
      <c r="L170" s="229"/>
      <c r="M170" s="230"/>
      <c r="N170" s="230"/>
      <c r="O170" s="230"/>
      <c r="P170" s="230"/>
      <c r="Q170" s="230"/>
      <c r="R170" s="230"/>
      <c r="S170" s="230"/>
      <c r="T170" s="231"/>
    </row>
    <row r="171" spans="1:20" customFormat="1" ht="14.5">
      <c r="A171" s="224"/>
      <c r="B171" s="229"/>
      <c r="C171" s="230"/>
      <c r="D171" s="230"/>
      <c r="E171" s="230"/>
      <c r="F171" s="230"/>
      <c r="G171" s="230"/>
      <c r="H171" s="230"/>
      <c r="I171" s="230"/>
      <c r="J171" s="231"/>
      <c r="K171" s="224"/>
      <c r="L171" s="229"/>
      <c r="M171" s="230"/>
      <c r="N171" s="230"/>
      <c r="O171" s="230"/>
      <c r="P171" s="230"/>
      <c r="Q171" s="230"/>
      <c r="R171" s="230"/>
      <c r="S171" s="230"/>
      <c r="T171" s="231"/>
    </row>
    <row r="172" spans="1:20" customFormat="1" ht="14.5">
      <c r="A172" s="224"/>
      <c r="B172" s="229"/>
      <c r="C172" s="230"/>
      <c r="D172" s="230"/>
      <c r="E172" s="230"/>
      <c r="F172" s="230"/>
      <c r="G172" s="230"/>
      <c r="H172" s="230"/>
      <c r="I172" s="230"/>
      <c r="J172" s="231"/>
      <c r="K172" s="224"/>
      <c r="L172" s="229"/>
      <c r="M172" s="230"/>
      <c r="N172" s="230"/>
      <c r="O172" s="230"/>
      <c r="P172" s="230"/>
      <c r="Q172" s="230"/>
      <c r="R172" s="230"/>
      <c r="S172" s="230"/>
      <c r="T172" s="231"/>
    </row>
    <row r="173" spans="1:20" customFormat="1" ht="0.75" customHeight="1">
      <c r="A173" s="224"/>
      <c r="B173" s="229"/>
      <c r="C173" s="230"/>
      <c r="D173" s="230"/>
      <c r="E173" s="230"/>
      <c r="F173" s="230"/>
      <c r="G173" s="230"/>
      <c r="H173" s="230"/>
      <c r="I173" s="230"/>
      <c r="J173" s="231"/>
      <c r="K173" s="224"/>
      <c r="L173" s="229"/>
      <c r="M173" s="230"/>
      <c r="N173" s="230"/>
      <c r="O173" s="230"/>
      <c r="P173" s="230"/>
      <c r="Q173" s="230"/>
      <c r="R173" s="230"/>
      <c r="S173" s="230"/>
      <c r="T173" s="231"/>
    </row>
    <row r="174" spans="1:20" customFormat="1" ht="14.5">
      <c r="A174" s="224"/>
      <c r="B174" s="229"/>
      <c r="C174" s="230"/>
      <c r="D174" s="230"/>
      <c r="E174" s="230"/>
      <c r="F174" s="230"/>
      <c r="G174" s="230"/>
      <c r="H174" s="230"/>
      <c r="I174" s="230"/>
      <c r="J174" s="231"/>
      <c r="K174" s="224"/>
      <c r="L174" s="229"/>
      <c r="M174" s="230"/>
      <c r="N174" s="230"/>
      <c r="O174" s="230"/>
      <c r="P174" s="230"/>
      <c r="Q174" s="230"/>
      <c r="R174" s="230"/>
      <c r="S174" s="230"/>
      <c r="T174" s="231"/>
    </row>
    <row r="175" spans="1:20" customFormat="1" ht="14.5">
      <c r="A175" s="224"/>
      <c r="B175" s="229"/>
      <c r="C175" s="230"/>
      <c r="D175" s="230"/>
      <c r="E175" s="230"/>
      <c r="F175" s="230"/>
      <c r="G175" s="230"/>
      <c r="H175" s="230"/>
      <c r="I175" s="230"/>
      <c r="J175" s="231"/>
      <c r="K175" s="224"/>
      <c r="L175" s="229"/>
      <c r="M175" s="230"/>
      <c r="N175" s="230"/>
      <c r="O175" s="230"/>
      <c r="P175" s="230"/>
      <c r="Q175" s="230"/>
      <c r="R175" s="230"/>
      <c r="S175" s="230"/>
      <c r="T175" s="231"/>
    </row>
    <row r="176" spans="1:20" customFormat="1" ht="14.5">
      <c r="A176" s="224"/>
      <c r="B176" s="229"/>
      <c r="C176" s="230"/>
      <c r="D176" s="230"/>
      <c r="E176" s="230"/>
      <c r="F176" s="230"/>
      <c r="G176" s="230"/>
      <c r="H176" s="230"/>
      <c r="I176" s="230"/>
      <c r="J176" s="231"/>
      <c r="K176" s="224"/>
      <c r="L176" s="229"/>
      <c r="M176" s="230"/>
      <c r="N176" s="230"/>
      <c r="O176" s="230"/>
      <c r="P176" s="230"/>
      <c r="Q176" s="230"/>
      <c r="R176" s="230"/>
      <c r="S176" s="230"/>
      <c r="T176" s="231"/>
    </row>
    <row r="177" spans="1:20" customFormat="1" ht="14.5">
      <c r="A177" s="224"/>
      <c r="B177" s="229"/>
      <c r="C177" s="230"/>
      <c r="D177" s="230"/>
      <c r="E177" s="230"/>
      <c r="F177" s="230"/>
      <c r="G177" s="230"/>
      <c r="H177" s="230"/>
      <c r="I177" s="230"/>
      <c r="J177" s="231"/>
      <c r="K177" s="224"/>
      <c r="L177" s="229"/>
      <c r="M177" s="230"/>
      <c r="N177" s="230"/>
      <c r="O177" s="230"/>
      <c r="P177" s="230"/>
      <c r="Q177" s="230"/>
      <c r="R177" s="230"/>
      <c r="S177" s="230"/>
      <c r="T177" s="231"/>
    </row>
    <row r="178" spans="1:20" customFormat="1" ht="14.5">
      <c r="A178" s="224"/>
      <c r="B178" s="229"/>
      <c r="C178" s="230"/>
      <c r="D178" s="230"/>
      <c r="E178" s="230"/>
      <c r="F178" s="230"/>
      <c r="G178" s="230"/>
      <c r="H178" s="230"/>
      <c r="I178" s="230"/>
      <c r="J178" s="231"/>
      <c r="K178" s="224"/>
      <c r="L178" s="229"/>
      <c r="M178" s="230"/>
      <c r="N178" s="230"/>
      <c r="O178" s="230"/>
      <c r="P178" s="230"/>
      <c r="Q178" s="230"/>
      <c r="R178" s="230"/>
      <c r="S178" s="230"/>
      <c r="T178" s="231"/>
    </row>
    <row r="179" spans="1:20" customFormat="1" ht="14.5">
      <c r="A179" s="224"/>
      <c r="B179" s="229"/>
      <c r="C179" s="230"/>
      <c r="D179" s="230"/>
      <c r="E179" s="230"/>
      <c r="F179" s="230"/>
      <c r="G179" s="230"/>
      <c r="H179" s="230"/>
      <c r="I179" s="230"/>
      <c r="J179" s="231"/>
      <c r="K179" s="224"/>
      <c r="L179" s="229"/>
      <c r="M179" s="230"/>
      <c r="N179" s="230"/>
      <c r="O179" s="230"/>
      <c r="P179" s="230"/>
      <c r="Q179" s="230"/>
      <c r="R179" s="230"/>
      <c r="S179" s="230"/>
      <c r="T179" s="231"/>
    </row>
    <row r="180" spans="1:20" customFormat="1" ht="14.5">
      <c r="A180" s="224"/>
      <c r="B180" s="229"/>
      <c r="C180" s="230"/>
      <c r="D180" s="230"/>
      <c r="E180" s="230"/>
      <c r="F180" s="230"/>
      <c r="G180" s="230"/>
      <c r="H180" s="230"/>
      <c r="I180" s="230"/>
      <c r="J180" s="231"/>
      <c r="K180" s="224"/>
      <c r="L180" s="229"/>
      <c r="M180" s="230"/>
      <c r="N180" s="230"/>
      <c r="O180" s="230"/>
      <c r="P180" s="230"/>
      <c r="Q180" s="230"/>
      <c r="R180" s="230"/>
      <c r="S180" s="230"/>
      <c r="T180" s="231"/>
    </row>
    <row r="181" spans="1:20" customFormat="1" ht="14.5">
      <c r="A181" s="224"/>
      <c r="B181" s="229"/>
      <c r="C181" s="230"/>
      <c r="D181" s="230"/>
      <c r="E181" s="230"/>
      <c r="F181" s="230"/>
      <c r="G181" s="230"/>
      <c r="H181" s="230"/>
      <c r="I181" s="230"/>
      <c r="J181" s="231"/>
      <c r="K181" s="224"/>
      <c r="L181" s="229"/>
      <c r="M181" s="230"/>
      <c r="N181" s="230"/>
      <c r="O181" s="230"/>
      <c r="P181" s="230"/>
      <c r="Q181" s="230"/>
      <c r="R181" s="230"/>
      <c r="S181" s="230"/>
      <c r="T181" s="231"/>
    </row>
    <row r="182" spans="1:20" customFormat="1" ht="14.5">
      <c r="A182" s="224"/>
      <c r="B182" s="229"/>
      <c r="C182" s="230"/>
      <c r="D182" s="230"/>
      <c r="E182" s="230"/>
      <c r="F182" s="230"/>
      <c r="G182" s="230"/>
      <c r="H182" s="230"/>
      <c r="I182" s="230"/>
      <c r="J182" s="231"/>
      <c r="K182" s="224"/>
      <c r="L182" s="229"/>
      <c r="M182" s="230"/>
      <c r="N182" s="230"/>
      <c r="O182" s="230"/>
      <c r="P182" s="230"/>
      <c r="Q182" s="230"/>
      <c r="R182" s="230"/>
      <c r="S182" s="230"/>
      <c r="T182" s="231"/>
    </row>
    <row r="183" spans="1:20" customFormat="1" ht="14.5">
      <c r="A183" s="224"/>
      <c r="B183" s="229"/>
      <c r="C183" s="230"/>
      <c r="D183" s="230"/>
      <c r="E183" s="230"/>
      <c r="F183" s="230"/>
      <c r="G183" s="230"/>
      <c r="H183" s="230"/>
      <c r="I183" s="230"/>
      <c r="J183" s="231"/>
      <c r="K183" s="224"/>
      <c r="L183" s="229"/>
      <c r="M183" s="230"/>
      <c r="N183" s="230"/>
      <c r="O183" s="230"/>
      <c r="P183" s="230"/>
      <c r="Q183" s="230"/>
      <c r="R183" s="230"/>
      <c r="S183" s="230"/>
      <c r="T183" s="231"/>
    </row>
    <row r="184" spans="1:20" customFormat="1" ht="14.5">
      <c r="A184" s="224"/>
      <c r="B184" s="229"/>
      <c r="C184" s="230"/>
      <c r="D184" s="230"/>
      <c r="E184" s="230"/>
      <c r="F184" s="230"/>
      <c r="G184" s="230"/>
      <c r="H184" s="230"/>
      <c r="I184" s="230"/>
      <c r="J184" s="231"/>
      <c r="K184" s="224"/>
      <c r="L184" s="229"/>
      <c r="M184" s="230"/>
      <c r="N184" s="230"/>
      <c r="O184" s="230"/>
      <c r="P184" s="230"/>
      <c r="Q184" s="230"/>
      <c r="R184" s="230"/>
      <c r="S184" s="230"/>
      <c r="T184" s="231"/>
    </row>
    <row r="185" spans="1:20" customFormat="1" ht="14.5">
      <c r="A185" s="224"/>
      <c r="B185" s="229"/>
      <c r="C185" s="230"/>
      <c r="D185" s="230"/>
      <c r="E185" s="230"/>
      <c r="F185" s="230"/>
      <c r="G185" s="230"/>
      <c r="H185" s="230"/>
      <c r="I185" s="230"/>
      <c r="J185" s="231"/>
      <c r="K185" s="224"/>
      <c r="L185" s="229"/>
      <c r="M185" s="230"/>
      <c r="N185" s="230"/>
      <c r="O185" s="230"/>
      <c r="P185" s="230"/>
      <c r="Q185" s="230"/>
      <c r="R185" s="230"/>
      <c r="S185" s="230"/>
      <c r="T185" s="231"/>
    </row>
    <row r="186" spans="1:20" customFormat="1" ht="14.5">
      <c r="A186" s="224"/>
      <c r="B186" s="229"/>
      <c r="C186" s="230"/>
      <c r="D186" s="230"/>
      <c r="E186" s="230"/>
      <c r="F186" s="230"/>
      <c r="G186" s="230"/>
      <c r="H186" s="230"/>
      <c r="I186" s="230"/>
      <c r="J186" s="231"/>
      <c r="K186" s="224"/>
      <c r="L186" s="229"/>
      <c r="M186" s="230"/>
      <c r="N186" s="230"/>
      <c r="O186" s="230"/>
      <c r="P186" s="230"/>
      <c r="Q186" s="230"/>
      <c r="R186" s="230"/>
      <c r="S186" s="230"/>
      <c r="T186" s="231"/>
    </row>
    <row r="187" spans="1:20" customFormat="1" ht="14.5">
      <c r="A187" s="224"/>
      <c r="B187" s="229"/>
      <c r="C187" s="230"/>
      <c r="D187" s="230"/>
      <c r="E187" s="230"/>
      <c r="F187" s="230"/>
      <c r="G187" s="230"/>
      <c r="H187" s="230"/>
      <c r="I187" s="230"/>
      <c r="J187" s="231"/>
      <c r="K187" s="224"/>
      <c r="L187" s="229"/>
      <c r="M187" s="230"/>
      <c r="N187" s="230"/>
      <c r="O187" s="230"/>
      <c r="P187" s="230"/>
      <c r="Q187" s="230"/>
      <c r="R187" s="230"/>
      <c r="S187" s="230"/>
      <c r="T187" s="231"/>
    </row>
    <row r="188" spans="1:20" customFormat="1" ht="14.5">
      <c r="A188" s="224"/>
      <c r="B188" s="229"/>
      <c r="C188" s="230"/>
      <c r="D188" s="230"/>
      <c r="E188" s="230"/>
      <c r="F188" s="230"/>
      <c r="G188" s="230"/>
      <c r="H188" s="230"/>
      <c r="I188" s="230"/>
      <c r="J188" s="231"/>
      <c r="K188" s="224"/>
      <c r="L188" s="229"/>
      <c r="M188" s="230"/>
      <c r="N188" s="230"/>
      <c r="O188" s="230"/>
      <c r="P188" s="230"/>
      <c r="Q188" s="230"/>
      <c r="R188" s="230"/>
      <c r="S188" s="230"/>
      <c r="T188" s="231"/>
    </row>
    <row r="189" spans="1:20" customFormat="1" ht="14.5">
      <c r="A189" s="224"/>
      <c r="B189" s="229"/>
      <c r="C189" s="230"/>
      <c r="D189" s="230"/>
      <c r="E189" s="230"/>
      <c r="F189" s="230"/>
      <c r="G189" s="230"/>
      <c r="H189" s="230"/>
      <c r="I189" s="230"/>
      <c r="J189" s="231"/>
      <c r="K189" s="224"/>
      <c r="L189" s="229"/>
      <c r="M189" s="230"/>
      <c r="N189" s="230"/>
      <c r="O189" s="230"/>
      <c r="P189" s="230"/>
      <c r="Q189" s="230"/>
      <c r="R189" s="230"/>
      <c r="S189" s="230"/>
      <c r="T189" s="231"/>
    </row>
    <row r="190" spans="1:20" customFormat="1" ht="14.5">
      <c r="A190" s="224"/>
      <c r="B190" s="229"/>
      <c r="C190" s="230"/>
      <c r="D190" s="230"/>
      <c r="E190" s="230"/>
      <c r="F190" s="230"/>
      <c r="G190" s="230"/>
      <c r="H190" s="230"/>
      <c r="I190" s="230"/>
      <c r="J190" s="231"/>
      <c r="K190" s="224"/>
      <c r="L190" s="229"/>
      <c r="M190" s="230"/>
      <c r="N190" s="230"/>
      <c r="O190" s="230"/>
      <c r="P190" s="230"/>
      <c r="Q190" s="230"/>
      <c r="R190" s="230"/>
      <c r="S190" s="230"/>
      <c r="T190" s="231"/>
    </row>
    <row r="191" spans="1:20" customFormat="1" ht="14.5">
      <c r="A191" s="224"/>
      <c r="B191" s="229"/>
      <c r="C191" s="230"/>
      <c r="D191" s="230"/>
      <c r="E191" s="230"/>
      <c r="F191" s="230"/>
      <c r="G191" s="230"/>
      <c r="H191" s="230"/>
      <c r="I191" s="230"/>
      <c r="J191" s="231"/>
      <c r="K191" s="224"/>
      <c r="L191" s="229"/>
      <c r="M191" s="230"/>
      <c r="N191" s="230"/>
      <c r="O191" s="230"/>
      <c r="P191" s="230"/>
      <c r="Q191" s="230"/>
      <c r="R191" s="230"/>
      <c r="S191" s="230"/>
      <c r="T191" s="231"/>
    </row>
    <row r="192" spans="1:20" customFormat="1" ht="14.5">
      <c r="A192" s="224"/>
      <c r="B192" s="229"/>
      <c r="C192" s="230"/>
      <c r="D192" s="230"/>
      <c r="E192" s="230"/>
      <c r="F192" s="230"/>
      <c r="G192" s="230"/>
      <c r="H192" s="230"/>
      <c r="I192" s="230"/>
      <c r="J192" s="231"/>
      <c r="K192" s="224"/>
      <c r="L192" s="229"/>
      <c r="M192" s="230"/>
      <c r="N192" s="230"/>
      <c r="O192" s="230"/>
      <c r="P192" s="230"/>
      <c r="Q192" s="230"/>
      <c r="R192" s="230"/>
      <c r="S192" s="230"/>
      <c r="T192" s="231"/>
    </row>
    <row r="193" spans="1:20" customFormat="1" ht="14.5">
      <c r="A193" s="224"/>
      <c r="B193" s="229"/>
      <c r="C193" s="230"/>
      <c r="D193" s="230"/>
      <c r="E193" s="230"/>
      <c r="F193" s="230"/>
      <c r="G193" s="230"/>
      <c r="H193" s="230"/>
      <c r="I193" s="230"/>
      <c r="J193" s="231"/>
      <c r="K193" s="224"/>
      <c r="L193" s="229"/>
      <c r="M193" s="230"/>
      <c r="N193" s="230"/>
      <c r="O193" s="230"/>
      <c r="P193" s="230"/>
      <c r="Q193" s="230"/>
      <c r="R193" s="230"/>
      <c r="S193" s="230"/>
      <c r="T193" s="231"/>
    </row>
    <row r="194" spans="1:20" customFormat="1" ht="14.5">
      <c r="A194" s="224"/>
      <c r="B194" s="229"/>
      <c r="C194" s="230"/>
      <c r="D194" s="230"/>
      <c r="E194" s="230"/>
      <c r="F194" s="230"/>
      <c r="G194" s="230"/>
      <c r="H194" s="230"/>
      <c r="I194" s="230"/>
      <c r="J194" s="231"/>
      <c r="K194" s="224"/>
      <c r="L194" s="229"/>
      <c r="M194" s="230"/>
      <c r="N194" s="230"/>
      <c r="O194" s="230"/>
      <c r="P194" s="230"/>
      <c r="Q194" s="230"/>
      <c r="R194" s="230"/>
      <c r="S194" s="230"/>
      <c r="T194" s="231"/>
    </row>
    <row r="195" spans="1:20" customFormat="1" ht="14.5">
      <c r="A195" s="224"/>
      <c r="B195" s="229"/>
      <c r="C195" s="230"/>
      <c r="D195" s="230"/>
      <c r="E195" s="230"/>
      <c r="F195" s="230"/>
      <c r="G195" s="230"/>
      <c r="H195" s="230"/>
      <c r="I195" s="230"/>
      <c r="J195" s="231"/>
      <c r="K195" s="224"/>
      <c r="L195" s="229"/>
      <c r="M195" s="230"/>
      <c r="N195" s="230"/>
      <c r="O195" s="230"/>
      <c r="P195" s="230"/>
      <c r="Q195" s="230"/>
      <c r="R195" s="230"/>
      <c r="S195" s="230"/>
      <c r="T195" s="231"/>
    </row>
    <row r="196" spans="1:20" customFormat="1" ht="14.5">
      <c r="A196" s="224"/>
      <c r="B196" s="229"/>
      <c r="C196" s="230"/>
      <c r="D196" s="230"/>
      <c r="E196" s="230"/>
      <c r="F196" s="230"/>
      <c r="G196" s="230"/>
      <c r="H196" s="230"/>
      <c r="I196" s="230"/>
      <c r="J196" s="231"/>
      <c r="K196" s="224"/>
      <c r="L196" s="229"/>
      <c r="M196" s="230"/>
      <c r="N196" s="230"/>
      <c r="O196" s="230"/>
      <c r="P196" s="230"/>
      <c r="Q196" s="230"/>
      <c r="R196" s="230"/>
      <c r="S196" s="230"/>
      <c r="T196" s="231"/>
    </row>
    <row r="197" spans="1:20" customFormat="1" ht="14.5">
      <c r="A197" s="224"/>
      <c r="B197" s="229"/>
      <c r="C197" s="230"/>
      <c r="D197" s="230"/>
      <c r="E197" s="230"/>
      <c r="F197" s="230"/>
      <c r="G197" s="230"/>
      <c r="H197" s="230"/>
      <c r="I197" s="230"/>
      <c r="J197" s="231"/>
      <c r="K197" s="224"/>
      <c r="L197" s="229"/>
      <c r="M197" s="230"/>
      <c r="N197" s="230"/>
      <c r="O197" s="230"/>
      <c r="P197" s="230"/>
      <c r="Q197" s="230"/>
      <c r="R197" s="230"/>
      <c r="S197" s="230"/>
      <c r="T197" s="231"/>
    </row>
    <row r="198" spans="1:20" customFormat="1" ht="14.5">
      <c r="A198" s="224"/>
      <c r="B198" s="229"/>
      <c r="C198" s="230"/>
      <c r="D198" s="230"/>
      <c r="E198" s="230"/>
      <c r="F198" s="230"/>
      <c r="G198" s="230"/>
      <c r="H198" s="230"/>
      <c r="I198" s="230"/>
      <c r="J198" s="231"/>
      <c r="K198" s="224"/>
      <c r="L198" s="229"/>
      <c r="M198" s="230"/>
      <c r="N198" s="230"/>
      <c r="O198" s="230"/>
      <c r="P198" s="230"/>
      <c r="Q198" s="230"/>
      <c r="R198" s="230"/>
      <c r="S198" s="230"/>
      <c r="T198" s="231"/>
    </row>
    <row r="199" spans="1:20" customFormat="1" ht="14.5">
      <c r="A199" s="224"/>
      <c r="B199" s="229"/>
      <c r="C199" s="230"/>
      <c r="D199" s="230"/>
      <c r="E199" s="230"/>
      <c r="F199" s="230"/>
      <c r="G199" s="230"/>
      <c r="H199" s="230"/>
      <c r="I199" s="230"/>
      <c r="J199" s="231"/>
      <c r="K199" s="224"/>
      <c r="L199" s="229"/>
      <c r="M199" s="230"/>
      <c r="N199" s="230"/>
      <c r="O199" s="230"/>
      <c r="P199" s="230"/>
      <c r="Q199" s="230"/>
      <c r="R199" s="230"/>
      <c r="S199" s="230"/>
      <c r="T199" s="231"/>
    </row>
    <row r="200" spans="1:20" customFormat="1" ht="14.5">
      <c r="A200" s="224"/>
      <c r="B200" s="229"/>
      <c r="C200" s="230"/>
      <c r="D200" s="230"/>
      <c r="E200" s="230"/>
      <c r="F200" s="230"/>
      <c r="G200" s="230"/>
      <c r="H200" s="230"/>
      <c r="I200" s="230"/>
      <c r="J200" s="231"/>
      <c r="K200" s="224"/>
      <c r="L200" s="229"/>
      <c r="M200" s="230"/>
      <c r="N200" s="230"/>
      <c r="O200" s="230"/>
      <c r="P200" s="230"/>
      <c r="Q200" s="230"/>
      <c r="R200" s="230"/>
      <c r="S200" s="230"/>
      <c r="T200" s="231"/>
    </row>
    <row r="201" spans="1:20" customFormat="1" ht="14.5">
      <c r="A201" s="224"/>
      <c r="B201" s="229"/>
      <c r="C201" s="230"/>
      <c r="D201" s="230"/>
      <c r="E201" s="230"/>
      <c r="F201" s="230"/>
      <c r="G201" s="230"/>
      <c r="H201" s="230"/>
      <c r="I201" s="230"/>
      <c r="J201" s="231"/>
      <c r="K201" s="224"/>
      <c r="L201" s="229"/>
      <c r="M201" s="230"/>
      <c r="N201" s="230"/>
      <c r="O201" s="230"/>
      <c r="P201" s="230"/>
      <c r="Q201" s="230"/>
      <c r="R201" s="230"/>
      <c r="S201" s="230"/>
      <c r="T201" s="231"/>
    </row>
    <row r="202" spans="1:20" customFormat="1" ht="14.5">
      <c r="A202" s="224"/>
      <c r="B202" s="229"/>
      <c r="C202" s="230"/>
      <c r="D202" s="230"/>
      <c r="E202" s="230"/>
      <c r="F202" s="230"/>
      <c r="G202" s="230"/>
      <c r="H202" s="230"/>
      <c r="I202" s="230"/>
      <c r="J202" s="231"/>
      <c r="K202" s="224"/>
      <c r="L202" s="229"/>
      <c r="M202" s="230"/>
      <c r="N202" s="230"/>
      <c r="O202" s="230"/>
      <c r="P202" s="230"/>
      <c r="Q202" s="230"/>
      <c r="R202" s="230"/>
      <c r="S202" s="230"/>
      <c r="T202" s="231"/>
    </row>
    <row r="203" spans="1:20" customFormat="1" ht="14.5">
      <c r="A203" s="224"/>
      <c r="B203" s="229"/>
      <c r="C203" s="230"/>
      <c r="D203" s="230"/>
      <c r="E203" s="230"/>
      <c r="F203" s="230"/>
      <c r="G203" s="230"/>
      <c r="H203" s="230"/>
      <c r="I203" s="230"/>
      <c r="J203" s="231"/>
      <c r="K203" s="224"/>
      <c r="L203" s="229"/>
      <c r="M203" s="230"/>
      <c r="N203" s="230"/>
      <c r="O203" s="230"/>
      <c r="P203" s="230"/>
      <c r="Q203" s="230"/>
      <c r="R203" s="230"/>
      <c r="S203" s="230"/>
      <c r="T203" s="231"/>
    </row>
    <row r="204" spans="1:20" customFormat="1" ht="14.5">
      <c r="A204" s="224"/>
      <c r="B204" s="229"/>
      <c r="C204" s="230"/>
      <c r="D204" s="230"/>
      <c r="E204" s="230"/>
      <c r="F204" s="230"/>
      <c r="G204" s="230"/>
      <c r="H204" s="230"/>
      <c r="I204" s="230"/>
      <c r="J204" s="231"/>
      <c r="K204" s="224"/>
      <c r="L204" s="229"/>
      <c r="M204" s="230"/>
      <c r="N204" s="230"/>
      <c r="O204" s="230"/>
      <c r="P204" s="230"/>
      <c r="Q204" s="230"/>
      <c r="R204" s="230"/>
      <c r="S204" s="230"/>
      <c r="T204" s="231"/>
    </row>
    <row r="205" spans="1:20" customFormat="1" ht="14.5">
      <c r="A205" s="224"/>
      <c r="B205" s="229"/>
      <c r="C205" s="230"/>
      <c r="D205" s="230"/>
      <c r="E205" s="230"/>
      <c r="F205" s="230"/>
      <c r="G205" s="230"/>
      <c r="H205" s="230"/>
      <c r="I205" s="230"/>
      <c r="J205" s="231"/>
      <c r="K205" s="224"/>
      <c r="L205" s="229"/>
      <c r="M205" s="230"/>
      <c r="N205" s="230"/>
      <c r="O205" s="230"/>
      <c r="P205" s="230"/>
      <c r="Q205" s="230"/>
      <c r="R205" s="230"/>
      <c r="S205" s="230"/>
      <c r="T205" s="231"/>
    </row>
    <row r="206" spans="1:20" customFormat="1" ht="14.5">
      <c r="A206" s="224"/>
      <c r="B206" s="229"/>
      <c r="C206" s="230"/>
      <c r="D206" s="230"/>
      <c r="E206" s="230"/>
      <c r="F206" s="230"/>
      <c r="G206" s="230"/>
      <c r="H206" s="230"/>
      <c r="I206" s="230"/>
      <c r="J206" s="231"/>
      <c r="K206" s="224"/>
      <c r="L206" s="229"/>
      <c r="M206" s="230"/>
      <c r="N206" s="230"/>
      <c r="O206" s="230"/>
      <c r="P206" s="230"/>
      <c r="Q206" s="230"/>
      <c r="R206" s="230"/>
      <c r="S206" s="230"/>
      <c r="T206" s="231"/>
    </row>
    <row r="207" spans="1:20" customFormat="1" ht="14.5">
      <c r="A207" s="224"/>
      <c r="B207" s="229"/>
      <c r="C207" s="230"/>
      <c r="D207" s="230"/>
      <c r="E207" s="230"/>
      <c r="F207" s="230"/>
      <c r="G207" s="230"/>
      <c r="H207" s="230"/>
      <c r="I207" s="230"/>
      <c r="J207" s="231"/>
      <c r="K207" s="224"/>
      <c r="L207" s="229"/>
      <c r="M207" s="230"/>
      <c r="N207" s="230"/>
      <c r="O207" s="230"/>
      <c r="P207" s="230"/>
      <c r="Q207" s="230"/>
      <c r="R207" s="230"/>
      <c r="S207" s="230"/>
      <c r="T207" s="231"/>
    </row>
    <row r="208" spans="1:20" customFormat="1" ht="14.5">
      <c r="A208" s="224"/>
      <c r="B208" s="229"/>
      <c r="C208" s="230"/>
      <c r="D208" s="230"/>
      <c r="E208" s="230"/>
      <c r="F208" s="230"/>
      <c r="G208" s="230"/>
      <c r="H208" s="230"/>
      <c r="I208" s="230"/>
      <c r="J208" s="231"/>
      <c r="K208" s="224"/>
      <c r="L208" s="229"/>
      <c r="M208" s="230"/>
      <c r="N208" s="230"/>
      <c r="O208" s="230"/>
      <c r="P208" s="230"/>
      <c r="Q208" s="230"/>
      <c r="R208" s="230"/>
      <c r="S208" s="230"/>
      <c r="T208" s="231"/>
    </row>
    <row r="209" spans="1:20" customFormat="1" ht="14.5">
      <c r="A209" s="224"/>
      <c r="B209" s="229"/>
      <c r="C209" s="230"/>
      <c r="D209" s="230"/>
      <c r="E209" s="230"/>
      <c r="F209" s="230"/>
      <c r="G209" s="230"/>
      <c r="H209" s="230"/>
      <c r="I209" s="230"/>
      <c r="J209" s="231"/>
      <c r="K209" s="224"/>
      <c r="L209" s="229"/>
      <c r="M209" s="230"/>
      <c r="N209" s="230"/>
      <c r="O209" s="230"/>
      <c r="P209" s="230"/>
      <c r="Q209" s="230"/>
      <c r="R209" s="230"/>
      <c r="S209" s="230"/>
      <c r="T209" s="231"/>
    </row>
    <row r="210" spans="1:20" customFormat="1" ht="14.5">
      <c r="A210" s="224"/>
      <c r="B210" s="229"/>
      <c r="C210" s="230"/>
      <c r="D210" s="230"/>
      <c r="E210" s="230"/>
      <c r="F210" s="230"/>
      <c r="G210" s="230"/>
      <c r="H210" s="230"/>
      <c r="I210" s="230"/>
      <c r="J210" s="231"/>
      <c r="K210" s="224"/>
      <c r="L210" s="229"/>
      <c r="M210" s="230"/>
      <c r="N210" s="230"/>
      <c r="O210" s="230"/>
      <c r="P210" s="230"/>
      <c r="Q210" s="230"/>
      <c r="R210" s="230"/>
      <c r="S210" s="230"/>
      <c r="T210" s="231"/>
    </row>
    <row r="211" spans="1:20" customFormat="1" ht="14.5">
      <c r="A211" s="224"/>
      <c r="B211" s="229"/>
      <c r="C211" s="230"/>
      <c r="D211" s="230"/>
      <c r="E211" s="230"/>
      <c r="F211" s="230"/>
      <c r="G211" s="230"/>
      <c r="H211" s="230"/>
      <c r="I211" s="230"/>
      <c r="J211" s="231"/>
      <c r="K211" s="224"/>
      <c r="L211" s="229"/>
      <c r="M211" s="230"/>
      <c r="N211" s="230"/>
      <c r="O211" s="230"/>
      <c r="P211" s="230"/>
      <c r="Q211" s="230"/>
      <c r="R211" s="230"/>
      <c r="S211" s="230"/>
      <c r="T211" s="231"/>
    </row>
    <row r="212" spans="1:20" customFormat="1" ht="14.5">
      <c r="A212" s="224"/>
      <c r="B212" s="229"/>
      <c r="C212" s="230"/>
      <c r="D212" s="230"/>
      <c r="E212" s="230"/>
      <c r="F212" s="230"/>
      <c r="G212" s="230"/>
      <c r="H212" s="230"/>
      <c r="I212" s="230"/>
      <c r="J212" s="231"/>
      <c r="K212" s="224"/>
      <c r="L212" s="229"/>
      <c r="M212" s="230"/>
      <c r="N212" s="230"/>
      <c r="O212" s="230"/>
      <c r="P212" s="230"/>
      <c r="Q212" s="230"/>
      <c r="R212" s="230"/>
      <c r="S212" s="230"/>
      <c r="T212" s="231"/>
    </row>
    <row r="213" spans="1:20" customFormat="1" ht="14.5">
      <c r="A213" s="224"/>
      <c r="B213" s="229"/>
      <c r="C213" s="230"/>
      <c r="D213" s="230"/>
      <c r="E213" s="230"/>
      <c r="F213" s="230"/>
      <c r="G213" s="230"/>
      <c r="H213" s="230"/>
      <c r="I213" s="230"/>
      <c r="J213" s="231"/>
      <c r="K213" s="224"/>
      <c r="L213" s="229"/>
      <c r="M213" s="230"/>
      <c r="N213" s="230"/>
      <c r="O213" s="230"/>
      <c r="P213" s="230"/>
      <c r="Q213" s="230"/>
      <c r="R213" s="230"/>
      <c r="S213" s="230"/>
      <c r="T213" s="231"/>
    </row>
    <row r="214" spans="1:20" customFormat="1" ht="15" thickBot="1">
      <c r="A214" s="225"/>
      <c r="B214" s="232"/>
      <c r="C214" s="233"/>
      <c r="D214" s="233"/>
      <c r="E214" s="233"/>
      <c r="F214" s="233"/>
      <c r="G214" s="233"/>
      <c r="H214" s="233"/>
      <c r="I214" s="233"/>
      <c r="J214" s="234"/>
      <c r="K214" s="225"/>
      <c r="L214" s="232"/>
      <c r="M214" s="233"/>
      <c r="N214" s="233"/>
      <c r="O214" s="233"/>
      <c r="P214" s="233"/>
      <c r="Q214" s="233"/>
      <c r="R214" s="233"/>
      <c r="S214" s="233"/>
      <c r="T214" s="234"/>
    </row>
    <row r="215" spans="1:20" customFormat="1" ht="14.5">
      <c r="A215" s="223" t="s">
        <v>147</v>
      </c>
      <c r="B215" s="226"/>
      <c r="C215" s="227"/>
      <c r="D215" s="227"/>
      <c r="E215" s="227"/>
      <c r="F215" s="227"/>
      <c r="G215" s="227"/>
      <c r="H215" s="227"/>
      <c r="I215" s="227"/>
      <c r="J215" s="246"/>
    </row>
    <row r="216" spans="1:20" customFormat="1" ht="14.5">
      <c r="A216" s="224"/>
      <c r="B216" s="229"/>
      <c r="C216" s="230"/>
      <c r="D216" s="230"/>
      <c r="E216" s="230"/>
      <c r="F216" s="230"/>
      <c r="G216" s="230"/>
      <c r="H216" s="230"/>
      <c r="I216" s="230"/>
      <c r="J216" s="248"/>
    </row>
    <row r="217" spans="1:20" customFormat="1" ht="14.5">
      <c r="A217" s="224"/>
      <c r="B217" s="229"/>
      <c r="C217" s="230"/>
      <c r="D217" s="230"/>
      <c r="E217" s="230"/>
      <c r="F217" s="230"/>
      <c r="G217" s="230"/>
      <c r="H217" s="230"/>
      <c r="I217" s="230"/>
      <c r="J217" s="248"/>
    </row>
    <row r="218" spans="1:20" customFormat="1" ht="14.5">
      <c r="A218" s="224"/>
      <c r="B218" s="229"/>
      <c r="C218" s="230"/>
      <c r="D218" s="230"/>
      <c r="E218" s="230"/>
      <c r="F218" s="230"/>
      <c r="G218" s="230"/>
      <c r="H218" s="230"/>
      <c r="I218" s="230"/>
      <c r="J218" s="248"/>
    </row>
    <row r="219" spans="1:20" customFormat="1" ht="14.5">
      <c r="A219" s="224"/>
      <c r="B219" s="229"/>
      <c r="C219" s="230"/>
      <c r="D219" s="230"/>
      <c r="E219" s="230"/>
      <c r="F219" s="230"/>
      <c r="G219" s="230"/>
      <c r="H219" s="230"/>
      <c r="I219" s="230"/>
      <c r="J219" s="248"/>
    </row>
    <row r="220" spans="1:20" customFormat="1" ht="14.5">
      <c r="A220" s="224"/>
      <c r="B220" s="229"/>
      <c r="C220" s="230"/>
      <c r="D220" s="230"/>
      <c r="E220" s="230"/>
      <c r="F220" s="230"/>
      <c r="G220" s="230"/>
      <c r="H220" s="230"/>
      <c r="I220" s="230"/>
      <c r="J220" s="248"/>
    </row>
    <row r="221" spans="1:20" customFormat="1" ht="14.5">
      <c r="A221" s="224"/>
      <c r="B221" s="229"/>
      <c r="C221" s="230"/>
      <c r="D221" s="230"/>
      <c r="E221" s="230"/>
      <c r="F221" s="230"/>
      <c r="G221" s="230"/>
      <c r="H221" s="230"/>
      <c r="I221" s="230"/>
      <c r="J221" s="248"/>
    </row>
    <row r="222" spans="1:20" customFormat="1" ht="14.5">
      <c r="A222" s="224"/>
      <c r="B222" s="229"/>
      <c r="C222" s="230"/>
      <c r="D222" s="230"/>
      <c r="E222" s="230"/>
      <c r="F222" s="230"/>
      <c r="G222" s="230"/>
      <c r="H222" s="230"/>
      <c r="I222" s="230"/>
      <c r="J222" s="248"/>
    </row>
    <row r="223" spans="1:20" customFormat="1" ht="14.5">
      <c r="A223" s="224"/>
      <c r="B223" s="229"/>
      <c r="C223" s="230"/>
      <c r="D223" s="230"/>
      <c r="E223" s="230"/>
      <c r="F223" s="230"/>
      <c r="G223" s="230"/>
      <c r="H223" s="230"/>
      <c r="I223" s="230"/>
      <c r="J223" s="248"/>
    </row>
    <row r="224" spans="1:20" customFormat="1" ht="14.5">
      <c r="A224" s="224"/>
      <c r="B224" s="229"/>
      <c r="C224" s="230"/>
      <c r="D224" s="230"/>
      <c r="E224" s="230"/>
      <c r="F224" s="230"/>
      <c r="G224" s="230"/>
      <c r="H224" s="230"/>
      <c r="I224" s="230"/>
      <c r="J224" s="248"/>
    </row>
    <row r="225" spans="1:10" customFormat="1" ht="14.5">
      <c r="A225" s="224"/>
      <c r="B225" s="229"/>
      <c r="C225" s="230"/>
      <c r="D225" s="230"/>
      <c r="E225" s="230"/>
      <c r="F225" s="230"/>
      <c r="G225" s="230"/>
      <c r="H225" s="230"/>
      <c r="I225" s="230"/>
      <c r="J225" s="248"/>
    </row>
    <row r="226" spans="1:10" customFormat="1" ht="14.5">
      <c r="A226" s="224"/>
      <c r="B226" s="229"/>
      <c r="C226" s="230"/>
      <c r="D226" s="230"/>
      <c r="E226" s="230"/>
      <c r="F226" s="230"/>
      <c r="G226" s="230"/>
      <c r="H226" s="230"/>
      <c r="I226" s="230"/>
      <c r="J226" s="248"/>
    </row>
    <row r="227" spans="1:10" customFormat="1" ht="14.5">
      <c r="A227" s="224"/>
      <c r="B227" s="229"/>
      <c r="C227" s="230"/>
      <c r="D227" s="230"/>
      <c r="E227" s="230"/>
      <c r="F227" s="230"/>
      <c r="G227" s="230"/>
      <c r="H227" s="230"/>
      <c r="I227" s="230"/>
      <c r="J227" s="248"/>
    </row>
    <row r="228" spans="1:10" customFormat="1" ht="14.5">
      <c r="A228" s="224"/>
      <c r="B228" s="229"/>
      <c r="C228" s="230"/>
      <c r="D228" s="230"/>
      <c r="E228" s="230"/>
      <c r="F228" s="230"/>
      <c r="G228" s="230"/>
      <c r="H228" s="230"/>
      <c r="I228" s="230"/>
      <c r="J228" s="248"/>
    </row>
    <row r="229" spans="1:10" customFormat="1" ht="14.5">
      <c r="A229" s="224"/>
      <c r="B229" s="229"/>
      <c r="C229" s="230"/>
      <c r="D229" s="230"/>
      <c r="E229" s="230"/>
      <c r="F229" s="230"/>
      <c r="G229" s="230"/>
      <c r="H229" s="230"/>
      <c r="I229" s="230"/>
      <c r="J229" s="248"/>
    </row>
    <row r="230" spans="1:10" customFormat="1" ht="14.5">
      <c r="A230" s="224"/>
      <c r="B230" s="229"/>
      <c r="C230" s="230"/>
      <c r="D230" s="230"/>
      <c r="E230" s="230"/>
      <c r="F230" s="230"/>
      <c r="G230" s="230"/>
      <c r="H230" s="230"/>
      <c r="I230" s="230"/>
      <c r="J230" s="248"/>
    </row>
    <row r="231" spans="1:10" customFormat="1" ht="14.5">
      <c r="A231" s="224"/>
      <c r="B231" s="229"/>
      <c r="C231" s="230"/>
      <c r="D231" s="230"/>
      <c r="E231" s="230"/>
      <c r="F231" s="230"/>
      <c r="G231" s="230"/>
      <c r="H231" s="230"/>
      <c r="I231" s="230"/>
      <c r="J231" s="248"/>
    </row>
    <row r="232" spans="1:10" customFormat="1" ht="14.5">
      <c r="A232" s="224"/>
      <c r="B232" s="229"/>
      <c r="C232" s="230"/>
      <c r="D232" s="230"/>
      <c r="E232" s="230"/>
      <c r="F232" s="230"/>
      <c r="G232" s="230"/>
      <c r="H232" s="230"/>
      <c r="I232" s="230"/>
      <c r="J232" s="248"/>
    </row>
    <row r="233" spans="1:10" customFormat="1" ht="14.5">
      <c r="A233" s="224"/>
      <c r="B233" s="229"/>
      <c r="C233" s="230"/>
      <c r="D233" s="230"/>
      <c r="E233" s="230"/>
      <c r="F233" s="230"/>
      <c r="G233" s="230"/>
      <c r="H233" s="230"/>
      <c r="I233" s="230"/>
      <c r="J233" s="248"/>
    </row>
    <row r="234" spans="1:10" customFormat="1" ht="14.5">
      <c r="A234" s="224"/>
      <c r="B234" s="229"/>
      <c r="C234" s="230"/>
      <c r="D234" s="230"/>
      <c r="E234" s="230"/>
      <c r="F234" s="230"/>
      <c r="G234" s="230"/>
      <c r="H234" s="230"/>
      <c r="I234" s="230"/>
      <c r="J234" s="248"/>
    </row>
    <row r="235" spans="1:10" customFormat="1" ht="14.5">
      <c r="A235" s="224"/>
      <c r="B235" s="229"/>
      <c r="C235" s="230"/>
      <c r="D235" s="230"/>
      <c r="E235" s="230"/>
      <c r="F235" s="230"/>
      <c r="G235" s="230"/>
      <c r="H235" s="230"/>
      <c r="I235" s="230"/>
      <c r="J235" s="248"/>
    </row>
    <row r="236" spans="1:10" customFormat="1" ht="14.5">
      <c r="A236" s="224"/>
      <c r="B236" s="229"/>
      <c r="C236" s="230"/>
      <c r="D236" s="230"/>
      <c r="E236" s="230"/>
      <c r="F236" s="230"/>
      <c r="G236" s="230"/>
      <c r="H236" s="230"/>
      <c r="I236" s="230"/>
      <c r="J236" s="248"/>
    </row>
    <row r="237" spans="1:10" customFormat="1" ht="14.5">
      <c r="A237" s="224"/>
      <c r="B237" s="229"/>
      <c r="C237" s="230"/>
      <c r="D237" s="230"/>
      <c r="E237" s="230"/>
      <c r="F237" s="230"/>
      <c r="G237" s="230"/>
      <c r="H237" s="230"/>
      <c r="I237" s="230"/>
      <c r="J237" s="248"/>
    </row>
    <row r="238" spans="1:10" customFormat="1" ht="14.5">
      <c r="A238" s="224"/>
      <c r="B238" s="229"/>
      <c r="C238" s="230"/>
      <c r="D238" s="230"/>
      <c r="E238" s="230"/>
      <c r="F238" s="230"/>
      <c r="G238" s="230"/>
      <c r="H238" s="230"/>
      <c r="I238" s="230"/>
      <c r="J238" s="248"/>
    </row>
    <row r="239" spans="1:10" customFormat="1" ht="15.75" customHeight="1">
      <c r="A239" s="224"/>
      <c r="B239" s="229"/>
      <c r="C239" s="230"/>
      <c r="D239" s="230"/>
      <c r="E239" s="230"/>
      <c r="F239" s="230"/>
      <c r="G239" s="230"/>
      <c r="H239" s="230"/>
      <c r="I239" s="230"/>
      <c r="J239" s="248"/>
    </row>
    <row r="240" spans="1:10" customFormat="1" ht="14.5">
      <c r="A240" s="224"/>
      <c r="B240" s="229"/>
      <c r="C240" s="230"/>
      <c r="D240" s="230"/>
      <c r="E240" s="230"/>
      <c r="F240" s="230"/>
      <c r="G240" s="230"/>
      <c r="H240" s="230"/>
      <c r="I240" s="230"/>
      <c r="J240" s="248"/>
    </row>
    <row r="241" spans="1:10" customFormat="1" ht="14.5">
      <c r="A241" s="224"/>
      <c r="B241" s="229"/>
      <c r="C241" s="230"/>
      <c r="D241" s="230"/>
      <c r="E241" s="230"/>
      <c r="F241" s="230"/>
      <c r="G241" s="230"/>
      <c r="H241" s="230"/>
      <c r="I241" s="230"/>
      <c r="J241" s="248"/>
    </row>
    <row r="242" spans="1:10" customFormat="1" ht="14.5">
      <c r="A242" s="224"/>
      <c r="B242" s="229"/>
      <c r="C242" s="230"/>
      <c r="D242" s="230"/>
      <c r="E242" s="230"/>
      <c r="F242" s="230"/>
      <c r="G242" s="230"/>
      <c r="H242" s="230"/>
      <c r="I242" s="230"/>
      <c r="J242" s="248"/>
    </row>
    <row r="243" spans="1:10" customFormat="1" ht="14.5">
      <c r="A243" s="224"/>
      <c r="B243" s="229"/>
      <c r="C243" s="230"/>
      <c r="D243" s="230"/>
      <c r="E243" s="230"/>
      <c r="F243" s="230"/>
      <c r="G243" s="230"/>
      <c r="H243" s="230"/>
      <c r="I243" s="230"/>
      <c r="J243" s="248"/>
    </row>
    <row r="244" spans="1:10" customFormat="1" ht="14.5">
      <c r="A244" s="224"/>
      <c r="B244" s="229"/>
      <c r="C244" s="230"/>
      <c r="D244" s="230"/>
      <c r="E244" s="230"/>
      <c r="F244" s="230"/>
      <c r="G244" s="230"/>
      <c r="H244" s="230"/>
      <c r="I244" s="230"/>
      <c r="J244" s="248"/>
    </row>
    <row r="245" spans="1:10" customFormat="1" ht="14.5">
      <c r="A245" s="224"/>
      <c r="B245" s="229"/>
      <c r="C245" s="230"/>
      <c r="D245" s="230"/>
      <c r="E245" s="230"/>
      <c r="F245" s="230"/>
      <c r="G245" s="230"/>
      <c r="H245" s="230"/>
      <c r="I245" s="230"/>
      <c r="J245" s="248"/>
    </row>
    <row r="246" spans="1:10" customFormat="1" ht="14.5">
      <c r="A246" s="224"/>
      <c r="B246" s="229"/>
      <c r="C246" s="230"/>
      <c r="D246" s="230"/>
      <c r="E246" s="230"/>
      <c r="F246" s="230"/>
      <c r="G246" s="230"/>
      <c r="H246" s="230"/>
      <c r="I246" s="230"/>
      <c r="J246" s="248"/>
    </row>
    <row r="247" spans="1:10" customFormat="1" ht="14.5">
      <c r="A247" s="224"/>
      <c r="B247" s="229"/>
      <c r="C247" s="230"/>
      <c r="D247" s="230"/>
      <c r="E247" s="230"/>
      <c r="F247" s="230"/>
      <c r="G247" s="230"/>
      <c r="H247" s="230"/>
      <c r="I247" s="230"/>
      <c r="J247" s="248"/>
    </row>
    <row r="248" spans="1:10" customFormat="1" ht="14.5">
      <c r="A248" s="224"/>
      <c r="B248" s="229"/>
      <c r="C248" s="230"/>
      <c r="D248" s="230"/>
      <c r="E248" s="230"/>
      <c r="F248" s="230"/>
      <c r="G248" s="230"/>
      <c r="H248" s="230"/>
      <c r="I248" s="230"/>
      <c r="J248" s="248"/>
    </row>
    <row r="249" spans="1:10" customFormat="1" ht="14.5">
      <c r="A249" s="224"/>
      <c r="B249" s="229"/>
      <c r="C249" s="230"/>
      <c r="D249" s="230"/>
      <c r="E249" s="230"/>
      <c r="F249" s="230"/>
      <c r="G249" s="230"/>
      <c r="H249" s="230"/>
      <c r="I249" s="230"/>
      <c r="J249" s="248"/>
    </row>
    <row r="250" spans="1:10" customFormat="1" ht="14.5">
      <c r="A250" s="224"/>
      <c r="B250" s="229"/>
      <c r="C250" s="230"/>
      <c r="D250" s="230"/>
      <c r="E250" s="230"/>
      <c r="F250" s="230"/>
      <c r="G250" s="230"/>
      <c r="H250" s="230"/>
      <c r="I250" s="230"/>
      <c r="J250" s="248"/>
    </row>
    <row r="251" spans="1:10" customFormat="1" ht="14.5">
      <c r="A251" s="224"/>
      <c r="B251" s="229"/>
      <c r="C251" s="230"/>
      <c r="D251" s="230"/>
      <c r="E251" s="230"/>
      <c r="F251" s="230"/>
      <c r="G251" s="230"/>
      <c r="H251" s="230"/>
      <c r="I251" s="230"/>
      <c r="J251" s="248"/>
    </row>
    <row r="252" spans="1:10" customFormat="1" ht="14.5">
      <c r="A252" s="224"/>
      <c r="B252" s="229"/>
      <c r="C252" s="230"/>
      <c r="D252" s="230"/>
      <c r="E252" s="230"/>
      <c r="F252" s="230"/>
      <c r="G252" s="230"/>
      <c r="H252" s="230"/>
      <c r="I252" s="230"/>
      <c r="J252" s="248"/>
    </row>
    <row r="253" spans="1:10" customFormat="1" ht="14.5">
      <c r="A253" s="224"/>
      <c r="B253" s="229"/>
      <c r="C253" s="230"/>
      <c r="D253" s="230"/>
      <c r="E253" s="230"/>
      <c r="F253" s="230"/>
      <c r="G253" s="230"/>
      <c r="H253" s="230"/>
      <c r="I253" s="230"/>
      <c r="J253" s="248"/>
    </row>
    <row r="254" spans="1:10" customFormat="1" ht="14.5">
      <c r="A254" s="224"/>
      <c r="B254" s="229"/>
      <c r="C254" s="230"/>
      <c r="D254" s="230"/>
      <c r="E254" s="230"/>
      <c r="F254" s="230"/>
      <c r="G254" s="230"/>
      <c r="H254" s="230"/>
      <c r="I254" s="230"/>
      <c r="J254" s="248"/>
    </row>
    <row r="255" spans="1:10" customFormat="1" ht="14.5">
      <c r="A255" s="224"/>
      <c r="B255" s="229"/>
      <c r="C255" s="230"/>
      <c r="D255" s="230"/>
      <c r="E255" s="230"/>
      <c r="F255" s="230"/>
      <c r="G255" s="230"/>
      <c r="H255" s="230"/>
      <c r="I255" s="230"/>
      <c r="J255" s="248"/>
    </row>
    <row r="256" spans="1:10" customFormat="1" ht="14.5">
      <c r="A256" s="224"/>
      <c r="B256" s="229"/>
      <c r="C256" s="230"/>
      <c r="D256" s="230"/>
      <c r="E256" s="230"/>
      <c r="F256" s="230"/>
      <c r="G256" s="230"/>
      <c r="H256" s="230"/>
      <c r="I256" s="230"/>
      <c r="J256" s="248"/>
    </row>
    <row r="257" spans="1:10" customFormat="1" ht="14.5">
      <c r="A257" s="224"/>
      <c r="B257" s="229"/>
      <c r="C257" s="230"/>
      <c r="D257" s="230"/>
      <c r="E257" s="230"/>
      <c r="F257" s="230"/>
      <c r="G257" s="230"/>
      <c r="H257" s="230"/>
      <c r="I257" s="230"/>
      <c r="J257" s="248"/>
    </row>
    <row r="258" spans="1:10" customFormat="1" ht="14.5">
      <c r="A258" s="224"/>
      <c r="B258" s="229"/>
      <c r="C258" s="230"/>
      <c r="D258" s="230"/>
      <c r="E258" s="230"/>
      <c r="F258" s="230"/>
      <c r="G258" s="230"/>
      <c r="H258" s="230"/>
      <c r="I258" s="230"/>
      <c r="J258" s="248"/>
    </row>
    <row r="259" spans="1:10" customFormat="1" ht="14.5">
      <c r="A259" s="224"/>
      <c r="B259" s="229"/>
      <c r="C259" s="230"/>
      <c r="D259" s="230"/>
      <c r="E259" s="230"/>
      <c r="F259" s="230"/>
      <c r="G259" s="230"/>
      <c r="H259" s="230"/>
      <c r="I259" s="230"/>
      <c r="J259" s="248"/>
    </row>
    <row r="260" spans="1:10" customFormat="1" ht="14.5">
      <c r="A260" s="224"/>
      <c r="B260" s="229"/>
      <c r="C260" s="230"/>
      <c r="D260" s="230"/>
      <c r="E260" s="230"/>
      <c r="F260" s="230"/>
      <c r="G260" s="230"/>
      <c r="H260" s="230"/>
      <c r="I260" s="230"/>
      <c r="J260" s="248"/>
    </row>
    <row r="261" spans="1:10" customFormat="1" ht="14.5">
      <c r="A261" s="224"/>
      <c r="B261" s="229"/>
      <c r="C261" s="230"/>
      <c r="D261" s="230"/>
      <c r="E261" s="230"/>
      <c r="F261" s="230"/>
      <c r="G261" s="230"/>
      <c r="H261" s="230"/>
      <c r="I261" s="230"/>
      <c r="J261" s="248"/>
    </row>
    <row r="262" spans="1:10" customFormat="1" ht="14.5">
      <c r="A262" s="224"/>
      <c r="B262" s="229"/>
      <c r="C262" s="230"/>
      <c r="D262" s="230"/>
      <c r="E262" s="230"/>
      <c r="F262" s="230"/>
      <c r="G262" s="230"/>
      <c r="H262" s="230"/>
      <c r="I262" s="230"/>
      <c r="J262" s="248"/>
    </row>
    <row r="263" spans="1:10" customFormat="1" ht="14.5">
      <c r="A263" s="224"/>
      <c r="B263" s="229"/>
      <c r="C263" s="230"/>
      <c r="D263" s="230"/>
      <c r="E263" s="230"/>
      <c r="F263" s="230"/>
      <c r="G263" s="230"/>
      <c r="H263" s="230"/>
      <c r="I263" s="230"/>
      <c r="J263" s="248"/>
    </row>
    <row r="264" spans="1:10" customFormat="1" ht="14.5">
      <c r="A264" s="224"/>
      <c r="B264" s="229"/>
      <c r="C264" s="230"/>
      <c r="D264" s="230"/>
      <c r="E264" s="230"/>
      <c r="F264" s="230"/>
      <c r="G264" s="230"/>
      <c r="H264" s="230"/>
      <c r="I264" s="230"/>
      <c r="J264" s="248"/>
    </row>
    <row r="265" spans="1:10" customFormat="1" ht="14.5">
      <c r="A265" s="224"/>
      <c r="B265" s="229"/>
      <c r="C265" s="230"/>
      <c r="D265" s="230"/>
      <c r="E265" s="230"/>
      <c r="F265" s="230"/>
      <c r="G265" s="230"/>
      <c r="H265" s="230"/>
      <c r="I265" s="230"/>
      <c r="J265" s="248"/>
    </row>
    <row r="266" spans="1:10" customFormat="1" ht="15" thickBot="1">
      <c r="A266" s="225"/>
      <c r="B266" s="232"/>
      <c r="C266" s="233"/>
      <c r="D266" s="233"/>
      <c r="E266" s="233"/>
      <c r="F266" s="233"/>
      <c r="G266" s="233"/>
      <c r="H266" s="233"/>
      <c r="I266" s="233"/>
      <c r="J266" s="249"/>
    </row>
    <row r="267" spans="1:10" customFormat="1" ht="14.5"/>
    <row r="268" spans="1:10" customFormat="1" ht="14.5"/>
    <row r="269" spans="1:10" customFormat="1" ht="14.5"/>
    <row r="270" spans="1:10" customFormat="1" ht="14.5"/>
    <row r="271" spans="1:10" customFormat="1" ht="14.5"/>
    <row r="272" spans="1:10" customFormat="1" ht="14.5"/>
    <row r="273" customFormat="1" ht="14.5"/>
    <row r="274" customFormat="1" ht="14.5"/>
    <row r="275" customFormat="1" ht="14.5"/>
    <row r="276" customFormat="1" ht="14.5"/>
    <row r="277" customFormat="1" ht="14.5"/>
    <row r="278" customFormat="1" ht="14.5"/>
    <row r="279" customFormat="1" ht="14.5"/>
    <row r="280" customFormat="1" ht="14.5"/>
    <row r="281" customFormat="1" ht="14.5"/>
    <row r="282" customFormat="1" ht="14.5"/>
    <row r="283" customFormat="1" ht="14.5"/>
    <row r="284" customFormat="1" ht="14.5"/>
    <row r="285" customFormat="1" ht="14.5"/>
    <row r="286" customFormat="1" ht="14.5"/>
    <row r="287" customFormat="1" ht="14.5"/>
    <row r="288" customFormat="1" ht="14.5"/>
    <row r="289" customFormat="1" ht="14.5"/>
    <row r="290" customFormat="1" ht="14.5"/>
    <row r="291" customFormat="1" ht="14.5"/>
    <row r="292" customFormat="1" ht="14.5"/>
    <row r="293" customFormat="1" ht="14.5"/>
    <row r="294" customFormat="1" ht="14.5"/>
    <row r="295" customFormat="1" ht="14.5"/>
    <row r="296" customFormat="1" ht="14.5"/>
    <row r="297" customFormat="1" ht="14.5"/>
    <row r="298" customFormat="1" ht="14.5"/>
    <row r="299" customFormat="1" ht="14.5"/>
    <row r="300" customFormat="1" ht="14.5"/>
    <row r="301" customFormat="1" ht="14.5"/>
    <row r="302" customFormat="1" ht="14.5"/>
    <row r="303" customFormat="1" ht="14.5"/>
    <row r="304" customFormat="1" ht="14.5"/>
    <row r="305" customFormat="1" ht="14.5"/>
    <row r="306" customFormat="1" ht="14.5"/>
    <row r="307" customFormat="1" ht="14.5"/>
    <row r="308" customFormat="1" ht="14.5"/>
    <row r="309" customFormat="1" ht="14.5"/>
    <row r="310" customFormat="1" ht="14.5"/>
    <row r="311" customFormat="1" ht="14.5"/>
    <row r="312" customFormat="1" ht="14.5"/>
    <row r="313" customFormat="1" ht="14.5"/>
    <row r="314" customFormat="1" ht="14.5"/>
    <row r="315" customFormat="1" ht="14.5"/>
    <row r="316" customFormat="1" ht="14.5"/>
    <row r="317" customFormat="1" ht="13.5" customHeight="1"/>
    <row r="318" customFormat="1" ht="14.5"/>
    <row r="319" customFormat="1" ht="14.5"/>
    <row r="320" customFormat="1" ht="14.5"/>
    <row r="321" customFormat="1" ht="14.5"/>
    <row r="322" customFormat="1" ht="14.5"/>
    <row r="323" customFormat="1" ht="14.5"/>
    <row r="324" customFormat="1" ht="14.5"/>
    <row r="325" customFormat="1" ht="14.5"/>
    <row r="326" customFormat="1" ht="14.5"/>
    <row r="327" customFormat="1" ht="14.5"/>
    <row r="328" customFormat="1" ht="14.5"/>
    <row r="329" customFormat="1" ht="14.5"/>
    <row r="330" customFormat="1" ht="14.5"/>
    <row r="331" customFormat="1" ht="14.5"/>
    <row r="332" customFormat="1" ht="14.5"/>
    <row r="333" customFormat="1" ht="14.5"/>
    <row r="334" customFormat="1" ht="14.5"/>
    <row r="335" customFormat="1" ht="14.5"/>
    <row r="336" customFormat="1" ht="14.5"/>
    <row r="337" customFormat="1" ht="14.5"/>
    <row r="338" customFormat="1" ht="14.5"/>
    <row r="339" customFormat="1" ht="14.5"/>
    <row r="340" customFormat="1" ht="14.5"/>
    <row r="341" customFormat="1" ht="14.5"/>
    <row r="342" customFormat="1" ht="14.5"/>
    <row r="343" customFormat="1" ht="14.5"/>
    <row r="344" customFormat="1" ht="14.5"/>
    <row r="345" customFormat="1" ht="14.5"/>
    <row r="346" customFormat="1" ht="14.5"/>
    <row r="347" customFormat="1" ht="14.5"/>
    <row r="348" customFormat="1" ht="14.5"/>
    <row r="349" customFormat="1" ht="14.5"/>
    <row r="350" customFormat="1" ht="14.5"/>
    <row r="351" customFormat="1" ht="14.5"/>
    <row r="352" customFormat="1" ht="14.5"/>
    <row r="353" customFormat="1" ht="14.5"/>
    <row r="354" customFormat="1" ht="14.5"/>
    <row r="355" customFormat="1" ht="14.5"/>
    <row r="356" customFormat="1" ht="14.5"/>
    <row r="357" customFormat="1" ht="14.5"/>
    <row r="358" customFormat="1" ht="14.5"/>
    <row r="359" customFormat="1" ht="14.5"/>
    <row r="360" customFormat="1" ht="14.5"/>
    <row r="361" customFormat="1" ht="14.5"/>
    <row r="362" customFormat="1" ht="14.5"/>
    <row r="363" customFormat="1" ht="14.5"/>
    <row r="364" customFormat="1" ht="14.5"/>
    <row r="365" customFormat="1" ht="14.5"/>
    <row r="366" customFormat="1" ht="14.5"/>
    <row r="367" customFormat="1" ht="14.5"/>
    <row r="368" customFormat="1" ht="14.5"/>
    <row r="369" customFormat="1" ht="14.5"/>
    <row r="370" customFormat="1" ht="14.5"/>
    <row r="371" customFormat="1" ht="14.5"/>
    <row r="372" customFormat="1" ht="14.5"/>
    <row r="373" customFormat="1" ht="14.5"/>
    <row r="374" customFormat="1" ht="14.5"/>
    <row r="375" customFormat="1" ht="14.5"/>
    <row r="376" customFormat="1" ht="14.5"/>
    <row r="377" customFormat="1" ht="14.5"/>
    <row r="378" customFormat="1" ht="14.5"/>
    <row r="379" customFormat="1" ht="14.5"/>
    <row r="380" customFormat="1" ht="14.5"/>
    <row r="381" customFormat="1" ht="14.5"/>
    <row r="382" customFormat="1" ht="14.5"/>
    <row r="383" customFormat="1" ht="14.5"/>
    <row r="384" customFormat="1" ht="14.5"/>
    <row r="385" customFormat="1" ht="14.5"/>
    <row r="386" customFormat="1" ht="14.5"/>
    <row r="387" customFormat="1" ht="14.5"/>
    <row r="388" customFormat="1" ht="14.5"/>
    <row r="389" customFormat="1" ht="14.5"/>
    <row r="390" customFormat="1" ht="14.5"/>
    <row r="391" customFormat="1" ht="14.5"/>
    <row r="392" customFormat="1" ht="14.5"/>
    <row r="393" customFormat="1" ht="14.5"/>
    <row r="394" customFormat="1" ht="14.5"/>
    <row r="395" customFormat="1" ht="14.5"/>
    <row r="396" customFormat="1" ht="14.5"/>
    <row r="397" customFormat="1" ht="14.5"/>
    <row r="398" customFormat="1" ht="14.5"/>
    <row r="399" customFormat="1" ht="14.5"/>
    <row r="400" customFormat="1" ht="14.5"/>
    <row r="401" customFormat="1" ht="14.5"/>
    <row r="402" customFormat="1" ht="14.5"/>
    <row r="403" customFormat="1" ht="14.5"/>
    <row r="404" customFormat="1" ht="14.5"/>
    <row r="405" customFormat="1" ht="14.5"/>
    <row r="406" customFormat="1" ht="14.5"/>
    <row r="407" customFormat="1" ht="14.5"/>
    <row r="408" customFormat="1" ht="14.5"/>
    <row r="409" customFormat="1" ht="14.5"/>
    <row r="410" customFormat="1" ht="14.5"/>
    <row r="411" customFormat="1" ht="14.5"/>
    <row r="412" customFormat="1" ht="14.5"/>
    <row r="413" customFormat="1" ht="14.5"/>
    <row r="414" customFormat="1" ht="14.5"/>
    <row r="415" customFormat="1" ht="14.5"/>
    <row r="416" customFormat="1" ht="14.5"/>
    <row r="417" customFormat="1" ht="14.5"/>
    <row r="418" customFormat="1" ht="14.5"/>
    <row r="419" customFormat="1" ht="14.5"/>
    <row r="420" customFormat="1" ht="14.5"/>
    <row r="421" customFormat="1" ht="14.5"/>
    <row r="422" customFormat="1" ht="14.5"/>
    <row r="423" customFormat="1" ht="14.5"/>
    <row r="424" customFormat="1" ht="14.5"/>
    <row r="425" customFormat="1" ht="14.5"/>
    <row r="426" customFormat="1" ht="14.5"/>
    <row r="427" customFormat="1" ht="14.5"/>
    <row r="428" customFormat="1" ht="14.5"/>
    <row r="429" customFormat="1" ht="14.5"/>
    <row r="430" customFormat="1" ht="14.5"/>
    <row r="431" customFormat="1" ht="14.5"/>
    <row r="432" customFormat="1" ht="14.5"/>
    <row r="433" customFormat="1" ht="14.5"/>
    <row r="434" customFormat="1" ht="14.5"/>
    <row r="435" customFormat="1" ht="14.5"/>
    <row r="436" customFormat="1" ht="14.5"/>
    <row r="437" customFormat="1" ht="14.5"/>
    <row r="438" customFormat="1" ht="14.5"/>
    <row r="439" customFormat="1" ht="14.5"/>
    <row r="440" customFormat="1" ht="14.5"/>
    <row r="441" customFormat="1" ht="14.5"/>
    <row r="442" customFormat="1" ht="14.5"/>
    <row r="443" customFormat="1" ht="14.5"/>
    <row r="444" customFormat="1" ht="14.5"/>
    <row r="445" customFormat="1" ht="14.5"/>
    <row r="446" customFormat="1" ht="14.5"/>
    <row r="447" customFormat="1" ht="14.5"/>
    <row r="448" customFormat="1" ht="14.5"/>
    <row r="449" customFormat="1" ht="14.5"/>
    <row r="450" customFormat="1" ht="14.5"/>
    <row r="451" customFormat="1" ht="14.5"/>
    <row r="452" customFormat="1" ht="14.5"/>
    <row r="453" customFormat="1" ht="14.5"/>
    <row r="454" customFormat="1" ht="14.5"/>
    <row r="455" customFormat="1" ht="14.5"/>
    <row r="456" customFormat="1" ht="14.5"/>
    <row r="457" customFormat="1" ht="14.5"/>
    <row r="458" customFormat="1" ht="14.5"/>
    <row r="459" customFormat="1" ht="14.5"/>
    <row r="460" customFormat="1" ht="14.5"/>
    <row r="461" customFormat="1" ht="0.75" customHeight="1"/>
    <row r="462" customFormat="1" ht="14.5"/>
    <row r="463" customFormat="1" ht="14.5"/>
    <row r="464" customFormat="1" ht="14.5"/>
    <row r="465" customFormat="1" ht="14.5"/>
    <row r="466" customFormat="1" ht="14.5"/>
    <row r="467" customFormat="1" ht="14.5"/>
    <row r="468" customFormat="1" ht="14.5"/>
    <row r="469" customFormat="1" ht="14.5"/>
    <row r="470" customFormat="1" ht="14.5"/>
    <row r="471" customFormat="1" ht="14.5"/>
    <row r="472" customFormat="1" ht="14.5"/>
    <row r="473" customFormat="1" ht="14.5"/>
    <row r="474" customFormat="1" ht="14.5"/>
    <row r="475" customFormat="1" ht="14.5"/>
    <row r="476" customFormat="1" ht="14.5"/>
    <row r="477" customFormat="1" ht="14.5"/>
    <row r="478" customFormat="1" ht="14.5"/>
    <row r="479" customFormat="1" ht="14.5"/>
    <row r="480" customFormat="1" ht="14.5"/>
    <row r="481" customFormat="1" ht="14.5"/>
    <row r="482" customFormat="1" ht="14.5"/>
    <row r="483" customFormat="1" ht="14.5"/>
    <row r="484" customFormat="1" ht="14.5"/>
    <row r="485" customFormat="1" ht="14.5"/>
    <row r="486" customFormat="1" ht="14.5"/>
    <row r="487" customFormat="1" ht="14.5"/>
    <row r="488" customFormat="1" ht="14.5"/>
    <row r="489" customFormat="1" ht="14.5"/>
    <row r="490" customFormat="1" ht="14.5"/>
    <row r="491" customFormat="1" ht="14.5"/>
    <row r="492" customFormat="1" ht="14.5"/>
    <row r="493" customFormat="1" ht="14.5"/>
    <row r="494" customFormat="1" ht="14.5"/>
    <row r="495" customFormat="1" ht="14.5"/>
    <row r="496" customFormat="1" ht="14.5"/>
    <row r="497" customFormat="1" ht="14.5"/>
    <row r="498" customFormat="1" ht="14.5"/>
    <row r="499" customFormat="1" ht="14.5"/>
    <row r="500" customFormat="1" ht="14.5"/>
    <row r="501" customFormat="1" ht="14.5"/>
    <row r="502" customFormat="1" ht="14.5"/>
    <row r="503" customFormat="1" ht="14.5"/>
    <row r="504" customFormat="1" ht="14.5"/>
    <row r="505" customFormat="1" ht="14.5"/>
    <row r="506" customFormat="1" ht="14.5"/>
    <row r="507" customFormat="1" ht="14.5"/>
    <row r="508" customFormat="1" ht="14.5"/>
    <row r="509" customFormat="1" ht="14.5"/>
    <row r="510" customFormat="1" ht="14.5"/>
    <row r="511" customFormat="1" ht="14.5"/>
    <row r="512" customFormat="1" ht="14.5"/>
    <row r="513" customFormat="1" ht="14.5"/>
    <row r="514" customFormat="1" ht="14.5"/>
    <row r="515" customFormat="1" ht="14.5"/>
    <row r="516" customFormat="1" ht="14.5"/>
    <row r="517" customFormat="1" ht="14.5"/>
    <row r="518" customFormat="1" ht="14.5"/>
    <row r="519" customFormat="1" ht="14.5"/>
    <row r="520" customFormat="1" ht="14.5"/>
    <row r="521" customFormat="1" ht="14.5"/>
    <row r="522" customFormat="1" ht="14.5"/>
    <row r="523" customFormat="1" ht="14.5"/>
    <row r="524" customFormat="1" ht="14.5"/>
    <row r="525" customFormat="1" ht="14.5"/>
    <row r="526" customFormat="1" ht="14.5"/>
    <row r="527" customFormat="1" ht="15.75" customHeight="1"/>
    <row r="528" customFormat="1" ht="14.5"/>
    <row r="529" customFormat="1" ht="14.5"/>
    <row r="530" customFormat="1" ht="14.5"/>
    <row r="531" customFormat="1" ht="14.5"/>
    <row r="532" customFormat="1" ht="14.5"/>
    <row r="533" customFormat="1" ht="14.5"/>
    <row r="534" customFormat="1" ht="14.5"/>
    <row r="535" customFormat="1" ht="14.5"/>
    <row r="536" customFormat="1" ht="14.5"/>
    <row r="537" customFormat="1" ht="14.5"/>
    <row r="538" customFormat="1" ht="14.5"/>
    <row r="539" customFormat="1" ht="14.5"/>
    <row r="540" customFormat="1" ht="14.5"/>
    <row r="541" customFormat="1" ht="14.5"/>
    <row r="542" customFormat="1" ht="14.5"/>
    <row r="543" customFormat="1" ht="14.5"/>
    <row r="544" customFormat="1" ht="14.5"/>
    <row r="545" customFormat="1" ht="14.5"/>
    <row r="546" customFormat="1" ht="14.5"/>
    <row r="547" customFormat="1" ht="14.5"/>
    <row r="548" customFormat="1" ht="14.5"/>
    <row r="549" customFormat="1" ht="14.5"/>
    <row r="550" customFormat="1" ht="14.5"/>
    <row r="551" customFormat="1" ht="14.5"/>
    <row r="552" customFormat="1" ht="14.5"/>
    <row r="553" customFormat="1" ht="14.5"/>
    <row r="554" customFormat="1" ht="14.5"/>
    <row r="555" customFormat="1" ht="14.5"/>
    <row r="556" customFormat="1" ht="14.5"/>
    <row r="557" customFormat="1" ht="14.5"/>
    <row r="558" customFormat="1" ht="14.5"/>
    <row r="559" customFormat="1" ht="14.5"/>
    <row r="560" customFormat="1" ht="14.5"/>
    <row r="561" customFormat="1" ht="14.5"/>
    <row r="562" customFormat="1" ht="14.5"/>
    <row r="563" customFormat="1" ht="14.5"/>
    <row r="564" customFormat="1" ht="14.5"/>
    <row r="565" customFormat="1" ht="14.5"/>
    <row r="566" customFormat="1" ht="14.5"/>
    <row r="567" customFormat="1" ht="14.5"/>
    <row r="568" customFormat="1" ht="14.5"/>
    <row r="569" customFormat="1" ht="14.5"/>
    <row r="570" customFormat="1" ht="14.5"/>
    <row r="571" customFormat="1" ht="14.5"/>
    <row r="572" customFormat="1" ht="14.5"/>
    <row r="573" customFormat="1" ht="14.5"/>
    <row r="574" customFormat="1" ht="14.5"/>
    <row r="575" customFormat="1" ht="14.5"/>
    <row r="576" customFormat="1" ht="14.5"/>
    <row r="577" customFormat="1" ht="14.5"/>
    <row r="578" customFormat="1" ht="14.5"/>
    <row r="579" customFormat="1" ht="14.5"/>
    <row r="580" customFormat="1" ht="14.5"/>
    <row r="581" customFormat="1" ht="14.5"/>
    <row r="582" customFormat="1" ht="14.5"/>
    <row r="583" customFormat="1" ht="14.5"/>
    <row r="584" customFormat="1" ht="14.5"/>
    <row r="585" customFormat="1" ht="14.5"/>
    <row r="586" customFormat="1" ht="14.5"/>
    <row r="587" customFormat="1" ht="14.5"/>
    <row r="588" customFormat="1" ht="14.5"/>
    <row r="589" customFormat="1" ht="14.5"/>
    <row r="590" customFormat="1" ht="14.5"/>
    <row r="591" customFormat="1" ht="14.5"/>
    <row r="592" customFormat="1" ht="14.5"/>
    <row r="593" customFormat="1" ht="14.5"/>
    <row r="594" customFormat="1" ht="14.5"/>
    <row r="595" customFormat="1" ht="14.5"/>
    <row r="596" customFormat="1" ht="14.5"/>
    <row r="597" customFormat="1" ht="14.5"/>
    <row r="598" customFormat="1" ht="14.5"/>
    <row r="599" customFormat="1" ht="14.5"/>
    <row r="600" customFormat="1" ht="14.5"/>
    <row r="601" customFormat="1" ht="14.5"/>
    <row r="602" customFormat="1" ht="14.5"/>
    <row r="603" customFormat="1" ht="14.5"/>
    <row r="604" customFormat="1" ht="14.5"/>
    <row r="605" customFormat="1" ht="13.5" customHeight="1"/>
    <row r="606" customFormat="1" ht="14.5"/>
    <row r="607" customFormat="1" ht="14.5"/>
    <row r="608" customFormat="1" ht="14.5"/>
    <row r="609" customFormat="1" ht="14.5"/>
    <row r="610" customFormat="1" ht="14.5"/>
    <row r="611" customFormat="1" ht="14.5"/>
    <row r="612" customFormat="1" ht="14.5"/>
    <row r="613" customFormat="1" ht="14.5"/>
    <row r="614" customFormat="1" ht="14.5"/>
    <row r="615" customFormat="1" ht="14.5"/>
    <row r="616" customFormat="1" ht="14.5"/>
    <row r="617" customFormat="1" ht="14.5"/>
    <row r="618" customFormat="1" ht="14.5"/>
    <row r="619" customFormat="1" ht="14.5"/>
    <row r="620" customFormat="1" ht="14.5"/>
    <row r="621" customFormat="1" ht="14.5"/>
    <row r="622" customFormat="1" ht="14.5"/>
    <row r="623" customFormat="1" ht="14.5"/>
    <row r="624" customFormat="1" ht="14.5"/>
    <row r="625" customFormat="1" ht="14.5"/>
    <row r="626" customFormat="1" ht="14.5"/>
    <row r="627" customFormat="1" ht="14.5"/>
    <row r="628" customFormat="1" ht="14.5"/>
    <row r="629" customFormat="1" ht="14.5"/>
    <row r="630" customFormat="1" ht="14.5"/>
    <row r="631" customFormat="1" ht="14.5"/>
    <row r="632" customFormat="1" ht="14.5"/>
    <row r="633" customFormat="1" ht="14.5"/>
    <row r="634" customFormat="1" ht="14.5"/>
    <row r="635" customFormat="1" ht="14.5"/>
    <row r="636" customFormat="1" ht="14.5"/>
    <row r="637" customFormat="1" ht="14.5"/>
    <row r="638" customFormat="1" ht="14.5"/>
    <row r="639" customFormat="1" ht="14.5"/>
    <row r="640" customFormat="1" ht="14.5"/>
    <row r="641" customFormat="1" ht="14.5"/>
    <row r="642" customFormat="1" ht="14.5"/>
    <row r="643" customFormat="1" ht="14.5"/>
    <row r="644" customFormat="1" ht="14.5"/>
    <row r="645" customFormat="1" ht="14.5"/>
    <row r="646" customFormat="1" ht="14.5"/>
    <row r="647" customFormat="1" ht="14.5"/>
    <row r="648" customFormat="1" ht="14.5"/>
    <row r="649" customFormat="1" ht="14.5"/>
    <row r="650" customFormat="1" ht="14.5"/>
    <row r="651" customFormat="1" ht="14.5"/>
    <row r="652" customFormat="1" ht="14.5"/>
    <row r="653" customFormat="1" ht="14.5"/>
    <row r="654" customFormat="1" ht="14.5"/>
    <row r="655" customFormat="1" ht="14.5"/>
    <row r="656" customFormat="1" ht="14.5"/>
    <row r="657" customFormat="1" ht="14.5"/>
    <row r="658" customFormat="1" ht="14.5"/>
    <row r="659" customFormat="1" ht="14.5"/>
    <row r="660" customFormat="1" ht="14.5"/>
    <row r="661" customFormat="1" ht="14.5"/>
    <row r="662" customFormat="1" ht="14.5"/>
    <row r="663" customFormat="1" ht="14.5"/>
    <row r="664" customFormat="1" ht="14.5"/>
    <row r="665" customFormat="1" ht="14.5"/>
    <row r="666" customFormat="1" ht="14.5"/>
    <row r="667" customFormat="1" ht="14.5"/>
    <row r="668" customFormat="1" ht="14.5"/>
    <row r="669" customFormat="1" ht="14.5"/>
    <row r="670" customFormat="1" ht="14.5"/>
    <row r="671" customFormat="1" ht="14.5"/>
    <row r="672" customFormat="1" ht="14.5"/>
    <row r="673" customFormat="1" ht="14.5"/>
    <row r="674" customFormat="1" ht="14.5"/>
    <row r="675" customFormat="1" ht="14.5"/>
    <row r="676" customFormat="1" ht="14.5"/>
    <row r="677" customFormat="1" ht="14.5"/>
    <row r="678" customFormat="1" ht="14.5"/>
    <row r="679" customFormat="1" ht="14.5"/>
    <row r="680" customFormat="1" ht="14.5"/>
    <row r="681" customFormat="1" ht="14.5"/>
    <row r="682" customFormat="1" ht="14.5"/>
    <row r="683" customFormat="1" ht="14.5"/>
    <row r="684" customFormat="1" ht="14.5"/>
    <row r="685" customFormat="1" ht="14.5"/>
    <row r="686" customFormat="1" ht="14.5"/>
    <row r="687" customFormat="1" ht="14.5"/>
    <row r="688" customFormat="1" ht="14.5"/>
    <row r="689" customFormat="1" ht="14.5"/>
    <row r="690" customFormat="1" ht="14.5"/>
    <row r="691" customFormat="1" ht="14.5"/>
    <row r="692" customFormat="1" ht="14.5"/>
    <row r="693" customFormat="1" ht="14.5"/>
    <row r="694" customFormat="1" ht="14.5"/>
    <row r="695" customFormat="1" ht="14.5"/>
    <row r="696" customFormat="1" ht="14.5"/>
    <row r="697" customFormat="1" ht="14.5"/>
    <row r="698" customFormat="1" ht="14.5"/>
    <row r="699" customFormat="1" ht="14.5"/>
    <row r="700" customFormat="1" ht="14.5"/>
    <row r="701" customFormat="1" ht="14.5"/>
    <row r="702" customFormat="1" ht="14.5"/>
    <row r="703" customFormat="1" ht="14.5"/>
    <row r="704" customFormat="1" ht="14.5"/>
    <row r="705" customFormat="1" ht="14.5"/>
    <row r="706" customFormat="1" ht="14.5"/>
    <row r="707" customFormat="1" ht="14.5"/>
    <row r="708" customFormat="1" ht="14.5"/>
    <row r="709" customFormat="1" ht="14.5"/>
    <row r="710" customFormat="1" ht="14.5"/>
    <row r="711" customFormat="1" ht="14.5"/>
    <row r="712" customFormat="1" ht="14.5"/>
    <row r="713" customFormat="1" ht="14.5"/>
    <row r="714" customFormat="1" ht="14.5"/>
    <row r="715" customFormat="1" ht="14.5"/>
    <row r="716" customFormat="1" ht="14.5"/>
    <row r="717" customFormat="1" ht="14.5"/>
    <row r="718" customFormat="1" ht="14.5"/>
    <row r="719" customFormat="1" ht="14.5"/>
    <row r="720" customFormat="1" ht="14.5"/>
    <row r="721" customFormat="1" ht="14.5"/>
    <row r="722" customFormat="1" ht="14.5"/>
    <row r="723" customFormat="1" ht="14.5"/>
    <row r="724" customFormat="1" ht="14.5"/>
    <row r="725" customFormat="1" ht="14.5"/>
    <row r="726" customFormat="1" ht="14.5"/>
    <row r="727" customFormat="1" ht="14.5"/>
    <row r="728" customFormat="1" ht="14.5"/>
    <row r="729" customFormat="1" ht="14.5"/>
    <row r="730" customFormat="1" ht="14.5"/>
    <row r="731" customFormat="1" ht="14.5"/>
    <row r="732" customFormat="1" ht="14.5"/>
    <row r="733" customFormat="1" ht="14.5"/>
    <row r="734" customFormat="1" ht="14.5"/>
    <row r="735" customFormat="1" ht="14.5"/>
    <row r="736" customFormat="1" ht="14.5"/>
    <row r="737" customFormat="1" ht="14.5"/>
    <row r="738" customFormat="1" ht="14.5"/>
    <row r="739" customFormat="1" ht="14.5"/>
    <row r="740" customFormat="1" ht="14.5"/>
    <row r="741" customFormat="1" ht="14.5"/>
    <row r="742" customFormat="1" ht="14.5"/>
    <row r="743" customFormat="1" ht="14.5"/>
    <row r="744" customFormat="1" ht="14.5"/>
    <row r="745" customFormat="1" ht="14.5"/>
    <row r="746" customFormat="1" ht="14.5"/>
    <row r="747" customFormat="1" ht="14.5"/>
    <row r="748" customFormat="1" ht="14.5"/>
    <row r="749" customFormat="1" ht="0.75" customHeight="1"/>
    <row r="750" customFormat="1" ht="14.5"/>
    <row r="751" customFormat="1" ht="14.5"/>
    <row r="752" customFormat="1" ht="14.5"/>
    <row r="753" customFormat="1" ht="14.5"/>
    <row r="754" customFormat="1" ht="14.5"/>
    <row r="755" customFormat="1" ht="14.5"/>
    <row r="756" customFormat="1" ht="14.5"/>
    <row r="757" customFormat="1" ht="14.5"/>
    <row r="758" customFormat="1" ht="14.5"/>
    <row r="759" customFormat="1" ht="14.5"/>
    <row r="760" customFormat="1" ht="14.5"/>
    <row r="761" customFormat="1" ht="14.5"/>
    <row r="762" customFormat="1" ht="14.5"/>
    <row r="763" customFormat="1" ht="14.5"/>
    <row r="764" customFormat="1" ht="14.5"/>
    <row r="765" customFormat="1" ht="14.5"/>
    <row r="766" customFormat="1" ht="14.5"/>
    <row r="767" customFormat="1" ht="14.5"/>
    <row r="768" customFormat="1" ht="14.5"/>
    <row r="769" customFormat="1" ht="14.5"/>
    <row r="770" customFormat="1" ht="14.5"/>
    <row r="771" customFormat="1" ht="14.5"/>
    <row r="772" customFormat="1" ht="14.5"/>
    <row r="773" customFormat="1" ht="14.5"/>
    <row r="774" customFormat="1" ht="14.5"/>
    <row r="775" customFormat="1" ht="14.5"/>
    <row r="776" customFormat="1" ht="14.5"/>
    <row r="777" customFormat="1" ht="14.5"/>
    <row r="778" customFormat="1" ht="14.5"/>
    <row r="779" customFormat="1" ht="14.5"/>
    <row r="780" customFormat="1" ht="14.5"/>
    <row r="781" customFormat="1" ht="14.5"/>
    <row r="782" customFormat="1" ht="14.5"/>
    <row r="783" customFormat="1" ht="14.5"/>
    <row r="784" customFormat="1" ht="14.5"/>
    <row r="785" customFormat="1" ht="14.5"/>
    <row r="786" customFormat="1" ht="14.5"/>
    <row r="787" customFormat="1" ht="14.5"/>
    <row r="788" customFormat="1" ht="14.5"/>
    <row r="789" customFormat="1" ht="14.5"/>
    <row r="790" customFormat="1" ht="14.5"/>
    <row r="791" customFormat="1" ht="14.5"/>
    <row r="792" customFormat="1" ht="14.5"/>
    <row r="793" customFormat="1" ht="14.5"/>
    <row r="794" customFormat="1" ht="14.5"/>
    <row r="795" customFormat="1" ht="14.5"/>
    <row r="796" customFormat="1" ht="14.5"/>
    <row r="797" customFormat="1" ht="14.5"/>
    <row r="798" customFormat="1" ht="14.5"/>
    <row r="799" customFormat="1" ht="14.5"/>
    <row r="800" customFormat="1" ht="14.5"/>
    <row r="801" customFormat="1" ht="14.5"/>
    <row r="802" customFormat="1" ht="14.5"/>
    <row r="803" customFormat="1" ht="14.5"/>
    <row r="804" customFormat="1" ht="14.5"/>
    <row r="805" customFormat="1" ht="14.5"/>
    <row r="806" customFormat="1" ht="14.5"/>
    <row r="807" customFormat="1" ht="14.5"/>
    <row r="808" customFormat="1" ht="14.5"/>
    <row r="809" customFormat="1" ht="14.5"/>
    <row r="810" customFormat="1" ht="14.5"/>
    <row r="811" customFormat="1" ht="14.5"/>
    <row r="812" customFormat="1" ht="14.5"/>
    <row r="813" customFormat="1" ht="14.5"/>
    <row r="814" customFormat="1" ht="14.5"/>
    <row r="815" customFormat="1" ht="15.75" customHeight="1"/>
    <row r="816" customFormat="1" ht="14.5"/>
    <row r="817" customFormat="1" ht="14.5"/>
    <row r="818" customFormat="1" ht="14.5"/>
    <row r="819" customFormat="1" ht="14.5"/>
    <row r="820" customFormat="1" ht="14.5"/>
    <row r="821" customFormat="1" ht="14.5"/>
    <row r="822" customFormat="1" ht="14.5"/>
    <row r="823" customFormat="1" ht="14.5"/>
    <row r="824" customFormat="1" ht="14.5"/>
    <row r="825" customFormat="1" ht="14.5"/>
    <row r="826" customFormat="1" ht="14.5"/>
    <row r="827" customFormat="1" ht="14.5"/>
    <row r="828" customFormat="1" ht="14.5"/>
    <row r="829" customFormat="1" ht="14.5"/>
    <row r="830" customFormat="1" ht="14.5"/>
    <row r="831" customFormat="1" ht="14.5"/>
    <row r="832" customFormat="1" ht="14.5"/>
    <row r="833" customFormat="1" ht="14.5"/>
    <row r="834" customFormat="1" ht="14.5"/>
    <row r="835" customFormat="1" ht="14.5"/>
    <row r="836" customFormat="1" ht="14.5"/>
    <row r="837" customFormat="1" ht="14.5"/>
    <row r="838" customFormat="1" ht="14.5"/>
    <row r="839" customFormat="1" ht="14.5"/>
    <row r="840" customFormat="1" ht="14.5"/>
    <row r="841" customFormat="1" ht="14.5"/>
    <row r="842" customFormat="1" ht="14.5"/>
    <row r="843" customFormat="1" ht="14.5"/>
    <row r="844" customFormat="1" ht="14.5"/>
    <row r="845" customFormat="1" ht="14.5"/>
    <row r="846" customFormat="1" ht="14.5"/>
    <row r="847" customFormat="1" ht="14.5"/>
    <row r="848" customFormat="1" ht="14.5"/>
    <row r="849" customFormat="1" ht="14.5"/>
    <row r="850" customFormat="1" ht="14.5"/>
    <row r="851" customFormat="1" ht="14.5"/>
    <row r="852" customFormat="1" ht="14.5"/>
    <row r="853" customFormat="1" ht="14.5"/>
    <row r="854" customFormat="1" ht="14.5"/>
    <row r="855" customFormat="1" ht="14.5"/>
    <row r="856" customFormat="1" ht="14.5"/>
    <row r="857" customFormat="1" ht="14.5"/>
    <row r="858" customFormat="1" ht="14.5"/>
    <row r="859" customFormat="1" ht="14.5"/>
    <row r="860" customFormat="1" ht="14.5"/>
    <row r="861" customFormat="1" ht="14.5"/>
    <row r="862" customFormat="1" ht="14.5"/>
    <row r="863" customFormat="1" ht="14.5"/>
    <row r="864" customFormat="1" ht="14.5"/>
    <row r="865" customFormat="1" ht="14.5"/>
    <row r="866" customFormat="1" ht="14.5"/>
    <row r="867" customFormat="1" ht="14.5"/>
    <row r="868" customFormat="1" ht="14.5"/>
    <row r="869" customFormat="1" ht="14.5"/>
    <row r="870" customFormat="1" ht="14.5"/>
    <row r="871" customFormat="1" ht="14.5"/>
    <row r="872" customFormat="1" ht="14.5"/>
    <row r="873" customFormat="1" ht="14.5"/>
    <row r="874" customFormat="1" ht="14.5"/>
    <row r="875" customFormat="1" ht="14.5"/>
    <row r="876" customFormat="1" ht="14.5"/>
    <row r="877" customFormat="1" ht="14.5"/>
    <row r="878" customFormat="1" ht="14.5"/>
    <row r="879" customFormat="1" ht="14.5"/>
    <row r="880" customFormat="1" ht="14.5"/>
    <row r="881" customFormat="1" ht="14.5"/>
    <row r="882" customFormat="1" ht="14.5"/>
    <row r="883" customFormat="1" ht="14.5"/>
    <row r="884" customFormat="1" ht="14.5"/>
    <row r="885" customFormat="1" ht="14.5"/>
    <row r="886" customFormat="1" ht="14.5"/>
    <row r="887" customFormat="1" ht="14.5"/>
    <row r="888" customFormat="1" ht="14.5"/>
    <row r="889" customFormat="1" ht="14.5"/>
    <row r="890" customFormat="1" ht="14.5"/>
    <row r="891" customFormat="1" ht="14.5"/>
    <row r="892" customFormat="1" ht="14.5"/>
    <row r="893" customFormat="1" ht="13.5" customHeight="1"/>
    <row r="894" customFormat="1" ht="14.5"/>
    <row r="895" customFormat="1" ht="14.5"/>
    <row r="896" customFormat="1" ht="14.5"/>
    <row r="897" customFormat="1" ht="14.5"/>
    <row r="898" customFormat="1" ht="14.5"/>
    <row r="899" customFormat="1" ht="14.5"/>
    <row r="900" customFormat="1" ht="14.5"/>
    <row r="901" customFormat="1" ht="14.5"/>
    <row r="902" customFormat="1" ht="14.5"/>
    <row r="903" customFormat="1" ht="14.5"/>
    <row r="904" customFormat="1" ht="14.5"/>
    <row r="905" customFormat="1" ht="14.5"/>
    <row r="906" customFormat="1" ht="14.5"/>
    <row r="907" customFormat="1" ht="14.5"/>
    <row r="908" customFormat="1" ht="14.5"/>
    <row r="909" customFormat="1" ht="14.5"/>
    <row r="910" customFormat="1" ht="14.5"/>
    <row r="911" customFormat="1" ht="14.5"/>
    <row r="912" customFormat="1" ht="14.5"/>
    <row r="913" customFormat="1" ht="14.5"/>
    <row r="914" customFormat="1" ht="14.5"/>
    <row r="915" customFormat="1" ht="14.5"/>
    <row r="916" customFormat="1" ht="14.5"/>
    <row r="917" customFormat="1" ht="14.5"/>
    <row r="918" customFormat="1" ht="14.5"/>
    <row r="919" customFormat="1" ht="14.5"/>
    <row r="920" customFormat="1" ht="14.5"/>
    <row r="921" customFormat="1" ht="14.5"/>
    <row r="922" customFormat="1" ht="14.5"/>
    <row r="923" customFormat="1" ht="14.5"/>
    <row r="924" customFormat="1" ht="14.5"/>
    <row r="925" customFormat="1" ht="14.5"/>
    <row r="926" customFormat="1" ht="14.5"/>
    <row r="927" customFormat="1" ht="14.5"/>
    <row r="928" customFormat="1" ht="14.5"/>
    <row r="929" customFormat="1" ht="14.5"/>
    <row r="930" customFormat="1" ht="14.5"/>
    <row r="931" customFormat="1" ht="14.5"/>
    <row r="932" customFormat="1" ht="14.5"/>
    <row r="933" customFormat="1" ht="14.5"/>
    <row r="934" customFormat="1" ht="14.5"/>
    <row r="935" customFormat="1" ht="14.5"/>
    <row r="936" customFormat="1" ht="14.5"/>
    <row r="937" customFormat="1" ht="14.5"/>
    <row r="938" customFormat="1" ht="14.5"/>
    <row r="939" customFormat="1" ht="14.5"/>
    <row r="940" customFormat="1" ht="14.5"/>
    <row r="941" customFormat="1" ht="14.5"/>
    <row r="942" customFormat="1" ht="14.5"/>
    <row r="943" customFormat="1" ht="14.5"/>
    <row r="944" customFormat="1" ht="14.5"/>
    <row r="945" customFormat="1" ht="14.5"/>
    <row r="946" customFormat="1" ht="14.5"/>
    <row r="947" customFormat="1" ht="14.5"/>
    <row r="948" customFormat="1" ht="14.5"/>
    <row r="949" customFormat="1" ht="14.5"/>
    <row r="950" customFormat="1" ht="14.5"/>
    <row r="951" customFormat="1" ht="14.5"/>
    <row r="952" customFormat="1" ht="14.5"/>
    <row r="953" customFormat="1" ht="14.5"/>
    <row r="954" customFormat="1" ht="14.5"/>
    <row r="955" customFormat="1" ht="14.5"/>
    <row r="956" customFormat="1" ht="14.5"/>
    <row r="957" customFormat="1" ht="14.5"/>
    <row r="958" customFormat="1" ht="14.5"/>
    <row r="959" customFormat="1" ht="14.5"/>
    <row r="960" customFormat="1" ht="14.5"/>
    <row r="961" customFormat="1" ht="14.5"/>
    <row r="962" customFormat="1" ht="14.5"/>
    <row r="963" customFormat="1" ht="14.5"/>
    <row r="964" customFormat="1" ht="14.5"/>
    <row r="965" customFormat="1" ht="14.5"/>
    <row r="966" customFormat="1" ht="14.5"/>
    <row r="967" customFormat="1" ht="14.5"/>
    <row r="968" customFormat="1" ht="14.5"/>
    <row r="969" customFormat="1" ht="14.5"/>
    <row r="970" customFormat="1" ht="14.5"/>
    <row r="971" customFormat="1" ht="14.5"/>
    <row r="972" customFormat="1" ht="14.5"/>
    <row r="973" customFormat="1" ht="14.5"/>
    <row r="974" customFormat="1" ht="14.5"/>
    <row r="975" customFormat="1" ht="14.5"/>
    <row r="976" customFormat="1" ht="14.5"/>
    <row r="977" customFormat="1" ht="14.5"/>
    <row r="978" customFormat="1" ht="14.5"/>
    <row r="979" customFormat="1" ht="14.5"/>
    <row r="980" customFormat="1" ht="14.5"/>
    <row r="981" customFormat="1" ht="14.5"/>
    <row r="982" customFormat="1" ht="14.5"/>
    <row r="983" customFormat="1" ht="14.5"/>
    <row r="984" customFormat="1" ht="14.5"/>
    <row r="985" customFormat="1" ht="14.5"/>
    <row r="986" customFormat="1" ht="14.5"/>
    <row r="987" customFormat="1" ht="14.5"/>
    <row r="988" customFormat="1" ht="14.5"/>
    <row r="989" customFormat="1" ht="14.5"/>
    <row r="990" customFormat="1" ht="14.5"/>
    <row r="991" customFormat="1" ht="14.5"/>
    <row r="992" customFormat="1" ht="14.5"/>
    <row r="993" customFormat="1" ht="14.5"/>
    <row r="994" customFormat="1" ht="14.5"/>
    <row r="995" customFormat="1" ht="14.5"/>
    <row r="996" customFormat="1" ht="14.5"/>
    <row r="997" customFormat="1" ht="14.5"/>
    <row r="998" customFormat="1" ht="14.5"/>
    <row r="999" customFormat="1" ht="14.5"/>
    <row r="1000" customFormat="1" ht="14.5"/>
    <row r="1001" customFormat="1" ht="14.5"/>
    <row r="1002" customFormat="1" ht="14.5"/>
    <row r="1003" customFormat="1" ht="14.5"/>
    <row r="1004" customFormat="1" ht="14.5"/>
    <row r="1005" customFormat="1" ht="14.5"/>
    <row r="1006" customFormat="1" ht="14.5"/>
    <row r="1007" customFormat="1" ht="14.5"/>
    <row r="1008" customFormat="1" ht="14.5"/>
    <row r="1009" customFormat="1" ht="14.5"/>
    <row r="1010" customFormat="1" ht="14.5"/>
    <row r="1011" customFormat="1" ht="14.5"/>
    <row r="1012" customFormat="1" ht="14.5"/>
    <row r="1013" customFormat="1" ht="14.5"/>
    <row r="1014" customFormat="1" ht="14.5"/>
    <row r="1015" customFormat="1" ht="14.5"/>
    <row r="1016" customFormat="1" ht="14.5"/>
    <row r="1017" customFormat="1" ht="14.5"/>
    <row r="1018" customFormat="1" ht="14.5"/>
    <row r="1019" customFormat="1" ht="14.5"/>
    <row r="1020" customFormat="1" ht="14.5"/>
    <row r="1021" customFormat="1" ht="14.5"/>
    <row r="1022" customFormat="1" ht="14.5"/>
    <row r="1023" customFormat="1" ht="14.5"/>
    <row r="1024" customFormat="1" ht="14.5"/>
    <row r="1025" customFormat="1" ht="14.5"/>
    <row r="1026" customFormat="1" ht="14.5"/>
    <row r="1027" customFormat="1" ht="14.5"/>
    <row r="1028" customFormat="1" ht="14.5"/>
    <row r="1029" customFormat="1" ht="14.5"/>
    <row r="1030" customFormat="1" ht="14.5"/>
    <row r="1031" customFormat="1" ht="14.5"/>
    <row r="1032" customFormat="1" ht="14.5"/>
    <row r="1033" customFormat="1" ht="14.5"/>
    <row r="1034" customFormat="1" ht="14.5"/>
    <row r="1035" customFormat="1" ht="14.5"/>
    <row r="1036" customFormat="1" ht="14.5"/>
    <row r="1037" customFormat="1" ht="0.75" customHeight="1"/>
    <row r="1038" customFormat="1" ht="14.5"/>
    <row r="1039" customFormat="1" ht="14.5"/>
    <row r="1040" customFormat="1" ht="14.5"/>
    <row r="1041" customFormat="1" ht="14.5"/>
    <row r="1042" customFormat="1" ht="14.5"/>
    <row r="1043" customFormat="1" ht="14.5"/>
    <row r="1044" customFormat="1" ht="14.5"/>
    <row r="1045" customFormat="1" ht="14.5"/>
    <row r="1046" customFormat="1" ht="14.5"/>
    <row r="1047" customFormat="1" ht="14.5"/>
    <row r="1048" customFormat="1" ht="14.5"/>
    <row r="1049" customFormat="1" ht="14.5"/>
    <row r="1050" customFormat="1" ht="14.5"/>
    <row r="1051" customFormat="1" ht="14.5"/>
    <row r="1052" customFormat="1" ht="14.5"/>
    <row r="1053" customFormat="1" ht="14.5"/>
    <row r="1054" customFormat="1" ht="14.5"/>
    <row r="1055" customFormat="1" ht="14.5"/>
    <row r="1056" customFormat="1" ht="14.5"/>
    <row r="1057" customFormat="1" ht="14.5"/>
    <row r="1058" customFormat="1" ht="14.5"/>
    <row r="1059" customFormat="1" ht="14.5"/>
    <row r="1060" customFormat="1" ht="14.5"/>
    <row r="1061" customFormat="1" ht="14.5"/>
    <row r="1062" customFormat="1" ht="14.5"/>
    <row r="1063" customFormat="1" ht="14.5"/>
    <row r="1064" customFormat="1" ht="14.5"/>
    <row r="1065" customFormat="1" ht="14.5"/>
    <row r="1066" customFormat="1" ht="14.5"/>
    <row r="1067" customFormat="1" ht="14.5"/>
    <row r="1068" customFormat="1" ht="14.5"/>
    <row r="1069" customFormat="1" ht="14.5"/>
    <row r="1070" customFormat="1" ht="14.5"/>
    <row r="1071" customFormat="1" ht="14.5"/>
    <row r="1072" customFormat="1" ht="14.5"/>
    <row r="1073" customFormat="1" ht="14.5"/>
    <row r="1074" customFormat="1" ht="14.5"/>
    <row r="1075" customFormat="1" ht="14.5"/>
    <row r="1076" customFormat="1" ht="14.5"/>
    <row r="1077" customFormat="1" ht="14.5"/>
    <row r="1078" customFormat="1" ht="14.5"/>
    <row r="1079" customFormat="1" ht="14.5"/>
    <row r="1080" customFormat="1" ht="14.5"/>
    <row r="1081" customFormat="1" ht="14.5"/>
    <row r="1082" customFormat="1" ht="14.5"/>
    <row r="1083" customFormat="1" ht="14.5"/>
    <row r="1084" customFormat="1" ht="14.5"/>
    <row r="1085" customFormat="1" ht="14.5"/>
    <row r="1086" customFormat="1" ht="14.5"/>
    <row r="1087" customFormat="1" ht="14.5"/>
    <row r="1088" customFormat="1" ht="14.5"/>
    <row r="1089" customFormat="1" ht="14.5"/>
    <row r="1090" customFormat="1" ht="14.5"/>
    <row r="1091" customFormat="1" ht="14.5"/>
    <row r="1092" customFormat="1" ht="14.5"/>
    <row r="1093" customFormat="1" ht="14.5"/>
    <row r="1094" customFormat="1" ht="14.5"/>
    <row r="1095" customFormat="1" ht="14.5"/>
    <row r="1096" customFormat="1" ht="14.5"/>
    <row r="1097" customFormat="1" ht="14.5"/>
    <row r="1098" customFormat="1" ht="14.5"/>
    <row r="1099" customFormat="1" ht="14.5"/>
    <row r="1100" customFormat="1" ht="14.5"/>
    <row r="1101" customFormat="1" ht="14.5"/>
    <row r="1102" customFormat="1" ht="14.5"/>
    <row r="1103" customFormat="1" ht="15.75" customHeight="1"/>
    <row r="1104" customFormat="1" ht="14.5"/>
    <row r="1105" customFormat="1" ht="14.5"/>
    <row r="1106" customFormat="1" ht="14.5"/>
    <row r="1107" customFormat="1" ht="14.5"/>
    <row r="1108" customFormat="1" ht="14.5"/>
    <row r="1109" customFormat="1" ht="14.5"/>
    <row r="1110" customFormat="1" ht="14.5"/>
    <row r="1111" customFormat="1" ht="14.5"/>
    <row r="1112" customFormat="1" ht="14.5"/>
    <row r="1113" customFormat="1" ht="14.5"/>
    <row r="1114" customFormat="1" ht="14.5"/>
    <row r="1115" customFormat="1" ht="14.5"/>
    <row r="1116" customFormat="1" ht="14.5"/>
    <row r="1117" customFormat="1" ht="14.5"/>
    <row r="1118" customFormat="1" ht="14.5"/>
    <row r="1119" customFormat="1" ht="14.5"/>
    <row r="1120" customFormat="1" ht="14.5"/>
    <row r="1121" customFormat="1" ht="14.5"/>
    <row r="1122" customFormat="1" ht="14.5"/>
    <row r="1123" customFormat="1" ht="14.5"/>
    <row r="1124" customFormat="1" ht="14.5"/>
    <row r="1125" customFormat="1" ht="14.5"/>
    <row r="1126" customFormat="1" ht="14.5"/>
    <row r="1127" customFormat="1" ht="14.5"/>
    <row r="1128" customFormat="1" ht="14.5"/>
    <row r="1129" customFormat="1" ht="14.5"/>
    <row r="1130" customFormat="1" ht="14.5"/>
    <row r="1131" customFormat="1" ht="14.5"/>
    <row r="1132" customFormat="1" ht="14.5"/>
    <row r="1133" customFormat="1" ht="14.5"/>
    <row r="1134" customFormat="1" ht="14.5"/>
    <row r="1135" customFormat="1" ht="14.5"/>
    <row r="1136" customFormat="1" ht="14.5"/>
    <row r="1137" customFormat="1" ht="14.5"/>
    <row r="1138" customFormat="1" ht="14.5"/>
    <row r="1139" customFormat="1" ht="14.5"/>
    <row r="1140" customFormat="1" ht="14.5"/>
    <row r="1141" customFormat="1" ht="14.5"/>
    <row r="1142" customFormat="1" ht="14.5"/>
    <row r="1143" customFormat="1" ht="14.5"/>
    <row r="1144" customFormat="1" ht="14.5"/>
    <row r="1145" customFormat="1" ht="14.5"/>
    <row r="1146" customFormat="1" ht="14.5"/>
    <row r="1147" customFormat="1" ht="14.5"/>
    <row r="1148" customFormat="1" ht="14.5"/>
    <row r="1149" customFormat="1" ht="14.5"/>
    <row r="1150" customFormat="1" ht="14.5"/>
    <row r="1151" customFormat="1" ht="14.5"/>
    <row r="1152" customFormat="1" ht="14.5"/>
    <row r="1153" customFormat="1" ht="14.5"/>
    <row r="1154" customFormat="1" ht="14.5"/>
    <row r="1155" customFormat="1" ht="14.5"/>
    <row r="1156" customFormat="1" ht="14.5"/>
    <row r="1157" customFormat="1" ht="14.5"/>
    <row r="1158" customFormat="1" ht="14.5"/>
    <row r="1159" customFormat="1" ht="14.5"/>
    <row r="1160" customFormat="1" ht="14.5"/>
    <row r="1161" customFormat="1" ht="14.5"/>
    <row r="1162" customFormat="1" ht="14.5"/>
    <row r="1163" customFormat="1" ht="14.5"/>
    <row r="1164" customFormat="1" ht="14.5"/>
    <row r="1165" customFormat="1" ht="14.5"/>
    <row r="1166" customFormat="1" ht="14.5"/>
    <row r="1167" customFormat="1" ht="14.5"/>
    <row r="1168" customFormat="1" ht="14.5"/>
    <row r="1169" customFormat="1" ht="14.5"/>
    <row r="1170" customFormat="1" ht="14.5"/>
    <row r="1171" customFormat="1" ht="14.5"/>
    <row r="1172" customFormat="1" ht="14.5"/>
    <row r="1173" customFormat="1" ht="14.5"/>
    <row r="1174" customFormat="1" ht="14.5"/>
    <row r="1175" customFormat="1" ht="14.5"/>
    <row r="1176" customFormat="1" ht="14.5"/>
    <row r="1177" customFormat="1" ht="14.5"/>
    <row r="1178" customFormat="1" ht="14.5"/>
    <row r="1179" customFormat="1" ht="14.5"/>
    <row r="1180" customFormat="1" ht="14.5"/>
    <row r="1181" customFormat="1" ht="13.5" customHeight="1"/>
    <row r="1182" customFormat="1" ht="14.5"/>
    <row r="1183" customFormat="1" ht="14.5"/>
    <row r="1184" customFormat="1" ht="14.5"/>
    <row r="1185" customFormat="1" ht="14.5"/>
    <row r="1186" customFormat="1" ht="14.5"/>
    <row r="1187" customFormat="1" ht="14.5"/>
    <row r="1188" customFormat="1" ht="14.5"/>
    <row r="1189" customFormat="1" ht="14.5"/>
    <row r="1190" customFormat="1" ht="14.5"/>
    <row r="1191" customFormat="1" ht="14.5"/>
    <row r="1192" customFormat="1" ht="14.5"/>
    <row r="1193" customFormat="1" ht="14.5"/>
    <row r="1194" customFormat="1" ht="14.5"/>
    <row r="1195" customFormat="1" ht="14.5"/>
    <row r="1196" customFormat="1" ht="14.5"/>
    <row r="1197" customFormat="1" ht="14.5"/>
    <row r="1198" customFormat="1" ht="14.5"/>
    <row r="1199" customFormat="1" ht="14.5"/>
    <row r="1200" customFormat="1" ht="14.5"/>
    <row r="1201" customFormat="1" ht="14.5"/>
    <row r="1202" customFormat="1" ht="14.5"/>
    <row r="1203" customFormat="1" ht="14.5"/>
    <row r="1204" customFormat="1" ht="14.5"/>
    <row r="1205" customFormat="1" ht="14.5"/>
    <row r="1206" customFormat="1" ht="14.5"/>
    <row r="1207" customFormat="1" ht="14.5"/>
    <row r="1208" customFormat="1" ht="14.5"/>
    <row r="1209" customFormat="1" ht="14.5"/>
    <row r="1210" customFormat="1" ht="14.5"/>
    <row r="1211" customFormat="1" ht="14.5"/>
    <row r="1212" customFormat="1" ht="14.5"/>
    <row r="1213" customFormat="1" ht="14.5"/>
    <row r="1214" customFormat="1" ht="14.5"/>
    <row r="1215" customFormat="1" ht="14.5"/>
    <row r="1216" customFormat="1" ht="14.5"/>
    <row r="1217" customFormat="1" ht="14.5"/>
    <row r="1218" customFormat="1" ht="14.5"/>
    <row r="1219" customFormat="1" ht="14.5"/>
    <row r="1220" customFormat="1" ht="14.5"/>
    <row r="1221" customFormat="1" ht="14.5"/>
    <row r="1222" customFormat="1" ht="14.5"/>
    <row r="1223" customFormat="1" ht="14.5"/>
    <row r="1224" customFormat="1" ht="14.5"/>
    <row r="1225" customFormat="1" ht="14.5"/>
    <row r="1226" customFormat="1" ht="14.5"/>
    <row r="1227" customFormat="1" ht="14.5"/>
    <row r="1228" customFormat="1" ht="14.5"/>
    <row r="1229" customFormat="1" ht="14.5"/>
    <row r="1230" customFormat="1" ht="14.5"/>
    <row r="1231" customFormat="1" ht="14.5"/>
    <row r="1232" customFormat="1" ht="14.5"/>
    <row r="1233" customFormat="1" ht="14.5"/>
    <row r="1234" customFormat="1" ht="14.5"/>
    <row r="1235" customFormat="1" ht="14.5"/>
    <row r="1236" customFormat="1" ht="14.5"/>
    <row r="1237" customFormat="1" ht="14.5"/>
    <row r="1238" customFormat="1" ht="14.5"/>
    <row r="1239" customFormat="1" ht="14.5"/>
    <row r="1240" customFormat="1" ht="14.5"/>
    <row r="1241" customFormat="1" ht="14.5"/>
    <row r="1242" customFormat="1" ht="14.5"/>
    <row r="1243" customFormat="1" ht="14.5"/>
    <row r="1244" customFormat="1" ht="14.5"/>
    <row r="1245" customFormat="1" ht="14.5"/>
    <row r="1246" customFormat="1" ht="14.5"/>
    <row r="1247" customFormat="1" ht="14.5"/>
    <row r="1248" customFormat="1" ht="14.5"/>
    <row r="1249" customFormat="1" ht="14.5"/>
    <row r="1250" customFormat="1" ht="14.5"/>
    <row r="1251" customFormat="1" ht="14.5"/>
    <row r="1252" customFormat="1" ht="14.5"/>
    <row r="1253" customFormat="1" ht="14.5"/>
    <row r="1254" customFormat="1" ht="14.5"/>
    <row r="1255" customFormat="1" ht="14.5"/>
    <row r="1256" customFormat="1" ht="14.5"/>
    <row r="1257" customFormat="1" ht="14.5"/>
    <row r="1258" customFormat="1" ht="14.5"/>
    <row r="1259" customFormat="1" ht="14.5"/>
    <row r="1260" customFormat="1" ht="14.5"/>
    <row r="1261" customFormat="1" ht="14.5"/>
    <row r="1262" customFormat="1" ht="14.5"/>
    <row r="1263" customFormat="1" ht="14.5"/>
    <row r="1264" customFormat="1" ht="14.5"/>
    <row r="1265" customFormat="1" ht="14.5"/>
    <row r="1266" customFormat="1" ht="14.5"/>
    <row r="1267" customFormat="1" ht="14.5"/>
    <row r="1268" customFormat="1" ht="14.5"/>
    <row r="1269" customFormat="1" ht="14.5"/>
    <row r="1270" customFormat="1" ht="14.5"/>
    <row r="1271" customFormat="1" ht="14.5"/>
    <row r="1272" customFormat="1" ht="14.5"/>
    <row r="1273" customFormat="1" ht="14.5"/>
    <row r="1274" customFormat="1" ht="14.5"/>
    <row r="1275" customFormat="1" ht="14.5"/>
    <row r="1276" customFormat="1" ht="14.5"/>
    <row r="1277" customFormat="1" ht="14.5"/>
    <row r="1278" customFormat="1" ht="14.5"/>
    <row r="1279" customFormat="1" ht="14.5"/>
    <row r="1280" customFormat="1" ht="14.5"/>
    <row r="1281" customFormat="1" ht="14.5"/>
    <row r="1282" customFormat="1" ht="14.5"/>
    <row r="1283" customFormat="1" ht="14.5"/>
    <row r="1284" customFormat="1" ht="14.5"/>
    <row r="1285" customFormat="1" ht="14.5"/>
    <row r="1286" customFormat="1" ht="14.5"/>
    <row r="1287" customFormat="1" ht="14.5"/>
    <row r="1288" customFormat="1" ht="14.5"/>
    <row r="1289" customFormat="1" ht="14.5"/>
    <row r="1290" customFormat="1" ht="14.5"/>
    <row r="1291" customFormat="1" ht="14.5"/>
    <row r="1292" customFormat="1" ht="14.5"/>
    <row r="1293" customFormat="1" ht="14.5"/>
    <row r="1294" customFormat="1" ht="14.5"/>
    <row r="1295" customFormat="1" ht="14.5"/>
    <row r="1296" customFormat="1" ht="14.5"/>
    <row r="1297" customFormat="1" ht="14.5"/>
    <row r="1298" customFormat="1" ht="14.5"/>
    <row r="1299" customFormat="1" ht="14.5"/>
    <row r="1300" customFormat="1" ht="14.5"/>
    <row r="1301" customFormat="1" ht="14.5"/>
    <row r="1302" customFormat="1" ht="14.5"/>
    <row r="1303" customFormat="1" ht="14.5"/>
    <row r="1304" customFormat="1" ht="14.5"/>
    <row r="1305" customFormat="1" ht="14.5"/>
    <row r="1306" customFormat="1" ht="14.5"/>
    <row r="1307" customFormat="1" ht="14.5"/>
    <row r="1308" customFormat="1" ht="14.5"/>
    <row r="1309" customFormat="1" ht="14.5"/>
    <row r="1310" customFormat="1" ht="14.5"/>
    <row r="1311" customFormat="1" ht="14.5"/>
    <row r="1312" customFormat="1" ht="14.5"/>
    <row r="1313" customFormat="1" ht="14.5"/>
    <row r="1314" customFormat="1" ht="14.5"/>
    <row r="1315" customFormat="1" ht="14.5"/>
    <row r="1316" customFormat="1" ht="14.5"/>
    <row r="1317" customFormat="1" ht="14.5"/>
    <row r="1318" customFormat="1" ht="14.5"/>
    <row r="1319" customFormat="1" ht="14.5"/>
    <row r="1320" customFormat="1" ht="14.5"/>
    <row r="1321" customFormat="1" ht="14.5"/>
    <row r="1322" customFormat="1" ht="14.5"/>
    <row r="1323" customFormat="1" ht="14.5"/>
    <row r="1324" customFormat="1" ht="14.5"/>
    <row r="1325" customFormat="1" ht="0.75" customHeight="1"/>
    <row r="1326" customFormat="1" ht="14.5"/>
    <row r="1327" customFormat="1" ht="14.5"/>
    <row r="1328" customFormat="1" ht="14.5"/>
    <row r="1329" customFormat="1" ht="14.5"/>
    <row r="1330" customFormat="1" ht="14.5"/>
    <row r="1331" customFormat="1" ht="14.5"/>
    <row r="1332" customFormat="1" ht="14.5"/>
    <row r="1333" customFormat="1" ht="15.75" customHeight="1"/>
    <row r="1334" customFormat="1" ht="14.5"/>
    <row r="1335" customFormat="1" ht="14.5"/>
    <row r="1336" customFormat="1" ht="14.5"/>
    <row r="1337" customFormat="1" ht="15.75" customHeight="1"/>
    <row r="1338" customFormat="1" ht="14.5"/>
    <row r="1339" customFormat="1" ht="14.5"/>
    <row r="1340" customFormat="1" ht="14.5"/>
    <row r="1341" customFormat="1" ht="14.5"/>
    <row r="1342" customFormat="1" ht="14.5"/>
    <row r="1343" customFormat="1" ht="14.5"/>
    <row r="1344" customFormat="1" ht="14.5"/>
    <row r="1345" customFormat="1" ht="14.5"/>
    <row r="1346" customFormat="1" ht="14.5"/>
    <row r="1347" customFormat="1" ht="14.5"/>
    <row r="1348" customFormat="1" ht="14.5"/>
    <row r="1349" customFormat="1" ht="14.5"/>
    <row r="1350" customFormat="1" ht="14.5"/>
    <row r="1351" customFormat="1" ht="14.5"/>
    <row r="1352" customFormat="1" ht="14.5"/>
    <row r="1353" customFormat="1" ht="14.5"/>
    <row r="1354" customFormat="1" ht="14.5"/>
    <row r="1355" customFormat="1" ht="14.5"/>
    <row r="1356" customFormat="1" ht="14.5"/>
    <row r="1357" customFormat="1" ht="14.5"/>
    <row r="1358" customFormat="1" ht="14.5"/>
    <row r="1359" customFormat="1" ht="14.5"/>
    <row r="1360" customFormat="1" ht="14.5"/>
    <row r="1361" customFormat="1" ht="14.5"/>
    <row r="1362" customFormat="1" ht="14.5"/>
    <row r="1363" customFormat="1" ht="14.5"/>
    <row r="1364" customFormat="1" ht="15.75" customHeight="1"/>
    <row r="1365" customFormat="1" ht="14.5"/>
    <row r="1366" customFormat="1" ht="14.5"/>
    <row r="1367" customFormat="1" ht="14.5"/>
    <row r="1368" customFormat="1" ht="14.5"/>
    <row r="1369" customFormat="1" ht="14.5"/>
    <row r="1370" customFormat="1" ht="14.5"/>
    <row r="1371" customFormat="1" ht="14.5"/>
    <row r="1372" customFormat="1" ht="14.5"/>
    <row r="1373" customFormat="1" ht="14.5"/>
    <row r="1374" customFormat="1" ht="14.5"/>
    <row r="1375" customFormat="1" ht="14.5"/>
    <row r="1376" customFormat="1" ht="14.5"/>
    <row r="1377" customFormat="1" ht="14.5"/>
    <row r="1378" customFormat="1" ht="14.5"/>
    <row r="1379" customFormat="1" ht="14.5"/>
    <row r="1380" customFormat="1" ht="14.5"/>
    <row r="1381" customFormat="1" ht="14.5"/>
    <row r="1382" customFormat="1" ht="14.5"/>
    <row r="1383" customFormat="1" ht="14.5"/>
    <row r="1384" customFormat="1" ht="14.5"/>
    <row r="1385" customFormat="1" ht="14.5"/>
    <row r="1386" customFormat="1" ht="14.5"/>
    <row r="1387" customFormat="1" ht="14.5"/>
    <row r="1388" customFormat="1" ht="14.5"/>
    <row r="1389" customFormat="1" ht="14.5"/>
    <row r="1390" customFormat="1" ht="14.5"/>
    <row r="1391" customFormat="1" ht="14.5"/>
    <row r="1392" customFormat="1" ht="14.5"/>
    <row r="1393" customFormat="1" ht="14.5"/>
    <row r="1394" customFormat="1" ht="14.5"/>
    <row r="1395" customFormat="1" ht="14.5"/>
    <row r="1396" customFormat="1" ht="14.5"/>
    <row r="1397" customFormat="1" ht="14.5"/>
    <row r="1398" customFormat="1" ht="14.5"/>
    <row r="1399" customFormat="1" ht="14.5"/>
    <row r="1400" customFormat="1" ht="14.5"/>
    <row r="1401" customFormat="1" ht="14.5"/>
    <row r="1402" customFormat="1" ht="14.5"/>
    <row r="1403" customFormat="1" ht="14.5"/>
    <row r="1404" customFormat="1" ht="14.5"/>
    <row r="1405" customFormat="1" ht="14.5"/>
    <row r="1406" customFormat="1" ht="14.5"/>
    <row r="1407" customFormat="1" ht="14.5"/>
    <row r="1408" customFormat="1" ht="14.5"/>
    <row r="1409" customFormat="1" ht="14.5"/>
    <row r="1410" customFormat="1" ht="14.5"/>
    <row r="1411" customFormat="1" ht="14.5"/>
    <row r="1412" customFormat="1" ht="14.5"/>
    <row r="1413" customFormat="1" ht="14.5"/>
    <row r="1414" customFormat="1" ht="14.5"/>
    <row r="1415" customFormat="1" ht="14.5"/>
    <row r="1416" customFormat="1" ht="14.5"/>
    <row r="1417" customFormat="1" ht="14.5"/>
    <row r="1418" customFormat="1" ht="14.5"/>
    <row r="1419" customFormat="1" ht="14.5"/>
    <row r="1420" customFormat="1" ht="14.5"/>
    <row r="1421" customFormat="1" ht="15.75" customHeight="1"/>
    <row r="1422" customFormat="1" ht="14.5"/>
    <row r="1423" customFormat="1" ht="14.5"/>
    <row r="1424" customFormat="1" ht="14.5"/>
    <row r="1425" customFormat="1" ht="14.5"/>
    <row r="1426" customFormat="1" ht="14.5"/>
    <row r="1427" customFormat="1" ht="14.5"/>
    <row r="1428" customFormat="1" ht="14.5"/>
    <row r="1429" customFormat="1" ht="14.5"/>
    <row r="1430" customFormat="1" ht="14.5"/>
    <row r="1431" customFormat="1" ht="14.5"/>
    <row r="1432" customFormat="1" ht="14.5"/>
    <row r="1433" customFormat="1" ht="14.5"/>
    <row r="1434" customFormat="1" ht="14.5"/>
    <row r="1435" customFormat="1" ht="14.5"/>
    <row r="1436" customFormat="1" ht="14.5"/>
    <row r="1437" customFormat="1" ht="14.5"/>
    <row r="1438" customFormat="1" ht="14.5"/>
    <row r="1439" customFormat="1" ht="14.5"/>
    <row r="1440" customFormat="1" ht="14.5"/>
    <row r="1441" customFormat="1" ht="14.5"/>
    <row r="1442" customFormat="1" ht="14.5"/>
    <row r="1443" customFormat="1" ht="14.5"/>
    <row r="1444" customFormat="1" ht="14.5"/>
    <row r="1445" customFormat="1" ht="14.5"/>
    <row r="1446" customFormat="1" ht="14.5"/>
    <row r="1447" customFormat="1" ht="14.5"/>
    <row r="1448" customFormat="1" ht="14.5"/>
    <row r="1449" customFormat="1" ht="14.5"/>
    <row r="1450" customFormat="1" ht="14.5"/>
    <row r="1451" customFormat="1" ht="14.5"/>
    <row r="1452" customFormat="1" ht="14.5"/>
    <row r="1453" customFormat="1" ht="14.5"/>
    <row r="1454" customFormat="1" ht="14.5"/>
    <row r="1455" customFormat="1" ht="14.5"/>
    <row r="1456" customFormat="1" ht="14.5"/>
    <row r="1457" customFormat="1" ht="14.5"/>
    <row r="1458" customFormat="1" ht="14.5"/>
    <row r="1459" customFormat="1" ht="14.5"/>
    <row r="1460" customFormat="1" ht="14.5"/>
    <row r="1461" customFormat="1" ht="14.5"/>
    <row r="1462" customFormat="1" ht="14.5"/>
    <row r="1463" customFormat="1" ht="14.5"/>
    <row r="1464" customFormat="1" ht="14.5"/>
    <row r="1465" customFormat="1" ht="14.5"/>
    <row r="1466" customFormat="1" ht="14.5"/>
    <row r="1467" customFormat="1" ht="14.5"/>
    <row r="1468" customFormat="1" ht="14.5"/>
    <row r="1469" customFormat="1" ht="14.5"/>
    <row r="1470" customFormat="1" ht="14.5"/>
    <row r="1471" customFormat="1" ht="14.5"/>
    <row r="1472" customFormat="1" ht="14.5"/>
    <row r="1473" customFormat="1" ht="14.5"/>
    <row r="1474" customFormat="1" ht="14.5"/>
    <row r="1475" customFormat="1" ht="14.5"/>
    <row r="1476" customFormat="1" ht="14.5"/>
    <row r="1477" customFormat="1" ht="14.5"/>
    <row r="1478" customFormat="1" ht="14.5"/>
    <row r="1479" customFormat="1" ht="14.5"/>
    <row r="1480" customFormat="1" ht="14.5"/>
    <row r="1481" customFormat="1" ht="14.5"/>
    <row r="1482" customFormat="1" ht="14.5"/>
    <row r="1483" customFormat="1" ht="14.5"/>
    <row r="1484" customFormat="1" ht="14.5"/>
    <row r="1485" customFormat="1" ht="14.5"/>
    <row r="1486" customFormat="1" ht="14.5"/>
    <row r="1487" customFormat="1" ht="14.5"/>
    <row r="1488" customFormat="1" ht="14.5"/>
    <row r="1489" customFormat="1" ht="14.5"/>
    <row r="1490" customFormat="1" ht="14.5"/>
    <row r="1491" customFormat="1" ht="14.5"/>
    <row r="1492" customFormat="1" ht="14.5"/>
    <row r="1493" customFormat="1" ht="14.5"/>
    <row r="1494" customFormat="1" ht="14.5"/>
    <row r="1495" customFormat="1" ht="14.5"/>
    <row r="1496" customFormat="1" ht="14.5"/>
    <row r="1497" customFormat="1" ht="14.5"/>
    <row r="1498" customFormat="1" ht="14.5"/>
    <row r="1499" customFormat="1" ht="14.5"/>
    <row r="1500" customFormat="1" ht="14.5"/>
    <row r="1501" customFormat="1" ht="14.5"/>
    <row r="1502" customFormat="1" ht="14.5"/>
    <row r="1503" customFormat="1" ht="14.5"/>
    <row r="1504" customFormat="1" ht="14.5"/>
    <row r="1505" customFormat="1" ht="14.5"/>
    <row r="1506" customFormat="1" ht="14.5"/>
    <row r="1507" customFormat="1" ht="14.5"/>
    <row r="1508" customFormat="1" ht="14.5"/>
    <row r="1509" customFormat="1" ht="15.75" customHeight="1"/>
    <row r="1510" customFormat="1" ht="14.5"/>
    <row r="1511" customFormat="1" ht="14.5"/>
    <row r="1512" customFormat="1" ht="14.5"/>
    <row r="1513" customFormat="1" ht="14.5"/>
    <row r="1514" customFormat="1" ht="14.5"/>
    <row r="1515" customFormat="1" ht="14.5"/>
    <row r="1516" customFormat="1" ht="14.5"/>
    <row r="1517" customFormat="1" ht="14.5"/>
    <row r="1518" customFormat="1" ht="14.5"/>
    <row r="1519" customFormat="1" ht="14.5"/>
    <row r="1520" customFormat="1" ht="14.5"/>
    <row r="1521" customFormat="1" ht="14.5"/>
    <row r="1522" customFormat="1" ht="14.5"/>
    <row r="1523" customFormat="1" ht="14.5"/>
    <row r="1524" customFormat="1" ht="14.5"/>
    <row r="1525" customFormat="1" ht="14.5"/>
    <row r="1526" customFormat="1" ht="14.5"/>
    <row r="1527" customFormat="1" ht="14.5"/>
    <row r="1528" customFormat="1" ht="14.5"/>
    <row r="1529" customFormat="1" ht="14.5"/>
    <row r="1530" customFormat="1" ht="14.5"/>
    <row r="1531" customFormat="1" ht="14.5"/>
    <row r="1532" customFormat="1" ht="14.5"/>
    <row r="1533" customFormat="1" ht="14.5"/>
    <row r="1534" customFormat="1" ht="14.5"/>
    <row r="1535" customFormat="1" ht="14.5"/>
    <row r="1536" customFormat="1" ht="14.5"/>
    <row r="1537" customFormat="1" ht="14.5"/>
    <row r="1538" customFormat="1" ht="14.5"/>
    <row r="1539" customFormat="1" ht="14.5"/>
    <row r="1540" customFormat="1" ht="14.5"/>
    <row r="1541" customFormat="1" ht="14.5"/>
    <row r="1542" customFormat="1" ht="14.5"/>
    <row r="1543" customFormat="1" ht="14.5"/>
    <row r="1544" customFormat="1" ht="14.5"/>
    <row r="1545" customFormat="1" ht="14.5"/>
    <row r="1546" customFormat="1" ht="14.5"/>
    <row r="1547" customFormat="1" ht="14.5"/>
    <row r="1548" customFormat="1" ht="14.5"/>
    <row r="1549" customFormat="1" ht="14.5"/>
    <row r="1550" customFormat="1" ht="14.5"/>
    <row r="1551" customFormat="1" ht="14.5"/>
    <row r="1552" customFormat="1" ht="14.5"/>
    <row r="1553" customFormat="1" ht="14.5"/>
    <row r="1554" customFormat="1" ht="14.5"/>
    <row r="1555" customFormat="1" ht="14.5"/>
    <row r="1556" customFormat="1" ht="14.5"/>
    <row r="1557" customFormat="1" ht="14.5"/>
    <row r="1558" customFormat="1" ht="14.5"/>
    <row r="1559" customFormat="1" ht="14.5"/>
    <row r="1560" customFormat="1" ht="14.5"/>
    <row r="1561" customFormat="1" ht="14.5"/>
    <row r="1562" customFormat="1" ht="14.5"/>
    <row r="1563" customFormat="1" ht="14.5"/>
    <row r="1564" customFormat="1" ht="14.5"/>
    <row r="1565" customFormat="1" ht="14.5"/>
    <row r="1566" customFormat="1" ht="14.5"/>
    <row r="1567" customFormat="1" ht="14.5"/>
    <row r="1568" customFormat="1" ht="14.5"/>
    <row r="1569" customFormat="1" ht="14.5"/>
    <row r="1570" customFormat="1" ht="14.5"/>
    <row r="1571" customFormat="1" ht="14.5"/>
    <row r="1572" customFormat="1" ht="14.5"/>
    <row r="1573" customFormat="1" ht="14.5"/>
    <row r="1574" customFormat="1" ht="14.5"/>
    <row r="1575" customFormat="1" ht="14.5"/>
    <row r="1576" customFormat="1" ht="14.5"/>
    <row r="1577" customFormat="1" ht="14.5"/>
    <row r="1578" customFormat="1" ht="14.5"/>
    <row r="1579" customFormat="1" ht="14.5"/>
    <row r="1580" customFormat="1" ht="14.5"/>
    <row r="1581" customFormat="1" ht="14.5"/>
    <row r="1582" customFormat="1" ht="14.5"/>
    <row r="1583" customFormat="1" ht="14.5"/>
    <row r="1584" customFormat="1" ht="14.5"/>
    <row r="1585" customFormat="1" ht="14.5"/>
    <row r="1586" customFormat="1" ht="14.5"/>
    <row r="1587" customFormat="1" ht="14.5"/>
    <row r="1588" customFormat="1" ht="14.5"/>
    <row r="1589" customFormat="1" ht="14.5"/>
    <row r="1590" customFormat="1" ht="14.5"/>
    <row r="1591" customFormat="1" ht="14.5"/>
    <row r="1592" customFormat="1" ht="14.5"/>
    <row r="1593" customFormat="1" ht="14.5"/>
    <row r="1594" customFormat="1" ht="14.5"/>
    <row r="1595" customFormat="1" ht="14.5"/>
    <row r="1596" customFormat="1" ht="14.5"/>
    <row r="1597" customFormat="1" ht="14.5"/>
    <row r="1598" customFormat="1" ht="14.5"/>
    <row r="1599" customFormat="1" ht="14.5"/>
    <row r="1600" customFormat="1" ht="14.5"/>
    <row r="1601" customFormat="1" ht="14.5"/>
    <row r="1602" customFormat="1" ht="14.5"/>
    <row r="1603" customFormat="1" ht="14.5"/>
    <row r="1604" customFormat="1" ht="14.5"/>
    <row r="1605" customFormat="1" ht="14.5"/>
    <row r="1606" customFormat="1" ht="14.5"/>
    <row r="1607" customFormat="1" ht="14.5"/>
    <row r="1608" customFormat="1" ht="14.5"/>
    <row r="1609" customFormat="1" ht="14.5"/>
    <row r="1610" customFormat="1" ht="14.5"/>
    <row r="1611" customFormat="1" ht="14.5"/>
    <row r="1612" customFormat="1" ht="14.5"/>
    <row r="1613" customFormat="1" ht="14.5"/>
    <row r="1614" customFormat="1" ht="14.5"/>
    <row r="1615" customFormat="1" ht="14.5"/>
    <row r="1616" customFormat="1" ht="14.5"/>
    <row r="1617" customFormat="1" ht="14.5"/>
    <row r="1618" customFormat="1" ht="14.5"/>
    <row r="1619" customFormat="1" ht="14.5"/>
    <row r="1620" customFormat="1" ht="14.5"/>
    <row r="1621" customFormat="1" ht="14.5"/>
    <row r="1622" customFormat="1" ht="14.5"/>
    <row r="1623" customFormat="1" ht="14.5"/>
    <row r="1624" customFormat="1" ht="14.5"/>
    <row r="1625" customFormat="1" ht="14.5"/>
    <row r="1626" customFormat="1" ht="14.5"/>
    <row r="1627" customFormat="1" ht="14.5"/>
    <row r="1628" customFormat="1" ht="14.5"/>
    <row r="1629" customFormat="1" ht="14.5"/>
    <row r="1630" customFormat="1" ht="14.5"/>
    <row r="1631" customFormat="1" ht="14.5"/>
    <row r="1632" customFormat="1" ht="14.5"/>
    <row r="1633" customFormat="1" ht="14.5"/>
    <row r="1634" customFormat="1" ht="14.5"/>
    <row r="1635" customFormat="1" ht="14.5"/>
    <row r="1636" customFormat="1" ht="14.5"/>
    <row r="1637" customFormat="1" ht="14.5"/>
    <row r="1638" customFormat="1" ht="14.5"/>
    <row r="1639" customFormat="1" ht="14.5"/>
    <row r="1640" customFormat="1" ht="14.5"/>
    <row r="1641" customFormat="1" ht="14.5"/>
    <row r="1642" customFormat="1" ht="14.5"/>
    <row r="1643" customFormat="1" ht="14.5"/>
    <row r="1644" customFormat="1" ht="14.5"/>
    <row r="1645" customFormat="1" ht="14.5"/>
    <row r="1646" customFormat="1" ht="14.5"/>
    <row r="1647" customFormat="1" ht="14.5"/>
    <row r="1648" customFormat="1" ht="14.5"/>
    <row r="1649" customFormat="1" ht="14.5"/>
    <row r="1650" customFormat="1" ht="14.5"/>
    <row r="1651" customFormat="1" ht="14.5"/>
    <row r="1652" customFormat="1" ht="14.5"/>
    <row r="1653" customFormat="1" ht="14.5"/>
    <row r="1654" customFormat="1" ht="14.5"/>
    <row r="1655" customFormat="1" ht="14.5"/>
    <row r="1656" customFormat="1" ht="14.5"/>
    <row r="1657" customFormat="1" ht="14.5"/>
    <row r="1658" customFormat="1" ht="14.5"/>
    <row r="1659" customFormat="1" ht="14.5"/>
    <row r="1660" customFormat="1" ht="14.5"/>
    <row r="1661" customFormat="1" ht="14.5"/>
    <row r="1662" customFormat="1" ht="14.5"/>
    <row r="1663" customFormat="1" ht="14.5"/>
    <row r="1664" customFormat="1" ht="14.5"/>
    <row r="1665" customFormat="1" ht="14.5"/>
    <row r="1666" customFormat="1" ht="14.5"/>
    <row r="1667" customFormat="1" ht="14.5"/>
    <row r="1668" customFormat="1" ht="14.5"/>
    <row r="1669" customFormat="1" ht="14.5"/>
    <row r="1670" customFormat="1" ht="14.5"/>
    <row r="1671" customFormat="1" ht="14.5"/>
    <row r="1672" customFormat="1" ht="14.5"/>
    <row r="1673" customFormat="1" ht="14.5"/>
    <row r="1674" customFormat="1" ht="14.5"/>
    <row r="1675" customFormat="1" ht="14.5"/>
    <row r="1676" customFormat="1" ht="14.5"/>
    <row r="1677" customFormat="1" ht="14.5"/>
    <row r="1678" customFormat="1" ht="14.5"/>
    <row r="1679" customFormat="1" ht="14.5"/>
    <row r="1680" customFormat="1" ht="14.5"/>
    <row r="1681" customFormat="1" ht="14.5"/>
    <row r="1682" customFormat="1" ht="14.5"/>
    <row r="1683" customFormat="1" ht="14.5"/>
    <row r="1684" customFormat="1" ht="14.5"/>
    <row r="1685" customFormat="1" ht="14.5"/>
    <row r="1686" customFormat="1" ht="14.5"/>
    <row r="1687" customFormat="1" ht="14.5"/>
    <row r="1688" customFormat="1" ht="14.5"/>
    <row r="1689" customFormat="1" ht="14.5"/>
    <row r="1690" customFormat="1" ht="14.5"/>
    <row r="1691" customFormat="1" ht="14.5"/>
    <row r="1692" customFormat="1" ht="14.5"/>
    <row r="1693" customFormat="1" ht="14.5"/>
    <row r="1694" customFormat="1" ht="14.5"/>
    <row r="1695" customFormat="1" ht="14.5"/>
    <row r="1696" customFormat="1" ht="14.5"/>
    <row r="1697" customFormat="1" ht="14.5"/>
    <row r="1698" customFormat="1" ht="14.5"/>
    <row r="1699" customFormat="1" ht="14.5"/>
    <row r="1700" customFormat="1" ht="14.5"/>
    <row r="1701" customFormat="1" ht="14.5"/>
    <row r="1702" customFormat="1" ht="14.5"/>
    <row r="1703" customFormat="1" ht="14.5"/>
    <row r="1704" customFormat="1" ht="14.5"/>
    <row r="1705" customFormat="1" ht="14.5"/>
    <row r="1706" customFormat="1" ht="14.5"/>
    <row r="1707" customFormat="1" ht="14.5"/>
    <row r="1708" customFormat="1" ht="14.5"/>
    <row r="1709" customFormat="1" ht="14.5"/>
    <row r="1710" customFormat="1" ht="14.5"/>
    <row r="1711" customFormat="1" ht="14.5"/>
    <row r="1712" customFormat="1" ht="14.5"/>
    <row r="1713" customFormat="1" ht="14.5"/>
    <row r="1714" customFormat="1" ht="14.5"/>
    <row r="1715" customFormat="1" ht="14.5"/>
    <row r="1716" customFormat="1" ht="14.5"/>
    <row r="1717" customFormat="1" ht="14.5"/>
    <row r="1718" customFormat="1" ht="14.5"/>
    <row r="1719" customFormat="1" ht="14.5"/>
    <row r="1720" customFormat="1" ht="14.5"/>
    <row r="1721" customFormat="1" ht="14.5"/>
    <row r="1722" customFormat="1" ht="14.5"/>
    <row r="1723" customFormat="1" ht="14.5"/>
    <row r="1724" customFormat="1" ht="14.5"/>
    <row r="1725" customFormat="1" ht="14.5"/>
    <row r="1726" customFormat="1" ht="14.5"/>
    <row r="1727" customFormat="1" ht="14.5"/>
    <row r="1728" customFormat="1" ht="14.5"/>
    <row r="1729" customFormat="1" ht="14.5"/>
    <row r="1730" customFormat="1" ht="14.5"/>
    <row r="1731" customFormat="1" ht="14.5"/>
    <row r="1732" customFormat="1" ht="14.5"/>
    <row r="1733" customFormat="1" ht="14.5"/>
    <row r="1734" customFormat="1" ht="14.5"/>
    <row r="1735" customFormat="1" ht="14.5"/>
    <row r="1736" customFormat="1" ht="14.5"/>
    <row r="1737" customFormat="1" ht="14.5"/>
    <row r="1738" customFormat="1" ht="14.5"/>
    <row r="1739" customFormat="1" ht="14.5"/>
    <row r="1740" customFormat="1" ht="14.5"/>
    <row r="1741" customFormat="1" ht="14.5"/>
    <row r="1742" customFormat="1" ht="14.5"/>
    <row r="1743" customFormat="1" ht="14.5"/>
    <row r="1744" customFormat="1" ht="14.5"/>
    <row r="1745" customFormat="1" ht="14.5"/>
    <row r="1746" customFormat="1" ht="14.5"/>
    <row r="1747" customFormat="1" ht="14.5"/>
    <row r="1748" customFormat="1" ht="14.5"/>
    <row r="1749" customFormat="1" ht="14.5"/>
    <row r="1750" customFormat="1" ht="14.5"/>
    <row r="1751" customFormat="1" ht="14.5"/>
    <row r="1752" customFormat="1" ht="14.5"/>
    <row r="1753" customFormat="1" ht="14.5"/>
    <row r="1754" customFormat="1" ht="14.5"/>
    <row r="1755" customFormat="1" ht="14.5"/>
    <row r="1756" customFormat="1" ht="14.5"/>
    <row r="1757" customFormat="1" ht="14.5"/>
    <row r="1758" customFormat="1" ht="14.5"/>
    <row r="1759" customFormat="1" ht="14.5"/>
    <row r="1760" customFormat="1" ht="14.5"/>
    <row r="1761" customFormat="1" ht="14.5"/>
    <row r="1762" customFormat="1" ht="14.5"/>
    <row r="1763" customFormat="1" ht="14.5"/>
    <row r="1764" customFormat="1" ht="14.5"/>
    <row r="1765" customFormat="1" ht="14.5"/>
    <row r="1766" customFormat="1" ht="14.5"/>
    <row r="1767" customFormat="1" ht="14.5"/>
    <row r="1768" customFormat="1" ht="14.5"/>
    <row r="1769" customFormat="1" ht="14.5"/>
    <row r="1770" customFormat="1" ht="14.5"/>
    <row r="1771" customFormat="1" ht="14.5"/>
    <row r="1772" customFormat="1" ht="14.5"/>
    <row r="1773" customFormat="1" ht="14.5"/>
    <row r="1774" customFormat="1" ht="14.5"/>
    <row r="1775" customFormat="1" ht="14.5"/>
    <row r="1776" customFormat="1" ht="14.5"/>
    <row r="1777" customFormat="1" ht="14.5"/>
    <row r="1778" customFormat="1" ht="14.5"/>
    <row r="1779" customFormat="1" ht="14.5"/>
    <row r="1780" customFormat="1" ht="14.5"/>
    <row r="1781" customFormat="1" ht="14.5"/>
    <row r="1782" customFormat="1" ht="14.5"/>
    <row r="1783" customFormat="1" ht="14.5"/>
    <row r="1784" customFormat="1" ht="14.5"/>
    <row r="1785" customFormat="1" ht="14.5"/>
    <row r="1786" customFormat="1" ht="14.5"/>
    <row r="1787" customFormat="1" ht="14.5"/>
    <row r="1788" customFormat="1" ht="14.5"/>
    <row r="1789" customFormat="1" ht="14.5"/>
    <row r="1790" customFormat="1" ht="14.5"/>
    <row r="1791" customFormat="1" ht="14.5"/>
    <row r="1792" customFormat="1" ht="14.5"/>
    <row r="1793" customFormat="1" ht="14.5"/>
    <row r="1794" customFormat="1" ht="14.5"/>
    <row r="1795" customFormat="1" ht="14.5"/>
    <row r="1796" customFormat="1" ht="14.5"/>
    <row r="1797" customFormat="1" ht="14.5"/>
    <row r="1798" customFormat="1" ht="14.5"/>
    <row r="1799" customFormat="1" ht="14.5"/>
    <row r="1800" customFormat="1" ht="14.5"/>
    <row r="1801" customFormat="1" ht="14.5"/>
    <row r="1802" customFormat="1" ht="14.5"/>
    <row r="1803" customFormat="1" ht="14.5"/>
    <row r="1804" customFormat="1" ht="14.5"/>
    <row r="1805" customFormat="1" ht="14.5"/>
    <row r="1806" customFormat="1" ht="14.5"/>
    <row r="1807" customFormat="1" ht="14.5"/>
    <row r="1808" customFormat="1" ht="14.5"/>
    <row r="1809" customFormat="1" ht="14.5"/>
    <row r="1810" customFormat="1" ht="14.5"/>
    <row r="1811" customFormat="1" ht="14.5"/>
    <row r="1812" customFormat="1" ht="14.5"/>
    <row r="1813" customFormat="1" ht="14.5"/>
    <row r="1814" customFormat="1" ht="14.5"/>
    <row r="1815" customFormat="1" ht="14.5"/>
    <row r="1816" customFormat="1" ht="14.5"/>
    <row r="1817" customFormat="1" ht="14.5"/>
    <row r="1818" customFormat="1" ht="14.5"/>
    <row r="1819" customFormat="1" ht="14.5"/>
    <row r="1820" customFormat="1" ht="14.5"/>
    <row r="1821" customFormat="1" ht="14.5"/>
    <row r="1822" customFormat="1" ht="14.5"/>
    <row r="1823" customFormat="1" ht="14.5"/>
    <row r="1824" customFormat="1" ht="14.5"/>
    <row r="1825" customFormat="1" ht="14.5"/>
    <row r="1826" customFormat="1" ht="14.5"/>
    <row r="1827" customFormat="1" ht="14.5"/>
    <row r="1828" customFormat="1" ht="14.5"/>
    <row r="1829" customFormat="1" ht="14.5"/>
    <row r="1830" customFormat="1" ht="14.5"/>
    <row r="1831" customFormat="1" ht="14.5"/>
    <row r="1832" customFormat="1" ht="14.5"/>
    <row r="1833" customFormat="1" ht="14.5"/>
    <row r="1834" customFormat="1" ht="14.5"/>
    <row r="1835" customFormat="1" ht="14.5"/>
    <row r="1836" customFormat="1" ht="14.5"/>
    <row r="1837" customFormat="1" ht="14.5"/>
    <row r="1838" customFormat="1" ht="14.5"/>
    <row r="1839" customFormat="1" ht="14.5"/>
    <row r="1840" customFormat="1" ht="14.5"/>
    <row r="1841" customFormat="1" ht="14.5"/>
    <row r="1842" customFormat="1" ht="14.5"/>
    <row r="1843" customFormat="1" ht="14.5"/>
    <row r="1844" customFormat="1" ht="14.5"/>
    <row r="1845" customFormat="1" ht="14.5"/>
    <row r="1846" customFormat="1" ht="14.5"/>
    <row r="1847" customFormat="1" ht="14.5"/>
    <row r="1848" customFormat="1" ht="14.5"/>
    <row r="1849" customFormat="1" ht="14.5"/>
    <row r="1850" customFormat="1" ht="14.5"/>
    <row r="1851" customFormat="1" ht="14.5"/>
    <row r="1852" customFormat="1" ht="14.5"/>
    <row r="1853" customFormat="1" ht="14.5"/>
    <row r="1854" customFormat="1" ht="14.5"/>
    <row r="1855" customFormat="1" ht="14.5"/>
    <row r="1856" customFormat="1" ht="14.5"/>
    <row r="1857" customFormat="1" ht="14.5"/>
    <row r="1858" customFormat="1" ht="14.5"/>
    <row r="1859" customFormat="1" ht="14.5"/>
    <row r="1860" customFormat="1" ht="14.5"/>
    <row r="1861" customFormat="1" ht="14.5"/>
    <row r="1862" customFormat="1" ht="14.5"/>
    <row r="1863" customFormat="1" ht="14.5"/>
    <row r="1864" customFormat="1" ht="14.5"/>
    <row r="1865" customFormat="1" ht="14.5"/>
    <row r="1866" customFormat="1" ht="14.5"/>
    <row r="1867" customFormat="1" ht="14.5"/>
    <row r="1868" customFormat="1" ht="14.5"/>
    <row r="1869" customFormat="1" ht="14.5"/>
    <row r="1870" customFormat="1" ht="14.5"/>
    <row r="1871" customFormat="1" ht="14.5"/>
    <row r="1872" customFormat="1" ht="14.5"/>
    <row r="1873" customFormat="1" ht="14.5"/>
    <row r="1874" customFormat="1" ht="14.5"/>
    <row r="1875" customFormat="1" ht="14.5"/>
    <row r="1876" customFormat="1" ht="14.5"/>
    <row r="1877" customFormat="1" ht="14.5"/>
    <row r="1878" customFormat="1" ht="14.5"/>
    <row r="1879" customFormat="1" ht="14.5"/>
    <row r="1880" customFormat="1" ht="14.5"/>
    <row r="1881" customFormat="1" ht="14.5"/>
    <row r="1882" customFormat="1" ht="14.5"/>
    <row r="1883" customFormat="1" ht="14.5"/>
    <row r="1884" customFormat="1" ht="14.5"/>
    <row r="1885" customFormat="1" ht="14.5"/>
    <row r="1886" customFormat="1" ht="14.5"/>
    <row r="1887" customFormat="1" ht="14.5"/>
    <row r="1888" customFormat="1" ht="14.5"/>
    <row r="1889" customFormat="1" ht="14.5"/>
    <row r="1890" customFormat="1" ht="14.5"/>
    <row r="1891" customFormat="1" ht="14.5"/>
    <row r="1892" customFormat="1" ht="14.5"/>
    <row r="1893" customFormat="1" ht="14.5"/>
    <row r="1894" customFormat="1" ht="14.5"/>
    <row r="1895" customFormat="1" ht="14.5"/>
    <row r="1896" customFormat="1" ht="14.5"/>
    <row r="1897" customFormat="1" ht="14.5"/>
    <row r="1898" customFormat="1" ht="14.5"/>
    <row r="1899" customFormat="1" ht="14.5"/>
    <row r="1900" customFormat="1" ht="14.5"/>
    <row r="1901" customFormat="1" ht="14.5"/>
    <row r="1902" customFormat="1" ht="14.5"/>
    <row r="1903" customFormat="1" ht="14.5"/>
    <row r="1904" customFormat="1" ht="14.5"/>
    <row r="1905" customFormat="1" ht="14.5"/>
    <row r="1906" customFormat="1" ht="14.5"/>
    <row r="1907" customFormat="1" ht="14.5"/>
    <row r="1908" customFormat="1" ht="14.5"/>
    <row r="1909" customFormat="1" ht="14.5"/>
    <row r="1910" customFormat="1" ht="14.5"/>
    <row r="1911" customFormat="1" ht="14.5"/>
    <row r="1912" customFormat="1" ht="14.5"/>
    <row r="1913" customFormat="1" ht="14.5"/>
    <row r="1914" customFormat="1" ht="14.5"/>
    <row r="1915" customFormat="1" ht="14.5"/>
    <row r="1916" customFormat="1" ht="14.5"/>
    <row r="1917" customFormat="1" ht="14.5"/>
    <row r="1918" customFormat="1" ht="14.5"/>
    <row r="1919" customFormat="1" ht="14.5"/>
    <row r="1920" customFormat="1" ht="14.5"/>
    <row r="1921" customFormat="1" ht="14.5"/>
    <row r="1922" customFormat="1" ht="14.5"/>
    <row r="1923" customFormat="1" ht="14.5"/>
    <row r="1924" customFormat="1" ht="14.5"/>
    <row r="1925" customFormat="1" ht="14.5"/>
    <row r="1926" customFormat="1" ht="14.5"/>
    <row r="1927" customFormat="1" ht="14.5"/>
    <row r="1928" customFormat="1" ht="14.5"/>
    <row r="1929" customFormat="1" ht="14.5"/>
    <row r="1930" customFormat="1" ht="14.5"/>
    <row r="1931" customFormat="1" ht="14.5"/>
    <row r="1932" customFormat="1" ht="14.5"/>
    <row r="1933" customFormat="1" ht="14.5"/>
    <row r="1934" customFormat="1" ht="14.5"/>
    <row r="1935" customFormat="1" ht="14.5"/>
    <row r="1936" customFormat="1" ht="14.5"/>
    <row r="1937" customFormat="1" ht="14.5"/>
    <row r="1938" customFormat="1" ht="14.5"/>
    <row r="1939" customFormat="1" ht="14.5"/>
    <row r="1940" customFormat="1" ht="14.5"/>
    <row r="1941" customFormat="1" ht="14.5"/>
    <row r="1942" customFormat="1" ht="14.5"/>
    <row r="1943" customFormat="1" ht="14.5"/>
    <row r="1944" customFormat="1" ht="14.5"/>
    <row r="1945" customFormat="1" ht="14.5"/>
    <row r="1946" customFormat="1" ht="14.5"/>
    <row r="1947" customFormat="1" ht="14.5"/>
    <row r="1948" customFormat="1" ht="14.5"/>
    <row r="1949" customFormat="1" ht="14.5"/>
    <row r="1950" customFormat="1" ht="14.5"/>
    <row r="1951" customFormat="1" ht="14.5"/>
    <row r="1952" customFormat="1" ht="14.5"/>
    <row r="1953" customFormat="1" ht="14.5"/>
    <row r="1954" customFormat="1" ht="14.5"/>
    <row r="1955" customFormat="1" ht="14.5"/>
    <row r="1956" customFormat="1" ht="14.5"/>
    <row r="1957" customFormat="1" ht="14.5"/>
    <row r="1958" customFormat="1" ht="14.5"/>
    <row r="1959" customFormat="1" ht="14.5"/>
    <row r="1960" customFormat="1" ht="14.5"/>
    <row r="1961" customFormat="1" ht="14.5"/>
    <row r="1962" customFormat="1" ht="14.5"/>
    <row r="1963" customFormat="1" ht="14.5"/>
    <row r="1964" customFormat="1" ht="14.5"/>
    <row r="1965" customFormat="1" ht="14.5"/>
    <row r="1966" customFormat="1" ht="14.5"/>
    <row r="1967" customFormat="1" ht="14.5"/>
    <row r="1968" customFormat="1" ht="14.5"/>
    <row r="1969" customFormat="1" ht="14.5"/>
    <row r="1970" customFormat="1" ht="14.5"/>
    <row r="1971" customFormat="1" ht="14.5"/>
    <row r="1972" customFormat="1" ht="14.5"/>
    <row r="1973" customFormat="1" ht="14.5"/>
    <row r="1974" customFormat="1" ht="14.5"/>
    <row r="1975" customFormat="1" ht="14.5"/>
    <row r="1976" customFormat="1" ht="14.5"/>
    <row r="1977" customFormat="1" ht="14.5"/>
    <row r="1978" customFormat="1" ht="14.5"/>
    <row r="1979" customFormat="1" ht="14.5"/>
    <row r="1980" customFormat="1" ht="14.5"/>
    <row r="1981" customFormat="1" ht="14.5"/>
    <row r="1982" customFormat="1" ht="14.5"/>
    <row r="1983" customFormat="1" ht="14.5"/>
    <row r="1984" customFormat="1" ht="14.5"/>
    <row r="1985" customFormat="1" ht="14.5"/>
    <row r="1986" customFormat="1" ht="14.5"/>
    <row r="1987" customFormat="1" ht="14.5"/>
    <row r="1988" customFormat="1" ht="14.5"/>
    <row r="1989" customFormat="1" ht="14.5"/>
    <row r="1990" customFormat="1" ht="14.5"/>
    <row r="1991" customFormat="1" ht="14.5"/>
    <row r="1992" customFormat="1" ht="14.5"/>
    <row r="1993" customFormat="1" ht="14.5"/>
    <row r="1994" customFormat="1" ht="14.5"/>
    <row r="1995" customFormat="1" ht="14.5"/>
    <row r="1996" customFormat="1" ht="14.5"/>
    <row r="1997" customFormat="1" ht="14.5"/>
    <row r="1998" customFormat="1" ht="14.5"/>
    <row r="1999" customFormat="1" ht="14.5"/>
    <row r="2000" customFormat="1" ht="14.5"/>
    <row r="2001" customFormat="1" ht="14.5"/>
    <row r="2002" customFormat="1" ht="14.5"/>
    <row r="2003" customFormat="1" ht="14.5"/>
    <row r="2004" customFormat="1" ht="14.5"/>
    <row r="2005" customFormat="1" ht="14.5"/>
    <row r="2006" customFormat="1" ht="14.5"/>
    <row r="2007" customFormat="1" ht="14.5"/>
    <row r="2008" customFormat="1" ht="14.5"/>
    <row r="2009" customFormat="1" ht="14.5"/>
    <row r="2010" customFormat="1" ht="14.5"/>
    <row r="2011" customFormat="1" ht="14.5"/>
    <row r="2012" customFormat="1" ht="14.5"/>
    <row r="2013" customFormat="1" ht="14.5"/>
    <row r="2014" customFormat="1" ht="14.5"/>
    <row r="2015" customFormat="1" ht="14.5"/>
    <row r="2016" customFormat="1" ht="14.5"/>
    <row r="2017" customFormat="1" ht="14.5"/>
    <row r="2018" customFormat="1" ht="14.5"/>
    <row r="2019" customFormat="1" ht="14.5"/>
    <row r="2020" customFormat="1" ht="14.5"/>
    <row r="2021" customFormat="1" ht="14.5"/>
    <row r="2022" customFormat="1" ht="14.5"/>
    <row r="2023" customFormat="1" ht="14.5"/>
    <row r="2024" customFormat="1" ht="14.5"/>
    <row r="2025" customFormat="1" ht="14.5"/>
    <row r="2026" customFormat="1" ht="14.5"/>
    <row r="2027" customFormat="1" ht="14.5"/>
    <row r="2028" customFormat="1" ht="14.5"/>
    <row r="2029" customFormat="1" ht="14.5"/>
    <row r="2030" customFormat="1" ht="14.5"/>
    <row r="2031" customFormat="1" ht="14.5"/>
    <row r="2032" customFormat="1" ht="14.5"/>
    <row r="2033" customFormat="1" ht="14.5"/>
    <row r="2034" customFormat="1" ht="14.5"/>
    <row r="2035" customFormat="1" ht="14.5"/>
    <row r="2036" customFormat="1" ht="14.5"/>
    <row r="2037" customFormat="1" ht="14.5"/>
    <row r="2038" customFormat="1" ht="14.5"/>
    <row r="2039" customFormat="1" ht="14.5"/>
    <row r="2040" customFormat="1" ht="14.5"/>
    <row r="2041" customFormat="1" ht="14.5"/>
    <row r="2042" customFormat="1" ht="14.5"/>
    <row r="2043" customFormat="1" ht="14.5"/>
    <row r="2044" customFormat="1" ht="14.5"/>
    <row r="2045" customFormat="1" ht="14.5"/>
    <row r="2046" customFormat="1" ht="14.5"/>
    <row r="2047" customFormat="1" ht="14.5"/>
    <row r="2048" customFormat="1" ht="14.5"/>
    <row r="2049" customFormat="1" ht="14.5"/>
    <row r="2050" customFormat="1" ht="14.5"/>
    <row r="2051" customFormat="1" ht="14.5"/>
    <row r="2052" customFormat="1" ht="14.5"/>
    <row r="2053" customFormat="1" ht="14.5"/>
    <row r="2054" customFormat="1" ht="14.5"/>
    <row r="2055" customFormat="1" ht="14.5"/>
    <row r="2056" customFormat="1" ht="14.5"/>
    <row r="2057" customFormat="1" ht="14.5"/>
    <row r="2058" customFormat="1" ht="14.5"/>
    <row r="2059" customFormat="1" ht="14.5"/>
    <row r="2060" customFormat="1" ht="14.5"/>
    <row r="2061" customFormat="1" ht="14.5"/>
    <row r="2062" customFormat="1" ht="14.5"/>
    <row r="2063" customFormat="1" ht="14.5"/>
    <row r="2064" customFormat="1" ht="14.5"/>
    <row r="2065" customFormat="1" ht="14.5"/>
    <row r="2066" customFormat="1" ht="14.5"/>
    <row r="2067" customFormat="1" ht="14.5"/>
    <row r="2068" customFormat="1" ht="14.5"/>
    <row r="2069" customFormat="1" ht="14.5"/>
    <row r="2070" customFormat="1" ht="14.5"/>
    <row r="2071" customFormat="1" ht="14.5"/>
    <row r="2072" customFormat="1" ht="14.5"/>
    <row r="2073" customFormat="1" ht="14.5"/>
    <row r="2074" customFormat="1" ht="14.5"/>
    <row r="2075" customFormat="1" ht="14.5"/>
    <row r="2076" customFormat="1" ht="14.5"/>
    <row r="2077" customFormat="1" ht="14.5"/>
    <row r="2078" customFormat="1" ht="14.5"/>
    <row r="2079" customFormat="1" ht="14.5"/>
    <row r="2080" customFormat="1" ht="14.5"/>
    <row r="2081" customFormat="1" ht="14.5"/>
    <row r="2082" customFormat="1" ht="14.5"/>
    <row r="2083" customFormat="1" ht="14.5"/>
    <row r="2084" customFormat="1" ht="14.5"/>
    <row r="2085" customFormat="1" ht="14.5"/>
    <row r="2086" customFormat="1" ht="14.5"/>
    <row r="2087" customFormat="1" ht="14.5"/>
    <row r="2088" customFormat="1" ht="14.5"/>
    <row r="2089" customFormat="1" ht="14.5"/>
    <row r="2090" customFormat="1" ht="14.5"/>
    <row r="2091" customFormat="1" ht="14.5"/>
    <row r="2092" customFormat="1" ht="14.5"/>
    <row r="2093" customFormat="1" ht="14.5"/>
    <row r="2094" customFormat="1" ht="14.5"/>
    <row r="2095" customFormat="1" ht="14.5"/>
    <row r="2096" customFormat="1" ht="14.5"/>
    <row r="2097" customFormat="1" ht="14.5"/>
    <row r="2098" customFormat="1" ht="14.5"/>
    <row r="2099" customFormat="1" ht="14.5"/>
    <row r="2100" customFormat="1" ht="14.5"/>
    <row r="2101" customFormat="1" ht="14.5"/>
    <row r="2102" customFormat="1" ht="14.5"/>
    <row r="2103" customFormat="1" ht="14.5"/>
    <row r="2104" customFormat="1" ht="14.5"/>
    <row r="2105" customFormat="1" ht="14.5"/>
    <row r="2106" customFormat="1" ht="14.5"/>
    <row r="2107" customFormat="1" ht="14.5"/>
    <row r="2108" customFormat="1" ht="14.5"/>
    <row r="2109" customFormat="1" ht="14.5"/>
    <row r="2110" customFormat="1" ht="14.5"/>
    <row r="2111" customFormat="1" ht="14.5"/>
    <row r="2112" customFormat="1" ht="14.5"/>
    <row r="2113" customFormat="1" ht="14.5"/>
    <row r="2114" customFormat="1" ht="14.5"/>
    <row r="2115" customFormat="1" ht="14.5"/>
    <row r="2116" customFormat="1" ht="14.5"/>
    <row r="2117" customFormat="1" ht="14.5"/>
    <row r="2118" customFormat="1" ht="14.5"/>
    <row r="2119" customFormat="1" ht="14.5"/>
    <row r="2120" customFormat="1" ht="14.5"/>
    <row r="2121" customFormat="1" ht="14.5"/>
    <row r="2122" customFormat="1" ht="14.5"/>
    <row r="2123" customFormat="1" ht="14.5"/>
    <row r="2124" customFormat="1" ht="14.5"/>
    <row r="2125" customFormat="1" ht="14.5"/>
    <row r="2126" customFormat="1" ht="14.5"/>
    <row r="2127" customFormat="1" ht="14.5"/>
    <row r="2128" customFormat="1" ht="14.5"/>
    <row r="2129" customFormat="1" ht="14.5"/>
    <row r="2130" customFormat="1" ht="14.5"/>
    <row r="2131" customFormat="1" ht="14.5"/>
    <row r="2132" customFormat="1" ht="14.5"/>
    <row r="2133" customFormat="1" ht="14.5"/>
    <row r="2134" customFormat="1" ht="14.5"/>
    <row r="2135" customFormat="1" ht="14.5"/>
    <row r="2136" customFormat="1" ht="14.5"/>
    <row r="2137" customFormat="1" ht="14.5"/>
    <row r="2138" customFormat="1" ht="14.5"/>
    <row r="2139" customFormat="1" ht="14.5"/>
    <row r="2140" customFormat="1" ht="14.5"/>
    <row r="2141" customFormat="1" ht="14.5"/>
    <row r="2142" customFormat="1" ht="14.5"/>
    <row r="2143" customFormat="1" ht="14.5"/>
    <row r="2144" customFormat="1" ht="14.5"/>
    <row r="2145" customFormat="1" ht="14.5"/>
    <row r="2146" customFormat="1" ht="14.5"/>
    <row r="2147" customFormat="1" ht="14.5"/>
    <row r="2148" customFormat="1" ht="14.5"/>
    <row r="2149" customFormat="1" ht="14.5"/>
    <row r="2150" customFormat="1" ht="14.5"/>
    <row r="2151" customFormat="1" ht="14.5"/>
    <row r="2152" customFormat="1" ht="14.5"/>
    <row r="2153" customFormat="1" ht="14.5"/>
    <row r="2154" customFormat="1" ht="14.5"/>
    <row r="2155" customFormat="1" ht="14.5"/>
    <row r="2156" customFormat="1" ht="14.5"/>
    <row r="2157" customFormat="1" ht="14.5"/>
    <row r="2158" customFormat="1" ht="14.5"/>
    <row r="2159" customFormat="1" ht="14.5"/>
    <row r="2160" customFormat="1" ht="14.5"/>
    <row r="2161" customFormat="1" ht="14.5"/>
    <row r="2162" customFormat="1" ht="14.5"/>
    <row r="2163" customFormat="1" ht="14.5"/>
    <row r="2164" customFormat="1" ht="14.5"/>
    <row r="2165" customFormat="1" ht="14.5"/>
    <row r="2166" customFormat="1" ht="14.5"/>
    <row r="2167" customFormat="1" ht="14.5"/>
    <row r="2168" customFormat="1" ht="14.5"/>
    <row r="2169" customFormat="1" ht="14.5"/>
    <row r="2170" customFormat="1" ht="14.5"/>
    <row r="2171" customFormat="1" ht="14.5"/>
    <row r="2172" customFormat="1" ht="14.5"/>
    <row r="2173" customFormat="1" ht="14.5"/>
    <row r="2174" customFormat="1" ht="14.5"/>
    <row r="2175" customFormat="1" ht="14.5"/>
    <row r="2176" customFormat="1" ht="14.5"/>
    <row r="2177" customFormat="1" ht="14.5"/>
    <row r="2178" customFormat="1" ht="14.5"/>
    <row r="2179" customFormat="1" ht="14.5"/>
    <row r="2180" customFormat="1" ht="14.5"/>
    <row r="2181" customFormat="1" ht="14.5"/>
    <row r="2182" customFormat="1" ht="14.5"/>
    <row r="2183" customFormat="1" ht="14.5"/>
    <row r="2184" customFormat="1" ht="14.5"/>
    <row r="2185" customFormat="1" ht="14.5"/>
    <row r="2186" customFormat="1" ht="14.5"/>
    <row r="2187" customFormat="1" ht="14.5"/>
    <row r="2188" customFormat="1" ht="14.5"/>
    <row r="2189" customFormat="1" ht="14.5"/>
    <row r="2190" customFormat="1" ht="14.5"/>
    <row r="2191" customFormat="1" ht="14.5"/>
    <row r="2192" customFormat="1" ht="14.5"/>
    <row r="2193" customFormat="1" ht="14.5"/>
    <row r="2194" customFormat="1" ht="14.5"/>
    <row r="2195" customFormat="1" ht="14.5"/>
    <row r="2196" customFormat="1" ht="14.5"/>
    <row r="2197" customFormat="1" ht="14.5"/>
    <row r="2198" customFormat="1" ht="14.5"/>
    <row r="2199" customFormat="1" ht="14.5"/>
    <row r="2200" customFormat="1" ht="14.5"/>
    <row r="2201" customFormat="1" ht="14.5"/>
    <row r="2202" customFormat="1" ht="14.5"/>
    <row r="2203" customFormat="1" ht="14.5"/>
    <row r="2204" customFormat="1" ht="14.5"/>
    <row r="2205" customFormat="1" ht="14.5"/>
    <row r="2206" customFormat="1" ht="14.5"/>
    <row r="2207" customFormat="1" ht="14.5"/>
    <row r="2208" customFormat="1" ht="14.5"/>
    <row r="2209" customFormat="1" ht="14.5"/>
    <row r="2210" customFormat="1" ht="14.5"/>
    <row r="2211" customFormat="1" ht="14.5"/>
    <row r="2212" customFormat="1" ht="14.5"/>
    <row r="2213" customFormat="1" ht="14.5"/>
    <row r="2214" customFormat="1" ht="14.5"/>
    <row r="2215" customFormat="1" ht="14.5"/>
    <row r="2216" customFormat="1" ht="14.5"/>
    <row r="2217" customFormat="1" ht="14.5"/>
    <row r="2218" customFormat="1" ht="14.5"/>
    <row r="2219" customFormat="1" ht="14.5"/>
    <row r="2220" customFormat="1" ht="14.5"/>
    <row r="2221" customFormat="1" ht="14.5"/>
    <row r="2222" customFormat="1" ht="14.5"/>
    <row r="2223" customFormat="1" ht="14.5"/>
    <row r="2224" customFormat="1" ht="14.5"/>
    <row r="2225" customFormat="1" ht="14.5"/>
    <row r="2226" customFormat="1" ht="14.5"/>
    <row r="2227" customFormat="1" ht="14.5"/>
    <row r="2228" customFormat="1" ht="14.5"/>
    <row r="2229" customFormat="1" ht="14.5"/>
    <row r="2230" customFormat="1" ht="14.5"/>
    <row r="2231" customFormat="1" ht="14.5"/>
    <row r="2232" customFormat="1" ht="14.5"/>
    <row r="2233" customFormat="1" ht="14.5"/>
    <row r="2234" customFormat="1" ht="14.5"/>
    <row r="2235" customFormat="1" ht="14.5"/>
    <row r="2236" customFormat="1" ht="14.5"/>
    <row r="2237" customFormat="1" ht="14.5"/>
    <row r="2238" customFormat="1" ht="14.5"/>
    <row r="2239" customFormat="1" ht="14.5"/>
    <row r="2240" customFormat="1" ht="14.5"/>
    <row r="2241" customFormat="1" ht="14.5"/>
    <row r="2242" customFormat="1" ht="14.5"/>
    <row r="2243" customFormat="1" ht="14.5"/>
    <row r="2244" customFormat="1" ht="14.5"/>
    <row r="2245" customFormat="1" ht="14.5"/>
    <row r="2246" customFormat="1" ht="14.5"/>
    <row r="2247" customFormat="1" ht="14.5"/>
    <row r="2248" customFormat="1" ht="14.5"/>
    <row r="2249" customFormat="1" ht="14.5"/>
    <row r="2250" customFormat="1" ht="14.5"/>
    <row r="2251" customFormat="1" ht="14.5"/>
    <row r="2252" customFormat="1" ht="14.5"/>
    <row r="2253" customFormat="1" ht="14.5"/>
    <row r="2254" customFormat="1" ht="14.5"/>
    <row r="2255" customFormat="1" ht="14.5"/>
    <row r="2256" customFormat="1" ht="14.5"/>
    <row r="2257" customFormat="1" ht="14.5"/>
    <row r="2258" customFormat="1" ht="14.5"/>
    <row r="2259" customFormat="1" ht="14.5"/>
    <row r="2260" customFormat="1" ht="14.5"/>
    <row r="2261" customFormat="1" ht="14.5"/>
    <row r="2262" customFormat="1" ht="14.5"/>
    <row r="2263" customFormat="1" ht="14.5"/>
    <row r="2264" customFormat="1" ht="14.5"/>
    <row r="2265" customFormat="1" ht="14.5"/>
    <row r="2266" customFormat="1" ht="14.5"/>
    <row r="2267" customFormat="1" ht="14.5"/>
    <row r="2268" customFormat="1" ht="14.5"/>
    <row r="2269" customFormat="1" ht="14.5"/>
    <row r="2270" customFormat="1" ht="14.5"/>
    <row r="2271" customFormat="1" ht="14.5"/>
    <row r="2272" customFormat="1" ht="14.5"/>
    <row r="2273" customFormat="1" ht="14.5"/>
    <row r="2274" customFormat="1" ht="14.5"/>
    <row r="2275" customFormat="1" ht="14.5"/>
    <row r="2276" customFormat="1" ht="14.5"/>
    <row r="2277" customFormat="1" ht="14.5"/>
    <row r="2278" customFormat="1" ht="14.5"/>
    <row r="2279" customFormat="1" ht="14.5"/>
    <row r="2280" customFormat="1" ht="14.5"/>
    <row r="2281" customFormat="1" ht="14.5"/>
    <row r="2282" customFormat="1" ht="14.5"/>
    <row r="2283" customFormat="1" ht="14.5"/>
    <row r="2284" customFormat="1" ht="14.5"/>
    <row r="2285" customFormat="1" ht="14.5"/>
    <row r="2286" customFormat="1" ht="14.5"/>
    <row r="2287" customFormat="1" ht="14.5"/>
    <row r="2288" customFormat="1" ht="14.5"/>
    <row r="2289" customFormat="1" ht="14.5"/>
    <row r="2290" customFormat="1" ht="14.5"/>
    <row r="2291" customFormat="1" ht="14.5"/>
    <row r="2292" customFormat="1" ht="14.5"/>
    <row r="2293" customFormat="1" ht="14.5"/>
    <row r="2294" customFormat="1" ht="14.5"/>
    <row r="2295" customFormat="1" ht="14.5"/>
    <row r="2296" customFormat="1" ht="14.5"/>
    <row r="2297" customFormat="1" ht="14.5"/>
    <row r="2298" customFormat="1" ht="14.5"/>
    <row r="2299" customFormat="1" ht="14.5"/>
    <row r="2300" customFormat="1" ht="14.5"/>
    <row r="2301" customFormat="1" ht="14.5"/>
    <row r="2302" customFormat="1" ht="14.5"/>
    <row r="2303" customFormat="1" ht="14.5"/>
    <row r="2304" customFormat="1" ht="14.5"/>
    <row r="2305" customFormat="1" ht="14.5"/>
    <row r="2306" customFormat="1" ht="14.5"/>
    <row r="2307" customFormat="1" ht="14.5"/>
    <row r="2308" customFormat="1" ht="14.5"/>
    <row r="2309" customFormat="1" ht="14.5"/>
    <row r="2310" customFormat="1" ht="14.5"/>
    <row r="2311" customFormat="1" ht="14.5"/>
    <row r="2312" customFormat="1" ht="14.5"/>
    <row r="2313" customFormat="1" ht="14.5"/>
    <row r="2314" customFormat="1" ht="14.5"/>
    <row r="2315" customFormat="1" ht="14.5"/>
    <row r="2316" customFormat="1" ht="14.5"/>
    <row r="2317" customFormat="1" ht="14.5"/>
    <row r="2318" customFormat="1" ht="14.5"/>
    <row r="2319" customFormat="1" ht="14.5"/>
    <row r="2320" customFormat="1" ht="14.5"/>
    <row r="2321" customFormat="1" ht="14.5"/>
    <row r="2322" customFormat="1" ht="14.5"/>
    <row r="2323" customFormat="1" ht="14.5"/>
    <row r="2324" customFormat="1" ht="14.5"/>
    <row r="2325" customFormat="1" ht="14.5"/>
    <row r="2326" customFormat="1" ht="14.5"/>
    <row r="2327" customFormat="1" ht="14.5"/>
    <row r="2328" customFormat="1" ht="14.5"/>
    <row r="2329" customFormat="1" ht="14.5"/>
    <row r="2330" customFormat="1" ht="14.5"/>
    <row r="2331" customFormat="1" ht="14.5"/>
    <row r="2332" customFormat="1" ht="14.5"/>
    <row r="2333" customFormat="1" ht="14.5"/>
    <row r="2334" customFormat="1" ht="14.5"/>
    <row r="2335" customFormat="1" ht="14.5"/>
    <row r="2336" customFormat="1" ht="14.5"/>
    <row r="2337" customFormat="1" ht="14.5"/>
    <row r="2338" customFormat="1" ht="14.5"/>
    <row r="2339" customFormat="1" ht="14.5"/>
    <row r="2340" customFormat="1" ht="14.5"/>
    <row r="2341" customFormat="1" ht="14.5"/>
    <row r="2342" customFormat="1" ht="14.5"/>
    <row r="2343" customFormat="1" ht="14.5"/>
    <row r="2344" customFormat="1" ht="14.5"/>
    <row r="2345" customFormat="1" ht="14.5"/>
    <row r="2346" customFormat="1" ht="14.5"/>
    <row r="2347" customFormat="1" ht="14.5"/>
    <row r="2348" customFormat="1" ht="14.5"/>
    <row r="2349" customFormat="1" ht="14.5"/>
    <row r="2350" customFormat="1" ht="14.5"/>
    <row r="2351" customFormat="1" ht="14.5"/>
    <row r="2352" customFormat="1" ht="14.5"/>
    <row r="2353" customFormat="1" ht="14.5"/>
    <row r="2354" customFormat="1" ht="14.5"/>
    <row r="2355" customFormat="1" ht="14.5"/>
    <row r="2356" customFormat="1" ht="14.5"/>
    <row r="2357" customFormat="1" ht="14.5"/>
    <row r="2358" customFormat="1" ht="14.5"/>
    <row r="2359" customFormat="1" ht="14.5"/>
    <row r="2360" customFormat="1" ht="14.5"/>
    <row r="2361" customFormat="1" ht="14.5"/>
    <row r="2362" customFormat="1" ht="14.5"/>
    <row r="2363" customFormat="1" ht="14.5"/>
    <row r="2364" customFormat="1" ht="14.5"/>
    <row r="2365" customFormat="1" ht="14.5"/>
    <row r="2366" customFormat="1" ht="14.5"/>
    <row r="2367" customFormat="1" ht="14.5"/>
    <row r="2368" customFormat="1" ht="14.5"/>
    <row r="2369" customFormat="1" ht="14.5"/>
    <row r="2370" customFormat="1" ht="14.5"/>
    <row r="2371" customFormat="1" ht="14.5"/>
    <row r="2372" customFormat="1" ht="14.5"/>
    <row r="2373" customFormat="1" ht="14.5"/>
    <row r="2374" customFormat="1" ht="14.5"/>
    <row r="2375" customFormat="1" ht="14.5"/>
    <row r="2376" customFormat="1" ht="14.5"/>
    <row r="2377" customFormat="1" ht="14.5"/>
    <row r="2378" customFormat="1" ht="14.5"/>
    <row r="2379" customFormat="1" ht="14.5"/>
    <row r="2380" customFormat="1" ht="14.5"/>
    <row r="2381" customFormat="1" ht="14.5"/>
    <row r="2382" customFormat="1" ht="14.5"/>
    <row r="2383" customFormat="1" ht="14.5"/>
    <row r="2384" customFormat="1" ht="14.5"/>
    <row r="2385" customFormat="1" ht="14.5"/>
    <row r="2386" customFormat="1" ht="14.5"/>
    <row r="2387" customFormat="1" ht="14.5"/>
    <row r="2388" customFormat="1" ht="14.5"/>
  </sheetData>
  <sheetProtection algorithmName="SHA-512" hashValue="kkA8k2HB4TLIa7WYJkjHS9G10YzjtA0pIxMCzPPzbJZKvwC6GPV8NnnXTDTWBIeDEagoKN6oIt4tXerUDHguuA==" saltValue="wDUqGo2rgf0bEflPK0ge/A==" spinCount="100000" sheet="1" scenarios="1"/>
  <protectedRanges>
    <protectedRange sqref="B7 L7 B59 L59 B111 L111 B163 L163 B215" name="Range1"/>
  </protectedRanges>
  <dataConsolidate/>
  <mergeCells count="29">
    <mergeCell ref="A163:A214"/>
    <mergeCell ref="B163:J214"/>
    <mergeCell ref="K163:K214"/>
    <mergeCell ref="L163:T214"/>
    <mergeCell ref="A215:A266"/>
    <mergeCell ref="B215:J266"/>
    <mergeCell ref="A59:A110"/>
    <mergeCell ref="B59:J110"/>
    <mergeCell ref="K59:K110"/>
    <mergeCell ref="L59:T110"/>
    <mergeCell ref="A111:A162"/>
    <mergeCell ref="B111:J162"/>
    <mergeCell ref="K111:K162"/>
    <mergeCell ref="L111:T162"/>
    <mergeCell ref="AN4:AO4"/>
    <mergeCell ref="AJ5:AK10"/>
    <mergeCell ref="AL5:AM10"/>
    <mergeCell ref="AN5:AO10"/>
    <mergeCell ref="A1:B1"/>
    <mergeCell ref="J1:K1"/>
    <mergeCell ref="B2:C2"/>
    <mergeCell ref="J2:K2"/>
    <mergeCell ref="B3:C3"/>
    <mergeCell ref="B4:C4"/>
    <mergeCell ref="AJ4:AM4"/>
    <mergeCell ref="A7:A58"/>
    <mergeCell ref="B7:J58"/>
    <mergeCell ref="K7:K58"/>
    <mergeCell ref="L7:T58"/>
  </mergeCells>
  <conditionalFormatting sqref="B3 A1:A4 AL5 AN5 D2:I2 K3 VX1:XFD10 AA1:AN3 AA4:AJ5 AA6:AI10 A2389:AO1048576 AQ2389:XFD1048576">
    <cfRule type="cellIs" dxfId="335" priority="1537" operator="equal">
      <formula>"Verify"</formula>
    </cfRule>
    <cfRule type="cellIs" dxfId="334" priority="1538" operator="equal">
      <formula>"Pass"</formula>
    </cfRule>
  </conditionalFormatting>
  <conditionalFormatting sqref="A3:B3 C1:D1 AL5 AN5 D2:I2 A1:A2 VX1:XFD10 AA4:AJ5 K3 AA6:AI10 A4 H1:I1 AA1:AN3 A2389:AO1048576 AQ2389:XFD1048576">
    <cfRule type="cellIs" dxfId="333" priority="1536" operator="equal">
      <formula>"Warn"</formula>
    </cfRule>
  </conditionalFormatting>
  <conditionalFormatting sqref="I1:I2 AD1:AD10 M2389:M1048576 I2389:I1048576 AD2389:AD1048576 Z2389:Z1048576">
    <cfRule type="cellIs" dxfId="332" priority="1262" operator="equal">
      <formula>"Fail"</formula>
    </cfRule>
  </conditionalFormatting>
  <conditionalFormatting sqref="AJ5 AL5 AN5">
    <cfRule type="cellIs" dxfId="331" priority="1258" operator="equal">
      <formula>"Hide"</formula>
    </cfRule>
  </conditionalFormatting>
  <conditionalFormatting sqref="AJ4:AM4">
    <cfRule type="cellIs" dxfId="330" priority="1257" operator="equal">
      <formula>"Hide"</formula>
    </cfRule>
  </conditionalFormatting>
  <conditionalFormatting sqref="B2">
    <cfRule type="cellIs" dxfId="329" priority="1141" operator="equal">
      <formula>"Verify"</formula>
    </cfRule>
    <cfRule type="cellIs" dxfId="328" priority="1142" operator="equal">
      <formula>"Pass"</formula>
    </cfRule>
  </conditionalFormatting>
  <conditionalFormatting sqref="B2">
    <cfRule type="cellIs" dxfId="327" priority="1140" operator="equal">
      <formula>"Warn"</formula>
    </cfRule>
  </conditionalFormatting>
  <conditionalFormatting sqref="J1:J2">
    <cfRule type="cellIs" dxfId="326" priority="1137" operator="equal">
      <formula>"Warn"</formula>
    </cfRule>
    <cfRule type="cellIs" dxfId="325" priority="1138" operator="equal">
      <formula>"Pass"</formula>
    </cfRule>
    <cfRule type="cellIs" dxfId="324" priority="1139" operator="equal">
      <formula>"Fail"</formula>
    </cfRule>
  </conditionalFormatting>
  <conditionalFormatting sqref="M1">
    <cfRule type="cellIs" dxfId="323" priority="755" operator="equal">
      <formula>"Warn"</formula>
    </cfRule>
  </conditionalFormatting>
  <conditionalFormatting sqref="M1">
    <cfRule type="cellIs" dxfId="322" priority="754" operator="equal">
      <formula>"Fail"</formula>
    </cfRule>
  </conditionalFormatting>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79A97-ED91-42E9-9080-9A5D83185482}">
  <sheetPr codeName="Sheet5">
    <tabColor rgb="FF00B050"/>
  </sheetPr>
  <dimension ref="A1:AL398"/>
  <sheetViews>
    <sheetView zoomScale="85" zoomScaleNormal="85" workbookViewId="0">
      <selection activeCell="R5" sqref="R5"/>
    </sheetView>
  </sheetViews>
  <sheetFormatPr defaultColWidth="9.26953125" defaultRowHeight="14.5"/>
  <cols>
    <col min="1" max="2" width="22.453125" style="11" customWidth="1"/>
    <col min="3" max="3" width="16.7265625" style="11" customWidth="1"/>
    <col min="4" max="4" width="24.26953125" style="11" customWidth="1"/>
    <col min="5" max="7" width="20.54296875" style="11" customWidth="1"/>
    <col min="8" max="8" width="17.26953125" style="11" customWidth="1"/>
    <col min="9" max="12" width="16.7265625" style="11" customWidth="1"/>
    <col min="13" max="14" width="19" style="11" customWidth="1"/>
    <col min="15" max="15" width="14.26953125" style="11" customWidth="1"/>
    <col min="16" max="19" width="19" style="11" customWidth="1"/>
    <col min="20" max="21" width="14.7265625" style="11" customWidth="1"/>
    <col min="22" max="22" width="17.7265625" style="11" customWidth="1"/>
    <col min="23" max="23" width="19.7265625" style="11" customWidth="1"/>
    <col min="24" max="24" width="22.7265625" style="11" customWidth="1"/>
    <col min="25" max="30" width="19" style="11" customWidth="1"/>
    <col min="31" max="16384" width="9.26953125" style="11"/>
  </cols>
  <sheetData>
    <row r="1" spans="1:38" ht="21.5" thickBot="1">
      <c r="A1" s="255" t="s">
        <v>70</v>
      </c>
      <c r="B1" s="256"/>
      <c r="C1" s="1" t="str">
        <f>Static_Analysis!C1</f>
        <v>V 0.2</v>
      </c>
      <c r="D1" s="17"/>
      <c r="E1" s="17"/>
      <c r="F1" s="17"/>
      <c r="G1" s="17"/>
      <c r="H1" s="17"/>
      <c r="I1" s="17"/>
      <c r="J1" s="257" t="s">
        <v>5</v>
      </c>
      <c r="K1" s="258"/>
      <c r="L1" s="41" t="str">
        <f>Static_Analysis!N1</f>
        <v>EVT</v>
      </c>
      <c r="M1" s="45"/>
      <c r="N1" s="45"/>
      <c r="O1" s="45"/>
      <c r="P1" s="45"/>
      <c r="Q1" s="45"/>
      <c r="R1" s="45"/>
    </row>
    <row r="2" spans="1:38" ht="21.75" customHeight="1" thickBot="1">
      <c r="A2" s="4" t="s">
        <v>0</v>
      </c>
      <c r="B2" s="259" t="str">
        <f>Static_Analysis!B2</f>
        <v>Genoa/Turin</v>
      </c>
      <c r="C2" s="260"/>
      <c r="D2" s="21"/>
      <c r="E2" s="21"/>
      <c r="F2" s="21"/>
      <c r="G2" s="22"/>
      <c r="H2" s="22"/>
      <c r="I2" s="22"/>
      <c r="J2" s="257" t="s">
        <v>6</v>
      </c>
      <c r="K2" s="258"/>
      <c r="L2" s="40">
        <f>Static_Analysis!N2</f>
        <v>45376</v>
      </c>
      <c r="M2" s="306" t="s">
        <v>23</v>
      </c>
      <c r="N2" s="307"/>
      <c r="O2" s="307"/>
      <c r="P2" s="307"/>
      <c r="Q2" s="307"/>
      <c r="R2" s="307"/>
      <c r="S2" s="268" t="s">
        <v>40</v>
      </c>
      <c r="T2" s="268"/>
    </row>
    <row r="3" spans="1:38" ht="21.5" thickBot="1">
      <c r="A3" s="4" t="s">
        <v>2</v>
      </c>
      <c r="B3" s="334">
        <f>Static_Analysis!B3</f>
        <v>0</v>
      </c>
      <c r="C3" s="335"/>
      <c r="D3" s="144" t="s">
        <v>4</v>
      </c>
      <c r="E3" s="336">
        <f>Static_Analysis!G3</f>
        <v>0</v>
      </c>
      <c r="F3" s="337"/>
      <c r="G3" s="337"/>
      <c r="H3" s="337"/>
      <c r="I3" s="2"/>
      <c r="J3" s="2"/>
      <c r="K3" s="23"/>
      <c r="L3" s="23"/>
      <c r="M3" s="46" t="s">
        <v>35</v>
      </c>
      <c r="N3" s="47" t="str">
        <f>$B4</f>
        <v>SP5-E</v>
      </c>
      <c r="O3" s="48" t="s">
        <v>34</v>
      </c>
      <c r="P3" s="47">
        <f>IF(N3="SP5-A",175,
IF(N3="SP5-B",130,
IF(N3="SP5-C",98,
IF(N3="SP5-D",65,
IF(N3="SP5-E",175,
IF(N3="SP5-G",235))))))</f>
        <v>175</v>
      </c>
      <c r="Q3" s="48" t="s">
        <v>33</v>
      </c>
      <c r="R3" s="47">
        <f>IF(N3="SP5-A",230,
IF(N3="SP5-B",185,
IF(N3="SP5-C",140,
IF(N3="SP5-D",95,
IF(N3="SP5-E",230,
IF(N3="SP5-G",330))))))</f>
        <v>230</v>
      </c>
      <c r="S3" s="268"/>
      <c r="T3" s="268"/>
    </row>
    <row r="4" spans="1:38" ht="29.25" customHeight="1" thickBot="1">
      <c r="A4" s="24" t="s">
        <v>1</v>
      </c>
      <c r="B4" s="263" t="str">
        <f>Static_Analysis!B4</f>
        <v>SP5-E</v>
      </c>
      <c r="C4" s="264"/>
      <c r="D4" s="145" t="s">
        <v>12</v>
      </c>
      <c r="E4" s="146">
        <v>0</v>
      </c>
      <c r="F4" s="147" t="s">
        <v>3</v>
      </c>
      <c r="G4" s="162"/>
      <c r="H4" s="310"/>
      <c r="I4" s="311"/>
      <c r="J4" s="44"/>
      <c r="K4" s="44"/>
      <c r="L4" s="156"/>
      <c r="M4" s="46" t="s">
        <v>69</v>
      </c>
      <c r="N4" s="47" t="str">
        <f>N3</f>
        <v>SP5-E</v>
      </c>
      <c r="O4" s="48" t="s">
        <v>71</v>
      </c>
      <c r="P4" s="47">
        <f>IF(N3="SP5-A",120,
IF(N3="SP5-B",120,
IF(N3="SP5-C",90,
IF(N3="SP5-D",90,
IF(N3="SP5-E",120,
IF(N3="SP5-G",120))))))</f>
        <v>120</v>
      </c>
      <c r="Q4" s="48" t="s">
        <v>72</v>
      </c>
      <c r="R4" s="47">
        <f>IF(N3="SP5-A",140,
IF(N3="SP5-B",140,
IF(N3="SP5-C",110,
IF(N3="SP5-D",110,
IF(N3="SP5-E",140,
IF(N3="SP5-G",140))))))</f>
        <v>140</v>
      </c>
      <c r="S4" s="268"/>
      <c r="T4" s="268"/>
    </row>
    <row r="5" spans="1:38" ht="26.5" thickBot="1">
      <c r="A5" s="25"/>
      <c r="B5" s="26"/>
      <c r="C5" s="25"/>
      <c r="D5" s="143"/>
      <c r="E5" s="312" t="str">
        <f>IF($E$4=0,"0mV is base line for Voltage Supply Tolerances",IF($E$4&lt;=3,"Poor margin to Cover Volume Build Variation",IF($E$4&lt;=8,"Middle margin to Cover Volume Build Variation",IF($E$4&lt;=12,"Perfect range margin to Cover Volume Build Variation",IF($E$4&lt;=15,"Robuster range margin to Cover Volume Build Variation"," ")))))</f>
        <v>0mV is base line for Voltage Supply Tolerances</v>
      </c>
      <c r="F5" s="312"/>
      <c r="G5" s="312"/>
      <c r="H5" s="312"/>
      <c r="I5" s="312"/>
      <c r="J5" s="312"/>
      <c r="K5" s="27"/>
      <c r="L5" s="28"/>
      <c r="M5" s="45"/>
      <c r="N5" s="45"/>
      <c r="O5" s="45"/>
      <c r="P5" s="45"/>
      <c r="Q5" s="45"/>
      <c r="R5" s="45"/>
      <c r="S5" s="268"/>
      <c r="T5" s="268"/>
      <c r="Z5" s="367" t="s">
        <v>30</v>
      </c>
      <c r="AA5" s="368"/>
      <c r="AB5" s="368"/>
      <c r="AC5" s="368"/>
      <c r="AD5" s="368"/>
      <c r="AE5" s="368"/>
      <c r="AF5" s="368"/>
      <c r="AG5" s="368"/>
      <c r="AH5" s="368"/>
      <c r="AI5" s="190"/>
      <c r="AJ5" s="191"/>
      <c r="AK5" s="191"/>
      <c r="AL5" s="191"/>
    </row>
    <row r="6" spans="1:38">
      <c r="A6" s="156"/>
      <c r="B6" s="156"/>
      <c r="C6" s="156"/>
      <c r="D6" s="156"/>
      <c r="E6" s="156"/>
      <c r="F6" s="156"/>
      <c r="G6" s="156"/>
      <c r="H6" s="156"/>
      <c r="I6" s="156"/>
      <c r="J6" s="156"/>
      <c r="K6" s="156"/>
      <c r="L6" s="156"/>
      <c r="M6" s="156"/>
      <c r="N6" s="156"/>
      <c r="O6" s="156"/>
      <c r="P6" s="156"/>
      <c r="Q6" s="156"/>
      <c r="R6" s="156"/>
      <c r="S6" s="268"/>
      <c r="T6" s="268"/>
      <c r="Z6" s="369"/>
      <c r="AA6" s="370"/>
      <c r="AB6" s="370"/>
      <c r="AC6" s="370"/>
      <c r="AD6" s="370"/>
      <c r="AE6" s="370"/>
      <c r="AF6" s="370"/>
      <c r="AG6" s="370"/>
      <c r="AH6" s="370"/>
      <c r="AI6" s="187"/>
      <c r="AJ6" s="188"/>
      <c r="AK6" s="188"/>
      <c r="AL6" s="188"/>
    </row>
    <row r="7" spans="1:38">
      <c r="A7" s="156"/>
      <c r="B7" s="156"/>
      <c r="C7" s="156"/>
      <c r="D7" s="156"/>
      <c r="E7" s="156"/>
      <c r="F7" s="156"/>
      <c r="G7" s="156"/>
      <c r="H7" s="156"/>
      <c r="I7" s="156"/>
      <c r="J7" s="156"/>
      <c r="K7" s="156"/>
      <c r="L7" s="156"/>
      <c r="M7" s="156"/>
      <c r="N7" s="156"/>
      <c r="O7" s="156"/>
      <c r="P7" s="156"/>
      <c r="Q7" s="156"/>
      <c r="R7" s="156"/>
      <c r="S7" s="268"/>
      <c r="T7" s="268"/>
      <c r="Z7" s="371"/>
      <c r="AA7" s="372"/>
      <c r="AB7" s="372"/>
      <c r="AC7" s="372"/>
      <c r="AD7" s="372"/>
      <c r="AE7" s="372"/>
      <c r="AF7" s="372"/>
      <c r="AG7" s="372"/>
      <c r="AH7" s="372"/>
      <c r="AI7" s="187"/>
      <c r="AJ7" s="188"/>
      <c r="AK7" s="188"/>
      <c r="AL7" s="188"/>
    </row>
    <row r="8" spans="1:38">
      <c r="B8" s="140"/>
      <c r="C8" s="140"/>
      <c r="D8" s="140"/>
      <c r="E8" s="140"/>
      <c r="F8" s="140"/>
      <c r="G8" s="140"/>
      <c r="H8" s="140"/>
      <c r="I8" s="140"/>
      <c r="J8" s="140"/>
      <c r="K8" s="140"/>
      <c r="L8" s="140"/>
      <c r="M8" s="140"/>
      <c r="Z8" s="371"/>
      <c r="AA8" s="372"/>
      <c r="AB8" s="372"/>
      <c r="AC8" s="372"/>
      <c r="AD8" s="372"/>
      <c r="AE8" s="372"/>
      <c r="AF8" s="372"/>
      <c r="AG8" s="372"/>
      <c r="AH8" s="372"/>
      <c r="AI8" s="187"/>
      <c r="AJ8" s="188"/>
      <c r="AK8" s="188"/>
      <c r="AL8" s="188"/>
    </row>
    <row r="9" spans="1:38" ht="18.5">
      <c r="A9" s="313" t="s">
        <v>13</v>
      </c>
      <c r="B9" s="315" t="s">
        <v>65</v>
      </c>
      <c r="C9" s="316"/>
      <c r="D9" s="316"/>
      <c r="E9" s="316"/>
      <c r="F9" s="316"/>
      <c r="G9" s="316"/>
      <c r="H9" s="316"/>
      <c r="I9" s="316"/>
      <c r="J9" s="316"/>
      <c r="K9" s="316"/>
      <c r="L9" s="316"/>
      <c r="M9" s="317"/>
      <c r="N9" s="308" t="s">
        <v>14</v>
      </c>
      <c r="O9" s="309"/>
      <c r="P9" s="309"/>
      <c r="Q9" s="309"/>
      <c r="R9" s="309"/>
      <c r="S9" s="309"/>
      <c r="T9" s="309"/>
      <c r="U9" s="309"/>
      <c r="Z9" s="371"/>
      <c r="AA9" s="372"/>
      <c r="AB9" s="372"/>
      <c r="AC9" s="372"/>
      <c r="AD9" s="372"/>
      <c r="AE9" s="372"/>
      <c r="AF9" s="372"/>
      <c r="AG9" s="372"/>
      <c r="AH9" s="372"/>
      <c r="AI9" s="187"/>
      <c r="AJ9" s="188"/>
      <c r="AK9" s="188"/>
      <c r="AL9" s="188"/>
    </row>
    <row r="10" spans="1:38" ht="39">
      <c r="A10" s="314"/>
      <c r="B10" s="54" t="s">
        <v>15</v>
      </c>
      <c r="C10" s="99" t="s">
        <v>16</v>
      </c>
      <c r="D10" s="99" t="s">
        <v>46</v>
      </c>
      <c r="E10" s="99" t="s">
        <v>47</v>
      </c>
      <c r="F10" s="99" t="s">
        <v>48</v>
      </c>
      <c r="G10" s="99" t="s">
        <v>133</v>
      </c>
      <c r="H10" s="99" t="s">
        <v>134</v>
      </c>
      <c r="I10" s="99" t="s">
        <v>49</v>
      </c>
      <c r="J10" s="99" t="s">
        <v>50</v>
      </c>
      <c r="K10" s="99" t="s">
        <v>51</v>
      </c>
      <c r="L10" s="99" t="s">
        <v>52</v>
      </c>
      <c r="M10" s="99" t="s">
        <v>17</v>
      </c>
      <c r="N10" s="99" t="s">
        <v>53</v>
      </c>
      <c r="O10" s="99" t="s">
        <v>18</v>
      </c>
      <c r="P10" s="99" t="s">
        <v>19</v>
      </c>
      <c r="Q10" s="99" t="s">
        <v>20</v>
      </c>
      <c r="R10" s="99" t="s">
        <v>21</v>
      </c>
      <c r="S10" s="99" t="s">
        <v>54</v>
      </c>
      <c r="T10" s="99" t="s">
        <v>55</v>
      </c>
      <c r="U10" s="99" t="s">
        <v>22</v>
      </c>
      <c r="Z10" s="371"/>
      <c r="AA10" s="372"/>
      <c r="AB10" s="372"/>
      <c r="AC10" s="372"/>
      <c r="AD10" s="372"/>
      <c r="AE10" s="372"/>
      <c r="AF10" s="372"/>
      <c r="AG10" s="372"/>
      <c r="AH10" s="372"/>
      <c r="AI10" s="187"/>
      <c r="AJ10" s="188"/>
      <c r="AK10" s="188"/>
      <c r="AL10" s="188"/>
    </row>
    <row r="11" spans="1:38">
      <c r="A11" s="57">
        <v>1</v>
      </c>
      <c r="B11" s="58">
        <v>7</v>
      </c>
      <c r="C11" s="338">
        <f>0*$P$3</f>
        <v>0</v>
      </c>
      <c r="D11" s="59">
        <v>550</v>
      </c>
      <c r="E11" s="59">
        <v>900</v>
      </c>
      <c r="F11" s="57">
        <v>2.5</v>
      </c>
      <c r="G11" s="59">
        <f>(($B23-$B22)*0.2+$B22)</f>
        <v>0</v>
      </c>
      <c r="H11" s="59">
        <f>(($B23-$B22)*0.8+$B22)</f>
        <v>0</v>
      </c>
      <c r="I11" s="59">
        <f>$B23-20+$E$4</f>
        <v>-20</v>
      </c>
      <c r="J11" s="59">
        <f>$B23+20-$E$4</f>
        <v>20</v>
      </c>
      <c r="K11" s="57">
        <f>A49</f>
        <v>0</v>
      </c>
      <c r="L11" s="57">
        <f>A52</f>
        <v>0</v>
      </c>
      <c r="M11" s="57">
        <f>A55</f>
        <v>0</v>
      </c>
      <c r="N11" s="57" t="e">
        <f>($L11-$K11)/$M11</f>
        <v>#DIV/0!</v>
      </c>
      <c r="O11" s="197" t="e">
        <f>IF(N11="","",IF(OR(VALUE(N11)&lt;F11*0.9,VALUE(N11)&gt;F11*1.1),"Fail","PASS"))</f>
        <v>#DIV/0!</v>
      </c>
      <c r="P11" s="59">
        <f>A58</f>
        <v>0</v>
      </c>
      <c r="Q11" s="84" t="str">
        <f t="shared" ref="Q11:Q19" si="0">IF(P11="","",IF(AND(VALUE(P11)&lt;=((E11-D11)/(F11*0.9)+10),VALUE(P11)&gt;=(((E11-20-D11)/(F11*1.1)))),"PASS","FAIL"))</f>
        <v>FAIL</v>
      </c>
      <c r="R11" s="175">
        <f>A61</f>
        <v>0</v>
      </c>
      <c r="S11" s="57">
        <f>A67</f>
        <v>0</v>
      </c>
      <c r="T11" s="57">
        <f>A64</f>
        <v>0</v>
      </c>
      <c r="U11" s="84" t="str">
        <f t="shared" ref="U11:U19" si="1">IF(AND(VALUE(T11)&gt;I11,VALUE(S11)&lt;J11),IF(R11="Yes","CHECK","PASS"),"FAIL")</f>
        <v>PASS</v>
      </c>
      <c r="Z11" s="371"/>
      <c r="AA11" s="372"/>
      <c r="AB11" s="372"/>
      <c r="AC11" s="372"/>
      <c r="AD11" s="372"/>
      <c r="AE11" s="372"/>
      <c r="AF11" s="372"/>
      <c r="AG11" s="372"/>
      <c r="AH11" s="372"/>
      <c r="AI11" s="187"/>
      <c r="AJ11" s="188"/>
      <c r="AK11" s="188"/>
      <c r="AL11" s="188"/>
    </row>
    <row r="12" spans="1:38">
      <c r="A12" s="57">
        <v>2</v>
      </c>
      <c r="B12" s="58">
        <v>7</v>
      </c>
      <c r="C12" s="339"/>
      <c r="D12" s="59">
        <v>900</v>
      </c>
      <c r="E12" s="59">
        <v>1300</v>
      </c>
      <c r="F12" s="57">
        <v>2.5</v>
      </c>
      <c r="G12" s="59">
        <f>(($B24-$B23)*0.2+$B23)</f>
        <v>0</v>
      </c>
      <c r="H12" s="59">
        <f>(($B24-$B23)*0.8+$B23)</f>
        <v>0</v>
      </c>
      <c r="I12" s="59">
        <f>$B24-20+$E$4</f>
        <v>-20</v>
      </c>
      <c r="J12" s="59">
        <f>$B24+20-$E$4</f>
        <v>20</v>
      </c>
      <c r="K12" s="57">
        <f>A82</f>
        <v>0</v>
      </c>
      <c r="L12" s="57">
        <f>A85</f>
        <v>0</v>
      </c>
      <c r="M12" s="57">
        <f>A88</f>
        <v>0</v>
      </c>
      <c r="N12" s="57" t="e">
        <f t="shared" ref="N12:N19" si="2">($L12-$K12)/$M12</f>
        <v>#DIV/0!</v>
      </c>
      <c r="O12" s="197" t="e">
        <f t="shared" ref="O12:O19" si="3">IF(N12="","",IF(OR(VALUE(N12)&lt;F12*0.9,VALUE(N12)&gt;F12*1.1),"Fail","PASS"))</f>
        <v>#DIV/0!</v>
      </c>
      <c r="P12" s="59">
        <f>A91</f>
        <v>0</v>
      </c>
      <c r="Q12" s="84" t="str">
        <f t="shared" si="0"/>
        <v>FAIL</v>
      </c>
      <c r="R12" s="57">
        <f>A94</f>
        <v>0</v>
      </c>
      <c r="S12" s="57">
        <f>A100</f>
        <v>0</v>
      </c>
      <c r="T12" s="57">
        <f>A97</f>
        <v>0</v>
      </c>
      <c r="U12" s="84" t="str">
        <f t="shared" si="1"/>
        <v>PASS</v>
      </c>
      <c r="Z12" s="371"/>
      <c r="AA12" s="372"/>
      <c r="AB12" s="372"/>
      <c r="AC12" s="372"/>
      <c r="AD12" s="372"/>
      <c r="AE12" s="372"/>
      <c r="AF12" s="372"/>
      <c r="AG12" s="372"/>
      <c r="AH12" s="372"/>
      <c r="AI12" s="187"/>
      <c r="AJ12" s="188"/>
      <c r="AK12" s="188"/>
      <c r="AL12" s="188"/>
    </row>
    <row r="13" spans="1:38">
      <c r="A13" s="57">
        <v>3</v>
      </c>
      <c r="B13" s="58">
        <v>7</v>
      </c>
      <c r="C13" s="340"/>
      <c r="D13" s="59">
        <v>900</v>
      </c>
      <c r="E13" s="59">
        <v>1500</v>
      </c>
      <c r="F13" s="57">
        <v>2.5</v>
      </c>
      <c r="G13" s="59">
        <f>(($B25-$B23)*0.2+$B23)</f>
        <v>0</v>
      </c>
      <c r="H13" s="59">
        <f>(($B25-$B23)*0.8+$B23)</f>
        <v>0</v>
      </c>
      <c r="I13" s="59">
        <f>$B25-20+$E$4</f>
        <v>-20</v>
      </c>
      <c r="J13" s="59">
        <f>$B25+20-$E$4</f>
        <v>20</v>
      </c>
      <c r="K13" s="57">
        <f>A115</f>
        <v>0</v>
      </c>
      <c r="L13" s="57">
        <f>A118</f>
        <v>0</v>
      </c>
      <c r="M13" s="57">
        <f>A121</f>
        <v>0</v>
      </c>
      <c r="N13" s="57" t="e">
        <f t="shared" si="2"/>
        <v>#DIV/0!</v>
      </c>
      <c r="O13" s="197" t="e">
        <f t="shared" si="3"/>
        <v>#DIV/0!</v>
      </c>
      <c r="P13" s="59">
        <f>A124</f>
        <v>0</v>
      </c>
      <c r="Q13" s="84" t="str">
        <f t="shared" si="0"/>
        <v>FAIL</v>
      </c>
      <c r="R13" s="57">
        <f>A127</f>
        <v>0</v>
      </c>
      <c r="S13" s="57">
        <f>A133</f>
        <v>0</v>
      </c>
      <c r="T13" s="57">
        <f>A130</f>
        <v>0</v>
      </c>
      <c r="U13" s="84" t="str">
        <f t="shared" si="1"/>
        <v>PASS</v>
      </c>
      <c r="Z13" s="371"/>
      <c r="AA13" s="372"/>
      <c r="AB13" s="372"/>
      <c r="AC13" s="372"/>
      <c r="AD13" s="372"/>
      <c r="AE13" s="372"/>
      <c r="AF13" s="372"/>
      <c r="AG13" s="372"/>
      <c r="AH13" s="372"/>
      <c r="AI13" s="187"/>
      <c r="AJ13" s="188"/>
      <c r="AK13" s="188"/>
      <c r="AL13" s="188"/>
    </row>
    <row r="14" spans="1:38">
      <c r="A14" s="60">
        <v>4</v>
      </c>
      <c r="B14" s="61">
        <v>7</v>
      </c>
      <c r="C14" s="341">
        <f>0.5*$P$3</f>
        <v>87.5</v>
      </c>
      <c r="D14" s="62">
        <v>550</v>
      </c>
      <c r="E14" s="62">
        <v>900</v>
      </c>
      <c r="F14" s="60">
        <v>2.5</v>
      </c>
      <c r="G14" s="62">
        <f>(($D23-$D22)*0.2+$D22)</f>
        <v>0</v>
      </c>
      <c r="H14" s="62">
        <f>(($D23-$D22)*0.8+$D22)</f>
        <v>0</v>
      </c>
      <c r="I14" s="62">
        <f>$B23-20-$C$14*$F23+$E$4</f>
        <v>-20</v>
      </c>
      <c r="J14" s="62">
        <f>$B23+20-$C$14*$F23-$E$4</f>
        <v>20</v>
      </c>
      <c r="K14" s="60">
        <f>A148</f>
        <v>0</v>
      </c>
      <c r="L14" s="60">
        <f>A151</f>
        <v>0</v>
      </c>
      <c r="M14" s="60">
        <f>A154</f>
        <v>0</v>
      </c>
      <c r="N14" s="60" t="e">
        <f>($L14-$K14)/$M14</f>
        <v>#DIV/0!</v>
      </c>
      <c r="O14" s="197" t="e">
        <f>IF(N14="","",IF(OR(VALUE(N14)&lt;F14*0.9,VALUE(N14)&gt;F14*1.1),"Fail","PASS"))</f>
        <v>#DIV/0!</v>
      </c>
      <c r="P14" s="62">
        <f>A157</f>
        <v>0</v>
      </c>
      <c r="Q14" s="84" t="str">
        <f t="shared" si="0"/>
        <v>FAIL</v>
      </c>
      <c r="R14" s="60">
        <f>A160</f>
        <v>0</v>
      </c>
      <c r="S14" s="60">
        <f>A166</f>
        <v>0</v>
      </c>
      <c r="T14" s="60">
        <f>A163</f>
        <v>0</v>
      </c>
      <c r="U14" s="84" t="str">
        <f t="shared" si="1"/>
        <v>PASS</v>
      </c>
      <c r="Z14" s="371"/>
      <c r="AA14" s="372"/>
      <c r="AB14" s="372"/>
      <c r="AC14" s="372"/>
      <c r="AD14" s="372"/>
      <c r="AE14" s="372"/>
      <c r="AF14" s="372"/>
      <c r="AG14" s="372"/>
      <c r="AH14" s="372"/>
      <c r="AI14" s="187"/>
      <c r="AJ14" s="188"/>
      <c r="AK14" s="188"/>
      <c r="AL14" s="188"/>
    </row>
    <row r="15" spans="1:38">
      <c r="A15" s="60">
        <v>5</v>
      </c>
      <c r="B15" s="61">
        <v>7</v>
      </c>
      <c r="C15" s="342"/>
      <c r="D15" s="62">
        <v>900</v>
      </c>
      <c r="E15" s="62">
        <v>1300</v>
      </c>
      <c r="F15" s="60">
        <v>2.5</v>
      </c>
      <c r="G15" s="62">
        <f>(($D24-$D23)*0.2+$D23)</f>
        <v>0</v>
      </c>
      <c r="H15" s="62">
        <f>(($D24-$D23)*0.8+$D23)</f>
        <v>0</v>
      </c>
      <c r="I15" s="62">
        <f>$B24-20-$C$14*$F24+$E$4</f>
        <v>-20</v>
      </c>
      <c r="J15" s="62">
        <f>$B24+20-$C$14*$F24-$E$4</f>
        <v>20</v>
      </c>
      <c r="K15" s="60">
        <f>A181</f>
        <v>0</v>
      </c>
      <c r="L15" s="60">
        <f>A184</f>
        <v>0</v>
      </c>
      <c r="M15" s="60">
        <f>A187</f>
        <v>0</v>
      </c>
      <c r="N15" s="60" t="e">
        <f t="shared" si="2"/>
        <v>#DIV/0!</v>
      </c>
      <c r="O15" s="197" t="e">
        <f>IF(N15="","",IF(OR(VALUE(N15)&lt;F15*0.9,VALUE(N15)&gt;F15*1.1),"Fail","PASS"))</f>
        <v>#DIV/0!</v>
      </c>
      <c r="P15" s="62">
        <f>A190</f>
        <v>0</v>
      </c>
      <c r="Q15" s="84" t="str">
        <f t="shared" si="0"/>
        <v>FAIL</v>
      </c>
      <c r="R15" s="60">
        <f>A193</f>
        <v>0</v>
      </c>
      <c r="S15" s="60">
        <f>A199</f>
        <v>0</v>
      </c>
      <c r="T15" s="60">
        <f>A196</f>
        <v>0</v>
      </c>
      <c r="U15" s="84" t="str">
        <f t="shared" si="1"/>
        <v>PASS</v>
      </c>
      <c r="Z15" s="371"/>
      <c r="AA15" s="372"/>
      <c r="AB15" s="372"/>
      <c r="AC15" s="372"/>
      <c r="AD15" s="372"/>
      <c r="AE15" s="372"/>
      <c r="AF15" s="372"/>
      <c r="AG15" s="372"/>
      <c r="AH15" s="372"/>
      <c r="AI15" s="187"/>
      <c r="AJ15" s="188"/>
      <c r="AK15" s="188"/>
      <c r="AL15" s="188"/>
    </row>
    <row r="16" spans="1:38">
      <c r="A16" s="60">
        <v>6</v>
      </c>
      <c r="B16" s="61">
        <v>7</v>
      </c>
      <c r="C16" s="343"/>
      <c r="D16" s="62">
        <v>900</v>
      </c>
      <c r="E16" s="62">
        <v>1500</v>
      </c>
      <c r="F16" s="60">
        <v>2.5</v>
      </c>
      <c r="G16" s="62">
        <f>(($D25-$D23)*0.2+$D23)</f>
        <v>0</v>
      </c>
      <c r="H16" s="62">
        <f>(($D25-$D23)*0.8+$D23)</f>
        <v>0</v>
      </c>
      <c r="I16" s="62">
        <f>$B25-20-$C$14*$F25+$E$4</f>
        <v>-20</v>
      </c>
      <c r="J16" s="62">
        <f>$B25+20-$C$14*$F25-$E$4</f>
        <v>20</v>
      </c>
      <c r="K16" s="60">
        <f>A214</f>
        <v>0</v>
      </c>
      <c r="L16" s="60">
        <f>A217</f>
        <v>0</v>
      </c>
      <c r="M16" s="60">
        <f>A220</f>
        <v>0</v>
      </c>
      <c r="N16" s="60" t="e">
        <f t="shared" si="2"/>
        <v>#DIV/0!</v>
      </c>
      <c r="O16" s="197" t="e">
        <f>IF(N16="","",IF(OR(VALUE(N16)&lt;F16*0.9,VALUE(N16)&gt;F16*1.1),"Fail","PASS"))</f>
        <v>#DIV/0!</v>
      </c>
      <c r="P16" s="62">
        <f>A223</f>
        <v>0</v>
      </c>
      <c r="Q16" s="84" t="str">
        <f t="shared" si="0"/>
        <v>FAIL</v>
      </c>
      <c r="R16" s="60">
        <f>A226</f>
        <v>0</v>
      </c>
      <c r="S16" s="60">
        <f>A232</f>
        <v>0</v>
      </c>
      <c r="T16" s="60">
        <f>A229</f>
        <v>0</v>
      </c>
      <c r="U16" s="84" t="str">
        <f t="shared" si="1"/>
        <v>PASS</v>
      </c>
      <c r="Z16" s="371"/>
      <c r="AA16" s="372"/>
      <c r="AB16" s="372"/>
      <c r="AC16" s="372"/>
      <c r="AD16" s="372"/>
      <c r="AE16" s="372"/>
      <c r="AF16" s="372"/>
      <c r="AG16" s="372"/>
      <c r="AH16" s="372"/>
      <c r="AI16" s="187"/>
      <c r="AJ16" s="188"/>
      <c r="AK16" s="188"/>
      <c r="AL16" s="188"/>
    </row>
    <row r="17" spans="1:38">
      <c r="A17" s="63">
        <v>7</v>
      </c>
      <c r="B17" s="64">
        <v>7</v>
      </c>
      <c r="C17" s="344">
        <f>$P$3</f>
        <v>175</v>
      </c>
      <c r="D17" s="65">
        <v>550</v>
      </c>
      <c r="E17" s="65">
        <v>900</v>
      </c>
      <c r="F17" s="63">
        <v>2.5</v>
      </c>
      <c r="G17" s="65">
        <f>(($G23-$G22)*0.2+$G22)</f>
        <v>0</v>
      </c>
      <c r="H17" s="65">
        <f>(($G23-$G22)*0.8+$G22)</f>
        <v>0</v>
      </c>
      <c r="I17" s="65">
        <f>$B23-20-$C$17*$I23+$E$4</f>
        <v>-20</v>
      </c>
      <c r="J17" s="65">
        <f>$B23+20-$C$17*$I23-$E$4</f>
        <v>20</v>
      </c>
      <c r="K17" s="63">
        <f>A247</f>
        <v>0</v>
      </c>
      <c r="L17" s="63">
        <f>A250</f>
        <v>0</v>
      </c>
      <c r="M17" s="63">
        <f>A253</f>
        <v>0</v>
      </c>
      <c r="N17" s="63" t="e">
        <f>($L17-$K17)/$M17</f>
        <v>#DIV/0!</v>
      </c>
      <c r="O17" s="197" t="e">
        <f>IF(N17="","",IF(OR(VALUE(N17)&lt;F17*0.9,VALUE(N17)&gt;F17*1.1),"Fail","PASS"))</f>
        <v>#DIV/0!</v>
      </c>
      <c r="P17" s="65">
        <f>A256</f>
        <v>0</v>
      </c>
      <c r="Q17" s="84" t="str">
        <f t="shared" si="0"/>
        <v>FAIL</v>
      </c>
      <c r="R17" s="63">
        <f>A259</f>
        <v>0</v>
      </c>
      <c r="S17" s="63">
        <f>A265</f>
        <v>0</v>
      </c>
      <c r="T17" s="63">
        <f>A262</f>
        <v>0</v>
      </c>
      <c r="U17" s="84" t="str">
        <f t="shared" si="1"/>
        <v>PASS</v>
      </c>
      <c r="Z17" s="371"/>
      <c r="AA17" s="372"/>
      <c r="AB17" s="372"/>
      <c r="AC17" s="372"/>
      <c r="AD17" s="372"/>
      <c r="AE17" s="372"/>
      <c r="AF17" s="372"/>
      <c r="AG17" s="372"/>
      <c r="AH17" s="372"/>
      <c r="AI17" s="187"/>
      <c r="AJ17" s="188"/>
      <c r="AK17" s="188"/>
      <c r="AL17" s="188"/>
    </row>
    <row r="18" spans="1:38">
      <c r="A18" s="63">
        <v>8</v>
      </c>
      <c r="B18" s="64">
        <v>7</v>
      </c>
      <c r="C18" s="345"/>
      <c r="D18" s="65">
        <v>900</v>
      </c>
      <c r="E18" s="65">
        <v>1300</v>
      </c>
      <c r="F18" s="63">
        <v>2.5</v>
      </c>
      <c r="G18" s="65">
        <f>(($G24-$G23)*0.2+$G23)</f>
        <v>0</v>
      </c>
      <c r="H18" s="65">
        <f>(($G24-$G23)*0.8+$G23)</f>
        <v>0</v>
      </c>
      <c r="I18" s="65">
        <f>$B24-20-$C$17*$I24+$E$4</f>
        <v>-20</v>
      </c>
      <c r="J18" s="65">
        <f>$B24+20-$C$17*$I24-$E$4</f>
        <v>20</v>
      </c>
      <c r="K18" s="63">
        <f>A280</f>
        <v>0</v>
      </c>
      <c r="L18" s="63">
        <f>A283</f>
        <v>0</v>
      </c>
      <c r="M18" s="63">
        <f>A286</f>
        <v>0</v>
      </c>
      <c r="N18" s="63" t="e">
        <f t="shared" si="2"/>
        <v>#DIV/0!</v>
      </c>
      <c r="O18" s="197" t="e">
        <f t="shared" si="3"/>
        <v>#DIV/0!</v>
      </c>
      <c r="P18" s="65">
        <f>A289</f>
        <v>0</v>
      </c>
      <c r="Q18" s="84" t="str">
        <f t="shared" si="0"/>
        <v>FAIL</v>
      </c>
      <c r="R18" s="63">
        <f>A292</f>
        <v>0</v>
      </c>
      <c r="S18" s="63">
        <f>A298</f>
        <v>0</v>
      </c>
      <c r="T18" s="63">
        <f>A295</f>
        <v>0</v>
      </c>
      <c r="U18" s="84" t="str">
        <f t="shared" si="1"/>
        <v>PASS</v>
      </c>
      <c r="Z18" s="371"/>
      <c r="AA18" s="372"/>
      <c r="AB18" s="372"/>
      <c r="AC18" s="372"/>
      <c r="AD18" s="372"/>
      <c r="AE18" s="372"/>
      <c r="AF18" s="372"/>
      <c r="AG18" s="372"/>
      <c r="AH18" s="372"/>
      <c r="AI18" s="187"/>
      <c r="AJ18" s="188"/>
      <c r="AK18" s="188"/>
      <c r="AL18" s="188"/>
    </row>
    <row r="19" spans="1:38">
      <c r="A19" s="63">
        <v>9</v>
      </c>
      <c r="B19" s="64">
        <v>7</v>
      </c>
      <c r="C19" s="346"/>
      <c r="D19" s="65">
        <v>900</v>
      </c>
      <c r="E19" s="65">
        <v>1500</v>
      </c>
      <c r="F19" s="63">
        <v>2.5</v>
      </c>
      <c r="G19" s="65">
        <f>(($G25-$G23)*0.2+$G23)</f>
        <v>0</v>
      </c>
      <c r="H19" s="65">
        <f>(($G25-$G23)*0.8+$G23)</f>
        <v>0</v>
      </c>
      <c r="I19" s="65">
        <f>$B25-20-$C$17*$I25+$E$4</f>
        <v>-20</v>
      </c>
      <c r="J19" s="65">
        <f>$B25+20-$C$17*$I25-$E$4</f>
        <v>20</v>
      </c>
      <c r="K19" s="63">
        <f>A313</f>
        <v>0</v>
      </c>
      <c r="L19" s="63">
        <f>A316</f>
        <v>0</v>
      </c>
      <c r="M19" s="63">
        <f>A319</f>
        <v>0</v>
      </c>
      <c r="N19" s="63" t="e">
        <f t="shared" si="2"/>
        <v>#DIV/0!</v>
      </c>
      <c r="O19" s="197" t="e">
        <f t="shared" si="3"/>
        <v>#DIV/0!</v>
      </c>
      <c r="P19" s="65">
        <f>A322</f>
        <v>0</v>
      </c>
      <c r="Q19" s="84" t="str">
        <f t="shared" si="0"/>
        <v>FAIL</v>
      </c>
      <c r="R19" s="63">
        <f>A325</f>
        <v>0</v>
      </c>
      <c r="S19" s="63">
        <f>A331</f>
        <v>0</v>
      </c>
      <c r="T19" s="63">
        <f>A328</f>
        <v>0</v>
      </c>
      <c r="U19" s="84" t="str">
        <f t="shared" si="1"/>
        <v>PASS</v>
      </c>
      <c r="Z19" s="371"/>
      <c r="AA19" s="372"/>
      <c r="AB19" s="372"/>
      <c r="AC19" s="372"/>
      <c r="AD19" s="372"/>
      <c r="AE19" s="372"/>
      <c r="AF19" s="372"/>
      <c r="AG19" s="372"/>
      <c r="AH19" s="372"/>
      <c r="AI19" s="187"/>
      <c r="AJ19" s="188"/>
      <c r="AK19" s="188"/>
      <c r="AL19" s="188"/>
    </row>
    <row r="20" spans="1:38">
      <c r="A20" s="297" t="s">
        <v>63</v>
      </c>
      <c r="B20" s="298"/>
      <c r="C20" s="298"/>
      <c r="D20" s="298"/>
      <c r="E20" s="298"/>
      <c r="F20" s="298"/>
      <c r="G20" s="298"/>
      <c r="H20" s="298"/>
      <c r="I20" s="298"/>
      <c r="J20" s="298"/>
      <c r="K20" s="298"/>
      <c r="L20" s="298"/>
      <c r="M20" s="298"/>
      <c r="N20" s="298"/>
      <c r="O20" s="298"/>
      <c r="P20" s="298"/>
      <c r="Q20" s="298"/>
      <c r="R20" s="298"/>
      <c r="S20" s="298"/>
      <c r="T20" s="298"/>
      <c r="U20" s="298"/>
      <c r="Z20" s="371"/>
      <c r="AA20" s="372"/>
      <c r="AB20" s="372"/>
      <c r="AC20" s="372"/>
      <c r="AD20" s="372"/>
      <c r="AE20" s="372"/>
      <c r="AF20" s="372"/>
      <c r="AG20" s="372"/>
      <c r="AH20" s="372"/>
      <c r="AI20" s="187"/>
      <c r="AJ20" s="188"/>
      <c r="AK20" s="188"/>
      <c r="AL20" s="188"/>
    </row>
    <row r="21" spans="1:38" ht="26">
      <c r="A21" s="66" t="s">
        <v>56</v>
      </c>
      <c r="B21" s="106" t="s">
        <v>60</v>
      </c>
      <c r="C21" s="107" t="s">
        <v>62</v>
      </c>
      <c r="D21" s="108" t="s">
        <v>60</v>
      </c>
      <c r="E21" s="109" t="s">
        <v>62</v>
      </c>
      <c r="F21" s="110" t="s">
        <v>61</v>
      </c>
      <c r="G21" s="111" t="s">
        <v>60</v>
      </c>
      <c r="H21" s="112" t="s">
        <v>62</v>
      </c>
      <c r="I21" s="113" t="s">
        <v>61</v>
      </c>
      <c r="J21" s="67"/>
      <c r="K21" s="67"/>
      <c r="L21" s="67"/>
      <c r="M21" s="67"/>
      <c r="N21" s="67"/>
      <c r="O21" s="68"/>
      <c r="P21" s="69"/>
      <c r="Q21" s="68"/>
      <c r="R21" s="67"/>
      <c r="S21" s="67"/>
      <c r="T21" s="67"/>
      <c r="U21" s="68"/>
      <c r="Z21" s="371"/>
      <c r="AA21" s="372"/>
      <c r="AB21" s="372"/>
      <c r="AC21" s="372"/>
      <c r="AD21" s="372"/>
      <c r="AE21" s="372"/>
      <c r="AF21" s="372"/>
      <c r="AG21" s="372"/>
      <c r="AH21" s="372"/>
      <c r="AI21" s="187"/>
      <c r="AJ21" s="188"/>
      <c r="AK21" s="188"/>
      <c r="AL21" s="188"/>
    </row>
    <row r="22" spans="1:38">
      <c r="A22" s="70">
        <f>D11</f>
        <v>550</v>
      </c>
      <c r="B22" s="35">
        <v>0</v>
      </c>
      <c r="C22" s="299">
        <v>0</v>
      </c>
      <c r="D22" s="35">
        <v>0</v>
      </c>
      <c r="E22" s="294">
        <f>$C$14</f>
        <v>87.5</v>
      </c>
      <c r="F22" s="100">
        <f>($B$22-$D$22)/$C$14</f>
        <v>0</v>
      </c>
      <c r="G22" s="35">
        <v>0</v>
      </c>
      <c r="H22" s="302">
        <f>$C$17</f>
        <v>175</v>
      </c>
      <c r="I22" s="101">
        <f>($B$22-$G$22)/$C$17</f>
        <v>0</v>
      </c>
      <c r="J22" s="67"/>
      <c r="K22" s="67"/>
      <c r="L22" s="67"/>
      <c r="M22" s="67"/>
      <c r="N22" s="67"/>
      <c r="O22" s="68"/>
      <c r="P22" s="69"/>
      <c r="Q22" s="68"/>
      <c r="R22" s="67"/>
      <c r="S22" s="67"/>
      <c r="T22" s="67"/>
      <c r="U22" s="68"/>
      <c r="Z22" s="371"/>
      <c r="AA22" s="372"/>
      <c r="AB22" s="372"/>
      <c r="AC22" s="372"/>
      <c r="AD22" s="372"/>
      <c r="AE22" s="372"/>
      <c r="AF22" s="372"/>
      <c r="AG22" s="372"/>
      <c r="AH22" s="372"/>
      <c r="AI22" s="187"/>
      <c r="AJ22" s="188"/>
      <c r="AK22" s="188"/>
      <c r="AL22" s="188"/>
    </row>
    <row r="23" spans="1:38">
      <c r="A23" s="70">
        <f>E11</f>
        <v>900</v>
      </c>
      <c r="B23" s="35">
        <v>0</v>
      </c>
      <c r="C23" s="300"/>
      <c r="D23" s="35">
        <v>0</v>
      </c>
      <c r="E23" s="295"/>
      <c r="F23" s="100">
        <f>($B$23-$D$23)/$C$14</f>
        <v>0</v>
      </c>
      <c r="G23" s="35">
        <v>0</v>
      </c>
      <c r="H23" s="303"/>
      <c r="I23" s="101">
        <f>($B$23-$G$23)/$C$17</f>
        <v>0</v>
      </c>
      <c r="J23" s="67"/>
      <c r="K23" s="67"/>
      <c r="L23" s="67"/>
      <c r="M23" s="67"/>
      <c r="N23" s="67"/>
      <c r="O23" s="68"/>
      <c r="P23" s="69"/>
      <c r="Q23" s="68"/>
      <c r="R23" s="67"/>
      <c r="S23" s="67"/>
      <c r="T23" s="67"/>
      <c r="U23" s="68"/>
      <c r="Z23" s="371"/>
      <c r="AA23" s="372"/>
      <c r="AB23" s="372"/>
      <c r="AC23" s="372"/>
      <c r="AD23" s="372"/>
      <c r="AE23" s="372"/>
      <c r="AF23" s="372"/>
      <c r="AG23" s="372"/>
      <c r="AH23" s="372"/>
      <c r="AI23" s="187"/>
      <c r="AJ23" s="188"/>
      <c r="AK23" s="188"/>
      <c r="AL23" s="188"/>
    </row>
    <row r="24" spans="1:38">
      <c r="A24" s="70">
        <f>E12</f>
        <v>1300</v>
      </c>
      <c r="B24" s="35">
        <v>0</v>
      </c>
      <c r="C24" s="300"/>
      <c r="D24" s="35">
        <v>0</v>
      </c>
      <c r="E24" s="295"/>
      <c r="F24" s="100">
        <f>($B$24-$D$24)/$C$14</f>
        <v>0</v>
      </c>
      <c r="G24" s="35">
        <v>0</v>
      </c>
      <c r="H24" s="303"/>
      <c r="I24" s="101">
        <f>($B$24-$G$24)/$C$17</f>
        <v>0</v>
      </c>
      <c r="J24" s="67"/>
      <c r="K24" s="67"/>
      <c r="L24" s="67"/>
      <c r="M24" s="67"/>
      <c r="N24" s="67"/>
      <c r="O24" s="68"/>
      <c r="P24" s="69"/>
      <c r="Q24" s="68"/>
      <c r="R24" s="67"/>
      <c r="S24" s="67"/>
      <c r="T24" s="67"/>
      <c r="U24" s="68"/>
      <c r="Z24" s="371"/>
      <c r="AA24" s="372"/>
      <c r="AB24" s="372"/>
      <c r="AC24" s="372"/>
      <c r="AD24" s="372"/>
      <c r="AE24" s="372"/>
      <c r="AF24" s="372"/>
      <c r="AG24" s="372"/>
      <c r="AH24" s="372"/>
      <c r="AI24" s="187"/>
      <c r="AJ24" s="188"/>
      <c r="AK24" s="188"/>
      <c r="AL24" s="188"/>
    </row>
    <row r="25" spans="1:38">
      <c r="A25" s="70">
        <f>E13</f>
        <v>1500</v>
      </c>
      <c r="B25" s="35">
        <v>0</v>
      </c>
      <c r="C25" s="301"/>
      <c r="D25" s="35">
        <v>0</v>
      </c>
      <c r="E25" s="296"/>
      <c r="F25" s="100">
        <f>($B$25-$D$25)/$C$14</f>
        <v>0</v>
      </c>
      <c r="G25" s="35">
        <v>0</v>
      </c>
      <c r="H25" s="304"/>
      <c r="I25" s="101">
        <f>($B$25-$G$25)/$C$17</f>
        <v>0</v>
      </c>
      <c r="J25" s="67"/>
      <c r="K25" s="67"/>
      <c r="L25" s="67"/>
      <c r="M25" s="67"/>
      <c r="N25" s="67"/>
      <c r="O25" s="68"/>
      <c r="P25" s="69"/>
      <c r="Q25" s="68"/>
      <c r="R25" s="67"/>
      <c r="S25" s="67"/>
      <c r="T25" s="67"/>
      <c r="U25" s="68"/>
      <c r="X25" s="31"/>
      <c r="Z25" s="371"/>
      <c r="AA25" s="372"/>
      <c r="AB25" s="372"/>
      <c r="AC25" s="372"/>
      <c r="AD25" s="372"/>
      <c r="AE25" s="372"/>
      <c r="AF25" s="372"/>
      <c r="AG25" s="372"/>
      <c r="AH25" s="372"/>
      <c r="AI25" s="187"/>
      <c r="AJ25" s="188"/>
      <c r="AK25" s="188"/>
      <c r="AL25" s="188"/>
    </row>
    <row r="26" spans="1:38" ht="18.5">
      <c r="A26" s="326" t="s">
        <v>13</v>
      </c>
      <c r="B26" s="328" t="s">
        <v>68</v>
      </c>
      <c r="C26" s="329"/>
      <c r="D26" s="329"/>
      <c r="E26" s="330"/>
      <c r="F26" s="330"/>
      <c r="G26" s="330"/>
      <c r="H26" s="330"/>
      <c r="I26" s="330"/>
      <c r="J26" s="330"/>
      <c r="K26" s="330"/>
      <c r="L26" s="330"/>
      <c r="M26" s="331"/>
      <c r="N26" s="332" t="s">
        <v>14</v>
      </c>
      <c r="O26" s="333"/>
      <c r="P26" s="333"/>
      <c r="Q26" s="333"/>
      <c r="R26" s="333"/>
      <c r="S26" s="333"/>
      <c r="T26" s="333"/>
      <c r="U26" s="333"/>
      <c r="V26" s="169"/>
      <c r="W26" s="169"/>
      <c r="X26" s="169"/>
      <c r="Z26" s="371"/>
      <c r="AA26" s="372"/>
      <c r="AB26" s="372"/>
      <c r="AC26" s="372"/>
      <c r="AD26" s="372"/>
      <c r="AE26" s="372"/>
      <c r="AF26" s="372"/>
      <c r="AG26" s="372"/>
      <c r="AH26" s="372"/>
      <c r="AI26" s="187"/>
      <c r="AJ26" s="188"/>
      <c r="AK26" s="188"/>
      <c r="AL26" s="188"/>
    </row>
    <row r="27" spans="1:38" ht="39">
      <c r="A27" s="327"/>
      <c r="B27" s="164" t="s">
        <v>15</v>
      </c>
      <c r="C27" s="163" t="s">
        <v>16</v>
      </c>
      <c r="D27" s="163" t="s">
        <v>46</v>
      </c>
      <c r="E27" s="163" t="s">
        <v>47</v>
      </c>
      <c r="F27" s="163" t="s">
        <v>48</v>
      </c>
      <c r="G27" s="163" t="s">
        <v>133</v>
      </c>
      <c r="H27" s="163" t="s">
        <v>134</v>
      </c>
      <c r="I27" s="163" t="s">
        <v>49</v>
      </c>
      <c r="J27" s="163" t="s">
        <v>50</v>
      </c>
      <c r="K27" s="163" t="s">
        <v>51</v>
      </c>
      <c r="L27" s="163" t="s">
        <v>52</v>
      </c>
      <c r="M27" s="163" t="s">
        <v>17</v>
      </c>
      <c r="N27" s="163" t="s">
        <v>53</v>
      </c>
      <c r="O27" s="163" t="s">
        <v>18</v>
      </c>
      <c r="P27" s="163" t="s">
        <v>19</v>
      </c>
      <c r="Q27" s="163" t="s">
        <v>20</v>
      </c>
      <c r="R27" s="163" t="s">
        <v>21</v>
      </c>
      <c r="S27" s="163" t="s">
        <v>54</v>
      </c>
      <c r="T27" s="163" t="s">
        <v>55</v>
      </c>
      <c r="U27" s="163" t="s">
        <v>22</v>
      </c>
      <c r="V27" s="169"/>
      <c r="W27" s="169"/>
      <c r="X27" s="169"/>
      <c r="Z27" s="371"/>
      <c r="AA27" s="372"/>
      <c r="AB27" s="372"/>
      <c r="AC27" s="372"/>
      <c r="AD27" s="372"/>
      <c r="AE27" s="372"/>
      <c r="AF27" s="372"/>
      <c r="AG27" s="372"/>
      <c r="AH27" s="372"/>
      <c r="AI27" s="187"/>
      <c r="AJ27" s="188"/>
      <c r="AK27" s="188"/>
      <c r="AL27" s="188"/>
    </row>
    <row r="28" spans="1:38">
      <c r="A28" s="81">
        <v>1</v>
      </c>
      <c r="B28" s="82">
        <v>7</v>
      </c>
      <c r="C28" s="114">
        <f>0</f>
        <v>0</v>
      </c>
      <c r="D28" s="158">
        <v>900</v>
      </c>
      <c r="E28" s="158">
        <v>1200</v>
      </c>
      <c r="F28" s="81">
        <v>2.5</v>
      </c>
      <c r="G28" s="158">
        <f>($B33-$B32)*0.2+$B32</f>
        <v>0</v>
      </c>
      <c r="H28" s="158">
        <f>($B33-$B32)*0.8+$B32</f>
        <v>0</v>
      </c>
      <c r="I28" s="158">
        <f>$B33-20+$E$4</f>
        <v>-20</v>
      </c>
      <c r="J28" s="158">
        <f>$B33+20-$E$4</f>
        <v>20</v>
      </c>
      <c r="K28" s="83">
        <f>A346</f>
        <v>0</v>
      </c>
      <c r="L28" s="83">
        <f>A349</f>
        <v>0</v>
      </c>
      <c r="M28" s="81">
        <f>A352</f>
        <v>0</v>
      </c>
      <c r="N28" s="81" t="e">
        <f>($L28-$K28)/$M28</f>
        <v>#DIV/0!</v>
      </c>
      <c r="O28" s="197" t="e">
        <f>IF(N28="","",IF(OR(VALUE(N28)&lt;F28*0.9,VALUE(N28)&gt;F28*1.1),"Fail","PASS"))</f>
        <v>#DIV/0!</v>
      </c>
      <c r="P28" s="158">
        <f>A355</f>
        <v>0</v>
      </c>
      <c r="Q28" s="84" t="str">
        <f>IF(P28="","",IF(AND(VALUE(P28)&lt;=((E28-D28)/(F28*0.9)+10),VALUE(P28)&gt;=(((E28-20-D28)/(F28*1.1)))),"PASS","FAIL"))</f>
        <v>FAIL</v>
      </c>
      <c r="R28" s="81">
        <f>A358</f>
        <v>0</v>
      </c>
      <c r="S28" s="81">
        <f>A364</f>
        <v>0</v>
      </c>
      <c r="T28" s="81">
        <f>A361</f>
        <v>0</v>
      </c>
      <c r="U28" s="84" t="str">
        <f>IF(AND(VALUE(T28)&gt;I28,VALUE(S28)&lt;J28),IF(R28="Yes","CHECK","PASS"),"FAIL")</f>
        <v>PASS</v>
      </c>
      <c r="V28" s="85"/>
      <c r="Z28" s="371"/>
      <c r="AA28" s="372"/>
      <c r="AB28" s="372"/>
      <c r="AC28" s="372"/>
      <c r="AD28" s="372"/>
      <c r="AE28" s="372"/>
      <c r="AF28" s="372"/>
      <c r="AG28" s="372"/>
      <c r="AH28" s="372"/>
      <c r="AI28" s="187"/>
      <c r="AJ28" s="188"/>
      <c r="AK28" s="188"/>
      <c r="AL28" s="188"/>
    </row>
    <row r="29" spans="1:38">
      <c r="A29" s="86">
        <v>2</v>
      </c>
      <c r="B29" s="87">
        <v>7</v>
      </c>
      <c r="C29" s="115">
        <f>$P$4</f>
        <v>120</v>
      </c>
      <c r="D29" s="159">
        <v>900</v>
      </c>
      <c r="E29" s="159">
        <v>1200</v>
      </c>
      <c r="F29" s="86">
        <v>2.5</v>
      </c>
      <c r="G29" s="159">
        <f>($D33-$D32)*0.2+$D32</f>
        <v>0</v>
      </c>
      <c r="H29" s="159">
        <f>($D33-$D32)*0.8+$D32</f>
        <v>0</v>
      </c>
      <c r="I29" s="159">
        <f>$D33-20+$E$4</f>
        <v>-20</v>
      </c>
      <c r="J29" s="159">
        <f>$D33+20-$E$4</f>
        <v>20</v>
      </c>
      <c r="K29" s="88">
        <f>A379</f>
        <v>0</v>
      </c>
      <c r="L29" s="88">
        <f>A382</f>
        <v>0</v>
      </c>
      <c r="M29" s="86">
        <f>A385</f>
        <v>0</v>
      </c>
      <c r="N29" s="86" t="e">
        <f>($L29-$K29)/$M29</f>
        <v>#DIV/0!</v>
      </c>
      <c r="O29" s="197" t="e">
        <f>IF(N29="","",IF(OR(VALUE(N29)&lt;F29*0.9,VALUE(N29)&gt;F29*1.1),"Fail","PASS"))</f>
        <v>#DIV/0!</v>
      </c>
      <c r="P29" s="159">
        <f>A388</f>
        <v>0</v>
      </c>
      <c r="Q29" s="84" t="str">
        <f>IF(P29="","",IF(AND(VALUE(P29)&lt;=((E29-D29)/(F29*0.9)+10),VALUE(P29)&gt;=(((E29-20-D29)/(F29*1.1)))),"PASS","FAIL"))</f>
        <v>FAIL</v>
      </c>
      <c r="R29" s="86">
        <f>A391</f>
        <v>0</v>
      </c>
      <c r="S29" s="86">
        <f>A397</f>
        <v>0</v>
      </c>
      <c r="T29" s="86">
        <f>A394</f>
        <v>0</v>
      </c>
      <c r="U29" s="84" t="str">
        <f>IF(AND(VALUE(T29)&gt;I29,VALUE(S29)&lt;J29),IF(R29="Yes","CHECK","PASS"),"FAIL")</f>
        <v>PASS</v>
      </c>
      <c r="V29" s="85"/>
      <c r="Z29" s="371"/>
      <c r="AA29" s="372"/>
      <c r="AB29" s="372"/>
      <c r="AC29" s="372"/>
      <c r="AD29" s="372"/>
      <c r="AE29" s="372"/>
      <c r="AF29" s="372"/>
      <c r="AG29" s="372"/>
      <c r="AH29" s="372"/>
      <c r="AI29" s="187"/>
      <c r="AJ29" s="188"/>
      <c r="AK29" s="188"/>
      <c r="AL29" s="188"/>
    </row>
    <row r="30" spans="1:38">
      <c r="A30" s="319" t="s">
        <v>63</v>
      </c>
      <c r="B30" s="320"/>
      <c r="C30" s="320"/>
      <c r="D30" s="320"/>
      <c r="E30" s="321"/>
      <c r="F30" s="321"/>
      <c r="G30" s="321"/>
      <c r="H30" s="321"/>
      <c r="I30" s="321"/>
      <c r="J30" s="321"/>
      <c r="K30" s="321"/>
      <c r="L30" s="321"/>
      <c r="M30" s="321"/>
      <c r="N30" s="321"/>
      <c r="O30" s="321"/>
      <c r="P30" s="321"/>
      <c r="Q30" s="321"/>
      <c r="R30" s="321"/>
      <c r="S30" s="321"/>
      <c r="T30" s="321"/>
      <c r="U30" s="321"/>
      <c r="Z30" s="371"/>
      <c r="AA30" s="372"/>
      <c r="AB30" s="372"/>
      <c r="AC30" s="372"/>
      <c r="AD30" s="372"/>
      <c r="AE30" s="372"/>
      <c r="AF30" s="372"/>
      <c r="AG30" s="372"/>
      <c r="AH30" s="372"/>
      <c r="AI30" s="187"/>
      <c r="AJ30" s="188"/>
      <c r="AK30" s="188"/>
      <c r="AL30" s="188"/>
    </row>
    <row r="31" spans="1:38" ht="26">
      <c r="A31" s="89" t="s">
        <v>56</v>
      </c>
      <c r="B31" s="105" t="s">
        <v>60</v>
      </c>
      <c r="C31" s="102" t="s">
        <v>62</v>
      </c>
      <c r="D31" s="104" t="s">
        <v>60</v>
      </c>
      <c r="E31" s="103" t="s">
        <v>62</v>
      </c>
      <c r="G31" s="69"/>
      <c r="H31" s="69"/>
      <c r="I31" s="69"/>
      <c r="J31" s="69"/>
      <c r="K31" s="67"/>
      <c r="L31" s="67"/>
      <c r="M31" s="67"/>
      <c r="N31" s="67"/>
      <c r="O31" s="68"/>
      <c r="P31" s="69"/>
      <c r="Q31" s="68"/>
      <c r="R31" s="67"/>
      <c r="S31" s="67"/>
      <c r="T31" s="67"/>
      <c r="U31" s="68"/>
      <c r="Z31" s="371"/>
      <c r="AA31" s="372"/>
      <c r="AB31" s="372"/>
      <c r="AC31" s="372"/>
      <c r="AD31" s="372"/>
      <c r="AE31" s="372"/>
      <c r="AF31" s="372"/>
      <c r="AG31" s="372"/>
      <c r="AH31" s="372"/>
      <c r="AI31" s="187"/>
      <c r="AJ31" s="188"/>
      <c r="AK31" s="188"/>
      <c r="AL31" s="188"/>
    </row>
    <row r="32" spans="1:38" ht="15" thickBot="1">
      <c r="A32" s="70">
        <f>$D28</f>
        <v>900</v>
      </c>
      <c r="B32" s="35">
        <v>0</v>
      </c>
      <c r="C32" s="322">
        <f>C28</f>
        <v>0</v>
      </c>
      <c r="D32" s="35">
        <v>0</v>
      </c>
      <c r="E32" s="324">
        <f>$C$29</f>
        <v>120</v>
      </c>
      <c r="G32" s="69"/>
      <c r="H32" s="69"/>
      <c r="I32" s="69"/>
      <c r="J32" s="69"/>
      <c r="K32" s="67"/>
      <c r="L32" s="67"/>
      <c r="M32" s="67"/>
      <c r="N32" s="67"/>
      <c r="O32" s="68"/>
      <c r="P32" s="69"/>
      <c r="Q32" s="68"/>
      <c r="R32" s="67"/>
      <c r="S32" s="67"/>
      <c r="T32" s="67"/>
      <c r="U32" s="68"/>
      <c r="Z32" s="373"/>
      <c r="AA32" s="374"/>
      <c r="AB32" s="374"/>
      <c r="AC32" s="374"/>
      <c r="AD32" s="374"/>
      <c r="AE32" s="374"/>
      <c r="AF32" s="374"/>
      <c r="AG32" s="374"/>
      <c r="AH32" s="374"/>
      <c r="AI32" s="187"/>
      <c r="AJ32" s="188"/>
      <c r="AK32" s="188"/>
      <c r="AL32" s="188"/>
    </row>
    <row r="33" spans="1:32">
      <c r="A33" s="70">
        <f>$E28</f>
        <v>1200</v>
      </c>
      <c r="B33" s="35">
        <v>0</v>
      </c>
      <c r="C33" s="323"/>
      <c r="D33" s="35">
        <v>0</v>
      </c>
      <c r="E33" s="325"/>
      <c r="G33" s="69"/>
      <c r="H33" s="69"/>
      <c r="I33" s="69"/>
      <c r="J33" s="69"/>
      <c r="K33" s="67"/>
      <c r="L33" s="67"/>
      <c r="M33" s="67"/>
      <c r="N33" s="67"/>
      <c r="O33" s="68"/>
      <c r="P33" s="69"/>
      <c r="Q33" s="68"/>
      <c r="R33" s="67"/>
      <c r="S33" s="67"/>
      <c r="T33" s="67"/>
      <c r="U33" s="68"/>
    </row>
    <row r="34" spans="1:32">
      <c r="F34" s="170"/>
      <c r="G34" s="170"/>
      <c r="H34" s="170"/>
      <c r="I34" s="170"/>
      <c r="J34" s="170"/>
      <c r="K34" s="171"/>
      <c r="L34" s="171"/>
      <c r="M34" s="171"/>
      <c r="N34" s="171"/>
      <c r="O34" s="68"/>
      <c r="P34" s="170"/>
      <c r="Q34" s="68"/>
      <c r="R34" s="171"/>
      <c r="S34" s="171"/>
      <c r="T34" s="171"/>
      <c r="U34" s="68"/>
      <c r="V34" s="169"/>
      <c r="W34" s="169"/>
      <c r="X34" s="169"/>
      <c r="Y34" s="31"/>
    </row>
    <row r="35" spans="1:32" ht="15" thickBot="1">
      <c r="V35" s="169"/>
      <c r="W35" s="169"/>
      <c r="X35" s="169"/>
      <c r="Y35" s="31"/>
    </row>
    <row r="36" spans="1:32" ht="16" thickBot="1">
      <c r="A36" s="71" t="s">
        <v>25</v>
      </c>
      <c r="B36" s="289"/>
      <c r="C36" s="290"/>
      <c r="D36" s="290"/>
      <c r="E36" s="290"/>
      <c r="F36" s="72" t="str" cm="1">
        <f t="array" aca="1" ref="F36" ca="1">INDIRECT( "G" &amp;(10+A37))&amp;" / "&amp;INDIRECT( "H" &amp;(10+A37))&amp;" mV"</f>
        <v>0 / 0 mV</v>
      </c>
      <c r="G36" s="289" t="s">
        <v>27</v>
      </c>
      <c r="H36" s="290"/>
      <c r="I36" s="290"/>
      <c r="J36" s="290"/>
      <c r="K36" s="290"/>
      <c r="L36" s="73"/>
      <c r="M36" s="291" t="s">
        <v>28</v>
      </c>
      <c r="N36" s="292"/>
      <c r="O36" s="292"/>
      <c r="P36" s="292"/>
      <c r="Q36" s="292"/>
      <c r="R36" s="293"/>
      <c r="S36" s="291" t="s">
        <v>31</v>
      </c>
      <c r="T36" s="292"/>
      <c r="U36" s="292"/>
      <c r="V36" s="292"/>
      <c r="W36" s="292"/>
      <c r="X36" s="293"/>
      <c r="Y36" s="363" t="s">
        <v>119</v>
      </c>
      <c r="Z36" s="364"/>
      <c r="AA36" s="364"/>
      <c r="AB36" s="364"/>
      <c r="AC36" s="364"/>
      <c r="AD36" s="365"/>
      <c r="AF36" s="189" t="s">
        <v>113</v>
      </c>
    </row>
    <row r="37" spans="1:32" ht="25">
      <c r="A37" s="74">
        <f>$A11</f>
        <v>1</v>
      </c>
      <c r="B37" s="278"/>
      <c r="C37" s="279"/>
      <c r="D37" s="279"/>
      <c r="E37" s="279"/>
      <c r="F37" s="280"/>
      <c r="G37" s="278"/>
      <c r="H37" s="279"/>
      <c r="I37" s="279"/>
      <c r="J37" s="279"/>
      <c r="K37" s="279"/>
      <c r="L37" s="280"/>
      <c r="M37" s="278"/>
      <c r="N37" s="279"/>
      <c r="O37" s="279"/>
      <c r="P37" s="279"/>
      <c r="Q37" s="279"/>
      <c r="R37" s="280"/>
      <c r="S37" s="278"/>
      <c r="T37" s="279"/>
      <c r="U37" s="279"/>
      <c r="V37" s="279"/>
      <c r="W37" s="279"/>
      <c r="X37" s="280"/>
      <c r="Y37" s="278"/>
      <c r="Z37" s="279"/>
      <c r="AA37" s="279"/>
      <c r="AB37" s="279"/>
      <c r="AC37" s="279"/>
      <c r="AD37" s="280"/>
    </row>
    <row r="38" spans="1:32">
      <c r="A38" s="75"/>
      <c r="B38" s="281"/>
      <c r="C38" s="282"/>
      <c r="D38" s="282"/>
      <c r="E38" s="282"/>
      <c r="F38" s="283"/>
      <c r="G38" s="281"/>
      <c r="H38" s="282"/>
      <c r="I38" s="282"/>
      <c r="J38" s="282"/>
      <c r="K38" s="282"/>
      <c r="L38" s="283"/>
      <c r="M38" s="281"/>
      <c r="N38" s="282"/>
      <c r="O38" s="282"/>
      <c r="P38" s="282"/>
      <c r="Q38" s="282"/>
      <c r="R38" s="283"/>
      <c r="S38" s="281"/>
      <c r="T38" s="282"/>
      <c r="U38" s="282"/>
      <c r="V38" s="282"/>
      <c r="W38" s="282"/>
      <c r="X38" s="283"/>
      <c r="Y38" s="281"/>
      <c r="Z38" s="366"/>
      <c r="AA38" s="366"/>
      <c r="AB38" s="366"/>
      <c r="AC38" s="366"/>
      <c r="AD38" s="283"/>
    </row>
    <row r="39" spans="1:32">
      <c r="A39" s="76" t="str" cm="1">
        <f t="array" aca="1" ref="A39" ca="1">INDIRECT("F"&amp;(10+A37))&amp;"mV/us"</f>
        <v>2.5mV/us</v>
      </c>
      <c r="B39" s="281"/>
      <c r="C39" s="282"/>
      <c r="D39" s="282"/>
      <c r="E39" s="282"/>
      <c r="F39" s="283"/>
      <c r="G39" s="281"/>
      <c r="H39" s="282"/>
      <c r="I39" s="282"/>
      <c r="J39" s="282"/>
      <c r="K39" s="282"/>
      <c r="L39" s="283"/>
      <c r="M39" s="281"/>
      <c r="N39" s="282"/>
      <c r="O39" s="282"/>
      <c r="P39" s="282"/>
      <c r="Q39" s="282"/>
      <c r="R39" s="283"/>
      <c r="S39" s="281"/>
      <c r="T39" s="282"/>
      <c r="U39" s="282"/>
      <c r="V39" s="282"/>
      <c r="W39" s="282"/>
      <c r="X39" s="283"/>
      <c r="Y39" s="281"/>
      <c r="Z39" s="366"/>
      <c r="AA39" s="366"/>
      <c r="AB39" s="366"/>
      <c r="AC39" s="366"/>
      <c r="AD39" s="283"/>
    </row>
    <row r="40" spans="1:32">
      <c r="A40" s="76" t="str" cm="1">
        <f t="array" aca="1" ref="A40" ca="1">"PSI"&amp;INDIRECT("B"&amp;(10+A37))&amp;" "&amp;INDIRECT("C"&amp;(10+A37))&amp;"A"</f>
        <v>PSI7 0A</v>
      </c>
      <c r="B40" s="281"/>
      <c r="C40" s="282"/>
      <c r="D40" s="282"/>
      <c r="E40" s="282"/>
      <c r="F40" s="283"/>
      <c r="G40" s="281"/>
      <c r="H40" s="282"/>
      <c r="I40" s="282"/>
      <c r="J40" s="282"/>
      <c r="K40" s="282"/>
      <c r="L40" s="283"/>
      <c r="M40" s="281"/>
      <c r="N40" s="282"/>
      <c r="O40" s="282"/>
      <c r="P40" s="282"/>
      <c r="Q40" s="282"/>
      <c r="R40" s="283"/>
      <c r="S40" s="281"/>
      <c r="T40" s="282"/>
      <c r="U40" s="282"/>
      <c r="V40" s="282"/>
      <c r="W40" s="282"/>
      <c r="X40" s="283"/>
      <c r="Y40" s="281"/>
      <c r="Z40" s="366"/>
      <c r="AA40" s="366"/>
      <c r="AB40" s="366"/>
      <c r="AC40" s="366"/>
      <c r="AD40" s="283"/>
    </row>
    <row r="41" spans="1:32">
      <c r="A41" s="76" t="str" cm="1">
        <f t="array" aca="1" ref="A41" ca="1">INDIRECT("D"&amp;(10+A37))&amp;"mV-&gt;"&amp;INDIRECT("E"&amp;(10+A37))&amp;"mV"</f>
        <v>550mV-&gt;900mV</v>
      </c>
      <c r="B41" s="281"/>
      <c r="C41" s="282"/>
      <c r="D41" s="282"/>
      <c r="E41" s="282"/>
      <c r="F41" s="283"/>
      <c r="G41" s="281"/>
      <c r="H41" s="282"/>
      <c r="I41" s="282"/>
      <c r="J41" s="282"/>
      <c r="K41" s="282"/>
      <c r="L41" s="283"/>
      <c r="M41" s="281"/>
      <c r="N41" s="282"/>
      <c r="O41" s="282"/>
      <c r="P41" s="282"/>
      <c r="Q41" s="282"/>
      <c r="R41" s="283"/>
      <c r="S41" s="281"/>
      <c r="T41" s="282"/>
      <c r="U41" s="282"/>
      <c r="V41" s="282"/>
      <c r="W41" s="282"/>
      <c r="X41" s="283"/>
      <c r="Y41" s="281"/>
      <c r="Z41" s="366"/>
      <c r="AA41" s="366"/>
      <c r="AB41" s="366"/>
      <c r="AC41" s="366"/>
      <c r="AD41" s="283"/>
    </row>
    <row r="42" spans="1:32">
      <c r="A42" s="75"/>
      <c r="B42" s="281"/>
      <c r="C42" s="282"/>
      <c r="D42" s="282"/>
      <c r="E42" s="282"/>
      <c r="F42" s="283"/>
      <c r="G42" s="281"/>
      <c r="H42" s="282"/>
      <c r="I42" s="282"/>
      <c r="J42" s="282"/>
      <c r="K42" s="282"/>
      <c r="L42" s="283"/>
      <c r="M42" s="281"/>
      <c r="N42" s="282"/>
      <c r="O42" s="282"/>
      <c r="P42" s="282"/>
      <c r="Q42" s="282"/>
      <c r="R42" s="283"/>
      <c r="S42" s="281"/>
      <c r="T42" s="282"/>
      <c r="U42" s="282"/>
      <c r="V42" s="282"/>
      <c r="W42" s="282"/>
      <c r="X42" s="283"/>
      <c r="Y42" s="281"/>
      <c r="Z42" s="366"/>
      <c r="AA42" s="366"/>
      <c r="AB42" s="366"/>
      <c r="AC42" s="366"/>
      <c r="AD42" s="283"/>
    </row>
    <row r="43" spans="1:32">
      <c r="A43" s="269" t="s">
        <v>57</v>
      </c>
      <c r="B43" s="281"/>
      <c r="C43" s="282"/>
      <c r="D43" s="282"/>
      <c r="E43" s="282"/>
      <c r="F43" s="283"/>
      <c r="G43" s="281"/>
      <c r="H43" s="282"/>
      <c r="I43" s="282"/>
      <c r="J43" s="282"/>
      <c r="K43" s="282"/>
      <c r="L43" s="283"/>
      <c r="M43" s="281"/>
      <c r="N43" s="282"/>
      <c r="O43" s="282"/>
      <c r="P43" s="282"/>
      <c r="Q43" s="282"/>
      <c r="R43" s="283"/>
      <c r="S43" s="281"/>
      <c r="T43" s="282"/>
      <c r="U43" s="282"/>
      <c r="V43" s="282"/>
      <c r="W43" s="282"/>
      <c r="X43" s="283"/>
      <c r="Y43" s="281"/>
      <c r="Z43" s="366"/>
      <c r="AA43" s="366"/>
      <c r="AB43" s="366"/>
      <c r="AC43" s="366"/>
      <c r="AD43" s="283"/>
    </row>
    <row r="44" spans="1:32">
      <c r="A44" s="270"/>
      <c r="B44" s="281"/>
      <c r="C44" s="282"/>
      <c r="D44" s="282"/>
      <c r="E44" s="282"/>
      <c r="F44" s="283"/>
      <c r="G44" s="281"/>
      <c r="H44" s="282"/>
      <c r="I44" s="282"/>
      <c r="J44" s="282"/>
      <c r="K44" s="282"/>
      <c r="L44" s="283"/>
      <c r="M44" s="281"/>
      <c r="N44" s="282"/>
      <c r="O44" s="282"/>
      <c r="P44" s="282"/>
      <c r="Q44" s="282"/>
      <c r="R44" s="283"/>
      <c r="S44" s="281"/>
      <c r="T44" s="282"/>
      <c r="U44" s="282"/>
      <c r="V44" s="282"/>
      <c r="W44" s="282"/>
      <c r="X44" s="283"/>
      <c r="Y44" s="281"/>
      <c r="Z44" s="366"/>
      <c r="AA44" s="366"/>
      <c r="AB44" s="366"/>
      <c r="AC44" s="366"/>
      <c r="AD44" s="283"/>
    </row>
    <row r="45" spans="1:32">
      <c r="A45" s="77" t="e" cm="1">
        <f t="array" aca="1" ref="A45" ca="1">INDIRECT( "N" &amp;(10+A37))</f>
        <v>#DIV/0!</v>
      </c>
      <c r="B45" s="281"/>
      <c r="C45" s="282"/>
      <c r="D45" s="282"/>
      <c r="E45" s="282"/>
      <c r="F45" s="283"/>
      <c r="G45" s="281"/>
      <c r="H45" s="282"/>
      <c r="I45" s="282"/>
      <c r="J45" s="282"/>
      <c r="K45" s="282"/>
      <c r="L45" s="283"/>
      <c r="M45" s="281"/>
      <c r="N45" s="282"/>
      <c r="O45" s="282"/>
      <c r="P45" s="282"/>
      <c r="Q45" s="282"/>
      <c r="R45" s="283"/>
      <c r="S45" s="281"/>
      <c r="T45" s="282"/>
      <c r="U45" s="282"/>
      <c r="V45" s="282"/>
      <c r="W45" s="282"/>
      <c r="X45" s="283"/>
      <c r="Y45" s="281"/>
      <c r="Z45" s="366"/>
      <c r="AA45" s="366"/>
      <c r="AB45" s="366"/>
      <c r="AC45" s="366"/>
      <c r="AD45" s="283"/>
    </row>
    <row r="46" spans="1:32">
      <c r="A46" s="78" t="e" cm="1">
        <f t="array" aca="1" ref="A46" ca="1">INDIRECT( "o" &amp;(10+A37))</f>
        <v>#DIV/0!</v>
      </c>
      <c r="B46" s="281"/>
      <c r="C46" s="282"/>
      <c r="D46" s="282"/>
      <c r="E46" s="282"/>
      <c r="F46" s="283"/>
      <c r="G46" s="281"/>
      <c r="H46" s="282"/>
      <c r="I46" s="282"/>
      <c r="J46" s="282"/>
      <c r="K46" s="282"/>
      <c r="L46" s="283"/>
      <c r="M46" s="281"/>
      <c r="N46" s="282"/>
      <c r="O46" s="282"/>
      <c r="P46" s="282"/>
      <c r="Q46" s="282"/>
      <c r="R46" s="283"/>
      <c r="S46" s="281"/>
      <c r="T46" s="282"/>
      <c r="U46" s="282"/>
      <c r="V46" s="282"/>
      <c r="W46" s="282"/>
      <c r="X46" s="283"/>
      <c r="Y46" s="281"/>
      <c r="Z46" s="366"/>
      <c r="AA46" s="366"/>
      <c r="AB46" s="366"/>
      <c r="AC46" s="366"/>
      <c r="AD46" s="283"/>
    </row>
    <row r="47" spans="1:32" ht="15" customHeight="1">
      <c r="A47" s="288" t="s">
        <v>51</v>
      </c>
      <c r="B47" s="281"/>
      <c r="C47" s="282"/>
      <c r="D47" s="282"/>
      <c r="E47" s="282"/>
      <c r="F47" s="283"/>
      <c r="G47" s="281"/>
      <c r="H47" s="282"/>
      <c r="I47" s="282"/>
      <c r="J47" s="282"/>
      <c r="K47" s="282"/>
      <c r="L47" s="283"/>
      <c r="M47" s="281"/>
      <c r="N47" s="282"/>
      <c r="O47" s="282"/>
      <c r="P47" s="282"/>
      <c r="Q47" s="282"/>
      <c r="R47" s="283"/>
      <c r="S47" s="281"/>
      <c r="T47" s="282"/>
      <c r="U47" s="282"/>
      <c r="V47" s="282"/>
      <c r="W47" s="282"/>
      <c r="X47" s="283"/>
      <c r="Y47" s="281"/>
      <c r="Z47" s="366"/>
      <c r="AA47" s="366"/>
      <c r="AB47" s="366"/>
      <c r="AC47" s="366"/>
      <c r="AD47" s="283"/>
    </row>
    <row r="48" spans="1:32">
      <c r="A48" s="271"/>
      <c r="B48" s="281"/>
      <c r="C48" s="282"/>
      <c r="D48" s="282"/>
      <c r="E48" s="282"/>
      <c r="F48" s="283"/>
      <c r="G48" s="281"/>
      <c r="H48" s="282"/>
      <c r="I48" s="282"/>
      <c r="J48" s="282"/>
      <c r="K48" s="282"/>
      <c r="L48" s="283"/>
      <c r="M48" s="281"/>
      <c r="N48" s="282"/>
      <c r="O48" s="282"/>
      <c r="P48" s="282"/>
      <c r="Q48" s="282"/>
      <c r="R48" s="283"/>
      <c r="S48" s="281"/>
      <c r="T48" s="282"/>
      <c r="U48" s="282"/>
      <c r="V48" s="282"/>
      <c r="W48" s="282"/>
      <c r="X48" s="283"/>
      <c r="Y48" s="281"/>
      <c r="Z48" s="366"/>
      <c r="AA48" s="366"/>
      <c r="AB48" s="366"/>
      <c r="AC48" s="366"/>
      <c r="AD48" s="283"/>
    </row>
    <row r="49" spans="1:30">
      <c r="A49" s="36"/>
      <c r="B49" s="281"/>
      <c r="C49" s="282"/>
      <c r="D49" s="282"/>
      <c r="E49" s="282"/>
      <c r="F49" s="283"/>
      <c r="G49" s="281"/>
      <c r="H49" s="282"/>
      <c r="I49" s="282"/>
      <c r="J49" s="282"/>
      <c r="K49" s="282"/>
      <c r="L49" s="283"/>
      <c r="M49" s="281"/>
      <c r="N49" s="282"/>
      <c r="O49" s="282"/>
      <c r="P49" s="282"/>
      <c r="Q49" s="282"/>
      <c r="R49" s="283"/>
      <c r="S49" s="281"/>
      <c r="T49" s="282"/>
      <c r="U49" s="282"/>
      <c r="V49" s="282"/>
      <c r="W49" s="282"/>
      <c r="X49" s="283"/>
      <c r="Y49" s="281"/>
      <c r="Z49" s="366"/>
      <c r="AA49" s="366"/>
      <c r="AB49" s="366"/>
      <c r="AC49" s="366"/>
      <c r="AD49" s="283"/>
    </row>
    <row r="50" spans="1:30" ht="15" customHeight="1">
      <c r="A50" s="271" t="s">
        <v>52</v>
      </c>
      <c r="B50" s="281"/>
      <c r="C50" s="282"/>
      <c r="D50" s="282"/>
      <c r="E50" s="282"/>
      <c r="F50" s="283"/>
      <c r="G50" s="281"/>
      <c r="H50" s="282"/>
      <c r="I50" s="282"/>
      <c r="J50" s="282"/>
      <c r="K50" s="282"/>
      <c r="L50" s="283"/>
      <c r="M50" s="281"/>
      <c r="N50" s="282"/>
      <c r="O50" s="282"/>
      <c r="P50" s="282"/>
      <c r="Q50" s="282"/>
      <c r="R50" s="283"/>
      <c r="S50" s="281"/>
      <c r="T50" s="282"/>
      <c r="U50" s="282"/>
      <c r="V50" s="282"/>
      <c r="W50" s="282"/>
      <c r="X50" s="283"/>
      <c r="Y50" s="281"/>
      <c r="Z50" s="366"/>
      <c r="AA50" s="366"/>
      <c r="AB50" s="366"/>
      <c r="AC50" s="366"/>
      <c r="AD50" s="283"/>
    </row>
    <row r="51" spans="1:30" ht="15" thickBot="1">
      <c r="A51" s="272"/>
      <c r="B51" s="281"/>
      <c r="C51" s="282"/>
      <c r="D51" s="282"/>
      <c r="E51" s="282"/>
      <c r="F51" s="283"/>
      <c r="G51" s="281"/>
      <c r="H51" s="282"/>
      <c r="I51" s="282"/>
      <c r="J51" s="282"/>
      <c r="K51" s="282"/>
      <c r="L51" s="283"/>
      <c r="M51" s="281"/>
      <c r="N51" s="282"/>
      <c r="O51" s="282"/>
      <c r="P51" s="282"/>
      <c r="Q51" s="282"/>
      <c r="R51" s="283"/>
      <c r="S51" s="281"/>
      <c r="T51" s="282"/>
      <c r="U51" s="282"/>
      <c r="V51" s="282"/>
      <c r="W51" s="282"/>
      <c r="X51" s="283"/>
      <c r="Y51" s="281"/>
      <c r="Z51" s="366"/>
      <c r="AA51" s="366"/>
      <c r="AB51" s="366"/>
      <c r="AC51" s="366"/>
      <c r="AD51" s="283"/>
    </row>
    <row r="52" spans="1:30" ht="15" thickBot="1">
      <c r="A52" s="37"/>
      <c r="B52" s="281"/>
      <c r="C52" s="282"/>
      <c r="D52" s="282"/>
      <c r="E52" s="282"/>
      <c r="F52" s="283"/>
      <c r="G52" s="281"/>
      <c r="H52" s="282"/>
      <c r="I52" s="282"/>
      <c r="J52" s="282"/>
      <c r="K52" s="282"/>
      <c r="L52" s="283"/>
      <c r="M52" s="281"/>
      <c r="N52" s="282"/>
      <c r="O52" s="282"/>
      <c r="P52" s="282"/>
      <c r="Q52" s="282"/>
      <c r="R52" s="283"/>
      <c r="S52" s="281"/>
      <c r="T52" s="282"/>
      <c r="U52" s="282"/>
      <c r="V52" s="282"/>
      <c r="W52" s="282"/>
      <c r="X52" s="283"/>
      <c r="Y52" s="281"/>
      <c r="Z52" s="366"/>
      <c r="AA52" s="366"/>
      <c r="AB52" s="366"/>
      <c r="AC52" s="366"/>
      <c r="AD52" s="283"/>
    </row>
    <row r="53" spans="1:30">
      <c r="A53" s="79" t="s">
        <v>108</v>
      </c>
      <c r="B53" s="281"/>
      <c r="C53" s="282"/>
      <c r="D53" s="282"/>
      <c r="E53" s="282"/>
      <c r="F53" s="283"/>
      <c r="G53" s="281"/>
      <c r="H53" s="282"/>
      <c r="I53" s="282"/>
      <c r="J53" s="282"/>
      <c r="K53" s="282"/>
      <c r="L53" s="283"/>
      <c r="M53" s="281"/>
      <c r="N53" s="282"/>
      <c r="O53" s="282"/>
      <c r="P53" s="282"/>
      <c r="Q53" s="282"/>
      <c r="R53" s="283"/>
      <c r="S53" s="281"/>
      <c r="T53" s="282"/>
      <c r="U53" s="282"/>
      <c r="V53" s="282"/>
      <c r="W53" s="282"/>
      <c r="X53" s="283"/>
      <c r="Y53" s="281"/>
      <c r="Z53" s="366"/>
      <c r="AA53" s="366"/>
      <c r="AB53" s="366"/>
      <c r="AC53" s="366"/>
      <c r="AD53" s="283"/>
    </row>
    <row r="54" spans="1:30">
      <c r="A54" s="177" t="s">
        <v>106</v>
      </c>
      <c r="B54" s="281"/>
      <c r="C54" s="282"/>
      <c r="D54" s="282"/>
      <c r="E54" s="282"/>
      <c r="F54" s="283"/>
      <c r="G54" s="281"/>
      <c r="H54" s="282"/>
      <c r="I54" s="282"/>
      <c r="J54" s="282"/>
      <c r="K54" s="282"/>
      <c r="L54" s="283"/>
      <c r="M54" s="281"/>
      <c r="N54" s="282"/>
      <c r="O54" s="282"/>
      <c r="P54" s="282"/>
      <c r="Q54" s="282"/>
      <c r="R54" s="283"/>
      <c r="S54" s="281"/>
      <c r="T54" s="282"/>
      <c r="U54" s="282"/>
      <c r="V54" s="282"/>
      <c r="W54" s="282"/>
      <c r="X54" s="283"/>
      <c r="Y54" s="281"/>
      <c r="Z54" s="366"/>
      <c r="AA54" s="366"/>
      <c r="AB54" s="366"/>
      <c r="AC54" s="366"/>
      <c r="AD54" s="283"/>
    </row>
    <row r="55" spans="1:30">
      <c r="A55" s="38"/>
      <c r="B55" s="281"/>
      <c r="C55" s="282"/>
      <c r="D55" s="282"/>
      <c r="E55" s="282"/>
      <c r="F55" s="283"/>
      <c r="G55" s="281"/>
      <c r="H55" s="282"/>
      <c r="I55" s="282"/>
      <c r="J55" s="282"/>
      <c r="K55" s="282"/>
      <c r="L55" s="283"/>
      <c r="M55" s="281"/>
      <c r="N55" s="282"/>
      <c r="O55" s="282"/>
      <c r="P55" s="282"/>
      <c r="Q55" s="282"/>
      <c r="R55" s="283"/>
      <c r="S55" s="281"/>
      <c r="T55" s="282"/>
      <c r="U55" s="282"/>
      <c r="V55" s="282"/>
      <c r="W55" s="282"/>
      <c r="X55" s="283"/>
      <c r="Y55" s="281"/>
      <c r="Z55" s="366"/>
      <c r="AA55" s="366"/>
      <c r="AB55" s="366"/>
      <c r="AC55" s="366"/>
      <c r="AD55" s="283"/>
    </row>
    <row r="56" spans="1:30">
      <c r="A56" s="179" t="s">
        <v>19</v>
      </c>
      <c r="B56" s="281"/>
      <c r="C56" s="282"/>
      <c r="D56" s="282"/>
      <c r="E56" s="282"/>
      <c r="F56" s="283"/>
      <c r="G56" s="281"/>
      <c r="H56" s="282"/>
      <c r="I56" s="282"/>
      <c r="J56" s="282"/>
      <c r="K56" s="282"/>
      <c r="L56" s="283"/>
      <c r="M56" s="281"/>
      <c r="N56" s="282"/>
      <c r="O56" s="282"/>
      <c r="P56" s="282"/>
      <c r="Q56" s="282"/>
      <c r="R56" s="283"/>
      <c r="S56" s="281"/>
      <c r="T56" s="282"/>
      <c r="U56" s="282"/>
      <c r="V56" s="282"/>
      <c r="W56" s="282"/>
      <c r="X56" s="283"/>
      <c r="Y56" s="281"/>
      <c r="Z56" s="366"/>
      <c r="AA56" s="366"/>
      <c r="AB56" s="366"/>
      <c r="AC56" s="366"/>
      <c r="AD56" s="283"/>
    </row>
    <row r="57" spans="1:30" ht="15" thickBot="1">
      <c r="A57" s="80" t="str" cm="1">
        <f t="array" aca="1" ref="A57" ca="1">INDIRECT( "Q" &amp;(10+A37))</f>
        <v>FAIL</v>
      </c>
      <c r="B57" s="281"/>
      <c r="C57" s="282"/>
      <c r="D57" s="282"/>
      <c r="E57" s="282"/>
      <c r="F57" s="283"/>
      <c r="G57" s="281"/>
      <c r="H57" s="282"/>
      <c r="I57" s="282"/>
      <c r="J57" s="282"/>
      <c r="K57" s="282"/>
      <c r="L57" s="283"/>
      <c r="M57" s="281"/>
      <c r="N57" s="282"/>
      <c r="O57" s="282"/>
      <c r="P57" s="282"/>
      <c r="Q57" s="282"/>
      <c r="R57" s="283"/>
      <c r="S57" s="281"/>
      <c r="T57" s="282"/>
      <c r="U57" s="282"/>
      <c r="V57" s="282"/>
      <c r="W57" s="282"/>
      <c r="X57" s="283"/>
      <c r="Y57" s="281"/>
      <c r="Z57" s="366"/>
      <c r="AA57" s="366"/>
      <c r="AB57" s="366"/>
      <c r="AC57" s="366"/>
      <c r="AD57" s="283"/>
    </row>
    <row r="58" spans="1:30">
      <c r="A58" s="38"/>
      <c r="B58" s="281"/>
      <c r="C58" s="282"/>
      <c r="D58" s="282"/>
      <c r="E58" s="282"/>
      <c r="F58" s="283"/>
      <c r="G58" s="281"/>
      <c r="H58" s="282"/>
      <c r="I58" s="282"/>
      <c r="J58" s="282"/>
      <c r="K58" s="282"/>
      <c r="L58" s="283"/>
      <c r="M58" s="281"/>
      <c r="N58" s="282"/>
      <c r="O58" s="282"/>
      <c r="P58" s="282"/>
      <c r="Q58" s="282"/>
      <c r="R58" s="283"/>
      <c r="S58" s="281"/>
      <c r="T58" s="282"/>
      <c r="U58" s="282"/>
      <c r="V58" s="282"/>
      <c r="W58" s="282"/>
      <c r="X58" s="283"/>
      <c r="Y58" s="281"/>
      <c r="Z58" s="366"/>
      <c r="AA58" s="366"/>
      <c r="AB58" s="366"/>
      <c r="AC58" s="366"/>
      <c r="AD58" s="283"/>
    </row>
    <row r="59" spans="1:30">
      <c r="A59" s="269" t="s">
        <v>21</v>
      </c>
      <c r="B59" s="281"/>
      <c r="C59" s="282"/>
      <c r="D59" s="282"/>
      <c r="E59" s="282"/>
      <c r="F59" s="283"/>
      <c r="G59" s="281"/>
      <c r="H59" s="282"/>
      <c r="I59" s="282"/>
      <c r="J59" s="282"/>
      <c r="K59" s="282"/>
      <c r="L59" s="283"/>
      <c r="M59" s="281"/>
      <c r="N59" s="282"/>
      <c r="O59" s="282"/>
      <c r="P59" s="282"/>
      <c r="Q59" s="282"/>
      <c r="R59" s="283"/>
      <c r="S59" s="281"/>
      <c r="T59" s="282"/>
      <c r="U59" s="282"/>
      <c r="V59" s="282"/>
      <c r="W59" s="282"/>
      <c r="X59" s="283"/>
      <c r="Y59" s="281"/>
      <c r="Z59" s="366"/>
      <c r="AA59" s="366"/>
      <c r="AB59" s="366"/>
      <c r="AC59" s="366"/>
      <c r="AD59" s="283"/>
    </row>
    <row r="60" spans="1:30">
      <c r="A60" s="305"/>
      <c r="B60" s="281"/>
      <c r="C60" s="282"/>
      <c r="D60" s="282"/>
      <c r="E60" s="282"/>
      <c r="F60" s="283"/>
      <c r="G60" s="281"/>
      <c r="H60" s="282"/>
      <c r="I60" s="282"/>
      <c r="J60" s="282"/>
      <c r="K60" s="282"/>
      <c r="L60" s="283"/>
      <c r="M60" s="281"/>
      <c r="N60" s="282"/>
      <c r="O60" s="282"/>
      <c r="P60" s="282"/>
      <c r="Q60" s="282"/>
      <c r="R60" s="283"/>
      <c r="S60" s="281"/>
      <c r="T60" s="282"/>
      <c r="U60" s="282"/>
      <c r="V60" s="282"/>
      <c r="W60" s="282"/>
      <c r="X60" s="283"/>
      <c r="Y60" s="281"/>
      <c r="Z60" s="366"/>
      <c r="AA60" s="366"/>
      <c r="AB60" s="366"/>
      <c r="AC60" s="366"/>
      <c r="AD60" s="283"/>
    </row>
    <row r="61" spans="1:30">
      <c r="A61" s="39"/>
      <c r="B61" s="281"/>
      <c r="C61" s="282"/>
      <c r="D61" s="282"/>
      <c r="E61" s="282"/>
      <c r="F61" s="283"/>
      <c r="G61" s="281"/>
      <c r="H61" s="282"/>
      <c r="I61" s="282"/>
      <c r="J61" s="282"/>
      <c r="K61" s="282"/>
      <c r="L61" s="283"/>
      <c r="M61" s="281"/>
      <c r="N61" s="282"/>
      <c r="O61" s="282"/>
      <c r="P61" s="282"/>
      <c r="Q61" s="282"/>
      <c r="R61" s="283"/>
      <c r="S61" s="281"/>
      <c r="T61" s="282"/>
      <c r="U61" s="282"/>
      <c r="V61" s="282"/>
      <c r="W61" s="282"/>
      <c r="X61" s="283"/>
      <c r="Y61" s="281"/>
      <c r="Z61" s="366"/>
      <c r="AA61" s="366"/>
      <c r="AB61" s="366"/>
      <c r="AC61" s="366"/>
      <c r="AD61" s="283"/>
    </row>
    <row r="62" spans="1:30">
      <c r="A62" s="318" t="s">
        <v>58</v>
      </c>
      <c r="B62" s="281"/>
      <c r="C62" s="282"/>
      <c r="D62" s="282"/>
      <c r="E62" s="282"/>
      <c r="F62" s="283"/>
      <c r="G62" s="281"/>
      <c r="H62" s="282"/>
      <c r="I62" s="282"/>
      <c r="J62" s="282"/>
      <c r="K62" s="282"/>
      <c r="L62" s="283"/>
      <c r="M62" s="281"/>
      <c r="N62" s="282"/>
      <c r="O62" s="282"/>
      <c r="P62" s="282"/>
      <c r="Q62" s="282"/>
      <c r="R62" s="283"/>
      <c r="S62" s="281"/>
      <c r="T62" s="282"/>
      <c r="U62" s="282"/>
      <c r="V62" s="282"/>
      <c r="W62" s="282"/>
      <c r="X62" s="283"/>
      <c r="Y62" s="281"/>
      <c r="Z62" s="366"/>
      <c r="AA62" s="366"/>
      <c r="AB62" s="366"/>
      <c r="AC62" s="366"/>
      <c r="AD62" s="283"/>
    </row>
    <row r="63" spans="1:30">
      <c r="A63" s="305"/>
      <c r="B63" s="281"/>
      <c r="C63" s="282"/>
      <c r="D63" s="282"/>
      <c r="E63" s="282"/>
      <c r="F63" s="283"/>
      <c r="G63" s="281"/>
      <c r="H63" s="282"/>
      <c r="I63" s="282"/>
      <c r="J63" s="282"/>
      <c r="K63" s="282"/>
      <c r="L63" s="283"/>
      <c r="M63" s="281"/>
      <c r="N63" s="282"/>
      <c r="O63" s="282"/>
      <c r="P63" s="282"/>
      <c r="Q63" s="282"/>
      <c r="R63" s="283"/>
      <c r="S63" s="281"/>
      <c r="T63" s="282"/>
      <c r="U63" s="282"/>
      <c r="V63" s="282"/>
      <c r="W63" s="282"/>
      <c r="X63" s="283"/>
      <c r="Y63" s="281"/>
      <c r="Z63" s="366"/>
      <c r="AA63" s="366"/>
      <c r="AB63" s="366"/>
      <c r="AC63" s="366"/>
      <c r="AD63" s="283"/>
    </row>
    <row r="64" spans="1:30">
      <c r="A64" s="38"/>
      <c r="B64" s="281"/>
      <c r="C64" s="282"/>
      <c r="D64" s="282"/>
      <c r="E64" s="282"/>
      <c r="F64" s="283"/>
      <c r="G64" s="281"/>
      <c r="H64" s="282"/>
      <c r="I64" s="282"/>
      <c r="J64" s="282"/>
      <c r="K64" s="282"/>
      <c r="L64" s="283"/>
      <c r="M64" s="281"/>
      <c r="N64" s="282"/>
      <c r="O64" s="282"/>
      <c r="P64" s="282"/>
      <c r="Q64" s="282"/>
      <c r="R64" s="283"/>
      <c r="S64" s="281"/>
      <c r="T64" s="282"/>
      <c r="U64" s="282"/>
      <c r="V64" s="282"/>
      <c r="W64" s="282"/>
      <c r="X64" s="283"/>
      <c r="Y64" s="281"/>
      <c r="Z64" s="366"/>
      <c r="AA64" s="366"/>
      <c r="AB64" s="366"/>
      <c r="AC64" s="366"/>
      <c r="AD64" s="283"/>
    </row>
    <row r="65" spans="1:30">
      <c r="A65" s="287" t="s">
        <v>59</v>
      </c>
      <c r="B65" s="281"/>
      <c r="C65" s="282"/>
      <c r="D65" s="282"/>
      <c r="E65" s="282"/>
      <c r="F65" s="283"/>
      <c r="G65" s="281"/>
      <c r="H65" s="282"/>
      <c r="I65" s="282"/>
      <c r="J65" s="282"/>
      <c r="K65" s="282"/>
      <c r="L65" s="283"/>
      <c r="M65" s="281"/>
      <c r="N65" s="282"/>
      <c r="O65" s="282"/>
      <c r="P65" s="282"/>
      <c r="Q65" s="282"/>
      <c r="R65" s="283"/>
      <c r="S65" s="281"/>
      <c r="T65" s="282"/>
      <c r="U65" s="282"/>
      <c r="V65" s="282"/>
      <c r="W65" s="282"/>
      <c r="X65" s="283"/>
      <c r="Y65" s="281"/>
      <c r="Z65" s="366"/>
      <c r="AA65" s="366"/>
      <c r="AB65" s="366"/>
      <c r="AC65" s="366"/>
      <c r="AD65" s="283"/>
    </row>
    <row r="66" spans="1:30">
      <c r="A66" s="287"/>
      <c r="B66" s="281"/>
      <c r="C66" s="282"/>
      <c r="D66" s="282"/>
      <c r="E66" s="282"/>
      <c r="F66" s="283"/>
      <c r="G66" s="281"/>
      <c r="H66" s="282"/>
      <c r="I66" s="282"/>
      <c r="J66" s="282"/>
      <c r="K66" s="282"/>
      <c r="L66" s="283"/>
      <c r="M66" s="281"/>
      <c r="N66" s="282"/>
      <c r="O66" s="282"/>
      <c r="P66" s="282"/>
      <c r="Q66" s="282"/>
      <c r="R66" s="283"/>
      <c r="S66" s="281"/>
      <c r="T66" s="282"/>
      <c r="U66" s="282"/>
      <c r="V66" s="282"/>
      <c r="W66" s="282"/>
      <c r="X66" s="283"/>
      <c r="Y66" s="281"/>
      <c r="Z66" s="366"/>
      <c r="AA66" s="366"/>
      <c r="AB66" s="366"/>
      <c r="AC66" s="366"/>
      <c r="AD66" s="283"/>
    </row>
    <row r="67" spans="1:30">
      <c r="A67" s="38"/>
      <c r="B67" s="281"/>
      <c r="C67" s="282"/>
      <c r="D67" s="282"/>
      <c r="E67" s="282"/>
      <c r="F67" s="283"/>
      <c r="G67" s="281"/>
      <c r="H67" s="282"/>
      <c r="I67" s="282"/>
      <c r="J67" s="282"/>
      <c r="K67" s="282"/>
      <c r="L67" s="283"/>
      <c r="M67" s="281"/>
      <c r="N67" s="282"/>
      <c r="O67" s="282"/>
      <c r="P67" s="282"/>
      <c r="Q67" s="282"/>
      <c r="R67" s="283"/>
      <c r="S67" s="281"/>
      <c r="T67" s="282"/>
      <c r="U67" s="282"/>
      <c r="V67" s="282"/>
      <c r="W67" s="282"/>
      <c r="X67" s="283"/>
      <c r="Y67" s="281"/>
      <c r="Z67" s="366"/>
      <c r="AA67" s="366"/>
      <c r="AB67" s="366"/>
      <c r="AC67" s="366"/>
      <c r="AD67" s="283"/>
    </row>
    <row r="68" spans="1:30" ht="15" thickBot="1">
      <c r="A68" s="80" t="str" cm="1">
        <f t="array" aca="1" ref="A68" ca="1">INDIRECT( "U" &amp;(10+A37))</f>
        <v>PASS</v>
      </c>
      <c r="B68" s="284"/>
      <c r="C68" s="285"/>
      <c r="D68" s="285"/>
      <c r="E68" s="285"/>
      <c r="F68" s="286"/>
      <c r="G68" s="284"/>
      <c r="H68" s="285"/>
      <c r="I68" s="285"/>
      <c r="J68" s="285"/>
      <c r="K68" s="285"/>
      <c r="L68" s="286"/>
      <c r="M68" s="284"/>
      <c r="N68" s="285"/>
      <c r="O68" s="285"/>
      <c r="P68" s="285"/>
      <c r="Q68" s="285"/>
      <c r="R68" s="286"/>
      <c r="S68" s="284"/>
      <c r="T68" s="285"/>
      <c r="U68" s="285"/>
      <c r="V68" s="285"/>
      <c r="W68" s="285"/>
      <c r="X68" s="286"/>
      <c r="Y68" s="284"/>
      <c r="Z68" s="285"/>
      <c r="AA68" s="285"/>
      <c r="AB68" s="285"/>
      <c r="AC68" s="285"/>
      <c r="AD68" s="286"/>
    </row>
    <row r="69" spans="1:30" ht="15" thickBot="1">
      <c r="A69" s="71"/>
      <c r="B69" s="273" t="s">
        <v>26</v>
      </c>
      <c r="C69" s="273"/>
      <c r="D69" s="273"/>
      <c r="E69" s="273"/>
      <c r="F69" s="72" t="str" cm="1">
        <f t="array" aca="1" ref="F69" ca="1">INDIRECT( "G" &amp;(10+A70))&amp;" / "&amp;INDIRECT( "H" &amp;(10+A70))&amp;" mV"</f>
        <v>0 / 0 mV</v>
      </c>
      <c r="G69" s="274" t="s">
        <v>27</v>
      </c>
      <c r="H69" s="273"/>
      <c r="I69" s="273"/>
      <c r="J69" s="273"/>
      <c r="K69" s="273"/>
      <c r="L69" s="73"/>
      <c r="M69" s="275" t="s">
        <v>28</v>
      </c>
      <c r="N69" s="276"/>
      <c r="O69" s="276"/>
      <c r="P69" s="276"/>
      <c r="Q69" s="276"/>
      <c r="R69" s="277"/>
      <c r="S69" s="275" t="s">
        <v>31</v>
      </c>
      <c r="T69" s="276"/>
      <c r="U69" s="276"/>
      <c r="V69" s="276"/>
      <c r="W69" s="276"/>
      <c r="X69" s="277"/>
    </row>
    <row r="70" spans="1:30" ht="25">
      <c r="A70" s="74">
        <f>$A12</f>
        <v>2</v>
      </c>
      <c r="B70" s="278"/>
      <c r="C70" s="279"/>
      <c r="D70" s="279"/>
      <c r="E70" s="279"/>
      <c r="F70" s="280"/>
      <c r="G70" s="278"/>
      <c r="H70" s="279"/>
      <c r="I70" s="279"/>
      <c r="J70" s="279"/>
      <c r="K70" s="279"/>
      <c r="L70" s="280"/>
      <c r="M70" s="278"/>
      <c r="N70" s="279"/>
      <c r="O70" s="279"/>
      <c r="P70" s="279"/>
      <c r="Q70" s="279"/>
      <c r="R70" s="280"/>
      <c r="S70" s="278"/>
      <c r="T70" s="279"/>
      <c r="U70" s="279"/>
      <c r="V70" s="279"/>
      <c r="W70" s="279"/>
      <c r="X70" s="280"/>
    </row>
    <row r="71" spans="1:30">
      <c r="A71" s="75"/>
      <c r="B71" s="281"/>
      <c r="C71" s="282"/>
      <c r="D71" s="282"/>
      <c r="E71" s="282"/>
      <c r="F71" s="283"/>
      <c r="G71" s="281"/>
      <c r="H71" s="282"/>
      <c r="I71" s="282"/>
      <c r="J71" s="282"/>
      <c r="K71" s="282"/>
      <c r="L71" s="283"/>
      <c r="M71" s="281"/>
      <c r="N71" s="282"/>
      <c r="O71" s="282"/>
      <c r="P71" s="282"/>
      <c r="Q71" s="282"/>
      <c r="R71" s="283"/>
      <c r="S71" s="281"/>
      <c r="T71" s="282"/>
      <c r="U71" s="282"/>
      <c r="V71" s="282"/>
      <c r="W71" s="282"/>
      <c r="X71" s="283"/>
    </row>
    <row r="72" spans="1:30">
      <c r="A72" s="76" t="str" cm="1">
        <f t="array" aca="1" ref="A72" ca="1">INDIRECT("F"&amp;(10+A70))&amp;"mV/us"</f>
        <v>2.5mV/us</v>
      </c>
      <c r="B72" s="281"/>
      <c r="C72" s="282"/>
      <c r="D72" s="282"/>
      <c r="E72" s="282"/>
      <c r="F72" s="283"/>
      <c r="G72" s="281"/>
      <c r="H72" s="282"/>
      <c r="I72" s="282"/>
      <c r="J72" s="282"/>
      <c r="K72" s="282"/>
      <c r="L72" s="283"/>
      <c r="M72" s="281"/>
      <c r="N72" s="282"/>
      <c r="O72" s="282"/>
      <c r="P72" s="282"/>
      <c r="Q72" s="282"/>
      <c r="R72" s="283"/>
      <c r="S72" s="281"/>
      <c r="T72" s="282"/>
      <c r="U72" s="282"/>
      <c r="V72" s="282"/>
      <c r="W72" s="282"/>
      <c r="X72" s="283"/>
    </row>
    <row r="73" spans="1:30">
      <c r="A73" s="76" t="str" cm="1">
        <f t="array" aca="1" ref="A73" ca="1">"PSI"&amp;INDIRECT("B"&amp;(10+A37))&amp;" "&amp;INDIRECT("C"&amp;(10+A37))&amp;"A"</f>
        <v>PSI7 0A</v>
      </c>
      <c r="B73" s="281"/>
      <c r="C73" s="282"/>
      <c r="D73" s="282"/>
      <c r="E73" s="282"/>
      <c r="F73" s="283"/>
      <c r="G73" s="281"/>
      <c r="H73" s="282"/>
      <c r="I73" s="282"/>
      <c r="J73" s="282"/>
      <c r="K73" s="282"/>
      <c r="L73" s="283"/>
      <c r="M73" s="281"/>
      <c r="N73" s="282"/>
      <c r="O73" s="282"/>
      <c r="P73" s="282"/>
      <c r="Q73" s="282"/>
      <c r="R73" s="283"/>
      <c r="S73" s="281"/>
      <c r="T73" s="282"/>
      <c r="U73" s="282"/>
      <c r="V73" s="282"/>
      <c r="W73" s="282"/>
      <c r="X73" s="283"/>
    </row>
    <row r="74" spans="1:30">
      <c r="A74" s="76" t="str" cm="1">
        <f t="array" aca="1" ref="A74" ca="1">INDIRECT("D"&amp;(10+A70))&amp;"mV-&gt;"&amp;INDIRECT("E"&amp;(10+A70))&amp;"mV"</f>
        <v>900mV-&gt;1300mV</v>
      </c>
      <c r="B74" s="281"/>
      <c r="C74" s="282"/>
      <c r="D74" s="282"/>
      <c r="E74" s="282"/>
      <c r="F74" s="283"/>
      <c r="G74" s="281"/>
      <c r="H74" s="282"/>
      <c r="I74" s="282"/>
      <c r="J74" s="282"/>
      <c r="K74" s="282"/>
      <c r="L74" s="283"/>
      <c r="M74" s="281"/>
      <c r="N74" s="282"/>
      <c r="O74" s="282"/>
      <c r="P74" s="282"/>
      <c r="Q74" s="282"/>
      <c r="R74" s="283"/>
      <c r="S74" s="281"/>
      <c r="T74" s="282"/>
      <c r="U74" s="282"/>
      <c r="V74" s="282"/>
      <c r="W74" s="282"/>
      <c r="X74" s="283"/>
    </row>
    <row r="75" spans="1:30">
      <c r="A75" s="75"/>
      <c r="B75" s="281"/>
      <c r="C75" s="282"/>
      <c r="D75" s="282"/>
      <c r="E75" s="282"/>
      <c r="F75" s="283"/>
      <c r="G75" s="281"/>
      <c r="H75" s="282"/>
      <c r="I75" s="282"/>
      <c r="J75" s="282"/>
      <c r="K75" s="282"/>
      <c r="L75" s="283"/>
      <c r="M75" s="281"/>
      <c r="N75" s="282"/>
      <c r="O75" s="282"/>
      <c r="P75" s="282"/>
      <c r="Q75" s="282"/>
      <c r="R75" s="283"/>
      <c r="S75" s="281"/>
      <c r="T75" s="282"/>
      <c r="U75" s="282"/>
      <c r="V75" s="282"/>
      <c r="W75" s="282"/>
      <c r="X75" s="283"/>
    </row>
    <row r="76" spans="1:30" ht="14.65" customHeight="1">
      <c r="A76" s="269" t="s">
        <v>57</v>
      </c>
      <c r="B76" s="281"/>
      <c r="C76" s="282"/>
      <c r="D76" s="282"/>
      <c r="E76" s="282"/>
      <c r="F76" s="283"/>
      <c r="G76" s="281"/>
      <c r="H76" s="282"/>
      <c r="I76" s="282"/>
      <c r="J76" s="282"/>
      <c r="K76" s="282"/>
      <c r="L76" s="283"/>
      <c r="M76" s="281"/>
      <c r="N76" s="282"/>
      <c r="O76" s="282"/>
      <c r="P76" s="282"/>
      <c r="Q76" s="282"/>
      <c r="R76" s="283"/>
      <c r="S76" s="281"/>
      <c r="T76" s="282"/>
      <c r="U76" s="282"/>
      <c r="V76" s="282"/>
      <c r="W76" s="282"/>
      <c r="X76" s="283"/>
    </row>
    <row r="77" spans="1:30">
      <c r="A77" s="270"/>
      <c r="B77" s="281"/>
      <c r="C77" s="282"/>
      <c r="D77" s="282"/>
      <c r="E77" s="282"/>
      <c r="F77" s="283"/>
      <c r="G77" s="281"/>
      <c r="H77" s="282"/>
      <c r="I77" s="282"/>
      <c r="J77" s="282"/>
      <c r="K77" s="282"/>
      <c r="L77" s="283"/>
      <c r="M77" s="281"/>
      <c r="N77" s="282"/>
      <c r="O77" s="282"/>
      <c r="P77" s="282"/>
      <c r="Q77" s="282"/>
      <c r="R77" s="283"/>
      <c r="S77" s="281"/>
      <c r="T77" s="282"/>
      <c r="U77" s="282"/>
      <c r="V77" s="282"/>
      <c r="W77" s="282"/>
      <c r="X77" s="283"/>
    </row>
    <row r="78" spans="1:30">
      <c r="A78" s="77" t="e" cm="1">
        <f t="array" aca="1" ref="A78" ca="1">INDIRECT( "N" &amp;(10+A70))</f>
        <v>#DIV/0!</v>
      </c>
      <c r="B78" s="281"/>
      <c r="C78" s="282"/>
      <c r="D78" s="282"/>
      <c r="E78" s="282"/>
      <c r="F78" s="283"/>
      <c r="G78" s="281"/>
      <c r="H78" s="282"/>
      <c r="I78" s="282"/>
      <c r="J78" s="282"/>
      <c r="K78" s="282"/>
      <c r="L78" s="283"/>
      <c r="M78" s="281"/>
      <c r="N78" s="282"/>
      <c r="O78" s="282"/>
      <c r="P78" s="282"/>
      <c r="Q78" s="282"/>
      <c r="R78" s="283"/>
      <c r="S78" s="281"/>
      <c r="T78" s="282"/>
      <c r="U78" s="282"/>
      <c r="V78" s="282"/>
      <c r="W78" s="282"/>
      <c r="X78" s="283"/>
    </row>
    <row r="79" spans="1:30">
      <c r="A79" s="78" t="e" cm="1">
        <f t="array" aca="1" ref="A79" ca="1">INDIRECT( "o" &amp;(10+A70))</f>
        <v>#DIV/0!</v>
      </c>
      <c r="B79" s="281"/>
      <c r="C79" s="282"/>
      <c r="D79" s="282"/>
      <c r="E79" s="282"/>
      <c r="F79" s="283"/>
      <c r="G79" s="281"/>
      <c r="H79" s="282"/>
      <c r="I79" s="282"/>
      <c r="J79" s="282"/>
      <c r="K79" s="282"/>
      <c r="L79" s="283"/>
      <c r="M79" s="281"/>
      <c r="N79" s="282"/>
      <c r="O79" s="282"/>
      <c r="P79" s="282"/>
      <c r="Q79" s="282"/>
      <c r="R79" s="283"/>
      <c r="S79" s="281"/>
      <c r="T79" s="282"/>
      <c r="U79" s="282"/>
      <c r="V79" s="282"/>
      <c r="W79" s="282"/>
      <c r="X79" s="283"/>
    </row>
    <row r="80" spans="1:30" ht="14.65" customHeight="1">
      <c r="A80" s="288" t="s">
        <v>51</v>
      </c>
      <c r="B80" s="281"/>
      <c r="C80" s="282"/>
      <c r="D80" s="282"/>
      <c r="E80" s="282"/>
      <c r="F80" s="283"/>
      <c r="G80" s="281"/>
      <c r="H80" s="282"/>
      <c r="I80" s="282"/>
      <c r="J80" s="282"/>
      <c r="K80" s="282"/>
      <c r="L80" s="283"/>
      <c r="M80" s="281"/>
      <c r="N80" s="282"/>
      <c r="O80" s="282"/>
      <c r="P80" s="282"/>
      <c r="Q80" s="282"/>
      <c r="R80" s="283"/>
      <c r="S80" s="281"/>
      <c r="T80" s="282"/>
      <c r="U80" s="282"/>
      <c r="V80" s="282"/>
      <c r="W80" s="282"/>
      <c r="X80" s="283"/>
    </row>
    <row r="81" spans="1:24">
      <c r="A81" s="271"/>
      <c r="B81" s="281"/>
      <c r="C81" s="282"/>
      <c r="D81" s="282"/>
      <c r="E81" s="282"/>
      <c r="F81" s="283"/>
      <c r="G81" s="281"/>
      <c r="H81" s="282"/>
      <c r="I81" s="282"/>
      <c r="J81" s="282"/>
      <c r="K81" s="282"/>
      <c r="L81" s="283"/>
      <c r="M81" s="281"/>
      <c r="N81" s="282"/>
      <c r="O81" s="282"/>
      <c r="P81" s="282"/>
      <c r="Q81" s="282"/>
      <c r="R81" s="283"/>
      <c r="S81" s="281"/>
      <c r="T81" s="282"/>
      <c r="U81" s="282"/>
      <c r="V81" s="282"/>
      <c r="W81" s="282"/>
      <c r="X81" s="283"/>
    </row>
    <row r="82" spans="1:24">
      <c r="A82" s="36"/>
      <c r="B82" s="281"/>
      <c r="C82" s="282"/>
      <c r="D82" s="282"/>
      <c r="E82" s="282"/>
      <c r="F82" s="283"/>
      <c r="G82" s="281"/>
      <c r="H82" s="282"/>
      <c r="I82" s="282"/>
      <c r="J82" s="282"/>
      <c r="K82" s="282"/>
      <c r="L82" s="283"/>
      <c r="M82" s="281"/>
      <c r="N82" s="282"/>
      <c r="O82" s="282"/>
      <c r="P82" s="282"/>
      <c r="Q82" s="282"/>
      <c r="R82" s="283"/>
      <c r="S82" s="281"/>
      <c r="T82" s="282"/>
      <c r="U82" s="282"/>
      <c r="V82" s="282"/>
      <c r="W82" s="282"/>
      <c r="X82" s="283"/>
    </row>
    <row r="83" spans="1:24" ht="14.65" customHeight="1">
      <c r="A83" s="271" t="s">
        <v>52</v>
      </c>
      <c r="B83" s="281"/>
      <c r="C83" s="282"/>
      <c r="D83" s="282"/>
      <c r="E83" s="282"/>
      <c r="F83" s="283"/>
      <c r="G83" s="281"/>
      <c r="H83" s="282"/>
      <c r="I83" s="282"/>
      <c r="J83" s="282"/>
      <c r="K83" s="282"/>
      <c r="L83" s="283"/>
      <c r="M83" s="281"/>
      <c r="N83" s="282"/>
      <c r="O83" s="282"/>
      <c r="P83" s="282"/>
      <c r="Q83" s="282"/>
      <c r="R83" s="283"/>
      <c r="S83" s="281"/>
      <c r="T83" s="282"/>
      <c r="U83" s="282"/>
      <c r="V83" s="282"/>
      <c r="W83" s="282"/>
      <c r="X83" s="283"/>
    </row>
    <row r="84" spans="1:24" ht="15" thickBot="1">
      <c r="A84" s="272"/>
      <c r="B84" s="281"/>
      <c r="C84" s="282"/>
      <c r="D84" s="282"/>
      <c r="E84" s="282"/>
      <c r="F84" s="283"/>
      <c r="G84" s="281"/>
      <c r="H84" s="282"/>
      <c r="I84" s="282"/>
      <c r="J84" s="282"/>
      <c r="K84" s="282"/>
      <c r="L84" s="283"/>
      <c r="M84" s="281"/>
      <c r="N84" s="282"/>
      <c r="O84" s="282"/>
      <c r="P84" s="282"/>
      <c r="Q84" s="282"/>
      <c r="R84" s="283"/>
      <c r="S84" s="281"/>
      <c r="T84" s="282"/>
      <c r="U84" s="282"/>
      <c r="V84" s="282"/>
      <c r="W84" s="282"/>
      <c r="X84" s="283"/>
    </row>
    <row r="85" spans="1:24" ht="15" thickBot="1">
      <c r="A85" s="37"/>
      <c r="B85" s="281"/>
      <c r="C85" s="282"/>
      <c r="D85" s="282"/>
      <c r="E85" s="282"/>
      <c r="F85" s="283"/>
      <c r="G85" s="281"/>
      <c r="H85" s="282"/>
      <c r="I85" s="282"/>
      <c r="J85" s="282"/>
      <c r="K85" s="282"/>
      <c r="L85" s="283"/>
      <c r="M85" s="281"/>
      <c r="N85" s="282"/>
      <c r="O85" s="282"/>
      <c r="P85" s="282"/>
      <c r="Q85" s="282"/>
      <c r="R85" s="283"/>
      <c r="S85" s="281"/>
      <c r="T85" s="282"/>
      <c r="U85" s="282"/>
      <c r="V85" s="282"/>
      <c r="W85" s="282"/>
      <c r="X85" s="283"/>
    </row>
    <row r="86" spans="1:24">
      <c r="A86" s="79" t="s">
        <v>29</v>
      </c>
      <c r="B86" s="281"/>
      <c r="C86" s="282"/>
      <c r="D86" s="282"/>
      <c r="E86" s="282"/>
      <c r="F86" s="283"/>
      <c r="G86" s="281"/>
      <c r="H86" s="282"/>
      <c r="I86" s="282"/>
      <c r="J86" s="282"/>
      <c r="K86" s="282"/>
      <c r="L86" s="283"/>
      <c r="M86" s="281"/>
      <c r="N86" s="282"/>
      <c r="O86" s="282"/>
      <c r="P86" s="282"/>
      <c r="Q86" s="282"/>
      <c r="R86" s="283"/>
      <c r="S86" s="281"/>
      <c r="T86" s="282"/>
      <c r="U86" s="282"/>
      <c r="V86" s="282"/>
      <c r="W86" s="282"/>
      <c r="X86" s="283"/>
    </row>
    <row r="87" spans="1:24">
      <c r="A87" s="177" t="s">
        <v>107</v>
      </c>
      <c r="B87" s="281"/>
      <c r="C87" s="282"/>
      <c r="D87" s="282"/>
      <c r="E87" s="282"/>
      <c r="F87" s="283"/>
      <c r="G87" s="281"/>
      <c r="H87" s="282"/>
      <c r="I87" s="282"/>
      <c r="J87" s="282"/>
      <c r="K87" s="282"/>
      <c r="L87" s="283"/>
      <c r="M87" s="281"/>
      <c r="N87" s="282"/>
      <c r="O87" s="282"/>
      <c r="P87" s="282"/>
      <c r="Q87" s="282"/>
      <c r="R87" s="283"/>
      <c r="S87" s="281"/>
      <c r="T87" s="282"/>
      <c r="U87" s="282"/>
      <c r="V87" s="282"/>
      <c r="W87" s="282"/>
      <c r="X87" s="283"/>
    </row>
    <row r="88" spans="1:24">
      <c r="A88" s="38"/>
      <c r="B88" s="281"/>
      <c r="C88" s="282"/>
      <c r="D88" s="282"/>
      <c r="E88" s="282"/>
      <c r="F88" s="283"/>
      <c r="G88" s="281"/>
      <c r="H88" s="282"/>
      <c r="I88" s="282"/>
      <c r="J88" s="282"/>
      <c r="K88" s="282"/>
      <c r="L88" s="283"/>
      <c r="M88" s="281"/>
      <c r="N88" s="282"/>
      <c r="O88" s="282"/>
      <c r="P88" s="282"/>
      <c r="Q88" s="282"/>
      <c r="R88" s="283"/>
      <c r="S88" s="281"/>
      <c r="T88" s="282"/>
      <c r="U88" s="282"/>
      <c r="V88" s="282"/>
      <c r="W88" s="282"/>
      <c r="X88" s="283"/>
    </row>
    <row r="89" spans="1:24" ht="14.65" customHeight="1">
      <c r="A89" s="179" t="s">
        <v>19</v>
      </c>
      <c r="B89" s="281"/>
      <c r="C89" s="282"/>
      <c r="D89" s="282"/>
      <c r="E89" s="282"/>
      <c r="F89" s="283"/>
      <c r="G89" s="281"/>
      <c r="H89" s="282"/>
      <c r="I89" s="282"/>
      <c r="J89" s="282"/>
      <c r="K89" s="282"/>
      <c r="L89" s="283"/>
      <c r="M89" s="281"/>
      <c r="N89" s="282"/>
      <c r="O89" s="282"/>
      <c r="P89" s="282"/>
      <c r="Q89" s="282"/>
      <c r="R89" s="283"/>
      <c r="S89" s="281"/>
      <c r="T89" s="282"/>
      <c r="U89" s="282"/>
      <c r="V89" s="282"/>
      <c r="W89" s="282"/>
      <c r="X89" s="283"/>
    </row>
    <row r="90" spans="1:24" ht="15" thickBot="1">
      <c r="A90" s="80" t="str" cm="1">
        <f t="array" aca="1" ref="A90" ca="1">INDIRECT( "Q" &amp;(10+A70))</f>
        <v>FAIL</v>
      </c>
      <c r="B90" s="281"/>
      <c r="C90" s="282"/>
      <c r="D90" s="282"/>
      <c r="E90" s="282"/>
      <c r="F90" s="283"/>
      <c r="G90" s="281"/>
      <c r="H90" s="282"/>
      <c r="I90" s="282"/>
      <c r="J90" s="282"/>
      <c r="K90" s="282"/>
      <c r="L90" s="283"/>
      <c r="M90" s="281"/>
      <c r="N90" s="282"/>
      <c r="O90" s="282"/>
      <c r="P90" s="282"/>
      <c r="Q90" s="282"/>
      <c r="R90" s="283"/>
      <c r="S90" s="281"/>
      <c r="T90" s="282"/>
      <c r="U90" s="282"/>
      <c r="V90" s="282"/>
      <c r="W90" s="282"/>
      <c r="X90" s="283"/>
    </row>
    <row r="91" spans="1:24">
      <c r="A91" s="38"/>
      <c r="B91" s="281"/>
      <c r="C91" s="282"/>
      <c r="D91" s="282"/>
      <c r="E91" s="282"/>
      <c r="F91" s="283"/>
      <c r="G91" s="281"/>
      <c r="H91" s="282"/>
      <c r="I91" s="282"/>
      <c r="J91" s="282"/>
      <c r="K91" s="282"/>
      <c r="L91" s="283"/>
      <c r="M91" s="281"/>
      <c r="N91" s="282"/>
      <c r="O91" s="282"/>
      <c r="P91" s="282"/>
      <c r="Q91" s="282"/>
      <c r="R91" s="283"/>
      <c r="S91" s="281"/>
      <c r="T91" s="282"/>
      <c r="U91" s="282"/>
      <c r="V91" s="282"/>
      <c r="W91" s="282"/>
      <c r="X91" s="283"/>
    </row>
    <row r="92" spans="1:24">
      <c r="A92" s="269" t="s">
        <v>21</v>
      </c>
      <c r="B92" s="281"/>
      <c r="C92" s="282"/>
      <c r="D92" s="282"/>
      <c r="E92" s="282"/>
      <c r="F92" s="283"/>
      <c r="G92" s="281"/>
      <c r="H92" s="282"/>
      <c r="I92" s="282"/>
      <c r="J92" s="282"/>
      <c r="K92" s="282"/>
      <c r="L92" s="283"/>
      <c r="M92" s="281"/>
      <c r="N92" s="282"/>
      <c r="O92" s="282"/>
      <c r="P92" s="282"/>
      <c r="Q92" s="282"/>
      <c r="R92" s="283"/>
      <c r="S92" s="281"/>
      <c r="T92" s="282"/>
      <c r="U92" s="282"/>
      <c r="V92" s="282"/>
      <c r="W92" s="282"/>
      <c r="X92" s="283"/>
    </row>
    <row r="93" spans="1:24">
      <c r="A93" s="305"/>
      <c r="B93" s="281"/>
      <c r="C93" s="282"/>
      <c r="D93" s="282"/>
      <c r="E93" s="282"/>
      <c r="F93" s="283"/>
      <c r="G93" s="281"/>
      <c r="H93" s="282"/>
      <c r="I93" s="282"/>
      <c r="J93" s="282"/>
      <c r="K93" s="282"/>
      <c r="L93" s="283"/>
      <c r="M93" s="281"/>
      <c r="N93" s="282"/>
      <c r="O93" s="282"/>
      <c r="P93" s="282"/>
      <c r="Q93" s="282"/>
      <c r="R93" s="283"/>
      <c r="S93" s="281"/>
      <c r="T93" s="282"/>
      <c r="U93" s="282"/>
      <c r="V93" s="282"/>
      <c r="W93" s="282"/>
      <c r="X93" s="283"/>
    </row>
    <row r="94" spans="1:24">
      <c r="A94" s="39"/>
      <c r="B94" s="281"/>
      <c r="C94" s="282"/>
      <c r="D94" s="282"/>
      <c r="E94" s="282"/>
      <c r="F94" s="283"/>
      <c r="G94" s="281"/>
      <c r="H94" s="282"/>
      <c r="I94" s="282"/>
      <c r="J94" s="282"/>
      <c r="K94" s="282"/>
      <c r="L94" s="283"/>
      <c r="M94" s="281"/>
      <c r="N94" s="282"/>
      <c r="O94" s="282"/>
      <c r="P94" s="282"/>
      <c r="Q94" s="282"/>
      <c r="R94" s="283"/>
      <c r="S94" s="281"/>
      <c r="T94" s="282"/>
      <c r="U94" s="282"/>
      <c r="V94" s="282"/>
      <c r="W94" s="282"/>
      <c r="X94" s="283"/>
    </row>
    <row r="95" spans="1:24" ht="14.65" customHeight="1">
      <c r="A95" s="269" t="s">
        <v>58</v>
      </c>
      <c r="B95" s="281"/>
      <c r="C95" s="282"/>
      <c r="D95" s="282"/>
      <c r="E95" s="282"/>
      <c r="F95" s="283"/>
      <c r="G95" s="281"/>
      <c r="H95" s="282"/>
      <c r="I95" s="282"/>
      <c r="J95" s="282"/>
      <c r="K95" s="282"/>
      <c r="L95" s="283"/>
      <c r="M95" s="281"/>
      <c r="N95" s="282"/>
      <c r="O95" s="282"/>
      <c r="P95" s="282"/>
      <c r="Q95" s="282"/>
      <c r="R95" s="283"/>
      <c r="S95" s="281"/>
      <c r="T95" s="282"/>
      <c r="U95" s="282"/>
      <c r="V95" s="282"/>
      <c r="W95" s="282"/>
      <c r="X95" s="283"/>
    </row>
    <row r="96" spans="1:24">
      <c r="A96" s="305"/>
      <c r="B96" s="281"/>
      <c r="C96" s="282"/>
      <c r="D96" s="282"/>
      <c r="E96" s="282"/>
      <c r="F96" s="283"/>
      <c r="G96" s="281"/>
      <c r="H96" s="282"/>
      <c r="I96" s="282"/>
      <c r="J96" s="282"/>
      <c r="K96" s="282"/>
      <c r="L96" s="283"/>
      <c r="M96" s="281"/>
      <c r="N96" s="282"/>
      <c r="O96" s="282"/>
      <c r="P96" s="282"/>
      <c r="Q96" s="282"/>
      <c r="R96" s="283"/>
      <c r="S96" s="281"/>
      <c r="T96" s="282"/>
      <c r="U96" s="282"/>
      <c r="V96" s="282"/>
      <c r="W96" s="282"/>
      <c r="X96" s="283"/>
    </row>
    <row r="97" spans="1:24">
      <c r="A97" s="38"/>
      <c r="B97" s="281"/>
      <c r="C97" s="282"/>
      <c r="D97" s="282"/>
      <c r="E97" s="282"/>
      <c r="F97" s="283"/>
      <c r="G97" s="281"/>
      <c r="H97" s="282"/>
      <c r="I97" s="282"/>
      <c r="J97" s="282"/>
      <c r="K97" s="282"/>
      <c r="L97" s="283"/>
      <c r="M97" s="281"/>
      <c r="N97" s="282"/>
      <c r="O97" s="282"/>
      <c r="P97" s="282"/>
      <c r="Q97" s="282"/>
      <c r="R97" s="283"/>
      <c r="S97" s="281"/>
      <c r="T97" s="282"/>
      <c r="U97" s="282"/>
      <c r="V97" s="282"/>
      <c r="W97" s="282"/>
      <c r="X97" s="283"/>
    </row>
    <row r="98" spans="1:24" ht="14.65" customHeight="1">
      <c r="A98" s="267" t="s">
        <v>59</v>
      </c>
      <c r="B98" s="281"/>
      <c r="C98" s="282"/>
      <c r="D98" s="282"/>
      <c r="E98" s="282"/>
      <c r="F98" s="283"/>
      <c r="G98" s="281"/>
      <c r="H98" s="282"/>
      <c r="I98" s="282"/>
      <c r="J98" s="282"/>
      <c r="K98" s="282"/>
      <c r="L98" s="283"/>
      <c r="M98" s="281"/>
      <c r="N98" s="282"/>
      <c r="O98" s="282"/>
      <c r="P98" s="282"/>
      <c r="Q98" s="282"/>
      <c r="R98" s="283"/>
      <c r="S98" s="281"/>
      <c r="T98" s="282"/>
      <c r="U98" s="282"/>
      <c r="V98" s="282"/>
      <c r="W98" s="282"/>
      <c r="X98" s="283"/>
    </row>
    <row r="99" spans="1:24">
      <c r="A99" s="267"/>
      <c r="B99" s="281"/>
      <c r="C99" s="282"/>
      <c r="D99" s="282"/>
      <c r="E99" s="282"/>
      <c r="F99" s="283"/>
      <c r="G99" s="281"/>
      <c r="H99" s="282"/>
      <c r="I99" s="282"/>
      <c r="J99" s="282"/>
      <c r="K99" s="282"/>
      <c r="L99" s="283"/>
      <c r="M99" s="281"/>
      <c r="N99" s="282"/>
      <c r="O99" s="282"/>
      <c r="P99" s="282"/>
      <c r="Q99" s="282"/>
      <c r="R99" s="283"/>
      <c r="S99" s="281"/>
      <c r="T99" s="282"/>
      <c r="U99" s="282"/>
      <c r="V99" s="282"/>
      <c r="W99" s="282"/>
      <c r="X99" s="283"/>
    </row>
    <row r="100" spans="1:24">
      <c r="A100" s="38"/>
      <c r="B100" s="281"/>
      <c r="C100" s="282"/>
      <c r="D100" s="282"/>
      <c r="E100" s="282"/>
      <c r="F100" s="283"/>
      <c r="G100" s="281"/>
      <c r="H100" s="282"/>
      <c r="I100" s="282"/>
      <c r="J100" s="282"/>
      <c r="K100" s="282"/>
      <c r="L100" s="283"/>
      <c r="M100" s="281"/>
      <c r="N100" s="282"/>
      <c r="O100" s="282"/>
      <c r="P100" s="282"/>
      <c r="Q100" s="282"/>
      <c r="R100" s="283"/>
      <c r="S100" s="281"/>
      <c r="T100" s="282"/>
      <c r="U100" s="282"/>
      <c r="V100" s="282"/>
      <c r="W100" s="282"/>
      <c r="X100" s="283"/>
    </row>
    <row r="101" spans="1:24" ht="15" thickBot="1">
      <c r="A101" s="80" t="str" cm="1">
        <f t="array" aca="1" ref="A101" ca="1">INDIRECT( "U" &amp;(10+A70))</f>
        <v>PASS</v>
      </c>
      <c r="B101" s="284"/>
      <c r="C101" s="285"/>
      <c r="D101" s="285"/>
      <c r="E101" s="285"/>
      <c r="F101" s="286"/>
      <c r="G101" s="284"/>
      <c r="H101" s="285"/>
      <c r="I101" s="285"/>
      <c r="J101" s="285"/>
      <c r="K101" s="285"/>
      <c r="L101" s="286"/>
      <c r="M101" s="284"/>
      <c r="N101" s="285"/>
      <c r="O101" s="285"/>
      <c r="P101" s="285"/>
      <c r="Q101" s="285"/>
      <c r="R101" s="286"/>
      <c r="S101" s="284"/>
      <c r="T101" s="285"/>
      <c r="U101" s="285"/>
      <c r="V101" s="285"/>
      <c r="W101" s="285"/>
      <c r="X101" s="286"/>
    </row>
    <row r="102" spans="1:24" ht="15" thickBot="1">
      <c r="A102" s="71"/>
      <c r="B102" s="273" t="s">
        <v>26</v>
      </c>
      <c r="C102" s="273"/>
      <c r="D102" s="273"/>
      <c r="E102" s="273"/>
      <c r="F102" s="72" t="str" cm="1">
        <f t="array" aca="1" ref="F102" ca="1">INDIRECT( "G" &amp;(10+A103))&amp;" / "&amp;INDIRECT( "H" &amp;(10+A103))&amp;" mV"</f>
        <v>0 / 0 mV</v>
      </c>
      <c r="G102" s="274" t="s">
        <v>27</v>
      </c>
      <c r="H102" s="273"/>
      <c r="I102" s="273"/>
      <c r="J102" s="273"/>
      <c r="K102" s="273"/>
      <c r="L102" s="73"/>
      <c r="M102" s="275" t="s">
        <v>28</v>
      </c>
      <c r="N102" s="276"/>
      <c r="O102" s="276"/>
      <c r="P102" s="276"/>
      <c r="Q102" s="276"/>
      <c r="R102" s="277"/>
      <c r="S102" s="275" t="s">
        <v>31</v>
      </c>
      <c r="T102" s="276"/>
      <c r="U102" s="276"/>
      <c r="V102" s="276"/>
      <c r="W102" s="276"/>
      <c r="X102" s="277"/>
    </row>
    <row r="103" spans="1:24" ht="25">
      <c r="A103" s="74">
        <f>$A13</f>
        <v>3</v>
      </c>
      <c r="B103" s="278"/>
      <c r="C103" s="279"/>
      <c r="D103" s="279"/>
      <c r="E103" s="279"/>
      <c r="F103" s="280"/>
      <c r="G103" s="278"/>
      <c r="H103" s="279"/>
      <c r="I103" s="279"/>
      <c r="J103" s="279"/>
      <c r="K103" s="279"/>
      <c r="L103" s="280"/>
      <c r="M103" s="278"/>
      <c r="N103" s="279"/>
      <c r="O103" s="279"/>
      <c r="P103" s="279"/>
      <c r="Q103" s="279"/>
      <c r="R103" s="280"/>
      <c r="S103" s="278"/>
      <c r="T103" s="279"/>
      <c r="U103" s="279"/>
      <c r="V103" s="279"/>
      <c r="W103" s="279"/>
      <c r="X103" s="280"/>
    </row>
    <row r="104" spans="1:24">
      <c r="A104" s="75"/>
      <c r="B104" s="281"/>
      <c r="C104" s="282"/>
      <c r="D104" s="282"/>
      <c r="E104" s="282"/>
      <c r="F104" s="283"/>
      <c r="G104" s="281"/>
      <c r="H104" s="282"/>
      <c r="I104" s="282"/>
      <c r="J104" s="282"/>
      <c r="K104" s="282"/>
      <c r="L104" s="283"/>
      <c r="M104" s="281"/>
      <c r="N104" s="282"/>
      <c r="O104" s="282"/>
      <c r="P104" s="282"/>
      <c r="Q104" s="282"/>
      <c r="R104" s="283"/>
      <c r="S104" s="281"/>
      <c r="T104" s="282"/>
      <c r="U104" s="282"/>
      <c r="V104" s="282"/>
      <c r="W104" s="282"/>
      <c r="X104" s="283"/>
    </row>
    <row r="105" spans="1:24">
      <c r="A105" s="76" t="str" cm="1">
        <f t="array" aca="1" ref="A105" ca="1">INDIRECT("F"&amp;(10+A103))&amp;"mV/us"</f>
        <v>2.5mV/us</v>
      </c>
      <c r="B105" s="281"/>
      <c r="C105" s="282"/>
      <c r="D105" s="282"/>
      <c r="E105" s="282"/>
      <c r="F105" s="283"/>
      <c r="G105" s="281"/>
      <c r="H105" s="282"/>
      <c r="I105" s="282"/>
      <c r="J105" s="282"/>
      <c r="K105" s="282"/>
      <c r="L105" s="283"/>
      <c r="M105" s="281"/>
      <c r="N105" s="282"/>
      <c r="O105" s="282"/>
      <c r="P105" s="282"/>
      <c r="Q105" s="282"/>
      <c r="R105" s="283"/>
      <c r="S105" s="281"/>
      <c r="T105" s="282"/>
      <c r="U105" s="282"/>
      <c r="V105" s="282"/>
      <c r="W105" s="282"/>
      <c r="X105" s="283"/>
    </row>
    <row r="106" spans="1:24">
      <c r="A106" s="76" t="str" cm="1">
        <f t="array" aca="1" ref="A106" ca="1">"PSI"&amp;INDIRECT("B"&amp;(10+A37))&amp;" "&amp;INDIRECT("C"&amp;(10+A37))&amp;"A"</f>
        <v>PSI7 0A</v>
      </c>
      <c r="B106" s="281"/>
      <c r="C106" s="282"/>
      <c r="D106" s="282"/>
      <c r="E106" s="282"/>
      <c r="F106" s="283"/>
      <c r="G106" s="281"/>
      <c r="H106" s="282"/>
      <c r="I106" s="282"/>
      <c r="J106" s="282"/>
      <c r="K106" s="282"/>
      <c r="L106" s="283"/>
      <c r="M106" s="281"/>
      <c r="N106" s="282"/>
      <c r="O106" s="282"/>
      <c r="P106" s="282"/>
      <c r="Q106" s="282"/>
      <c r="R106" s="283"/>
      <c r="S106" s="281"/>
      <c r="T106" s="282"/>
      <c r="U106" s="282"/>
      <c r="V106" s="282"/>
      <c r="W106" s="282"/>
      <c r="X106" s="283"/>
    </row>
    <row r="107" spans="1:24">
      <c r="A107" s="76" t="str" cm="1">
        <f t="array" aca="1" ref="A107" ca="1">INDIRECT("D"&amp;(10+A103))&amp;"mV-&gt;"&amp;INDIRECT("E"&amp;(10+A103))&amp;"mV"</f>
        <v>900mV-&gt;1500mV</v>
      </c>
      <c r="B107" s="281"/>
      <c r="C107" s="282"/>
      <c r="D107" s="282"/>
      <c r="E107" s="282"/>
      <c r="F107" s="283"/>
      <c r="G107" s="281"/>
      <c r="H107" s="282"/>
      <c r="I107" s="282"/>
      <c r="J107" s="282"/>
      <c r="K107" s="282"/>
      <c r="L107" s="283"/>
      <c r="M107" s="281"/>
      <c r="N107" s="282"/>
      <c r="O107" s="282"/>
      <c r="P107" s="282"/>
      <c r="Q107" s="282"/>
      <c r="R107" s="283"/>
      <c r="S107" s="281"/>
      <c r="T107" s="282"/>
      <c r="U107" s="282"/>
      <c r="V107" s="282"/>
      <c r="W107" s="282"/>
      <c r="X107" s="283"/>
    </row>
    <row r="108" spans="1:24">
      <c r="A108" s="75"/>
      <c r="B108" s="281"/>
      <c r="C108" s="282"/>
      <c r="D108" s="282"/>
      <c r="E108" s="282"/>
      <c r="F108" s="283"/>
      <c r="G108" s="281"/>
      <c r="H108" s="282"/>
      <c r="I108" s="282"/>
      <c r="J108" s="282"/>
      <c r="K108" s="282"/>
      <c r="L108" s="283"/>
      <c r="M108" s="281"/>
      <c r="N108" s="282"/>
      <c r="O108" s="282"/>
      <c r="P108" s="282"/>
      <c r="Q108" s="282"/>
      <c r="R108" s="283"/>
      <c r="S108" s="281"/>
      <c r="T108" s="282"/>
      <c r="U108" s="282"/>
      <c r="V108" s="282"/>
      <c r="W108" s="282"/>
      <c r="X108" s="283"/>
    </row>
    <row r="109" spans="1:24" ht="14.65" customHeight="1">
      <c r="A109" s="269" t="s">
        <v>57</v>
      </c>
      <c r="B109" s="281"/>
      <c r="C109" s="282"/>
      <c r="D109" s="282"/>
      <c r="E109" s="282"/>
      <c r="F109" s="283"/>
      <c r="G109" s="281"/>
      <c r="H109" s="282"/>
      <c r="I109" s="282"/>
      <c r="J109" s="282"/>
      <c r="K109" s="282"/>
      <c r="L109" s="283"/>
      <c r="M109" s="281"/>
      <c r="N109" s="282"/>
      <c r="O109" s="282"/>
      <c r="P109" s="282"/>
      <c r="Q109" s="282"/>
      <c r="R109" s="283"/>
      <c r="S109" s="281"/>
      <c r="T109" s="282"/>
      <c r="U109" s="282"/>
      <c r="V109" s="282"/>
      <c r="W109" s="282"/>
      <c r="X109" s="283"/>
    </row>
    <row r="110" spans="1:24">
      <c r="A110" s="270"/>
      <c r="B110" s="281"/>
      <c r="C110" s="282"/>
      <c r="D110" s="282"/>
      <c r="E110" s="282"/>
      <c r="F110" s="283"/>
      <c r="G110" s="281"/>
      <c r="H110" s="282"/>
      <c r="I110" s="282"/>
      <c r="J110" s="282"/>
      <c r="K110" s="282"/>
      <c r="L110" s="283"/>
      <c r="M110" s="281"/>
      <c r="N110" s="282"/>
      <c r="O110" s="282"/>
      <c r="P110" s="282"/>
      <c r="Q110" s="282"/>
      <c r="R110" s="283"/>
      <c r="S110" s="281"/>
      <c r="T110" s="282"/>
      <c r="U110" s="282"/>
      <c r="V110" s="282"/>
      <c r="W110" s="282"/>
      <c r="X110" s="283"/>
    </row>
    <row r="111" spans="1:24">
      <c r="A111" s="77" t="e" cm="1">
        <f t="array" aca="1" ref="A111" ca="1">INDIRECT( "N" &amp;(10+A103))</f>
        <v>#DIV/0!</v>
      </c>
      <c r="B111" s="281"/>
      <c r="C111" s="282"/>
      <c r="D111" s="282"/>
      <c r="E111" s="282"/>
      <c r="F111" s="283"/>
      <c r="G111" s="281"/>
      <c r="H111" s="282"/>
      <c r="I111" s="282"/>
      <c r="J111" s="282"/>
      <c r="K111" s="282"/>
      <c r="L111" s="283"/>
      <c r="M111" s="281"/>
      <c r="N111" s="282"/>
      <c r="O111" s="282"/>
      <c r="P111" s="282"/>
      <c r="Q111" s="282"/>
      <c r="R111" s="283"/>
      <c r="S111" s="281"/>
      <c r="T111" s="282"/>
      <c r="U111" s="282"/>
      <c r="V111" s="282"/>
      <c r="W111" s="282"/>
      <c r="X111" s="283"/>
    </row>
    <row r="112" spans="1:24">
      <c r="A112" s="78" t="e" cm="1">
        <f t="array" aca="1" ref="A112" ca="1">INDIRECT( "o" &amp;(10+A103))</f>
        <v>#DIV/0!</v>
      </c>
      <c r="B112" s="281"/>
      <c r="C112" s="282"/>
      <c r="D112" s="282"/>
      <c r="E112" s="282"/>
      <c r="F112" s="283"/>
      <c r="G112" s="281"/>
      <c r="H112" s="282"/>
      <c r="I112" s="282"/>
      <c r="J112" s="282"/>
      <c r="K112" s="282"/>
      <c r="L112" s="283"/>
      <c r="M112" s="281"/>
      <c r="N112" s="282"/>
      <c r="O112" s="282"/>
      <c r="P112" s="282"/>
      <c r="Q112" s="282"/>
      <c r="R112" s="283"/>
      <c r="S112" s="281"/>
      <c r="T112" s="282"/>
      <c r="U112" s="282"/>
      <c r="V112" s="282"/>
      <c r="W112" s="282"/>
      <c r="X112" s="283"/>
    </row>
    <row r="113" spans="1:24" ht="14.65" customHeight="1">
      <c r="A113" s="288" t="s">
        <v>51</v>
      </c>
      <c r="B113" s="281"/>
      <c r="C113" s="282"/>
      <c r="D113" s="282"/>
      <c r="E113" s="282"/>
      <c r="F113" s="283"/>
      <c r="G113" s="281"/>
      <c r="H113" s="282"/>
      <c r="I113" s="282"/>
      <c r="J113" s="282"/>
      <c r="K113" s="282"/>
      <c r="L113" s="283"/>
      <c r="M113" s="281"/>
      <c r="N113" s="282"/>
      <c r="O113" s="282"/>
      <c r="P113" s="282"/>
      <c r="Q113" s="282"/>
      <c r="R113" s="283"/>
      <c r="S113" s="281"/>
      <c r="T113" s="282"/>
      <c r="U113" s="282"/>
      <c r="V113" s="282"/>
      <c r="W113" s="282"/>
      <c r="X113" s="283"/>
    </row>
    <row r="114" spans="1:24">
      <c r="A114" s="271"/>
      <c r="B114" s="281"/>
      <c r="C114" s="282"/>
      <c r="D114" s="282"/>
      <c r="E114" s="282"/>
      <c r="F114" s="283"/>
      <c r="G114" s="281"/>
      <c r="H114" s="282"/>
      <c r="I114" s="282"/>
      <c r="J114" s="282"/>
      <c r="K114" s="282"/>
      <c r="L114" s="283"/>
      <c r="M114" s="281"/>
      <c r="N114" s="282"/>
      <c r="O114" s="282"/>
      <c r="P114" s="282"/>
      <c r="Q114" s="282"/>
      <c r="R114" s="283"/>
      <c r="S114" s="281"/>
      <c r="T114" s="282"/>
      <c r="U114" s="282"/>
      <c r="V114" s="282"/>
      <c r="W114" s="282"/>
      <c r="X114" s="283"/>
    </row>
    <row r="115" spans="1:24">
      <c r="A115" s="36"/>
      <c r="B115" s="281"/>
      <c r="C115" s="282"/>
      <c r="D115" s="282"/>
      <c r="E115" s="282"/>
      <c r="F115" s="283"/>
      <c r="G115" s="281"/>
      <c r="H115" s="282"/>
      <c r="I115" s="282"/>
      <c r="J115" s="282"/>
      <c r="K115" s="282"/>
      <c r="L115" s="283"/>
      <c r="M115" s="281"/>
      <c r="N115" s="282"/>
      <c r="O115" s="282"/>
      <c r="P115" s="282"/>
      <c r="Q115" s="282"/>
      <c r="R115" s="283"/>
      <c r="S115" s="281"/>
      <c r="T115" s="282"/>
      <c r="U115" s="282"/>
      <c r="V115" s="282"/>
      <c r="W115" s="282"/>
      <c r="X115" s="283"/>
    </row>
    <row r="116" spans="1:24" ht="15" customHeight="1">
      <c r="A116" s="271" t="s">
        <v>52</v>
      </c>
      <c r="B116" s="281"/>
      <c r="C116" s="282"/>
      <c r="D116" s="282"/>
      <c r="E116" s="282"/>
      <c r="F116" s="283"/>
      <c r="G116" s="281"/>
      <c r="H116" s="282"/>
      <c r="I116" s="282"/>
      <c r="J116" s="282"/>
      <c r="K116" s="282"/>
      <c r="L116" s="283"/>
      <c r="M116" s="281"/>
      <c r="N116" s="282"/>
      <c r="O116" s="282"/>
      <c r="P116" s="282"/>
      <c r="Q116" s="282"/>
      <c r="R116" s="283"/>
      <c r="S116" s="281"/>
      <c r="T116" s="282"/>
      <c r="U116" s="282"/>
      <c r="V116" s="282"/>
      <c r="W116" s="282"/>
      <c r="X116" s="283"/>
    </row>
    <row r="117" spans="1:24" ht="15" thickBot="1">
      <c r="A117" s="272"/>
      <c r="B117" s="281"/>
      <c r="C117" s="282"/>
      <c r="D117" s="282"/>
      <c r="E117" s="282"/>
      <c r="F117" s="283"/>
      <c r="G117" s="281"/>
      <c r="H117" s="282"/>
      <c r="I117" s="282"/>
      <c r="J117" s="282"/>
      <c r="K117" s="282"/>
      <c r="L117" s="283"/>
      <c r="M117" s="281"/>
      <c r="N117" s="282"/>
      <c r="O117" s="282"/>
      <c r="P117" s="282"/>
      <c r="Q117" s="282"/>
      <c r="R117" s="283"/>
      <c r="S117" s="281"/>
      <c r="T117" s="282"/>
      <c r="U117" s="282"/>
      <c r="V117" s="282"/>
      <c r="W117" s="282"/>
      <c r="X117" s="283"/>
    </row>
    <row r="118" spans="1:24" ht="15" thickBot="1">
      <c r="A118" s="37"/>
      <c r="B118" s="281"/>
      <c r="C118" s="282"/>
      <c r="D118" s="282"/>
      <c r="E118" s="282"/>
      <c r="F118" s="283"/>
      <c r="G118" s="281"/>
      <c r="H118" s="282"/>
      <c r="I118" s="282"/>
      <c r="J118" s="282"/>
      <c r="K118" s="282"/>
      <c r="L118" s="283"/>
      <c r="M118" s="281"/>
      <c r="N118" s="282"/>
      <c r="O118" s="282"/>
      <c r="P118" s="282"/>
      <c r="Q118" s="282"/>
      <c r="R118" s="283"/>
      <c r="S118" s="281"/>
      <c r="T118" s="282"/>
      <c r="U118" s="282"/>
      <c r="V118" s="282"/>
      <c r="W118" s="282"/>
      <c r="X118" s="283"/>
    </row>
    <row r="119" spans="1:24">
      <c r="A119" s="79" t="s">
        <v>109</v>
      </c>
      <c r="B119" s="281"/>
      <c r="C119" s="282"/>
      <c r="D119" s="282"/>
      <c r="E119" s="282"/>
      <c r="F119" s="283"/>
      <c r="G119" s="281"/>
      <c r="H119" s="282"/>
      <c r="I119" s="282"/>
      <c r="J119" s="282"/>
      <c r="K119" s="282"/>
      <c r="L119" s="283"/>
      <c r="M119" s="281"/>
      <c r="N119" s="282"/>
      <c r="O119" s="282"/>
      <c r="P119" s="282"/>
      <c r="Q119" s="282"/>
      <c r="R119" s="283"/>
      <c r="S119" s="281"/>
      <c r="T119" s="282"/>
      <c r="U119" s="282"/>
      <c r="V119" s="282"/>
      <c r="W119" s="282"/>
      <c r="X119" s="283"/>
    </row>
    <row r="120" spans="1:24">
      <c r="A120" s="177" t="s">
        <v>107</v>
      </c>
      <c r="B120" s="281"/>
      <c r="C120" s="282"/>
      <c r="D120" s="282"/>
      <c r="E120" s="282"/>
      <c r="F120" s="283"/>
      <c r="G120" s="281"/>
      <c r="H120" s="282"/>
      <c r="I120" s="282"/>
      <c r="J120" s="282"/>
      <c r="K120" s="282"/>
      <c r="L120" s="283"/>
      <c r="M120" s="281"/>
      <c r="N120" s="282"/>
      <c r="O120" s="282"/>
      <c r="P120" s="282"/>
      <c r="Q120" s="282"/>
      <c r="R120" s="283"/>
      <c r="S120" s="281"/>
      <c r="T120" s="282"/>
      <c r="U120" s="282"/>
      <c r="V120" s="282"/>
      <c r="W120" s="282"/>
      <c r="X120" s="283"/>
    </row>
    <row r="121" spans="1:24">
      <c r="A121" s="38"/>
      <c r="B121" s="281"/>
      <c r="C121" s="282"/>
      <c r="D121" s="282"/>
      <c r="E121" s="282"/>
      <c r="F121" s="283"/>
      <c r="G121" s="281"/>
      <c r="H121" s="282"/>
      <c r="I121" s="282"/>
      <c r="J121" s="282"/>
      <c r="K121" s="282"/>
      <c r="L121" s="283"/>
      <c r="M121" s="281"/>
      <c r="N121" s="282"/>
      <c r="O121" s="282"/>
      <c r="P121" s="282"/>
      <c r="Q121" s="282"/>
      <c r="R121" s="283"/>
      <c r="S121" s="281"/>
      <c r="T121" s="282"/>
      <c r="U121" s="282"/>
      <c r="V121" s="282"/>
      <c r="W121" s="282"/>
      <c r="X121" s="283"/>
    </row>
    <row r="122" spans="1:24" ht="14.65" customHeight="1">
      <c r="A122" s="179" t="s">
        <v>19</v>
      </c>
      <c r="B122" s="281"/>
      <c r="C122" s="282"/>
      <c r="D122" s="282"/>
      <c r="E122" s="282"/>
      <c r="F122" s="283"/>
      <c r="G122" s="281"/>
      <c r="H122" s="282"/>
      <c r="I122" s="282"/>
      <c r="J122" s="282"/>
      <c r="K122" s="282"/>
      <c r="L122" s="283"/>
      <c r="M122" s="281"/>
      <c r="N122" s="282"/>
      <c r="O122" s="282"/>
      <c r="P122" s="282"/>
      <c r="Q122" s="282"/>
      <c r="R122" s="283"/>
      <c r="S122" s="281"/>
      <c r="T122" s="282"/>
      <c r="U122" s="282"/>
      <c r="V122" s="282"/>
      <c r="W122" s="282"/>
      <c r="X122" s="283"/>
    </row>
    <row r="123" spans="1:24" ht="15" thickBot="1">
      <c r="A123" s="80" t="str" cm="1">
        <f t="array" aca="1" ref="A123" ca="1">INDIRECT( "Q" &amp;(10+A103))</f>
        <v>FAIL</v>
      </c>
      <c r="B123" s="281"/>
      <c r="C123" s="282"/>
      <c r="D123" s="282"/>
      <c r="E123" s="282"/>
      <c r="F123" s="283"/>
      <c r="G123" s="281"/>
      <c r="H123" s="282"/>
      <c r="I123" s="282"/>
      <c r="J123" s="282"/>
      <c r="K123" s="282"/>
      <c r="L123" s="283"/>
      <c r="M123" s="281"/>
      <c r="N123" s="282"/>
      <c r="O123" s="282"/>
      <c r="P123" s="282"/>
      <c r="Q123" s="282"/>
      <c r="R123" s="283"/>
      <c r="S123" s="281"/>
      <c r="T123" s="282"/>
      <c r="U123" s="282"/>
      <c r="V123" s="282"/>
      <c r="W123" s="282"/>
      <c r="X123" s="283"/>
    </row>
    <row r="124" spans="1:24">
      <c r="A124" s="38"/>
      <c r="B124" s="281"/>
      <c r="C124" s="282"/>
      <c r="D124" s="282"/>
      <c r="E124" s="282"/>
      <c r="F124" s="283"/>
      <c r="G124" s="281"/>
      <c r="H124" s="282"/>
      <c r="I124" s="282"/>
      <c r="J124" s="282"/>
      <c r="K124" s="282"/>
      <c r="L124" s="283"/>
      <c r="M124" s="281"/>
      <c r="N124" s="282"/>
      <c r="O124" s="282"/>
      <c r="P124" s="282"/>
      <c r="Q124" s="282"/>
      <c r="R124" s="283"/>
      <c r="S124" s="281"/>
      <c r="T124" s="282"/>
      <c r="U124" s="282"/>
      <c r="V124" s="282"/>
      <c r="W124" s="282"/>
      <c r="X124" s="283"/>
    </row>
    <row r="125" spans="1:24">
      <c r="A125" s="269" t="s">
        <v>21</v>
      </c>
      <c r="B125" s="281"/>
      <c r="C125" s="282"/>
      <c r="D125" s="282"/>
      <c r="E125" s="282"/>
      <c r="F125" s="283"/>
      <c r="G125" s="281"/>
      <c r="H125" s="282"/>
      <c r="I125" s="282"/>
      <c r="J125" s="282"/>
      <c r="K125" s="282"/>
      <c r="L125" s="283"/>
      <c r="M125" s="281"/>
      <c r="N125" s="282"/>
      <c r="O125" s="282"/>
      <c r="P125" s="282"/>
      <c r="Q125" s="282"/>
      <c r="R125" s="283"/>
      <c r="S125" s="281"/>
      <c r="T125" s="282"/>
      <c r="U125" s="282"/>
      <c r="V125" s="282"/>
      <c r="W125" s="282"/>
      <c r="X125" s="283"/>
    </row>
    <row r="126" spans="1:24">
      <c r="A126" s="305"/>
      <c r="B126" s="281"/>
      <c r="C126" s="282"/>
      <c r="D126" s="282"/>
      <c r="E126" s="282"/>
      <c r="F126" s="283"/>
      <c r="G126" s="281"/>
      <c r="H126" s="282"/>
      <c r="I126" s="282"/>
      <c r="J126" s="282"/>
      <c r="K126" s="282"/>
      <c r="L126" s="283"/>
      <c r="M126" s="281"/>
      <c r="N126" s="282"/>
      <c r="O126" s="282"/>
      <c r="P126" s="282"/>
      <c r="Q126" s="282"/>
      <c r="R126" s="283"/>
      <c r="S126" s="281"/>
      <c r="T126" s="282"/>
      <c r="U126" s="282"/>
      <c r="V126" s="282"/>
      <c r="W126" s="282"/>
      <c r="X126" s="283"/>
    </row>
    <row r="127" spans="1:24">
      <c r="A127" s="39"/>
      <c r="B127" s="281"/>
      <c r="C127" s="282"/>
      <c r="D127" s="282"/>
      <c r="E127" s="282"/>
      <c r="F127" s="283"/>
      <c r="G127" s="281"/>
      <c r="H127" s="282"/>
      <c r="I127" s="282"/>
      <c r="J127" s="282"/>
      <c r="K127" s="282"/>
      <c r="L127" s="283"/>
      <c r="M127" s="281"/>
      <c r="N127" s="282"/>
      <c r="O127" s="282"/>
      <c r="P127" s="282"/>
      <c r="Q127" s="282"/>
      <c r="R127" s="283"/>
      <c r="S127" s="281"/>
      <c r="T127" s="282"/>
      <c r="U127" s="282"/>
      <c r="V127" s="282"/>
      <c r="W127" s="282"/>
      <c r="X127" s="283"/>
    </row>
    <row r="128" spans="1:24" ht="14.65" customHeight="1">
      <c r="A128" s="269" t="s">
        <v>58</v>
      </c>
      <c r="B128" s="281"/>
      <c r="C128" s="282"/>
      <c r="D128" s="282"/>
      <c r="E128" s="282"/>
      <c r="F128" s="283"/>
      <c r="G128" s="281"/>
      <c r="H128" s="282"/>
      <c r="I128" s="282"/>
      <c r="J128" s="282"/>
      <c r="K128" s="282"/>
      <c r="L128" s="283"/>
      <c r="M128" s="281"/>
      <c r="N128" s="282"/>
      <c r="O128" s="282"/>
      <c r="P128" s="282"/>
      <c r="Q128" s="282"/>
      <c r="R128" s="283"/>
      <c r="S128" s="281"/>
      <c r="T128" s="282"/>
      <c r="U128" s="282"/>
      <c r="V128" s="282"/>
      <c r="W128" s="282"/>
      <c r="X128" s="283"/>
    </row>
    <row r="129" spans="1:24">
      <c r="A129" s="305"/>
      <c r="B129" s="281"/>
      <c r="C129" s="282"/>
      <c r="D129" s="282"/>
      <c r="E129" s="282"/>
      <c r="F129" s="283"/>
      <c r="G129" s="281"/>
      <c r="H129" s="282"/>
      <c r="I129" s="282"/>
      <c r="J129" s="282"/>
      <c r="K129" s="282"/>
      <c r="L129" s="283"/>
      <c r="M129" s="281"/>
      <c r="N129" s="282"/>
      <c r="O129" s="282"/>
      <c r="P129" s="282"/>
      <c r="Q129" s="282"/>
      <c r="R129" s="283"/>
      <c r="S129" s="281"/>
      <c r="T129" s="282"/>
      <c r="U129" s="282"/>
      <c r="V129" s="282"/>
      <c r="W129" s="282"/>
      <c r="X129" s="283"/>
    </row>
    <row r="130" spans="1:24">
      <c r="A130" s="38"/>
      <c r="B130" s="281"/>
      <c r="C130" s="282"/>
      <c r="D130" s="282"/>
      <c r="E130" s="282"/>
      <c r="F130" s="283"/>
      <c r="G130" s="281"/>
      <c r="H130" s="282"/>
      <c r="I130" s="282"/>
      <c r="J130" s="282"/>
      <c r="K130" s="282"/>
      <c r="L130" s="283"/>
      <c r="M130" s="281"/>
      <c r="N130" s="282"/>
      <c r="O130" s="282"/>
      <c r="P130" s="282"/>
      <c r="Q130" s="282"/>
      <c r="R130" s="283"/>
      <c r="S130" s="281"/>
      <c r="T130" s="282"/>
      <c r="U130" s="282"/>
      <c r="V130" s="282"/>
      <c r="W130" s="282"/>
      <c r="X130" s="283"/>
    </row>
    <row r="131" spans="1:24" ht="14.65" customHeight="1">
      <c r="A131" s="267" t="s">
        <v>59</v>
      </c>
      <c r="B131" s="281"/>
      <c r="C131" s="282"/>
      <c r="D131" s="282"/>
      <c r="E131" s="282"/>
      <c r="F131" s="283"/>
      <c r="G131" s="281"/>
      <c r="H131" s="282"/>
      <c r="I131" s="282"/>
      <c r="J131" s="282"/>
      <c r="K131" s="282"/>
      <c r="L131" s="283"/>
      <c r="M131" s="281"/>
      <c r="N131" s="282"/>
      <c r="O131" s="282"/>
      <c r="P131" s="282"/>
      <c r="Q131" s="282"/>
      <c r="R131" s="283"/>
      <c r="S131" s="281"/>
      <c r="T131" s="282"/>
      <c r="U131" s="282"/>
      <c r="V131" s="282"/>
      <c r="W131" s="282"/>
      <c r="X131" s="283"/>
    </row>
    <row r="132" spans="1:24">
      <c r="A132" s="267"/>
      <c r="B132" s="281"/>
      <c r="C132" s="282"/>
      <c r="D132" s="282"/>
      <c r="E132" s="282"/>
      <c r="F132" s="283"/>
      <c r="G132" s="281"/>
      <c r="H132" s="282"/>
      <c r="I132" s="282"/>
      <c r="J132" s="282"/>
      <c r="K132" s="282"/>
      <c r="L132" s="283"/>
      <c r="M132" s="281"/>
      <c r="N132" s="282"/>
      <c r="O132" s="282"/>
      <c r="P132" s="282"/>
      <c r="Q132" s="282"/>
      <c r="R132" s="283"/>
      <c r="S132" s="281"/>
      <c r="T132" s="282"/>
      <c r="U132" s="282"/>
      <c r="V132" s="282"/>
      <c r="W132" s="282"/>
      <c r="X132" s="283"/>
    </row>
    <row r="133" spans="1:24">
      <c r="A133" s="38"/>
      <c r="B133" s="281"/>
      <c r="C133" s="282"/>
      <c r="D133" s="282"/>
      <c r="E133" s="282"/>
      <c r="F133" s="283"/>
      <c r="G133" s="281"/>
      <c r="H133" s="282"/>
      <c r="I133" s="282"/>
      <c r="J133" s="282"/>
      <c r="K133" s="282"/>
      <c r="L133" s="283"/>
      <c r="M133" s="281"/>
      <c r="N133" s="282"/>
      <c r="O133" s="282"/>
      <c r="P133" s="282"/>
      <c r="Q133" s="282"/>
      <c r="R133" s="283"/>
      <c r="S133" s="281"/>
      <c r="T133" s="282"/>
      <c r="U133" s="282"/>
      <c r="V133" s="282"/>
      <c r="W133" s="282"/>
      <c r="X133" s="283"/>
    </row>
    <row r="134" spans="1:24" ht="15" thickBot="1">
      <c r="A134" s="80" t="str" cm="1">
        <f t="array" aca="1" ref="A134" ca="1">INDIRECT( "U" &amp;(10+A103))</f>
        <v>PASS</v>
      </c>
      <c r="B134" s="284"/>
      <c r="C134" s="285"/>
      <c r="D134" s="285"/>
      <c r="E134" s="285"/>
      <c r="F134" s="286"/>
      <c r="G134" s="284"/>
      <c r="H134" s="285"/>
      <c r="I134" s="285"/>
      <c r="J134" s="285"/>
      <c r="K134" s="285"/>
      <c r="L134" s="286"/>
      <c r="M134" s="284"/>
      <c r="N134" s="285"/>
      <c r="O134" s="285"/>
      <c r="P134" s="285"/>
      <c r="Q134" s="285"/>
      <c r="R134" s="286"/>
      <c r="S134" s="284"/>
      <c r="T134" s="285"/>
      <c r="U134" s="285"/>
      <c r="V134" s="285"/>
      <c r="W134" s="285"/>
      <c r="X134" s="286"/>
    </row>
    <row r="135" spans="1:24" ht="15" thickBot="1">
      <c r="A135" s="71"/>
      <c r="B135" s="289" t="s">
        <v>26</v>
      </c>
      <c r="C135" s="290"/>
      <c r="D135" s="290"/>
      <c r="E135" s="290"/>
      <c r="F135" s="72" t="str" cm="1">
        <f t="array" aca="1" ref="F135" ca="1">INDIRECT( "G" &amp;(10+A136))&amp;" / "&amp;INDIRECT( "H" &amp;(10+A136))&amp;" mV"</f>
        <v>0 / 0 mV</v>
      </c>
      <c r="G135" s="289" t="s">
        <v>27</v>
      </c>
      <c r="H135" s="290"/>
      <c r="I135" s="290"/>
      <c r="J135" s="290"/>
      <c r="K135" s="290"/>
      <c r="L135" s="73"/>
      <c r="M135" s="291" t="s">
        <v>28</v>
      </c>
      <c r="N135" s="292"/>
      <c r="O135" s="292"/>
      <c r="P135" s="292"/>
      <c r="Q135" s="292"/>
      <c r="R135" s="293"/>
      <c r="S135" s="291" t="s">
        <v>31</v>
      </c>
      <c r="T135" s="292"/>
      <c r="U135" s="292"/>
      <c r="V135" s="292"/>
      <c r="W135" s="292"/>
      <c r="X135" s="293"/>
    </row>
    <row r="136" spans="1:24" ht="25">
      <c r="A136" s="74">
        <f>$A14</f>
        <v>4</v>
      </c>
      <c r="B136" s="278"/>
      <c r="C136" s="279"/>
      <c r="D136" s="279"/>
      <c r="E136" s="279"/>
      <c r="F136" s="280"/>
      <c r="G136" s="278"/>
      <c r="H136" s="279"/>
      <c r="I136" s="279"/>
      <c r="J136" s="279"/>
      <c r="K136" s="279"/>
      <c r="L136" s="280"/>
      <c r="M136" s="278"/>
      <c r="N136" s="279"/>
      <c r="O136" s="279"/>
      <c r="P136" s="279"/>
      <c r="Q136" s="279"/>
      <c r="R136" s="280"/>
      <c r="S136" s="278"/>
      <c r="T136" s="279"/>
      <c r="U136" s="279"/>
      <c r="V136" s="279"/>
      <c r="W136" s="279"/>
      <c r="X136" s="280"/>
    </row>
    <row r="137" spans="1:24">
      <c r="A137" s="75"/>
      <c r="B137" s="281"/>
      <c r="C137" s="282"/>
      <c r="D137" s="282"/>
      <c r="E137" s="282"/>
      <c r="F137" s="283"/>
      <c r="G137" s="281"/>
      <c r="H137" s="282"/>
      <c r="I137" s="282"/>
      <c r="J137" s="282"/>
      <c r="K137" s="282"/>
      <c r="L137" s="283"/>
      <c r="M137" s="281"/>
      <c r="N137" s="282"/>
      <c r="O137" s="282"/>
      <c r="P137" s="282"/>
      <c r="Q137" s="282"/>
      <c r="R137" s="283"/>
      <c r="S137" s="281"/>
      <c r="T137" s="282"/>
      <c r="U137" s="282"/>
      <c r="V137" s="282"/>
      <c r="W137" s="282"/>
      <c r="X137" s="283"/>
    </row>
    <row r="138" spans="1:24">
      <c r="A138" s="76" t="str" cm="1">
        <f t="array" aca="1" ref="A138" ca="1">INDIRECT("F"&amp;(10+A103))&amp;"mV/us"</f>
        <v>2.5mV/us</v>
      </c>
      <c r="B138" s="281"/>
      <c r="C138" s="282"/>
      <c r="D138" s="282"/>
      <c r="E138" s="282"/>
      <c r="F138" s="283"/>
      <c r="G138" s="281"/>
      <c r="H138" s="282"/>
      <c r="I138" s="282"/>
      <c r="J138" s="282"/>
      <c r="K138" s="282"/>
      <c r="L138" s="283"/>
      <c r="M138" s="281"/>
      <c r="N138" s="282"/>
      <c r="O138" s="282"/>
      <c r="P138" s="282"/>
      <c r="Q138" s="282"/>
      <c r="R138" s="283"/>
      <c r="S138" s="281"/>
      <c r="T138" s="282"/>
      <c r="U138" s="282"/>
      <c r="V138" s="282"/>
      <c r="W138" s="282"/>
      <c r="X138" s="283"/>
    </row>
    <row r="139" spans="1:24">
      <c r="A139" s="76" t="str" cm="1">
        <f t="array" aca="1" ref="A139" ca="1">"PSI"&amp;INDIRECT("B"&amp;(10+A136))&amp;" "&amp;INDIRECT("C"&amp;(10+A136))&amp;"A"</f>
        <v>PSI7 87.5A</v>
      </c>
      <c r="B139" s="281"/>
      <c r="C139" s="282"/>
      <c r="D139" s="282"/>
      <c r="E139" s="282"/>
      <c r="F139" s="283"/>
      <c r="G139" s="281"/>
      <c r="H139" s="282"/>
      <c r="I139" s="282"/>
      <c r="J139" s="282"/>
      <c r="K139" s="282"/>
      <c r="L139" s="283"/>
      <c r="M139" s="281"/>
      <c r="N139" s="282"/>
      <c r="O139" s="282"/>
      <c r="P139" s="282"/>
      <c r="Q139" s="282"/>
      <c r="R139" s="283"/>
      <c r="S139" s="281"/>
      <c r="T139" s="282"/>
      <c r="U139" s="282"/>
      <c r="V139" s="282"/>
      <c r="W139" s="282"/>
      <c r="X139" s="283"/>
    </row>
    <row r="140" spans="1:24">
      <c r="A140" s="76" t="str" cm="1">
        <f t="array" aca="1" ref="A140" ca="1">INDIRECT("D"&amp;(10+A136))&amp;"mV-&gt;"&amp;INDIRECT("E"&amp;(10+A136))&amp;"mV"</f>
        <v>550mV-&gt;900mV</v>
      </c>
      <c r="B140" s="281"/>
      <c r="C140" s="282"/>
      <c r="D140" s="282"/>
      <c r="E140" s="282"/>
      <c r="F140" s="283"/>
      <c r="G140" s="281"/>
      <c r="H140" s="282"/>
      <c r="I140" s="282"/>
      <c r="J140" s="282"/>
      <c r="K140" s="282"/>
      <c r="L140" s="283"/>
      <c r="M140" s="281"/>
      <c r="N140" s="282"/>
      <c r="O140" s="282"/>
      <c r="P140" s="282"/>
      <c r="Q140" s="282"/>
      <c r="R140" s="283"/>
      <c r="S140" s="281"/>
      <c r="T140" s="282"/>
      <c r="U140" s="282"/>
      <c r="V140" s="282"/>
      <c r="W140" s="282"/>
      <c r="X140" s="283"/>
    </row>
    <row r="141" spans="1:24">
      <c r="A141" s="75"/>
      <c r="B141" s="281"/>
      <c r="C141" s="282"/>
      <c r="D141" s="282"/>
      <c r="E141" s="282"/>
      <c r="F141" s="283"/>
      <c r="G141" s="281"/>
      <c r="H141" s="282"/>
      <c r="I141" s="282"/>
      <c r="J141" s="282"/>
      <c r="K141" s="282"/>
      <c r="L141" s="283"/>
      <c r="M141" s="281"/>
      <c r="N141" s="282"/>
      <c r="O141" s="282"/>
      <c r="P141" s="282"/>
      <c r="Q141" s="282"/>
      <c r="R141" s="283"/>
      <c r="S141" s="281"/>
      <c r="T141" s="282"/>
      <c r="U141" s="282"/>
      <c r="V141" s="282"/>
      <c r="W141" s="282"/>
      <c r="X141" s="283"/>
    </row>
    <row r="142" spans="1:24" ht="14.65" customHeight="1">
      <c r="A142" s="269" t="s">
        <v>57</v>
      </c>
      <c r="B142" s="281"/>
      <c r="C142" s="282"/>
      <c r="D142" s="282"/>
      <c r="E142" s="282"/>
      <c r="F142" s="283"/>
      <c r="G142" s="281"/>
      <c r="H142" s="282"/>
      <c r="I142" s="282"/>
      <c r="J142" s="282"/>
      <c r="K142" s="282"/>
      <c r="L142" s="283"/>
      <c r="M142" s="281"/>
      <c r="N142" s="282"/>
      <c r="O142" s="282"/>
      <c r="P142" s="282"/>
      <c r="Q142" s="282"/>
      <c r="R142" s="283"/>
      <c r="S142" s="281"/>
      <c r="T142" s="282"/>
      <c r="U142" s="282"/>
      <c r="V142" s="282"/>
      <c r="W142" s="282"/>
      <c r="X142" s="283"/>
    </row>
    <row r="143" spans="1:24">
      <c r="A143" s="270"/>
      <c r="B143" s="281"/>
      <c r="C143" s="282"/>
      <c r="D143" s="282"/>
      <c r="E143" s="282"/>
      <c r="F143" s="283"/>
      <c r="G143" s="281"/>
      <c r="H143" s="282"/>
      <c r="I143" s="282"/>
      <c r="J143" s="282"/>
      <c r="K143" s="282"/>
      <c r="L143" s="283"/>
      <c r="M143" s="281"/>
      <c r="N143" s="282"/>
      <c r="O143" s="282"/>
      <c r="P143" s="282"/>
      <c r="Q143" s="282"/>
      <c r="R143" s="283"/>
      <c r="S143" s="281"/>
      <c r="T143" s="282"/>
      <c r="U143" s="282"/>
      <c r="V143" s="282"/>
      <c r="W143" s="282"/>
      <c r="X143" s="283"/>
    </row>
    <row r="144" spans="1:24">
      <c r="A144" s="77" t="e" cm="1">
        <f t="array" aca="1" ref="A144" ca="1">INDIRECT( "N" &amp;(10+A136))</f>
        <v>#DIV/0!</v>
      </c>
      <c r="B144" s="281"/>
      <c r="C144" s="282"/>
      <c r="D144" s="282"/>
      <c r="E144" s="282"/>
      <c r="F144" s="283"/>
      <c r="G144" s="281"/>
      <c r="H144" s="282"/>
      <c r="I144" s="282"/>
      <c r="J144" s="282"/>
      <c r="K144" s="282"/>
      <c r="L144" s="283"/>
      <c r="M144" s="281"/>
      <c r="N144" s="282"/>
      <c r="O144" s="282"/>
      <c r="P144" s="282"/>
      <c r="Q144" s="282"/>
      <c r="R144" s="283"/>
      <c r="S144" s="281"/>
      <c r="T144" s="282"/>
      <c r="U144" s="282"/>
      <c r="V144" s="282"/>
      <c r="W144" s="282"/>
      <c r="X144" s="283"/>
    </row>
    <row r="145" spans="1:24">
      <c r="A145" s="78" t="e" cm="1">
        <f t="array" aca="1" ref="A145" ca="1">INDIRECT( "o" &amp;(10+A136))</f>
        <v>#DIV/0!</v>
      </c>
      <c r="B145" s="281"/>
      <c r="C145" s="282"/>
      <c r="D145" s="282"/>
      <c r="E145" s="282"/>
      <c r="F145" s="283"/>
      <c r="G145" s="281"/>
      <c r="H145" s="282"/>
      <c r="I145" s="282"/>
      <c r="J145" s="282"/>
      <c r="K145" s="282"/>
      <c r="L145" s="283"/>
      <c r="M145" s="281"/>
      <c r="N145" s="282"/>
      <c r="O145" s="282"/>
      <c r="P145" s="282"/>
      <c r="Q145" s="282"/>
      <c r="R145" s="283"/>
      <c r="S145" s="281"/>
      <c r="T145" s="282"/>
      <c r="U145" s="282"/>
      <c r="V145" s="282"/>
      <c r="W145" s="282"/>
      <c r="X145" s="283"/>
    </row>
    <row r="146" spans="1:24" ht="14.65" customHeight="1">
      <c r="A146" s="288" t="s">
        <v>51</v>
      </c>
      <c r="B146" s="281"/>
      <c r="C146" s="282"/>
      <c r="D146" s="282"/>
      <c r="E146" s="282"/>
      <c r="F146" s="283"/>
      <c r="G146" s="281"/>
      <c r="H146" s="282"/>
      <c r="I146" s="282"/>
      <c r="J146" s="282"/>
      <c r="K146" s="282"/>
      <c r="L146" s="283"/>
      <c r="M146" s="281"/>
      <c r="N146" s="282"/>
      <c r="O146" s="282"/>
      <c r="P146" s="282"/>
      <c r="Q146" s="282"/>
      <c r="R146" s="283"/>
      <c r="S146" s="281"/>
      <c r="T146" s="282"/>
      <c r="U146" s="282"/>
      <c r="V146" s="282"/>
      <c r="W146" s="282"/>
      <c r="X146" s="283"/>
    </row>
    <row r="147" spans="1:24">
      <c r="A147" s="271"/>
      <c r="B147" s="281"/>
      <c r="C147" s="282"/>
      <c r="D147" s="282"/>
      <c r="E147" s="282"/>
      <c r="F147" s="283"/>
      <c r="G147" s="281"/>
      <c r="H147" s="282"/>
      <c r="I147" s="282"/>
      <c r="J147" s="282"/>
      <c r="K147" s="282"/>
      <c r="L147" s="283"/>
      <c r="M147" s="281"/>
      <c r="N147" s="282"/>
      <c r="O147" s="282"/>
      <c r="P147" s="282"/>
      <c r="Q147" s="282"/>
      <c r="R147" s="283"/>
      <c r="S147" s="281"/>
      <c r="T147" s="282"/>
      <c r="U147" s="282"/>
      <c r="V147" s="282"/>
      <c r="W147" s="282"/>
      <c r="X147" s="283"/>
    </row>
    <row r="148" spans="1:24">
      <c r="A148" s="36"/>
      <c r="B148" s="281"/>
      <c r="C148" s="282"/>
      <c r="D148" s="282"/>
      <c r="E148" s="282"/>
      <c r="F148" s="283"/>
      <c r="G148" s="281"/>
      <c r="H148" s="282"/>
      <c r="I148" s="282"/>
      <c r="J148" s="282"/>
      <c r="K148" s="282"/>
      <c r="L148" s="283"/>
      <c r="M148" s="281"/>
      <c r="N148" s="282"/>
      <c r="O148" s="282"/>
      <c r="P148" s="282"/>
      <c r="Q148" s="282"/>
      <c r="R148" s="283"/>
      <c r="S148" s="281"/>
      <c r="T148" s="282"/>
      <c r="U148" s="282"/>
      <c r="V148" s="282"/>
      <c r="W148" s="282"/>
      <c r="X148" s="283"/>
    </row>
    <row r="149" spans="1:24" ht="14.65" customHeight="1">
      <c r="A149" s="271" t="s">
        <v>52</v>
      </c>
      <c r="B149" s="281"/>
      <c r="C149" s="282"/>
      <c r="D149" s="282"/>
      <c r="E149" s="282"/>
      <c r="F149" s="283"/>
      <c r="G149" s="281"/>
      <c r="H149" s="282"/>
      <c r="I149" s="282"/>
      <c r="J149" s="282"/>
      <c r="K149" s="282"/>
      <c r="L149" s="283"/>
      <c r="M149" s="281"/>
      <c r="N149" s="282"/>
      <c r="O149" s="282"/>
      <c r="P149" s="282"/>
      <c r="Q149" s="282"/>
      <c r="R149" s="283"/>
      <c r="S149" s="281"/>
      <c r="T149" s="282"/>
      <c r="U149" s="282"/>
      <c r="V149" s="282"/>
      <c r="W149" s="282"/>
      <c r="X149" s="283"/>
    </row>
    <row r="150" spans="1:24" ht="15" thickBot="1">
      <c r="A150" s="272"/>
      <c r="B150" s="281"/>
      <c r="C150" s="282"/>
      <c r="D150" s="282"/>
      <c r="E150" s="282"/>
      <c r="F150" s="283"/>
      <c r="G150" s="281"/>
      <c r="H150" s="282"/>
      <c r="I150" s="282"/>
      <c r="J150" s="282"/>
      <c r="K150" s="282"/>
      <c r="L150" s="283"/>
      <c r="M150" s="281"/>
      <c r="N150" s="282"/>
      <c r="O150" s="282"/>
      <c r="P150" s="282"/>
      <c r="Q150" s="282"/>
      <c r="R150" s="283"/>
      <c r="S150" s="281"/>
      <c r="T150" s="282"/>
      <c r="U150" s="282"/>
      <c r="V150" s="282"/>
      <c r="W150" s="282"/>
      <c r="X150" s="283"/>
    </row>
    <row r="151" spans="1:24" ht="15" thickBot="1">
      <c r="A151" s="37"/>
      <c r="B151" s="281"/>
      <c r="C151" s="282"/>
      <c r="D151" s="282"/>
      <c r="E151" s="282"/>
      <c r="F151" s="283"/>
      <c r="G151" s="281"/>
      <c r="H151" s="282"/>
      <c r="I151" s="282"/>
      <c r="J151" s="282"/>
      <c r="K151" s="282"/>
      <c r="L151" s="283"/>
      <c r="M151" s="281"/>
      <c r="N151" s="282"/>
      <c r="O151" s="282"/>
      <c r="P151" s="282"/>
      <c r="Q151" s="282"/>
      <c r="R151" s="283"/>
      <c r="S151" s="281"/>
      <c r="T151" s="282"/>
      <c r="U151" s="282"/>
      <c r="V151" s="282"/>
      <c r="W151" s="282"/>
      <c r="X151" s="283"/>
    </row>
    <row r="152" spans="1:24">
      <c r="A152" s="79" t="s">
        <v>29</v>
      </c>
      <c r="B152" s="281"/>
      <c r="C152" s="282"/>
      <c r="D152" s="282"/>
      <c r="E152" s="282"/>
      <c r="F152" s="283"/>
      <c r="G152" s="281"/>
      <c r="H152" s="282"/>
      <c r="I152" s="282"/>
      <c r="J152" s="282"/>
      <c r="K152" s="282"/>
      <c r="L152" s="283"/>
      <c r="M152" s="281"/>
      <c r="N152" s="282"/>
      <c r="O152" s="282"/>
      <c r="P152" s="282"/>
      <c r="Q152" s="282"/>
      <c r="R152" s="283"/>
      <c r="S152" s="281"/>
      <c r="T152" s="282"/>
      <c r="U152" s="282"/>
      <c r="V152" s="282"/>
      <c r="W152" s="282"/>
      <c r="X152" s="283"/>
    </row>
    <row r="153" spans="1:24">
      <c r="A153" s="161" t="s">
        <v>107</v>
      </c>
      <c r="B153" s="281"/>
      <c r="C153" s="282"/>
      <c r="D153" s="282"/>
      <c r="E153" s="282"/>
      <c r="F153" s="283"/>
      <c r="G153" s="281"/>
      <c r="H153" s="282"/>
      <c r="I153" s="282"/>
      <c r="J153" s="282"/>
      <c r="K153" s="282"/>
      <c r="L153" s="283"/>
      <c r="M153" s="281"/>
      <c r="N153" s="282"/>
      <c r="O153" s="282"/>
      <c r="P153" s="282"/>
      <c r="Q153" s="282"/>
      <c r="R153" s="283"/>
      <c r="S153" s="281"/>
      <c r="T153" s="282"/>
      <c r="U153" s="282"/>
      <c r="V153" s="282"/>
      <c r="W153" s="282"/>
      <c r="X153" s="283"/>
    </row>
    <row r="154" spans="1:24">
      <c r="A154" s="38"/>
      <c r="B154" s="281"/>
      <c r="C154" s="282"/>
      <c r="D154" s="282"/>
      <c r="E154" s="282"/>
      <c r="F154" s="283"/>
      <c r="G154" s="281"/>
      <c r="H154" s="282"/>
      <c r="I154" s="282"/>
      <c r="J154" s="282"/>
      <c r="K154" s="282"/>
      <c r="L154" s="283"/>
      <c r="M154" s="281"/>
      <c r="N154" s="282"/>
      <c r="O154" s="282"/>
      <c r="P154" s="282"/>
      <c r="Q154" s="282"/>
      <c r="R154" s="283"/>
      <c r="S154" s="281"/>
      <c r="T154" s="282"/>
      <c r="U154" s="282"/>
      <c r="V154" s="282"/>
      <c r="W154" s="282"/>
      <c r="X154" s="283"/>
    </row>
    <row r="155" spans="1:24" ht="14.65" customHeight="1">
      <c r="A155" s="179" t="s">
        <v>19</v>
      </c>
      <c r="B155" s="281"/>
      <c r="C155" s="282"/>
      <c r="D155" s="282"/>
      <c r="E155" s="282"/>
      <c r="F155" s="283"/>
      <c r="G155" s="281"/>
      <c r="H155" s="282"/>
      <c r="I155" s="282"/>
      <c r="J155" s="282"/>
      <c r="K155" s="282"/>
      <c r="L155" s="283"/>
      <c r="M155" s="281"/>
      <c r="N155" s="282"/>
      <c r="O155" s="282"/>
      <c r="P155" s="282"/>
      <c r="Q155" s="282"/>
      <c r="R155" s="283"/>
      <c r="S155" s="281"/>
      <c r="T155" s="282"/>
      <c r="U155" s="282"/>
      <c r="V155" s="282"/>
      <c r="W155" s="282"/>
      <c r="X155" s="283"/>
    </row>
    <row r="156" spans="1:24" ht="15" thickBot="1">
      <c r="A156" s="80" t="str" cm="1">
        <f t="array" aca="1" ref="A156" ca="1">INDIRECT( "Q" &amp;(10+A136))</f>
        <v>FAIL</v>
      </c>
      <c r="B156" s="281"/>
      <c r="C156" s="282"/>
      <c r="D156" s="282"/>
      <c r="E156" s="282"/>
      <c r="F156" s="283"/>
      <c r="G156" s="281"/>
      <c r="H156" s="282"/>
      <c r="I156" s="282"/>
      <c r="J156" s="282"/>
      <c r="K156" s="282"/>
      <c r="L156" s="283"/>
      <c r="M156" s="281"/>
      <c r="N156" s="282"/>
      <c r="O156" s="282"/>
      <c r="P156" s="282"/>
      <c r="Q156" s="282"/>
      <c r="R156" s="283"/>
      <c r="S156" s="281"/>
      <c r="T156" s="282"/>
      <c r="U156" s="282"/>
      <c r="V156" s="282"/>
      <c r="W156" s="282"/>
      <c r="X156" s="283"/>
    </row>
    <row r="157" spans="1:24">
      <c r="A157" s="38"/>
      <c r="B157" s="281"/>
      <c r="C157" s="282"/>
      <c r="D157" s="282"/>
      <c r="E157" s="282"/>
      <c r="F157" s="283"/>
      <c r="G157" s="281"/>
      <c r="H157" s="282"/>
      <c r="I157" s="282"/>
      <c r="J157" s="282"/>
      <c r="K157" s="282"/>
      <c r="L157" s="283"/>
      <c r="M157" s="281"/>
      <c r="N157" s="282"/>
      <c r="O157" s="282"/>
      <c r="P157" s="282"/>
      <c r="Q157" s="282"/>
      <c r="R157" s="283"/>
      <c r="S157" s="281"/>
      <c r="T157" s="282"/>
      <c r="U157" s="282"/>
      <c r="V157" s="282"/>
      <c r="W157" s="282"/>
      <c r="X157" s="283"/>
    </row>
    <row r="158" spans="1:24">
      <c r="A158" s="269" t="s">
        <v>21</v>
      </c>
      <c r="B158" s="281"/>
      <c r="C158" s="282"/>
      <c r="D158" s="282"/>
      <c r="E158" s="282"/>
      <c r="F158" s="283"/>
      <c r="G158" s="281"/>
      <c r="H158" s="282"/>
      <c r="I158" s="282"/>
      <c r="J158" s="282"/>
      <c r="K158" s="282"/>
      <c r="L158" s="283"/>
      <c r="M158" s="281"/>
      <c r="N158" s="282"/>
      <c r="O158" s="282"/>
      <c r="P158" s="282"/>
      <c r="Q158" s="282"/>
      <c r="R158" s="283"/>
      <c r="S158" s="281"/>
      <c r="T158" s="282"/>
      <c r="U158" s="282"/>
      <c r="V158" s="282"/>
      <c r="W158" s="282"/>
      <c r="X158" s="283"/>
    </row>
    <row r="159" spans="1:24">
      <c r="A159" s="305"/>
      <c r="B159" s="281"/>
      <c r="C159" s="282"/>
      <c r="D159" s="282"/>
      <c r="E159" s="282"/>
      <c r="F159" s="283"/>
      <c r="G159" s="281"/>
      <c r="H159" s="282"/>
      <c r="I159" s="282"/>
      <c r="J159" s="282"/>
      <c r="K159" s="282"/>
      <c r="L159" s="283"/>
      <c r="M159" s="281"/>
      <c r="N159" s="282"/>
      <c r="O159" s="282"/>
      <c r="P159" s="282"/>
      <c r="Q159" s="282"/>
      <c r="R159" s="283"/>
      <c r="S159" s="281"/>
      <c r="T159" s="282"/>
      <c r="U159" s="282"/>
      <c r="V159" s="282"/>
      <c r="W159" s="282"/>
      <c r="X159" s="283"/>
    </row>
    <row r="160" spans="1:24">
      <c r="A160" s="39"/>
      <c r="B160" s="281"/>
      <c r="C160" s="282"/>
      <c r="D160" s="282"/>
      <c r="E160" s="282"/>
      <c r="F160" s="283"/>
      <c r="G160" s="281"/>
      <c r="H160" s="282"/>
      <c r="I160" s="282"/>
      <c r="J160" s="282"/>
      <c r="K160" s="282"/>
      <c r="L160" s="283"/>
      <c r="M160" s="281"/>
      <c r="N160" s="282"/>
      <c r="O160" s="282"/>
      <c r="P160" s="282"/>
      <c r="Q160" s="282"/>
      <c r="R160" s="283"/>
      <c r="S160" s="281"/>
      <c r="T160" s="282"/>
      <c r="U160" s="282"/>
      <c r="V160" s="282"/>
      <c r="W160" s="282"/>
      <c r="X160" s="283"/>
    </row>
    <row r="161" spans="1:24" ht="14.65" customHeight="1">
      <c r="A161" s="318" t="s">
        <v>58</v>
      </c>
      <c r="B161" s="281"/>
      <c r="C161" s="282"/>
      <c r="D161" s="282"/>
      <c r="E161" s="282"/>
      <c r="F161" s="283"/>
      <c r="G161" s="281"/>
      <c r="H161" s="282"/>
      <c r="I161" s="282"/>
      <c r="J161" s="282"/>
      <c r="K161" s="282"/>
      <c r="L161" s="283"/>
      <c r="M161" s="281"/>
      <c r="N161" s="282"/>
      <c r="O161" s="282"/>
      <c r="P161" s="282"/>
      <c r="Q161" s="282"/>
      <c r="R161" s="283"/>
      <c r="S161" s="281"/>
      <c r="T161" s="282"/>
      <c r="U161" s="282"/>
      <c r="V161" s="282"/>
      <c r="W161" s="282"/>
      <c r="X161" s="283"/>
    </row>
    <row r="162" spans="1:24">
      <c r="A162" s="305"/>
      <c r="B162" s="281"/>
      <c r="C162" s="282"/>
      <c r="D162" s="282"/>
      <c r="E162" s="282"/>
      <c r="F162" s="283"/>
      <c r="G162" s="281"/>
      <c r="H162" s="282"/>
      <c r="I162" s="282"/>
      <c r="J162" s="282"/>
      <c r="K162" s="282"/>
      <c r="L162" s="283"/>
      <c r="M162" s="281"/>
      <c r="N162" s="282"/>
      <c r="O162" s="282"/>
      <c r="P162" s="282"/>
      <c r="Q162" s="282"/>
      <c r="R162" s="283"/>
      <c r="S162" s="281"/>
      <c r="T162" s="282"/>
      <c r="U162" s="282"/>
      <c r="V162" s="282"/>
      <c r="W162" s="282"/>
      <c r="X162" s="283"/>
    </row>
    <row r="163" spans="1:24">
      <c r="A163" s="38"/>
      <c r="B163" s="281"/>
      <c r="C163" s="282"/>
      <c r="D163" s="282"/>
      <c r="E163" s="282"/>
      <c r="F163" s="283"/>
      <c r="G163" s="281"/>
      <c r="H163" s="282"/>
      <c r="I163" s="282"/>
      <c r="J163" s="282"/>
      <c r="K163" s="282"/>
      <c r="L163" s="283"/>
      <c r="M163" s="281"/>
      <c r="N163" s="282"/>
      <c r="O163" s="282"/>
      <c r="P163" s="282"/>
      <c r="Q163" s="282"/>
      <c r="R163" s="283"/>
      <c r="S163" s="281"/>
      <c r="T163" s="282"/>
      <c r="U163" s="282"/>
      <c r="V163" s="282"/>
      <c r="W163" s="282"/>
      <c r="X163" s="283"/>
    </row>
    <row r="164" spans="1:24" ht="14.65" customHeight="1">
      <c r="A164" s="287" t="s">
        <v>59</v>
      </c>
      <c r="B164" s="281"/>
      <c r="C164" s="282"/>
      <c r="D164" s="282"/>
      <c r="E164" s="282"/>
      <c r="F164" s="283"/>
      <c r="G164" s="281"/>
      <c r="H164" s="282"/>
      <c r="I164" s="282"/>
      <c r="J164" s="282"/>
      <c r="K164" s="282"/>
      <c r="L164" s="283"/>
      <c r="M164" s="281"/>
      <c r="N164" s="282"/>
      <c r="O164" s="282"/>
      <c r="P164" s="282"/>
      <c r="Q164" s="282"/>
      <c r="R164" s="283"/>
      <c r="S164" s="281"/>
      <c r="T164" s="282"/>
      <c r="U164" s="282"/>
      <c r="V164" s="282"/>
      <c r="W164" s="282"/>
      <c r="X164" s="283"/>
    </row>
    <row r="165" spans="1:24">
      <c r="A165" s="287"/>
      <c r="B165" s="281"/>
      <c r="C165" s="282"/>
      <c r="D165" s="282"/>
      <c r="E165" s="282"/>
      <c r="F165" s="283"/>
      <c r="G165" s="281"/>
      <c r="H165" s="282"/>
      <c r="I165" s="282"/>
      <c r="J165" s="282"/>
      <c r="K165" s="282"/>
      <c r="L165" s="283"/>
      <c r="M165" s="281"/>
      <c r="N165" s="282"/>
      <c r="O165" s="282"/>
      <c r="P165" s="282"/>
      <c r="Q165" s="282"/>
      <c r="R165" s="283"/>
      <c r="S165" s="281"/>
      <c r="T165" s="282"/>
      <c r="U165" s="282"/>
      <c r="V165" s="282"/>
      <c r="W165" s="282"/>
      <c r="X165" s="283"/>
    </row>
    <row r="166" spans="1:24">
      <c r="A166" s="38"/>
      <c r="B166" s="281"/>
      <c r="C166" s="282"/>
      <c r="D166" s="282"/>
      <c r="E166" s="282"/>
      <c r="F166" s="283"/>
      <c r="G166" s="281"/>
      <c r="H166" s="282"/>
      <c r="I166" s="282"/>
      <c r="J166" s="282"/>
      <c r="K166" s="282"/>
      <c r="L166" s="283"/>
      <c r="M166" s="281"/>
      <c r="N166" s="282"/>
      <c r="O166" s="282"/>
      <c r="P166" s="282"/>
      <c r="Q166" s="282"/>
      <c r="R166" s="283"/>
      <c r="S166" s="281"/>
      <c r="T166" s="282"/>
      <c r="U166" s="282"/>
      <c r="V166" s="282"/>
      <c r="W166" s="282"/>
      <c r="X166" s="283"/>
    </row>
    <row r="167" spans="1:24" ht="15" thickBot="1">
      <c r="A167" s="80" t="str" cm="1">
        <f t="array" aca="1" ref="A167" ca="1">INDIRECT( "U" &amp;(10+A136))</f>
        <v>PASS</v>
      </c>
      <c r="B167" s="284"/>
      <c r="C167" s="285"/>
      <c r="D167" s="285"/>
      <c r="E167" s="285"/>
      <c r="F167" s="286"/>
      <c r="G167" s="284"/>
      <c r="H167" s="285"/>
      <c r="I167" s="285"/>
      <c r="J167" s="285"/>
      <c r="K167" s="285"/>
      <c r="L167" s="286"/>
      <c r="M167" s="284"/>
      <c r="N167" s="285"/>
      <c r="O167" s="285"/>
      <c r="P167" s="285"/>
      <c r="Q167" s="285"/>
      <c r="R167" s="286"/>
      <c r="S167" s="284"/>
      <c r="T167" s="285"/>
      <c r="U167" s="285"/>
      <c r="V167" s="285"/>
      <c r="W167" s="285"/>
      <c r="X167" s="286"/>
    </row>
    <row r="168" spans="1:24" ht="15" thickBot="1">
      <c r="A168" s="71"/>
      <c r="B168" s="273" t="s">
        <v>26</v>
      </c>
      <c r="C168" s="273"/>
      <c r="D168" s="273"/>
      <c r="E168" s="273"/>
      <c r="F168" s="72" t="str" cm="1">
        <f t="array" aca="1" ref="F168" ca="1">INDIRECT( "G" &amp;(10+A169))&amp;" / "&amp;INDIRECT( "H" &amp;(10+A169))&amp;" mV"</f>
        <v>0 / 0 mV</v>
      </c>
      <c r="G168" s="274" t="s">
        <v>27</v>
      </c>
      <c r="H168" s="273"/>
      <c r="I168" s="273"/>
      <c r="J168" s="273"/>
      <c r="K168" s="273"/>
      <c r="L168" s="73"/>
      <c r="M168" s="275" t="s">
        <v>28</v>
      </c>
      <c r="N168" s="276"/>
      <c r="O168" s="276"/>
      <c r="P168" s="276"/>
      <c r="Q168" s="276"/>
      <c r="R168" s="277"/>
      <c r="S168" s="275" t="s">
        <v>31</v>
      </c>
      <c r="T168" s="276"/>
      <c r="U168" s="276"/>
      <c r="V168" s="276"/>
      <c r="W168" s="276"/>
      <c r="X168" s="277"/>
    </row>
    <row r="169" spans="1:24" ht="25">
      <c r="A169" s="74">
        <f>$A15</f>
        <v>5</v>
      </c>
      <c r="B169" s="347"/>
      <c r="C169" s="348"/>
      <c r="D169" s="348"/>
      <c r="E169" s="348"/>
      <c r="F169" s="349"/>
      <c r="G169" s="347"/>
      <c r="H169" s="348"/>
      <c r="I169" s="348"/>
      <c r="J169" s="348"/>
      <c r="K169" s="348"/>
      <c r="L169" s="349"/>
      <c r="M169" s="347"/>
      <c r="N169" s="348"/>
      <c r="O169" s="348"/>
      <c r="P169" s="348"/>
      <c r="Q169" s="348"/>
      <c r="R169" s="349"/>
      <c r="S169" s="347"/>
      <c r="T169" s="348"/>
      <c r="U169" s="348"/>
      <c r="V169" s="348"/>
      <c r="W169" s="348"/>
      <c r="X169" s="349"/>
    </row>
    <row r="170" spans="1:24">
      <c r="A170" s="75"/>
      <c r="B170" s="350"/>
      <c r="C170" s="351"/>
      <c r="D170" s="351"/>
      <c r="E170" s="351"/>
      <c r="F170" s="352"/>
      <c r="G170" s="350"/>
      <c r="H170" s="351"/>
      <c r="I170" s="351"/>
      <c r="J170" s="351"/>
      <c r="K170" s="351"/>
      <c r="L170" s="352"/>
      <c r="M170" s="350"/>
      <c r="N170" s="351"/>
      <c r="O170" s="351"/>
      <c r="P170" s="351"/>
      <c r="Q170" s="351"/>
      <c r="R170" s="352"/>
      <c r="S170" s="350"/>
      <c r="T170" s="351"/>
      <c r="U170" s="351"/>
      <c r="V170" s="351"/>
      <c r="W170" s="351"/>
      <c r="X170" s="352"/>
    </row>
    <row r="171" spans="1:24">
      <c r="A171" s="76" t="str" cm="1">
        <f t="array" aca="1" ref="A171" ca="1">INDIRECT("F"&amp;(10+A169))&amp;"mV/us"</f>
        <v>2.5mV/us</v>
      </c>
      <c r="B171" s="350"/>
      <c r="C171" s="351"/>
      <c r="D171" s="351"/>
      <c r="E171" s="351"/>
      <c r="F171" s="352"/>
      <c r="G171" s="350"/>
      <c r="H171" s="351"/>
      <c r="I171" s="351"/>
      <c r="J171" s="351"/>
      <c r="K171" s="351"/>
      <c r="L171" s="352"/>
      <c r="M171" s="350"/>
      <c r="N171" s="351"/>
      <c r="O171" s="351"/>
      <c r="P171" s="351"/>
      <c r="Q171" s="351"/>
      <c r="R171" s="352"/>
      <c r="S171" s="350"/>
      <c r="T171" s="351"/>
      <c r="U171" s="351"/>
      <c r="V171" s="351"/>
      <c r="W171" s="351"/>
      <c r="X171" s="352"/>
    </row>
    <row r="172" spans="1:24">
      <c r="A172" s="76" t="str" cm="1">
        <f t="array" aca="1" ref="A172" ca="1">"PSI"&amp;INDIRECT("B"&amp;(10+A136))&amp;" "&amp;INDIRECT("C"&amp;(10+A136))&amp;"A"</f>
        <v>PSI7 87.5A</v>
      </c>
      <c r="B172" s="350"/>
      <c r="C172" s="351"/>
      <c r="D172" s="351"/>
      <c r="E172" s="351"/>
      <c r="F172" s="352"/>
      <c r="G172" s="350"/>
      <c r="H172" s="351"/>
      <c r="I172" s="351"/>
      <c r="J172" s="351"/>
      <c r="K172" s="351"/>
      <c r="L172" s="352"/>
      <c r="M172" s="350"/>
      <c r="N172" s="351"/>
      <c r="O172" s="351"/>
      <c r="P172" s="351"/>
      <c r="Q172" s="351"/>
      <c r="R172" s="352"/>
      <c r="S172" s="350"/>
      <c r="T172" s="351"/>
      <c r="U172" s="351"/>
      <c r="V172" s="351"/>
      <c r="W172" s="351"/>
      <c r="X172" s="352"/>
    </row>
    <row r="173" spans="1:24">
      <c r="A173" s="76" t="str" cm="1">
        <f t="array" aca="1" ref="A173" ca="1">INDIRECT("D"&amp;(10+A169))&amp;"mV-&gt;"&amp;INDIRECT("E"&amp;(10+A169))&amp;"mV"</f>
        <v>900mV-&gt;1300mV</v>
      </c>
      <c r="B173" s="350"/>
      <c r="C173" s="351"/>
      <c r="D173" s="351"/>
      <c r="E173" s="351"/>
      <c r="F173" s="352"/>
      <c r="G173" s="350"/>
      <c r="H173" s="351"/>
      <c r="I173" s="351"/>
      <c r="J173" s="351"/>
      <c r="K173" s="351"/>
      <c r="L173" s="352"/>
      <c r="M173" s="350"/>
      <c r="N173" s="351"/>
      <c r="O173" s="351"/>
      <c r="P173" s="351"/>
      <c r="Q173" s="351"/>
      <c r="R173" s="352"/>
      <c r="S173" s="350"/>
      <c r="T173" s="351"/>
      <c r="U173" s="351"/>
      <c r="V173" s="351"/>
      <c r="W173" s="351"/>
      <c r="X173" s="352"/>
    </row>
    <row r="174" spans="1:24">
      <c r="A174" s="75"/>
      <c r="B174" s="350"/>
      <c r="C174" s="351"/>
      <c r="D174" s="351"/>
      <c r="E174" s="351"/>
      <c r="F174" s="352"/>
      <c r="G174" s="350"/>
      <c r="H174" s="351"/>
      <c r="I174" s="351"/>
      <c r="J174" s="351"/>
      <c r="K174" s="351"/>
      <c r="L174" s="352"/>
      <c r="M174" s="350"/>
      <c r="N174" s="351"/>
      <c r="O174" s="351"/>
      <c r="P174" s="351"/>
      <c r="Q174" s="351"/>
      <c r="R174" s="352"/>
      <c r="S174" s="350"/>
      <c r="T174" s="351"/>
      <c r="U174" s="351"/>
      <c r="V174" s="351"/>
      <c r="W174" s="351"/>
      <c r="X174" s="352"/>
    </row>
    <row r="175" spans="1:24" ht="14.65" customHeight="1">
      <c r="A175" s="269" t="s">
        <v>57</v>
      </c>
      <c r="B175" s="350"/>
      <c r="C175" s="351"/>
      <c r="D175" s="351"/>
      <c r="E175" s="351"/>
      <c r="F175" s="352"/>
      <c r="G175" s="350"/>
      <c r="H175" s="351"/>
      <c r="I175" s="351"/>
      <c r="J175" s="351"/>
      <c r="K175" s="351"/>
      <c r="L175" s="352"/>
      <c r="M175" s="350"/>
      <c r="N175" s="351"/>
      <c r="O175" s="351"/>
      <c r="P175" s="351"/>
      <c r="Q175" s="351"/>
      <c r="R175" s="352"/>
      <c r="S175" s="350"/>
      <c r="T175" s="351"/>
      <c r="U175" s="351"/>
      <c r="V175" s="351"/>
      <c r="W175" s="351"/>
      <c r="X175" s="352"/>
    </row>
    <row r="176" spans="1:24">
      <c r="A176" s="270"/>
      <c r="B176" s="350"/>
      <c r="C176" s="351"/>
      <c r="D176" s="351"/>
      <c r="E176" s="351"/>
      <c r="F176" s="352"/>
      <c r="G176" s="350"/>
      <c r="H176" s="351"/>
      <c r="I176" s="351"/>
      <c r="J176" s="351"/>
      <c r="K176" s="351"/>
      <c r="L176" s="352"/>
      <c r="M176" s="350"/>
      <c r="N176" s="351"/>
      <c r="O176" s="351"/>
      <c r="P176" s="351"/>
      <c r="Q176" s="351"/>
      <c r="R176" s="352"/>
      <c r="S176" s="350"/>
      <c r="T176" s="351"/>
      <c r="U176" s="351"/>
      <c r="V176" s="351"/>
      <c r="W176" s="351"/>
      <c r="X176" s="352"/>
    </row>
    <row r="177" spans="1:24">
      <c r="A177" s="77" t="e" cm="1">
        <f t="array" aca="1" ref="A177" ca="1">INDIRECT( "N" &amp;(10+A169))</f>
        <v>#DIV/0!</v>
      </c>
      <c r="B177" s="350"/>
      <c r="C177" s="351"/>
      <c r="D177" s="351"/>
      <c r="E177" s="351"/>
      <c r="F177" s="352"/>
      <c r="G177" s="350"/>
      <c r="H177" s="351"/>
      <c r="I177" s="351"/>
      <c r="J177" s="351"/>
      <c r="K177" s="351"/>
      <c r="L177" s="352"/>
      <c r="M177" s="350"/>
      <c r="N177" s="351"/>
      <c r="O177" s="351"/>
      <c r="P177" s="351"/>
      <c r="Q177" s="351"/>
      <c r="R177" s="352"/>
      <c r="S177" s="350"/>
      <c r="T177" s="351"/>
      <c r="U177" s="351"/>
      <c r="V177" s="351"/>
      <c r="W177" s="351"/>
      <c r="X177" s="352"/>
    </row>
    <row r="178" spans="1:24">
      <c r="A178" s="78" t="e" cm="1">
        <f t="array" aca="1" ref="A178" ca="1">INDIRECT( "o" &amp;(10+A169))</f>
        <v>#DIV/0!</v>
      </c>
      <c r="B178" s="350"/>
      <c r="C178" s="351"/>
      <c r="D178" s="351"/>
      <c r="E178" s="351"/>
      <c r="F178" s="352"/>
      <c r="G178" s="350"/>
      <c r="H178" s="351"/>
      <c r="I178" s="351"/>
      <c r="J178" s="351"/>
      <c r="K178" s="351"/>
      <c r="L178" s="352"/>
      <c r="M178" s="350"/>
      <c r="N178" s="351"/>
      <c r="O178" s="351"/>
      <c r="P178" s="351"/>
      <c r="Q178" s="351"/>
      <c r="R178" s="352"/>
      <c r="S178" s="350"/>
      <c r="T178" s="351"/>
      <c r="U178" s="351"/>
      <c r="V178" s="351"/>
      <c r="W178" s="351"/>
      <c r="X178" s="352"/>
    </row>
    <row r="179" spans="1:24" ht="14.65" customHeight="1">
      <c r="A179" s="288" t="s">
        <v>51</v>
      </c>
      <c r="B179" s="350"/>
      <c r="C179" s="351"/>
      <c r="D179" s="351"/>
      <c r="E179" s="351"/>
      <c r="F179" s="352"/>
      <c r="G179" s="350"/>
      <c r="H179" s="351"/>
      <c r="I179" s="351"/>
      <c r="J179" s="351"/>
      <c r="K179" s="351"/>
      <c r="L179" s="352"/>
      <c r="M179" s="350"/>
      <c r="N179" s="351"/>
      <c r="O179" s="351"/>
      <c r="P179" s="351"/>
      <c r="Q179" s="351"/>
      <c r="R179" s="352"/>
      <c r="S179" s="350"/>
      <c r="T179" s="351"/>
      <c r="U179" s="351"/>
      <c r="V179" s="351"/>
      <c r="W179" s="351"/>
      <c r="X179" s="352"/>
    </row>
    <row r="180" spans="1:24">
      <c r="A180" s="271"/>
      <c r="B180" s="350"/>
      <c r="C180" s="351"/>
      <c r="D180" s="351"/>
      <c r="E180" s="351"/>
      <c r="F180" s="352"/>
      <c r="G180" s="350"/>
      <c r="H180" s="351"/>
      <c r="I180" s="351"/>
      <c r="J180" s="351"/>
      <c r="K180" s="351"/>
      <c r="L180" s="352"/>
      <c r="M180" s="350"/>
      <c r="N180" s="351"/>
      <c r="O180" s="351"/>
      <c r="P180" s="351"/>
      <c r="Q180" s="351"/>
      <c r="R180" s="352"/>
      <c r="S180" s="350"/>
      <c r="T180" s="351"/>
      <c r="U180" s="351"/>
      <c r="V180" s="351"/>
      <c r="W180" s="351"/>
      <c r="X180" s="352"/>
    </row>
    <row r="181" spans="1:24">
      <c r="A181" s="36"/>
      <c r="B181" s="350"/>
      <c r="C181" s="351"/>
      <c r="D181" s="351"/>
      <c r="E181" s="351"/>
      <c r="F181" s="352"/>
      <c r="G181" s="350"/>
      <c r="H181" s="351"/>
      <c r="I181" s="351"/>
      <c r="J181" s="351"/>
      <c r="K181" s="351"/>
      <c r="L181" s="352"/>
      <c r="M181" s="350"/>
      <c r="N181" s="351"/>
      <c r="O181" s="351"/>
      <c r="P181" s="351"/>
      <c r="Q181" s="351"/>
      <c r="R181" s="352"/>
      <c r="S181" s="350"/>
      <c r="T181" s="351"/>
      <c r="U181" s="351"/>
      <c r="V181" s="351"/>
      <c r="W181" s="351"/>
      <c r="X181" s="352"/>
    </row>
    <row r="182" spans="1:24" ht="14.65" customHeight="1">
      <c r="A182" s="271" t="s">
        <v>52</v>
      </c>
      <c r="B182" s="350"/>
      <c r="C182" s="351"/>
      <c r="D182" s="351"/>
      <c r="E182" s="351"/>
      <c r="F182" s="352"/>
      <c r="G182" s="350"/>
      <c r="H182" s="351"/>
      <c r="I182" s="351"/>
      <c r="J182" s="351"/>
      <c r="K182" s="351"/>
      <c r="L182" s="352"/>
      <c r="M182" s="350"/>
      <c r="N182" s="351"/>
      <c r="O182" s="351"/>
      <c r="P182" s="351"/>
      <c r="Q182" s="351"/>
      <c r="R182" s="352"/>
      <c r="S182" s="350"/>
      <c r="T182" s="351"/>
      <c r="U182" s="351"/>
      <c r="V182" s="351"/>
      <c r="W182" s="351"/>
      <c r="X182" s="352"/>
    </row>
    <row r="183" spans="1:24" ht="15" thickBot="1">
      <c r="A183" s="272"/>
      <c r="B183" s="350"/>
      <c r="C183" s="351"/>
      <c r="D183" s="351"/>
      <c r="E183" s="351"/>
      <c r="F183" s="352"/>
      <c r="G183" s="350"/>
      <c r="H183" s="351"/>
      <c r="I183" s="351"/>
      <c r="J183" s="351"/>
      <c r="K183" s="351"/>
      <c r="L183" s="352"/>
      <c r="M183" s="350"/>
      <c r="N183" s="351"/>
      <c r="O183" s="351"/>
      <c r="P183" s="351"/>
      <c r="Q183" s="351"/>
      <c r="R183" s="352"/>
      <c r="S183" s="350"/>
      <c r="T183" s="351"/>
      <c r="U183" s="351"/>
      <c r="V183" s="351"/>
      <c r="W183" s="351"/>
      <c r="X183" s="352"/>
    </row>
    <row r="184" spans="1:24" ht="15" thickBot="1">
      <c r="A184" s="37"/>
      <c r="B184" s="350"/>
      <c r="C184" s="351"/>
      <c r="D184" s="351"/>
      <c r="E184" s="351"/>
      <c r="F184" s="352"/>
      <c r="G184" s="350"/>
      <c r="H184" s="351"/>
      <c r="I184" s="351"/>
      <c r="J184" s="351"/>
      <c r="K184" s="351"/>
      <c r="L184" s="352"/>
      <c r="M184" s="350"/>
      <c r="N184" s="351"/>
      <c r="O184" s="351"/>
      <c r="P184" s="351"/>
      <c r="Q184" s="351"/>
      <c r="R184" s="352"/>
      <c r="S184" s="350"/>
      <c r="T184" s="351"/>
      <c r="U184" s="351"/>
      <c r="V184" s="351"/>
      <c r="W184" s="351"/>
      <c r="X184" s="352"/>
    </row>
    <row r="185" spans="1:24">
      <c r="A185" s="79" t="s">
        <v>29</v>
      </c>
      <c r="B185" s="350"/>
      <c r="C185" s="351"/>
      <c r="D185" s="351"/>
      <c r="E185" s="351"/>
      <c r="F185" s="352"/>
      <c r="G185" s="350"/>
      <c r="H185" s="351"/>
      <c r="I185" s="351"/>
      <c r="J185" s="351"/>
      <c r="K185" s="351"/>
      <c r="L185" s="352"/>
      <c r="M185" s="350"/>
      <c r="N185" s="351"/>
      <c r="O185" s="351"/>
      <c r="P185" s="351"/>
      <c r="Q185" s="351"/>
      <c r="R185" s="352"/>
      <c r="S185" s="350"/>
      <c r="T185" s="351"/>
      <c r="U185" s="351"/>
      <c r="V185" s="351"/>
      <c r="W185" s="351"/>
      <c r="X185" s="352"/>
    </row>
    <row r="186" spans="1:24">
      <c r="A186" s="161" t="s">
        <v>106</v>
      </c>
      <c r="B186" s="350"/>
      <c r="C186" s="351"/>
      <c r="D186" s="351"/>
      <c r="E186" s="351"/>
      <c r="F186" s="352"/>
      <c r="G186" s="350"/>
      <c r="H186" s="351"/>
      <c r="I186" s="351"/>
      <c r="J186" s="351"/>
      <c r="K186" s="351"/>
      <c r="L186" s="352"/>
      <c r="M186" s="350"/>
      <c r="N186" s="351"/>
      <c r="O186" s="351"/>
      <c r="P186" s="351"/>
      <c r="Q186" s="351"/>
      <c r="R186" s="352"/>
      <c r="S186" s="350"/>
      <c r="T186" s="351"/>
      <c r="U186" s="351"/>
      <c r="V186" s="351"/>
      <c r="W186" s="351"/>
      <c r="X186" s="352"/>
    </row>
    <row r="187" spans="1:24">
      <c r="A187" s="38"/>
      <c r="B187" s="350"/>
      <c r="C187" s="351"/>
      <c r="D187" s="351"/>
      <c r="E187" s="351"/>
      <c r="F187" s="352"/>
      <c r="G187" s="350"/>
      <c r="H187" s="351"/>
      <c r="I187" s="351"/>
      <c r="J187" s="351"/>
      <c r="K187" s="351"/>
      <c r="L187" s="352"/>
      <c r="M187" s="350"/>
      <c r="N187" s="351"/>
      <c r="O187" s="351"/>
      <c r="P187" s="351"/>
      <c r="Q187" s="351"/>
      <c r="R187" s="352"/>
      <c r="S187" s="350"/>
      <c r="T187" s="351"/>
      <c r="U187" s="351"/>
      <c r="V187" s="351"/>
      <c r="W187" s="351"/>
      <c r="X187" s="352"/>
    </row>
    <row r="188" spans="1:24" ht="14.65" customHeight="1">
      <c r="A188" s="179" t="s">
        <v>19</v>
      </c>
      <c r="B188" s="350"/>
      <c r="C188" s="351"/>
      <c r="D188" s="351"/>
      <c r="E188" s="351"/>
      <c r="F188" s="352"/>
      <c r="G188" s="350"/>
      <c r="H188" s="351"/>
      <c r="I188" s="351"/>
      <c r="J188" s="351"/>
      <c r="K188" s="351"/>
      <c r="L188" s="352"/>
      <c r="M188" s="350"/>
      <c r="N188" s="351"/>
      <c r="O188" s="351"/>
      <c r="P188" s="351"/>
      <c r="Q188" s="351"/>
      <c r="R188" s="352"/>
      <c r="S188" s="350"/>
      <c r="T188" s="351"/>
      <c r="U188" s="351"/>
      <c r="V188" s="351"/>
      <c r="W188" s="351"/>
      <c r="X188" s="352"/>
    </row>
    <row r="189" spans="1:24" ht="15" thickBot="1">
      <c r="A189" s="80" t="str" cm="1">
        <f t="array" aca="1" ref="A189" ca="1">INDIRECT( "Q" &amp;(10+A169))</f>
        <v>FAIL</v>
      </c>
      <c r="B189" s="350"/>
      <c r="C189" s="351"/>
      <c r="D189" s="351"/>
      <c r="E189" s="351"/>
      <c r="F189" s="352"/>
      <c r="G189" s="350"/>
      <c r="H189" s="351"/>
      <c r="I189" s="351"/>
      <c r="J189" s="351"/>
      <c r="K189" s="351"/>
      <c r="L189" s="352"/>
      <c r="M189" s="350"/>
      <c r="N189" s="351"/>
      <c r="O189" s="351"/>
      <c r="P189" s="351"/>
      <c r="Q189" s="351"/>
      <c r="R189" s="352"/>
      <c r="S189" s="350"/>
      <c r="T189" s="351"/>
      <c r="U189" s="351"/>
      <c r="V189" s="351"/>
      <c r="W189" s="351"/>
      <c r="X189" s="352"/>
    </row>
    <row r="190" spans="1:24">
      <c r="A190" s="38"/>
      <c r="B190" s="350"/>
      <c r="C190" s="351"/>
      <c r="D190" s="351"/>
      <c r="E190" s="351"/>
      <c r="F190" s="352"/>
      <c r="G190" s="350"/>
      <c r="H190" s="351"/>
      <c r="I190" s="351"/>
      <c r="J190" s="351"/>
      <c r="K190" s="351"/>
      <c r="L190" s="352"/>
      <c r="M190" s="350"/>
      <c r="N190" s="351"/>
      <c r="O190" s="351"/>
      <c r="P190" s="351"/>
      <c r="Q190" s="351"/>
      <c r="R190" s="352"/>
      <c r="S190" s="350"/>
      <c r="T190" s="351"/>
      <c r="U190" s="351"/>
      <c r="V190" s="351"/>
      <c r="W190" s="351"/>
      <c r="X190" s="352"/>
    </row>
    <row r="191" spans="1:24">
      <c r="A191" s="269" t="s">
        <v>21</v>
      </c>
      <c r="B191" s="350"/>
      <c r="C191" s="351"/>
      <c r="D191" s="351"/>
      <c r="E191" s="351"/>
      <c r="F191" s="352"/>
      <c r="G191" s="350"/>
      <c r="H191" s="351"/>
      <c r="I191" s="351"/>
      <c r="J191" s="351"/>
      <c r="K191" s="351"/>
      <c r="L191" s="352"/>
      <c r="M191" s="350"/>
      <c r="N191" s="351"/>
      <c r="O191" s="351"/>
      <c r="P191" s="351"/>
      <c r="Q191" s="351"/>
      <c r="R191" s="352"/>
      <c r="S191" s="350"/>
      <c r="T191" s="351"/>
      <c r="U191" s="351"/>
      <c r="V191" s="351"/>
      <c r="W191" s="351"/>
      <c r="X191" s="352"/>
    </row>
    <row r="192" spans="1:24">
      <c r="A192" s="305"/>
      <c r="B192" s="350"/>
      <c r="C192" s="351"/>
      <c r="D192" s="351"/>
      <c r="E192" s="351"/>
      <c r="F192" s="352"/>
      <c r="G192" s="350"/>
      <c r="H192" s="351"/>
      <c r="I192" s="351"/>
      <c r="J192" s="351"/>
      <c r="K192" s="351"/>
      <c r="L192" s="352"/>
      <c r="M192" s="350"/>
      <c r="N192" s="351"/>
      <c r="O192" s="351"/>
      <c r="P192" s="351"/>
      <c r="Q192" s="351"/>
      <c r="R192" s="352"/>
      <c r="S192" s="350"/>
      <c r="T192" s="351"/>
      <c r="U192" s="351"/>
      <c r="V192" s="351"/>
      <c r="W192" s="351"/>
      <c r="X192" s="352"/>
    </row>
    <row r="193" spans="1:24">
      <c r="A193" s="39"/>
      <c r="B193" s="350"/>
      <c r="C193" s="351"/>
      <c r="D193" s="351"/>
      <c r="E193" s="351"/>
      <c r="F193" s="352"/>
      <c r="G193" s="350"/>
      <c r="H193" s="351"/>
      <c r="I193" s="351"/>
      <c r="J193" s="351"/>
      <c r="K193" s="351"/>
      <c r="L193" s="352"/>
      <c r="M193" s="350"/>
      <c r="N193" s="351"/>
      <c r="O193" s="351"/>
      <c r="P193" s="351"/>
      <c r="Q193" s="351"/>
      <c r="R193" s="352"/>
      <c r="S193" s="350"/>
      <c r="T193" s="351"/>
      <c r="U193" s="351"/>
      <c r="V193" s="351"/>
      <c r="W193" s="351"/>
      <c r="X193" s="352"/>
    </row>
    <row r="194" spans="1:24" ht="14.65" customHeight="1">
      <c r="A194" s="269" t="s">
        <v>58</v>
      </c>
      <c r="B194" s="350"/>
      <c r="C194" s="351"/>
      <c r="D194" s="351"/>
      <c r="E194" s="351"/>
      <c r="F194" s="352"/>
      <c r="G194" s="350"/>
      <c r="H194" s="351"/>
      <c r="I194" s="351"/>
      <c r="J194" s="351"/>
      <c r="K194" s="351"/>
      <c r="L194" s="352"/>
      <c r="M194" s="350"/>
      <c r="N194" s="351"/>
      <c r="O194" s="351"/>
      <c r="P194" s="351"/>
      <c r="Q194" s="351"/>
      <c r="R194" s="352"/>
      <c r="S194" s="350"/>
      <c r="T194" s="351"/>
      <c r="U194" s="351"/>
      <c r="V194" s="351"/>
      <c r="W194" s="351"/>
      <c r="X194" s="352"/>
    </row>
    <row r="195" spans="1:24">
      <c r="A195" s="305"/>
      <c r="B195" s="350"/>
      <c r="C195" s="351"/>
      <c r="D195" s="351"/>
      <c r="E195" s="351"/>
      <c r="F195" s="352"/>
      <c r="G195" s="350"/>
      <c r="H195" s="351"/>
      <c r="I195" s="351"/>
      <c r="J195" s="351"/>
      <c r="K195" s="351"/>
      <c r="L195" s="352"/>
      <c r="M195" s="350"/>
      <c r="N195" s="351"/>
      <c r="O195" s="351"/>
      <c r="P195" s="351"/>
      <c r="Q195" s="351"/>
      <c r="R195" s="352"/>
      <c r="S195" s="350"/>
      <c r="T195" s="351"/>
      <c r="U195" s="351"/>
      <c r="V195" s="351"/>
      <c r="W195" s="351"/>
      <c r="X195" s="352"/>
    </row>
    <row r="196" spans="1:24">
      <c r="A196" s="38"/>
      <c r="B196" s="350"/>
      <c r="C196" s="351"/>
      <c r="D196" s="351"/>
      <c r="E196" s="351"/>
      <c r="F196" s="352"/>
      <c r="G196" s="350"/>
      <c r="H196" s="351"/>
      <c r="I196" s="351"/>
      <c r="J196" s="351"/>
      <c r="K196" s="351"/>
      <c r="L196" s="352"/>
      <c r="M196" s="350"/>
      <c r="N196" s="351"/>
      <c r="O196" s="351"/>
      <c r="P196" s="351"/>
      <c r="Q196" s="351"/>
      <c r="R196" s="352"/>
      <c r="S196" s="350"/>
      <c r="T196" s="351"/>
      <c r="U196" s="351"/>
      <c r="V196" s="351"/>
      <c r="W196" s="351"/>
      <c r="X196" s="352"/>
    </row>
    <row r="197" spans="1:24" ht="14.65" customHeight="1">
      <c r="A197" s="267" t="s">
        <v>59</v>
      </c>
      <c r="B197" s="350"/>
      <c r="C197" s="351"/>
      <c r="D197" s="351"/>
      <c r="E197" s="351"/>
      <c r="F197" s="352"/>
      <c r="G197" s="350"/>
      <c r="H197" s="351"/>
      <c r="I197" s="351"/>
      <c r="J197" s="351"/>
      <c r="K197" s="351"/>
      <c r="L197" s="352"/>
      <c r="M197" s="350"/>
      <c r="N197" s="351"/>
      <c r="O197" s="351"/>
      <c r="P197" s="351"/>
      <c r="Q197" s="351"/>
      <c r="R197" s="352"/>
      <c r="S197" s="350"/>
      <c r="T197" s="351"/>
      <c r="U197" s="351"/>
      <c r="V197" s="351"/>
      <c r="W197" s="351"/>
      <c r="X197" s="352"/>
    </row>
    <row r="198" spans="1:24">
      <c r="A198" s="267"/>
      <c r="B198" s="350"/>
      <c r="C198" s="351"/>
      <c r="D198" s="351"/>
      <c r="E198" s="351"/>
      <c r="F198" s="352"/>
      <c r="G198" s="350"/>
      <c r="H198" s="351"/>
      <c r="I198" s="351"/>
      <c r="J198" s="351"/>
      <c r="K198" s="351"/>
      <c r="L198" s="352"/>
      <c r="M198" s="350"/>
      <c r="N198" s="351"/>
      <c r="O198" s="351"/>
      <c r="P198" s="351"/>
      <c r="Q198" s="351"/>
      <c r="R198" s="352"/>
      <c r="S198" s="350"/>
      <c r="T198" s="351"/>
      <c r="U198" s="351"/>
      <c r="V198" s="351"/>
      <c r="W198" s="351"/>
      <c r="X198" s="352"/>
    </row>
    <row r="199" spans="1:24">
      <c r="A199" s="38"/>
      <c r="B199" s="350"/>
      <c r="C199" s="351"/>
      <c r="D199" s="351"/>
      <c r="E199" s="351"/>
      <c r="F199" s="352"/>
      <c r="G199" s="350"/>
      <c r="H199" s="351"/>
      <c r="I199" s="351"/>
      <c r="J199" s="351"/>
      <c r="K199" s="351"/>
      <c r="L199" s="352"/>
      <c r="M199" s="350"/>
      <c r="N199" s="351"/>
      <c r="O199" s="351"/>
      <c r="P199" s="351"/>
      <c r="Q199" s="351"/>
      <c r="R199" s="352"/>
      <c r="S199" s="350"/>
      <c r="T199" s="351"/>
      <c r="U199" s="351"/>
      <c r="V199" s="351"/>
      <c r="W199" s="351"/>
      <c r="X199" s="352"/>
    </row>
    <row r="200" spans="1:24" ht="15" thickBot="1">
      <c r="A200" s="80" t="str" cm="1">
        <f t="array" aca="1" ref="A200" ca="1">INDIRECT( "U" &amp;(10+A169))</f>
        <v>PASS</v>
      </c>
      <c r="B200" s="353"/>
      <c r="C200" s="354"/>
      <c r="D200" s="354"/>
      <c r="E200" s="354"/>
      <c r="F200" s="355"/>
      <c r="G200" s="353"/>
      <c r="H200" s="354"/>
      <c r="I200" s="354"/>
      <c r="J200" s="354"/>
      <c r="K200" s="354"/>
      <c r="L200" s="355"/>
      <c r="M200" s="353"/>
      <c r="N200" s="354"/>
      <c r="O200" s="354"/>
      <c r="P200" s="354"/>
      <c r="Q200" s="354"/>
      <c r="R200" s="355"/>
      <c r="S200" s="353"/>
      <c r="T200" s="354"/>
      <c r="U200" s="354"/>
      <c r="V200" s="354"/>
      <c r="W200" s="354"/>
      <c r="X200" s="355"/>
    </row>
    <row r="201" spans="1:24" ht="15" thickBot="1">
      <c r="A201" s="71"/>
      <c r="B201" s="273" t="s">
        <v>26</v>
      </c>
      <c r="C201" s="273"/>
      <c r="D201" s="273"/>
      <c r="E201" s="273"/>
      <c r="F201" s="72" t="str" cm="1">
        <f t="array" aca="1" ref="F201" ca="1">INDIRECT( "G" &amp;(10+A202))&amp;" / "&amp;INDIRECT( "H" &amp;(10+A202))&amp;" mV"</f>
        <v>0 / 0 mV</v>
      </c>
      <c r="G201" s="274" t="s">
        <v>27</v>
      </c>
      <c r="H201" s="273"/>
      <c r="I201" s="273"/>
      <c r="J201" s="273"/>
      <c r="K201" s="273"/>
      <c r="L201" s="73"/>
      <c r="M201" s="275" t="s">
        <v>28</v>
      </c>
      <c r="N201" s="276"/>
      <c r="O201" s="276"/>
      <c r="P201" s="276"/>
      <c r="Q201" s="276"/>
      <c r="R201" s="277"/>
      <c r="S201" s="275" t="s">
        <v>31</v>
      </c>
      <c r="T201" s="276"/>
      <c r="U201" s="276"/>
      <c r="V201" s="276"/>
      <c r="W201" s="276"/>
      <c r="X201" s="277"/>
    </row>
    <row r="202" spans="1:24" ht="25">
      <c r="A202" s="74">
        <f>$A16</f>
        <v>6</v>
      </c>
      <c r="B202" s="278"/>
      <c r="C202" s="279"/>
      <c r="D202" s="279"/>
      <c r="E202" s="279"/>
      <c r="F202" s="280"/>
      <c r="G202" s="278"/>
      <c r="H202" s="279"/>
      <c r="I202" s="279"/>
      <c r="J202" s="279"/>
      <c r="K202" s="279"/>
      <c r="L202" s="280"/>
      <c r="M202" s="278"/>
      <c r="N202" s="279"/>
      <c r="O202" s="279"/>
      <c r="P202" s="279"/>
      <c r="Q202" s="279"/>
      <c r="R202" s="280"/>
      <c r="S202" s="278"/>
      <c r="T202" s="279"/>
      <c r="U202" s="279"/>
      <c r="V202" s="279"/>
      <c r="W202" s="279"/>
      <c r="X202" s="280"/>
    </row>
    <row r="203" spans="1:24">
      <c r="A203" s="75"/>
      <c r="B203" s="281"/>
      <c r="C203" s="282"/>
      <c r="D203" s="282"/>
      <c r="E203" s="282"/>
      <c r="F203" s="283"/>
      <c r="G203" s="281"/>
      <c r="H203" s="282"/>
      <c r="I203" s="282"/>
      <c r="J203" s="282"/>
      <c r="K203" s="282"/>
      <c r="L203" s="283"/>
      <c r="M203" s="281"/>
      <c r="N203" s="282"/>
      <c r="O203" s="282"/>
      <c r="P203" s="282"/>
      <c r="Q203" s="282"/>
      <c r="R203" s="283"/>
      <c r="S203" s="281"/>
      <c r="T203" s="282"/>
      <c r="U203" s="282"/>
      <c r="V203" s="282"/>
      <c r="W203" s="282"/>
      <c r="X203" s="283"/>
    </row>
    <row r="204" spans="1:24">
      <c r="A204" s="76" t="str" cm="1">
        <f t="array" aca="1" ref="A204" ca="1">INDIRECT("F"&amp;(10+A202))&amp;"mV/us"</f>
        <v>2.5mV/us</v>
      </c>
      <c r="B204" s="281"/>
      <c r="C204" s="282"/>
      <c r="D204" s="282"/>
      <c r="E204" s="282"/>
      <c r="F204" s="283"/>
      <c r="G204" s="281"/>
      <c r="H204" s="282"/>
      <c r="I204" s="282"/>
      <c r="J204" s="282"/>
      <c r="K204" s="282"/>
      <c r="L204" s="283"/>
      <c r="M204" s="281"/>
      <c r="N204" s="282"/>
      <c r="O204" s="282"/>
      <c r="P204" s="282"/>
      <c r="Q204" s="282"/>
      <c r="R204" s="283"/>
      <c r="S204" s="281"/>
      <c r="T204" s="282"/>
      <c r="U204" s="282"/>
      <c r="V204" s="282"/>
      <c r="W204" s="282"/>
      <c r="X204" s="283"/>
    </row>
    <row r="205" spans="1:24">
      <c r="A205" s="76" t="str" cm="1">
        <f t="array" aca="1" ref="A205" ca="1">"PSI"&amp;INDIRECT("B"&amp;(10+A136))&amp;" "&amp;INDIRECT("C"&amp;(10+A136))&amp;"A"</f>
        <v>PSI7 87.5A</v>
      </c>
      <c r="B205" s="281"/>
      <c r="C205" s="282"/>
      <c r="D205" s="282"/>
      <c r="E205" s="282"/>
      <c r="F205" s="283"/>
      <c r="G205" s="281"/>
      <c r="H205" s="282"/>
      <c r="I205" s="282"/>
      <c r="J205" s="282"/>
      <c r="K205" s="282"/>
      <c r="L205" s="283"/>
      <c r="M205" s="281"/>
      <c r="N205" s="282"/>
      <c r="O205" s="282"/>
      <c r="P205" s="282"/>
      <c r="Q205" s="282"/>
      <c r="R205" s="283"/>
      <c r="S205" s="281"/>
      <c r="T205" s="282"/>
      <c r="U205" s="282"/>
      <c r="V205" s="282"/>
      <c r="W205" s="282"/>
      <c r="X205" s="283"/>
    </row>
    <row r="206" spans="1:24">
      <c r="A206" s="76" t="str" cm="1">
        <f t="array" aca="1" ref="A206" ca="1">INDIRECT("D"&amp;(10+A202))&amp;"mV-&gt;"&amp;INDIRECT("E"&amp;(10+A202))&amp;"mV"</f>
        <v>900mV-&gt;1500mV</v>
      </c>
      <c r="B206" s="281"/>
      <c r="C206" s="282"/>
      <c r="D206" s="282"/>
      <c r="E206" s="282"/>
      <c r="F206" s="283"/>
      <c r="G206" s="281"/>
      <c r="H206" s="282"/>
      <c r="I206" s="282"/>
      <c r="J206" s="282"/>
      <c r="K206" s="282"/>
      <c r="L206" s="283"/>
      <c r="M206" s="281"/>
      <c r="N206" s="282"/>
      <c r="O206" s="282"/>
      <c r="P206" s="282"/>
      <c r="Q206" s="282"/>
      <c r="R206" s="283"/>
      <c r="S206" s="281"/>
      <c r="T206" s="282"/>
      <c r="U206" s="282"/>
      <c r="V206" s="282"/>
      <c r="W206" s="282"/>
      <c r="X206" s="283"/>
    </row>
    <row r="207" spans="1:24">
      <c r="A207" s="75"/>
      <c r="B207" s="281"/>
      <c r="C207" s="282"/>
      <c r="D207" s="282"/>
      <c r="E207" s="282"/>
      <c r="F207" s="283"/>
      <c r="G207" s="281"/>
      <c r="H207" s="282"/>
      <c r="I207" s="282"/>
      <c r="J207" s="282"/>
      <c r="K207" s="282"/>
      <c r="L207" s="283"/>
      <c r="M207" s="281"/>
      <c r="N207" s="282"/>
      <c r="O207" s="282"/>
      <c r="P207" s="282"/>
      <c r="Q207" s="282"/>
      <c r="R207" s="283"/>
      <c r="S207" s="281"/>
      <c r="T207" s="282"/>
      <c r="U207" s="282"/>
      <c r="V207" s="282"/>
      <c r="W207" s="282"/>
      <c r="X207" s="283"/>
    </row>
    <row r="208" spans="1:24" ht="14.65" customHeight="1">
      <c r="A208" s="269" t="s">
        <v>57</v>
      </c>
      <c r="B208" s="281"/>
      <c r="C208" s="282"/>
      <c r="D208" s="282"/>
      <c r="E208" s="282"/>
      <c r="F208" s="283"/>
      <c r="G208" s="281"/>
      <c r="H208" s="282"/>
      <c r="I208" s="282"/>
      <c r="J208" s="282"/>
      <c r="K208" s="282"/>
      <c r="L208" s="283"/>
      <c r="M208" s="281"/>
      <c r="N208" s="282"/>
      <c r="O208" s="282"/>
      <c r="P208" s="282"/>
      <c r="Q208" s="282"/>
      <c r="R208" s="283"/>
      <c r="S208" s="281"/>
      <c r="T208" s="282"/>
      <c r="U208" s="282"/>
      <c r="V208" s="282"/>
      <c r="W208" s="282"/>
      <c r="X208" s="283"/>
    </row>
    <row r="209" spans="1:24">
      <c r="A209" s="270"/>
      <c r="B209" s="281"/>
      <c r="C209" s="282"/>
      <c r="D209" s="282"/>
      <c r="E209" s="282"/>
      <c r="F209" s="283"/>
      <c r="G209" s="281"/>
      <c r="H209" s="282"/>
      <c r="I209" s="282"/>
      <c r="J209" s="282"/>
      <c r="K209" s="282"/>
      <c r="L209" s="283"/>
      <c r="M209" s="281"/>
      <c r="N209" s="282"/>
      <c r="O209" s="282"/>
      <c r="P209" s="282"/>
      <c r="Q209" s="282"/>
      <c r="R209" s="283"/>
      <c r="S209" s="281"/>
      <c r="T209" s="282"/>
      <c r="U209" s="282"/>
      <c r="V209" s="282"/>
      <c r="W209" s="282"/>
      <c r="X209" s="283"/>
    </row>
    <row r="210" spans="1:24">
      <c r="A210" s="77" t="e" cm="1">
        <f t="array" aca="1" ref="A210" ca="1">INDIRECT( "N" &amp;(10+A202))</f>
        <v>#DIV/0!</v>
      </c>
      <c r="B210" s="281"/>
      <c r="C210" s="282"/>
      <c r="D210" s="282"/>
      <c r="E210" s="282"/>
      <c r="F210" s="283"/>
      <c r="G210" s="281"/>
      <c r="H210" s="282"/>
      <c r="I210" s="282"/>
      <c r="J210" s="282"/>
      <c r="K210" s="282"/>
      <c r="L210" s="283"/>
      <c r="M210" s="281"/>
      <c r="N210" s="282"/>
      <c r="O210" s="282"/>
      <c r="P210" s="282"/>
      <c r="Q210" s="282"/>
      <c r="R210" s="283"/>
      <c r="S210" s="281"/>
      <c r="T210" s="282"/>
      <c r="U210" s="282"/>
      <c r="V210" s="282"/>
      <c r="W210" s="282"/>
      <c r="X210" s="283"/>
    </row>
    <row r="211" spans="1:24">
      <c r="A211" s="78" t="e" cm="1">
        <f t="array" aca="1" ref="A211" ca="1">INDIRECT( "o" &amp;(10+A202))</f>
        <v>#DIV/0!</v>
      </c>
      <c r="B211" s="281"/>
      <c r="C211" s="282"/>
      <c r="D211" s="282"/>
      <c r="E211" s="282"/>
      <c r="F211" s="283"/>
      <c r="G211" s="281"/>
      <c r="H211" s="282"/>
      <c r="I211" s="282"/>
      <c r="J211" s="282"/>
      <c r="K211" s="282"/>
      <c r="L211" s="283"/>
      <c r="M211" s="281"/>
      <c r="N211" s="282"/>
      <c r="O211" s="282"/>
      <c r="P211" s="282"/>
      <c r="Q211" s="282"/>
      <c r="R211" s="283"/>
      <c r="S211" s="281"/>
      <c r="T211" s="282"/>
      <c r="U211" s="282"/>
      <c r="V211" s="282"/>
      <c r="W211" s="282"/>
      <c r="X211" s="283"/>
    </row>
    <row r="212" spans="1:24" ht="14.65" customHeight="1">
      <c r="A212" s="288" t="s">
        <v>51</v>
      </c>
      <c r="B212" s="281"/>
      <c r="C212" s="282"/>
      <c r="D212" s="282"/>
      <c r="E212" s="282"/>
      <c r="F212" s="283"/>
      <c r="G212" s="281"/>
      <c r="H212" s="282"/>
      <c r="I212" s="282"/>
      <c r="J212" s="282"/>
      <c r="K212" s="282"/>
      <c r="L212" s="283"/>
      <c r="M212" s="281"/>
      <c r="N212" s="282"/>
      <c r="O212" s="282"/>
      <c r="P212" s="282"/>
      <c r="Q212" s="282"/>
      <c r="R212" s="283"/>
      <c r="S212" s="281"/>
      <c r="T212" s="282"/>
      <c r="U212" s="282"/>
      <c r="V212" s="282"/>
      <c r="W212" s="282"/>
      <c r="X212" s="283"/>
    </row>
    <row r="213" spans="1:24">
      <c r="A213" s="271"/>
      <c r="B213" s="281"/>
      <c r="C213" s="282"/>
      <c r="D213" s="282"/>
      <c r="E213" s="282"/>
      <c r="F213" s="283"/>
      <c r="G213" s="281"/>
      <c r="H213" s="282"/>
      <c r="I213" s="282"/>
      <c r="J213" s="282"/>
      <c r="K213" s="282"/>
      <c r="L213" s="283"/>
      <c r="M213" s="281"/>
      <c r="N213" s="282"/>
      <c r="O213" s="282"/>
      <c r="P213" s="282"/>
      <c r="Q213" s="282"/>
      <c r="R213" s="283"/>
      <c r="S213" s="281"/>
      <c r="T213" s="282"/>
      <c r="U213" s="282"/>
      <c r="V213" s="282"/>
      <c r="W213" s="282"/>
      <c r="X213" s="283"/>
    </row>
    <row r="214" spans="1:24">
      <c r="A214" s="36"/>
      <c r="B214" s="281"/>
      <c r="C214" s="282"/>
      <c r="D214" s="282"/>
      <c r="E214" s="282"/>
      <c r="F214" s="283"/>
      <c r="G214" s="281"/>
      <c r="H214" s="282"/>
      <c r="I214" s="282"/>
      <c r="J214" s="282"/>
      <c r="K214" s="282"/>
      <c r="L214" s="283"/>
      <c r="M214" s="281"/>
      <c r="N214" s="282"/>
      <c r="O214" s="282"/>
      <c r="P214" s="282"/>
      <c r="Q214" s="282"/>
      <c r="R214" s="283"/>
      <c r="S214" s="281"/>
      <c r="T214" s="282"/>
      <c r="U214" s="282"/>
      <c r="V214" s="282"/>
      <c r="W214" s="282"/>
      <c r="X214" s="283"/>
    </row>
    <row r="215" spans="1:24" ht="14.65" customHeight="1">
      <c r="A215" s="271" t="s">
        <v>52</v>
      </c>
      <c r="B215" s="281"/>
      <c r="C215" s="282"/>
      <c r="D215" s="282"/>
      <c r="E215" s="282"/>
      <c r="F215" s="283"/>
      <c r="G215" s="281"/>
      <c r="H215" s="282"/>
      <c r="I215" s="282"/>
      <c r="J215" s="282"/>
      <c r="K215" s="282"/>
      <c r="L215" s="283"/>
      <c r="M215" s="281"/>
      <c r="N215" s="282"/>
      <c r="O215" s="282"/>
      <c r="P215" s="282"/>
      <c r="Q215" s="282"/>
      <c r="R215" s="283"/>
      <c r="S215" s="281"/>
      <c r="T215" s="282"/>
      <c r="U215" s="282"/>
      <c r="V215" s="282"/>
      <c r="W215" s="282"/>
      <c r="X215" s="283"/>
    </row>
    <row r="216" spans="1:24" ht="15" thickBot="1">
      <c r="A216" s="272"/>
      <c r="B216" s="281"/>
      <c r="C216" s="282"/>
      <c r="D216" s="282"/>
      <c r="E216" s="282"/>
      <c r="F216" s="283"/>
      <c r="G216" s="281"/>
      <c r="H216" s="282"/>
      <c r="I216" s="282"/>
      <c r="J216" s="282"/>
      <c r="K216" s="282"/>
      <c r="L216" s="283"/>
      <c r="M216" s="281"/>
      <c r="N216" s="282"/>
      <c r="O216" s="282"/>
      <c r="P216" s="282"/>
      <c r="Q216" s="282"/>
      <c r="R216" s="283"/>
      <c r="S216" s="281"/>
      <c r="T216" s="282"/>
      <c r="U216" s="282"/>
      <c r="V216" s="282"/>
      <c r="W216" s="282"/>
      <c r="X216" s="283"/>
    </row>
    <row r="217" spans="1:24" ht="15" thickBot="1">
      <c r="A217" s="37"/>
      <c r="B217" s="281"/>
      <c r="C217" s="282"/>
      <c r="D217" s="282"/>
      <c r="E217" s="282"/>
      <c r="F217" s="283"/>
      <c r="G217" s="281"/>
      <c r="H217" s="282"/>
      <c r="I217" s="282"/>
      <c r="J217" s="282"/>
      <c r="K217" s="282"/>
      <c r="L217" s="283"/>
      <c r="M217" s="281"/>
      <c r="N217" s="282"/>
      <c r="O217" s="282"/>
      <c r="P217" s="282"/>
      <c r="Q217" s="282"/>
      <c r="R217" s="283"/>
      <c r="S217" s="281"/>
      <c r="T217" s="282"/>
      <c r="U217" s="282"/>
      <c r="V217" s="282"/>
      <c r="W217" s="282"/>
      <c r="X217" s="283"/>
    </row>
    <row r="218" spans="1:24">
      <c r="A218" s="79" t="s">
        <v>109</v>
      </c>
      <c r="B218" s="281"/>
      <c r="C218" s="282"/>
      <c r="D218" s="282"/>
      <c r="E218" s="282"/>
      <c r="F218" s="283"/>
      <c r="G218" s="281"/>
      <c r="H218" s="282"/>
      <c r="I218" s="282"/>
      <c r="J218" s="282"/>
      <c r="K218" s="282"/>
      <c r="L218" s="283"/>
      <c r="M218" s="281"/>
      <c r="N218" s="282"/>
      <c r="O218" s="282"/>
      <c r="P218" s="282"/>
      <c r="Q218" s="282"/>
      <c r="R218" s="283"/>
      <c r="S218" s="281"/>
      <c r="T218" s="282"/>
      <c r="U218" s="282"/>
      <c r="V218" s="282"/>
      <c r="W218" s="282"/>
      <c r="X218" s="283"/>
    </row>
    <row r="219" spans="1:24">
      <c r="A219" s="161" t="s">
        <v>107</v>
      </c>
      <c r="B219" s="281"/>
      <c r="C219" s="282"/>
      <c r="D219" s="282"/>
      <c r="E219" s="282"/>
      <c r="F219" s="283"/>
      <c r="G219" s="281"/>
      <c r="H219" s="282"/>
      <c r="I219" s="282"/>
      <c r="J219" s="282"/>
      <c r="K219" s="282"/>
      <c r="L219" s="283"/>
      <c r="M219" s="281"/>
      <c r="N219" s="282"/>
      <c r="O219" s="282"/>
      <c r="P219" s="282"/>
      <c r="Q219" s="282"/>
      <c r="R219" s="283"/>
      <c r="S219" s="281"/>
      <c r="T219" s="282"/>
      <c r="U219" s="282"/>
      <c r="V219" s="282"/>
      <c r="W219" s="282"/>
      <c r="X219" s="283"/>
    </row>
    <row r="220" spans="1:24">
      <c r="A220" s="38"/>
      <c r="B220" s="281"/>
      <c r="C220" s="282"/>
      <c r="D220" s="282"/>
      <c r="E220" s="282"/>
      <c r="F220" s="283"/>
      <c r="G220" s="281"/>
      <c r="H220" s="282"/>
      <c r="I220" s="282"/>
      <c r="J220" s="282"/>
      <c r="K220" s="282"/>
      <c r="L220" s="283"/>
      <c r="M220" s="281"/>
      <c r="N220" s="282"/>
      <c r="O220" s="282"/>
      <c r="P220" s="282"/>
      <c r="Q220" s="282"/>
      <c r="R220" s="283"/>
      <c r="S220" s="281"/>
      <c r="T220" s="282"/>
      <c r="U220" s="282"/>
      <c r="V220" s="282"/>
      <c r="W220" s="282"/>
      <c r="X220" s="283"/>
    </row>
    <row r="221" spans="1:24" ht="14.65" customHeight="1">
      <c r="A221" s="179" t="s">
        <v>19</v>
      </c>
      <c r="B221" s="281"/>
      <c r="C221" s="282"/>
      <c r="D221" s="282"/>
      <c r="E221" s="282"/>
      <c r="F221" s="283"/>
      <c r="G221" s="281"/>
      <c r="H221" s="282"/>
      <c r="I221" s="282"/>
      <c r="J221" s="282"/>
      <c r="K221" s="282"/>
      <c r="L221" s="283"/>
      <c r="M221" s="281"/>
      <c r="N221" s="282"/>
      <c r="O221" s="282"/>
      <c r="P221" s="282"/>
      <c r="Q221" s="282"/>
      <c r="R221" s="283"/>
      <c r="S221" s="281"/>
      <c r="T221" s="282"/>
      <c r="U221" s="282"/>
      <c r="V221" s="282"/>
      <c r="W221" s="282"/>
      <c r="X221" s="283"/>
    </row>
    <row r="222" spans="1:24" ht="15" thickBot="1">
      <c r="A222" s="80" t="str" cm="1">
        <f t="array" aca="1" ref="A222" ca="1">INDIRECT( "Q" &amp;(10+A202))</f>
        <v>FAIL</v>
      </c>
      <c r="B222" s="281"/>
      <c r="C222" s="282"/>
      <c r="D222" s="282"/>
      <c r="E222" s="282"/>
      <c r="F222" s="283"/>
      <c r="G222" s="281"/>
      <c r="H222" s="282"/>
      <c r="I222" s="282"/>
      <c r="J222" s="282"/>
      <c r="K222" s="282"/>
      <c r="L222" s="283"/>
      <c r="M222" s="281"/>
      <c r="N222" s="282"/>
      <c r="O222" s="282"/>
      <c r="P222" s="282"/>
      <c r="Q222" s="282"/>
      <c r="R222" s="283"/>
      <c r="S222" s="281"/>
      <c r="T222" s="282"/>
      <c r="U222" s="282"/>
      <c r="V222" s="282"/>
      <c r="W222" s="282"/>
      <c r="X222" s="283"/>
    </row>
    <row r="223" spans="1:24">
      <c r="A223" s="38"/>
      <c r="B223" s="281"/>
      <c r="C223" s="282"/>
      <c r="D223" s="282"/>
      <c r="E223" s="282"/>
      <c r="F223" s="283"/>
      <c r="G223" s="281"/>
      <c r="H223" s="282"/>
      <c r="I223" s="282"/>
      <c r="J223" s="282"/>
      <c r="K223" s="282"/>
      <c r="L223" s="283"/>
      <c r="M223" s="281"/>
      <c r="N223" s="282"/>
      <c r="O223" s="282"/>
      <c r="P223" s="282"/>
      <c r="Q223" s="282"/>
      <c r="R223" s="283"/>
      <c r="S223" s="281"/>
      <c r="T223" s="282"/>
      <c r="U223" s="282"/>
      <c r="V223" s="282"/>
      <c r="W223" s="282"/>
      <c r="X223" s="283"/>
    </row>
    <row r="224" spans="1:24">
      <c r="A224" s="269" t="s">
        <v>21</v>
      </c>
      <c r="B224" s="281"/>
      <c r="C224" s="282"/>
      <c r="D224" s="282"/>
      <c r="E224" s="282"/>
      <c r="F224" s="283"/>
      <c r="G224" s="281"/>
      <c r="H224" s="282"/>
      <c r="I224" s="282"/>
      <c r="J224" s="282"/>
      <c r="K224" s="282"/>
      <c r="L224" s="283"/>
      <c r="M224" s="281"/>
      <c r="N224" s="282"/>
      <c r="O224" s="282"/>
      <c r="P224" s="282"/>
      <c r="Q224" s="282"/>
      <c r="R224" s="283"/>
      <c r="S224" s="281"/>
      <c r="T224" s="282"/>
      <c r="U224" s="282"/>
      <c r="V224" s="282"/>
      <c r="W224" s="282"/>
      <c r="X224" s="283"/>
    </row>
    <row r="225" spans="1:24">
      <c r="A225" s="305"/>
      <c r="B225" s="281"/>
      <c r="C225" s="282"/>
      <c r="D225" s="282"/>
      <c r="E225" s="282"/>
      <c r="F225" s="283"/>
      <c r="G225" s="281"/>
      <c r="H225" s="282"/>
      <c r="I225" s="282"/>
      <c r="J225" s="282"/>
      <c r="K225" s="282"/>
      <c r="L225" s="283"/>
      <c r="M225" s="281"/>
      <c r="N225" s="282"/>
      <c r="O225" s="282"/>
      <c r="P225" s="282"/>
      <c r="Q225" s="282"/>
      <c r="R225" s="283"/>
      <c r="S225" s="281"/>
      <c r="T225" s="282"/>
      <c r="U225" s="282"/>
      <c r="V225" s="282"/>
      <c r="W225" s="282"/>
      <c r="X225" s="283"/>
    </row>
    <row r="226" spans="1:24">
      <c r="A226" s="39"/>
      <c r="B226" s="281"/>
      <c r="C226" s="282"/>
      <c r="D226" s="282"/>
      <c r="E226" s="282"/>
      <c r="F226" s="283"/>
      <c r="G226" s="281"/>
      <c r="H226" s="282"/>
      <c r="I226" s="282"/>
      <c r="J226" s="282"/>
      <c r="K226" s="282"/>
      <c r="L226" s="283"/>
      <c r="M226" s="281"/>
      <c r="N226" s="282"/>
      <c r="O226" s="282"/>
      <c r="P226" s="282"/>
      <c r="Q226" s="282"/>
      <c r="R226" s="283"/>
      <c r="S226" s="281"/>
      <c r="T226" s="282"/>
      <c r="U226" s="282"/>
      <c r="V226" s="282"/>
      <c r="W226" s="282"/>
      <c r="X226" s="283"/>
    </row>
    <row r="227" spans="1:24" ht="14.65" customHeight="1">
      <c r="A227" s="269" t="s">
        <v>58</v>
      </c>
      <c r="B227" s="281"/>
      <c r="C227" s="282"/>
      <c r="D227" s="282"/>
      <c r="E227" s="282"/>
      <c r="F227" s="283"/>
      <c r="G227" s="281"/>
      <c r="H227" s="282"/>
      <c r="I227" s="282"/>
      <c r="J227" s="282"/>
      <c r="K227" s="282"/>
      <c r="L227" s="283"/>
      <c r="M227" s="281"/>
      <c r="N227" s="282"/>
      <c r="O227" s="282"/>
      <c r="P227" s="282"/>
      <c r="Q227" s="282"/>
      <c r="R227" s="283"/>
      <c r="S227" s="281"/>
      <c r="T227" s="282"/>
      <c r="U227" s="282"/>
      <c r="V227" s="282"/>
      <c r="W227" s="282"/>
      <c r="X227" s="283"/>
    </row>
    <row r="228" spans="1:24">
      <c r="A228" s="305"/>
      <c r="B228" s="281"/>
      <c r="C228" s="282"/>
      <c r="D228" s="282"/>
      <c r="E228" s="282"/>
      <c r="F228" s="283"/>
      <c r="G228" s="281"/>
      <c r="H228" s="282"/>
      <c r="I228" s="282"/>
      <c r="J228" s="282"/>
      <c r="K228" s="282"/>
      <c r="L228" s="283"/>
      <c r="M228" s="281"/>
      <c r="N228" s="282"/>
      <c r="O228" s="282"/>
      <c r="P228" s="282"/>
      <c r="Q228" s="282"/>
      <c r="R228" s="283"/>
      <c r="S228" s="281"/>
      <c r="T228" s="282"/>
      <c r="U228" s="282"/>
      <c r="V228" s="282"/>
      <c r="W228" s="282"/>
      <c r="X228" s="283"/>
    </row>
    <row r="229" spans="1:24">
      <c r="A229" s="38"/>
      <c r="B229" s="281"/>
      <c r="C229" s="282"/>
      <c r="D229" s="282"/>
      <c r="E229" s="282"/>
      <c r="F229" s="283"/>
      <c r="G229" s="281"/>
      <c r="H229" s="282"/>
      <c r="I229" s="282"/>
      <c r="J229" s="282"/>
      <c r="K229" s="282"/>
      <c r="L229" s="283"/>
      <c r="M229" s="281"/>
      <c r="N229" s="282"/>
      <c r="O229" s="282"/>
      <c r="P229" s="282"/>
      <c r="Q229" s="282"/>
      <c r="R229" s="283"/>
      <c r="S229" s="281"/>
      <c r="T229" s="282"/>
      <c r="U229" s="282"/>
      <c r="V229" s="282"/>
      <c r="W229" s="282"/>
      <c r="X229" s="283"/>
    </row>
    <row r="230" spans="1:24" ht="14.65" customHeight="1">
      <c r="A230" s="267" t="s">
        <v>59</v>
      </c>
      <c r="B230" s="281"/>
      <c r="C230" s="282"/>
      <c r="D230" s="282"/>
      <c r="E230" s="282"/>
      <c r="F230" s="283"/>
      <c r="G230" s="281"/>
      <c r="H230" s="282"/>
      <c r="I230" s="282"/>
      <c r="J230" s="282"/>
      <c r="K230" s="282"/>
      <c r="L230" s="283"/>
      <c r="M230" s="281"/>
      <c r="N230" s="282"/>
      <c r="O230" s="282"/>
      <c r="P230" s="282"/>
      <c r="Q230" s="282"/>
      <c r="R230" s="283"/>
      <c r="S230" s="281"/>
      <c r="T230" s="282"/>
      <c r="U230" s="282"/>
      <c r="V230" s="282"/>
      <c r="W230" s="282"/>
      <c r="X230" s="283"/>
    </row>
    <row r="231" spans="1:24">
      <c r="A231" s="267"/>
      <c r="B231" s="281"/>
      <c r="C231" s="282"/>
      <c r="D231" s="282"/>
      <c r="E231" s="282"/>
      <c r="F231" s="283"/>
      <c r="G231" s="281"/>
      <c r="H231" s="282"/>
      <c r="I231" s="282"/>
      <c r="J231" s="282"/>
      <c r="K231" s="282"/>
      <c r="L231" s="283"/>
      <c r="M231" s="281"/>
      <c r="N231" s="282"/>
      <c r="O231" s="282"/>
      <c r="P231" s="282"/>
      <c r="Q231" s="282"/>
      <c r="R231" s="283"/>
      <c r="S231" s="281"/>
      <c r="T231" s="282"/>
      <c r="U231" s="282"/>
      <c r="V231" s="282"/>
      <c r="W231" s="282"/>
      <c r="X231" s="283"/>
    </row>
    <row r="232" spans="1:24">
      <c r="A232" s="38"/>
      <c r="B232" s="281"/>
      <c r="C232" s="282"/>
      <c r="D232" s="282"/>
      <c r="E232" s="282"/>
      <c r="F232" s="283"/>
      <c r="G232" s="281"/>
      <c r="H232" s="282"/>
      <c r="I232" s="282"/>
      <c r="J232" s="282"/>
      <c r="K232" s="282"/>
      <c r="L232" s="283"/>
      <c r="M232" s="281"/>
      <c r="N232" s="282"/>
      <c r="O232" s="282"/>
      <c r="P232" s="282"/>
      <c r="Q232" s="282"/>
      <c r="R232" s="283"/>
      <c r="S232" s="281"/>
      <c r="T232" s="282"/>
      <c r="U232" s="282"/>
      <c r="V232" s="282"/>
      <c r="W232" s="282"/>
      <c r="X232" s="283"/>
    </row>
    <row r="233" spans="1:24" ht="15" thickBot="1">
      <c r="A233" s="80" t="str" cm="1">
        <f t="array" aca="1" ref="A233" ca="1">INDIRECT( "U" &amp;(10+A202))</f>
        <v>PASS</v>
      </c>
      <c r="B233" s="284"/>
      <c r="C233" s="285"/>
      <c r="D233" s="285"/>
      <c r="E233" s="285"/>
      <c r="F233" s="286"/>
      <c r="G233" s="284"/>
      <c r="H233" s="285"/>
      <c r="I233" s="285"/>
      <c r="J233" s="285"/>
      <c r="K233" s="285"/>
      <c r="L233" s="286"/>
      <c r="M233" s="284"/>
      <c r="N233" s="285"/>
      <c r="O233" s="285"/>
      <c r="P233" s="285"/>
      <c r="Q233" s="285"/>
      <c r="R233" s="286"/>
      <c r="S233" s="284"/>
      <c r="T233" s="285"/>
      <c r="U233" s="285"/>
      <c r="V233" s="285"/>
      <c r="W233" s="285"/>
      <c r="X233" s="286"/>
    </row>
    <row r="234" spans="1:24" ht="15" thickBot="1">
      <c r="A234" s="71"/>
      <c r="B234" s="289" t="s">
        <v>26</v>
      </c>
      <c r="C234" s="290"/>
      <c r="D234" s="290"/>
      <c r="E234" s="290"/>
      <c r="F234" s="72" t="str" cm="1">
        <f t="array" aca="1" ref="F234" ca="1">INDIRECT( "G" &amp;(10+A235))&amp;" / "&amp;INDIRECT( "H" &amp;(10+A235))&amp;" mV"</f>
        <v>0 / 0 mV</v>
      </c>
      <c r="G234" s="289" t="s">
        <v>27</v>
      </c>
      <c r="H234" s="290"/>
      <c r="I234" s="290"/>
      <c r="J234" s="290"/>
      <c r="K234" s="290"/>
      <c r="L234" s="73"/>
      <c r="M234" s="291" t="s">
        <v>28</v>
      </c>
      <c r="N234" s="292"/>
      <c r="O234" s="292"/>
      <c r="P234" s="292"/>
      <c r="Q234" s="292"/>
      <c r="R234" s="293"/>
      <c r="S234" s="291" t="s">
        <v>31</v>
      </c>
      <c r="T234" s="292"/>
      <c r="U234" s="292"/>
      <c r="V234" s="292"/>
      <c r="W234" s="292"/>
      <c r="X234" s="293"/>
    </row>
    <row r="235" spans="1:24" ht="25">
      <c r="A235" s="74">
        <f>$A17</f>
        <v>7</v>
      </c>
      <c r="B235" s="278"/>
      <c r="C235" s="279"/>
      <c r="D235" s="279"/>
      <c r="E235" s="279"/>
      <c r="F235" s="280"/>
      <c r="G235" s="278"/>
      <c r="H235" s="279"/>
      <c r="I235" s="279"/>
      <c r="J235" s="279"/>
      <c r="K235" s="279"/>
      <c r="L235" s="280"/>
      <c r="M235" s="278"/>
      <c r="N235" s="279"/>
      <c r="O235" s="279"/>
      <c r="P235" s="279"/>
      <c r="Q235" s="279"/>
      <c r="R235" s="280"/>
      <c r="S235" s="278"/>
      <c r="T235" s="279"/>
      <c r="U235" s="279"/>
      <c r="V235" s="279"/>
      <c r="W235" s="279"/>
      <c r="X235" s="280"/>
    </row>
    <row r="236" spans="1:24">
      <c r="A236" s="75"/>
      <c r="B236" s="281"/>
      <c r="C236" s="282"/>
      <c r="D236" s="282"/>
      <c r="E236" s="282"/>
      <c r="F236" s="283"/>
      <c r="G236" s="281"/>
      <c r="H236" s="282"/>
      <c r="I236" s="282"/>
      <c r="J236" s="282"/>
      <c r="K236" s="282"/>
      <c r="L236" s="283"/>
      <c r="M236" s="281"/>
      <c r="N236" s="282"/>
      <c r="O236" s="282"/>
      <c r="P236" s="282"/>
      <c r="Q236" s="282"/>
      <c r="R236" s="283"/>
      <c r="S236" s="281"/>
      <c r="T236" s="282"/>
      <c r="U236" s="282"/>
      <c r="V236" s="282"/>
      <c r="W236" s="282"/>
      <c r="X236" s="283"/>
    </row>
    <row r="237" spans="1:24">
      <c r="A237" s="76" t="str" cm="1">
        <f t="array" aca="1" ref="A237" ca="1">INDIRECT("F"&amp;(10+A235))&amp;"mV/us"</f>
        <v>2.5mV/us</v>
      </c>
      <c r="B237" s="281"/>
      <c r="C237" s="282"/>
      <c r="D237" s="282"/>
      <c r="E237" s="282"/>
      <c r="F237" s="283"/>
      <c r="G237" s="281"/>
      <c r="H237" s="282"/>
      <c r="I237" s="282"/>
      <c r="J237" s="282"/>
      <c r="K237" s="282"/>
      <c r="L237" s="283"/>
      <c r="M237" s="281"/>
      <c r="N237" s="282"/>
      <c r="O237" s="282"/>
      <c r="P237" s="282"/>
      <c r="Q237" s="282"/>
      <c r="R237" s="283"/>
      <c r="S237" s="281"/>
      <c r="T237" s="282"/>
      <c r="U237" s="282"/>
      <c r="V237" s="282"/>
      <c r="W237" s="282"/>
      <c r="X237" s="283"/>
    </row>
    <row r="238" spans="1:24">
      <c r="A238" s="76" t="str" cm="1">
        <f t="array" aca="1" ref="A238" ca="1">"PSI"&amp;INDIRECT("B"&amp;(10+A235))&amp;" "&amp;INDIRECT("C"&amp;(10+A235))&amp;"A"</f>
        <v>PSI7 175A</v>
      </c>
      <c r="B238" s="281"/>
      <c r="C238" s="282"/>
      <c r="D238" s="282"/>
      <c r="E238" s="282"/>
      <c r="F238" s="283"/>
      <c r="G238" s="281"/>
      <c r="H238" s="282"/>
      <c r="I238" s="282"/>
      <c r="J238" s="282"/>
      <c r="K238" s="282"/>
      <c r="L238" s="283"/>
      <c r="M238" s="281"/>
      <c r="N238" s="282"/>
      <c r="O238" s="282"/>
      <c r="P238" s="282"/>
      <c r="Q238" s="282"/>
      <c r="R238" s="283"/>
      <c r="S238" s="281"/>
      <c r="T238" s="282"/>
      <c r="U238" s="282"/>
      <c r="V238" s="282"/>
      <c r="W238" s="282"/>
      <c r="X238" s="283"/>
    </row>
    <row r="239" spans="1:24">
      <c r="A239" s="76" t="str" cm="1">
        <f t="array" aca="1" ref="A239" ca="1">INDIRECT("D"&amp;(10+A235))&amp;"mV-&gt;"&amp;INDIRECT("E"&amp;(10+A235))&amp;"mV"</f>
        <v>550mV-&gt;900mV</v>
      </c>
      <c r="B239" s="281"/>
      <c r="C239" s="282"/>
      <c r="D239" s="282"/>
      <c r="E239" s="282"/>
      <c r="F239" s="283"/>
      <c r="G239" s="281"/>
      <c r="H239" s="282"/>
      <c r="I239" s="282"/>
      <c r="J239" s="282"/>
      <c r="K239" s="282"/>
      <c r="L239" s="283"/>
      <c r="M239" s="281"/>
      <c r="N239" s="282"/>
      <c r="O239" s="282"/>
      <c r="P239" s="282"/>
      <c r="Q239" s="282"/>
      <c r="R239" s="283"/>
      <c r="S239" s="281"/>
      <c r="T239" s="282"/>
      <c r="U239" s="282"/>
      <c r="V239" s="282"/>
      <c r="W239" s="282"/>
      <c r="X239" s="283"/>
    </row>
    <row r="240" spans="1:24">
      <c r="A240" s="75"/>
      <c r="B240" s="281"/>
      <c r="C240" s="282"/>
      <c r="D240" s="282"/>
      <c r="E240" s="282"/>
      <c r="F240" s="283"/>
      <c r="G240" s="281"/>
      <c r="H240" s="282"/>
      <c r="I240" s="282"/>
      <c r="J240" s="282"/>
      <c r="K240" s="282"/>
      <c r="L240" s="283"/>
      <c r="M240" s="281"/>
      <c r="N240" s="282"/>
      <c r="O240" s="282"/>
      <c r="P240" s="282"/>
      <c r="Q240" s="282"/>
      <c r="R240" s="283"/>
      <c r="S240" s="281"/>
      <c r="T240" s="282"/>
      <c r="U240" s="282"/>
      <c r="V240" s="282"/>
      <c r="W240" s="282"/>
      <c r="X240" s="283"/>
    </row>
    <row r="241" spans="1:24">
      <c r="A241" s="269" t="s">
        <v>57</v>
      </c>
      <c r="B241" s="281"/>
      <c r="C241" s="282"/>
      <c r="D241" s="282"/>
      <c r="E241" s="282"/>
      <c r="F241" s="283"/>
      <c r="G241" s="281"/>
      <c r="H241" s="282"/>
      <c r="I241" s="282"/>
      <c r="J241" s="282"/>
      <c r="K241" s="282"/>
      <c r="L241" s="283"/>
      <c r="M241" s="281"/>
      <c r="N241" s="282"/>
      <c r="O241" s="282"/>
      <c r="P241" s="282"/>
      <c r="Q241" s="282"/>
      <c r="R241" s="283"/>
      <c r="S241" s="281"/>
      <c r="T241" s="282"/>
      <c r="U241" s="282"/>
      <c r="V241" s="282"/>
      <c r="W241" s="282"/>
      <c r="X241" s="283"/>
    </row>
    <row r="242" spans="1:24">
      <c r="A242" s="270"/>
      <c r="B242" s="281"/>
      <c r="C242" s="282"/>
      <c r="D242" s="282"/>
      <c r="E242" s="282"/>
      <c r="F242" s="283"/>
      <c r="G242" s="281"/>
      <c r="H242" s="282"/>
      <c r="I242" s="282"/>
      <c r="J242" s="282"/>
      <c r="K242" s="282"/>
      <c r="L242" s="283"/>
      <c r="M242" s="281"/>
      <c r="N242" s="282"/>
      <c r="O242" s="282"/>
      <c r="P242" s="282"/>
      <c r="Q242" s="282"/>
      <c r="R242" s="283"/>
      <c r="S242" s="281"/>
      <c r="T242" s="282"/>
      <c r="U242" s="282"/>
      <c r="V242" s="282"/>
      <c r="W242" s="282"/>
      <c r="X242" s="283"/>
    </row>
    <row r="243" spans="1:24">
      <c r="A243" s="77" t="e" cm="1">
        <f t="array" aca="1" ref="A243" ca="1">INDIRECT( "N" &amp;(10+A235))</f>
        <v>#DIV/0!</v>
      </c>
      <c r="B243" s="281"/>
      <c r="C243" s="282"/>
      <c r="D243" s="282"/>
      <c r="E243" s="282"/>
      <c r="F243" s="283"/>
      <c r="G243" s="281"/>
      <c r="H243" s="282"/>
      <c r="I243" s="282"/>
      <c r="J243" s="282"/>
      <c r="K243" s="282"/>
      <c r="L243" s="283"/>
      <c r="M243" s="281"/>
      <c r="N243" s="282"/>
      <c r="O243" s="282"/>
      <c r="P243" s="282"/>
      <c r="Q243" s="282"/>
      <c r="R243" s="283"/>
      <c r="S243" s="281"/>
      <c r="T243" s="282"/>
      <c r="U243" s="282"/>
      <c r="V243" s="282"/>
      <c r="W243" s="282"/>
      <c r="X243" s="283"/>
    </row>
    <row r="244" spans="1:24">
      <c r="A244" s="78" t="e" cm="1">
        <f t="array" aca="1" ref="A244" ca="1">INDIRECT( "o" &amp;(10+A235))</f>
        <v>#DIV/0!</v>
      </c>
      <c r="B244" s="281"/>
      <c r="C244" s="282"/>
      <c r="D244" s="282"/>
      <c r="E244" s="282"/>
      <c r="F244" s="283"/>
      <c r="G244" s="281"/>
      <c r="H244" s="282"/>
      <c r="I244" s="282"/>
      <c r="J244" s="282"/>
      <c r="K244" s="282"/>
      <c r="L244" s="283"/>
      <c r="M244" s="281"/>
      <c r="N244" s="282"/>
      <c r="O244" s="282"/>
      <c r="P244" s="282"/>
      <c r="Q244" s="282"/>
      <c r="R244" s="283"/>
      <c r="S244" s="281"/>
      <c r="T244" s="282"/>
      <c r="U244" s="282"/>
      <c r="V244" s="282"/>
      <c r="W244" s="282"/>
      <c r="X244" s="283"/>
    </row>
    <row r="245" spans="1:24">
      <c r="A245" s="288" t="s">
        <v>51</v>
      </c>
      <c r="B245" s="281"/>
      <c r="C245" s="282"/>
      <c r="D245" s="282"/>
      <c r="E245" s="282"/>
      <c r="F245" s="283"/>
      <c r="G245" s="281"/>
      <c r="H245" s="282"/>
      <c r="I245" s="282"/>
      <c r="J245" s="282"/>
      <c r="K245" s="282"/>
      <c r="L245" s="283"/>
      <c r="M245" s="281"/>
      <c r="N245" s="282"/>
      <c r="O245" s="282"/>
      <c r="P245" s="282"/>
      <c r="Q245" s="282"/>
      <c r="R245" s="283"/>
      <c r="S245" s="281"/>
      <c r="T245" s="282"/>
      <c r="U245" s="282"/>
      <c r="V245" s="282"/>
      <c r="W245" s="282"/>
      <c r="X245" s="283"/>
    </row>
    <row r="246" spans="1:24">
      <c r="A246" s="271"/>
      <c r="B246" s="281"/>
      <c r="C246" s="282"/>
      <c r="D246" s="282"/>
      <c r="E246" s="282"/>
      <c r="F246" s="283"/>
      <c r="G246" s="281"/>
      <c r="H246" s="282"/>
      <c r="I246" s="282"/>
      <c r="J246" s="282"/>
      <c r="K246" s="282"/>
      <c r="L246" s="283"/>
      <c r="M246" s="281"/>
      <c r="N246" s="282"/>
      <c r="O246" s="282"/>
      <c r="P246" s="282"/>
      <c r="Q246" s="282"/>
      <c r="R246" s="283"/>
      <c r="S246" s="281"/>
      <c r="T246" s="282"/>
      <c r="U246" s="282"/>
      <c r="V246" s="282"/>
      <c r="W246" s="282"/>
      <c r="X246" s="283"/>
    </row>
    <row r="247" spans="1:24">
      <c r="A247" s="36"/>
      <c r="B247" s="281"/>
      <c r="C247" s="282"/>
      <c r="D247" s="282"/>
      <c r="E247" s="282"/>
      <c r="F247" s="283"/>
      <c r="G247" s="281"/>
      <c r="H247" s="282"/>
      <c r="I247" s="282"/>
      <c r="J247" s="282"/>
      <c r="K247" s="282"/>
      <c r="L247" s="283"/>
      <c r="M247" s="281"/>
      <c r="N247" s="282"/>
      <c r="O247" s="282"/>
      <c r="P247" s="282"/>
      <c r="Q247" s="282"/>
      <c r="R247" s="283"/>
      <c r="S247" s="281"/>
      <c r="T247" s="282"/>
      <c r="U247" s="282"/>
      <c r="V247" s="282"/>
      <c r="W247" s="282"/>
      <c r="X247" s="283"/>
    </row>
    <row r="248" spans="1:24">
      <c r="A248" s="271" t="s">
        <v>52</v>
      </c>
      <c r="B248" s="281"/>
      <c r="C248" s="282"/>
      <c r="D248" s="282"/>
      <c r="E248" s="282"/>
      <c r="F248" s="283"/>
      <c r="G248" s="281"/>
      <c r="H248" s="282"/>
      <c r="I248" s="282"/>
      <c r="J248" s="282"/>
      <c r="K248" s="282"/>
      <c r="L248" s="283"/>
      <c r="M248" s="281"/>
      <c r="N248" s="282"/>
      <c r="O248" s="282"/>
      <c r="P248" s="282"/>
      <c r="Q248" s="282"/>
      <c r="R248" s="283"/>
      <c r="S248" s="281"/>
      <c r="T248" s="282"/>
      <c r="U248" s="282"/>
      <c r="V248" s="282"/>
      <c r="W248" s="282"/>
      <c r="X248" s="283"/>
    </row>
    <row r="249" spans="1:24" ht="15" thickBot="1">
      <c r="A249" s="272"/>
      <c r="B249" s="281"/>
      <c r="C249" s="282"/>
      <c r="D249" s="282"/>
      <c r="E249" s="282"/>
      <c r="F249" s="283"/>
      <c r="G249" s="281"/>
      <c r="H249" s="282"/>
      <c r="I249" s="282"/>
      <c r="J249" s="282"/>
      <c r="K249" s="282"/>
      <c r="L249" s="283"/>
      <c r="M249" s="281"/>
      <c r="N249" s="282"/>
      <c r="O249" s="282"/>
      <c r="P249" s="282"/>
      <c r="Q249" s="282"/>
      <c r="R249" s="283"/>
      <c r="S249" s="281"/>
      <c r="T249" s="282"/>
      <c r="U249" s="282"/>
      <c r="V249" s="282"/>
      <c r="W249" s="282"/>
      <c r="X249" s="283"/>
    </row>
    <row r="250" spans="1:24" ht="15" thickBot="1">
      <c r="A250" s="37"/>
      <c r="B250" s="281"/>
      <c r="C250" s="282"/>
      <c r="D250" s="282"/>
      <c r="E250" s="282"/>
      <c r="F250" s="283"/>
      <c r="G250" s="281"/>
      <c r="H250" s="282"/>
      <c r="I250" s="282"/>
      <c r="J250" s="282"/>
      <c r="K250" s="282"/>
      <c r="L250" s="283"/>
      <c r="M250" s="281"/>
      <c r="N250" s="282"/>
      <c r="O250" s="282"/>
      <c r="P250" s="282"/>
      <c r="Q250" s="282"/>
      <c r="R250" s="283"/>
      <c r="S250" s="281"/>
      <c r="T250" s="282"/>
      <c r="U250" s="282"/>
      <c r="V250" s="282"/>
      <c r="W250" s="282"/>
      <c r="X250" s="283"/>
    </row>
    <row r="251" spans="1:24">
      <c r="A251" s="79" t="s">
        <v>109</v>
      </c>
      <c r="B251" s="281"/>
      <c r="C251" s="282"/>
      <c r="D251" s="282"/>
      <c r="E251" s="282"/>
      <c r="F251" s="283"/>
      <c r="G251" s="281"/>
      <c r="H251" s="282"/>
      <c r="I251" s="282"/>
      <c r="J251" s="282"/>
      <c r="K251" s="282"/>
      <c r="L251" s="283"/>
      <c r="M251" s="281"/>
      <c r="N251" s="282"/>
      <c r="O251" s="282"/>
      <c r="P251" s="282"/>
      <c r="Q251" s="282"/>
      <c r="R251" s="283"/>
      <c r="S251" s="281"/>
      <c r="T251" s="282"/>
      <c r="U251" s="282"/>
      <c r="V251" s="282"/>
      <c r="W251" s="282"/>
      <c r="X251" s="283"/>
    </row>
    <row r="252" spans="1:24">
      <c r="A252" s="161" t="s">
        <v>107</v>
      </c>
      <c r="B252" s="281"/>
      <c r="C252" s="282"/>
      <c r="D252" s="282"/>
      <c r="E252" s="282"/>
      <c r="F252" s="283"/>
      <c r="G252" s="281"/>
      <c r="H252" s="282"/>
      <c r="I252" s="282"/>
      <c r="J252" s="282"/>
      <c r="K252" s="282"/>
      <c r="L252" s="283"/>
      <c r="M252" s="281"/>
      <c r="N252" s="282"/>
      <c r="O252" s="282"/>
      <c r="P252" s="282"/>
      <c r="Q252" s="282"/>
      <c r="R252" s="283"/>
      <c r="S252" s="281"/>
      <c r="T252" s="282"/>
      <c r="U252" s="282"/>
      <c r="V252" s="282"/>
      <c r="W252" s="282"/>
      <c r="X252" s="283"/>
    </row>
    <row r="253" spans="1:24">
      <c r="A253" s="38"/>
      <c r="B253" s="281"/>
      <c r="C253" s="282"/>
      <c r="D253" s="282"/>
      <c r="E253" s="282"/>
      <c r="F253" s="283"/>
      <c r="G253" s="281"/>
      <c r="H253" s="282"/>
      <c r="I253" s="282"/>
      <c r="J253" s="282"/>
      <c r="K253" s="282"/>
      <c r="L253" s="283"/>
      <c r="M253" s="281"/>
      <c r="N253" s="282"/>
      <c r="O253" s="282"/>
      <c r="P253" s="282"/>
      <c r="Q253" s="282"/>
      <c r="R253" s="283"/>
      <c r="S253" s="281"/>
      <c r="T253" s="282"/>
      <c r="U253" s="282"/>
      <c r="V253" s="282"/>
      <c r="W253" s="282"/>
      <c r="X253" s="283"/>
    </row>
    <row r="254" spans="1:24" ht="15" customHeight="1">
      <c r="A254" s="179" t="s">
        <v>19</v>
      </c>
      <c r="B254" s="281"/>
      <c r="C254" s="282"/>
      <c r="D254" s="282"/>
      <c r="E254" s="282"/>
      <c r="F254" s="283"/>
      <c r="G254" s="281"/>
      <c r="H254" s="282"/>
      <c r="I254" s="282"/>
      <c r="J254" s="282"/>
      <c r="K254" s="282"/>
      <c r="L254" s="283"/>
      <c r="M254" s="281"/>
      <c r="N254" s="282"/>
      <c r="O254" s="282"/>
      <c r="P254" s="282"/>
      <c r="Q254" s="282"/>
      <c r="R254" s="283"/>
      <c r="S254" s="281"/>
      <c r="T254" s="282"/>
      <c r="U254" s="282"/>
      <c r="V254" s="282"/>
      <c r="W254" s="282"/>
      <c r="X254" s="283"/>
    </row>
    <row r="255" spans="1:24" ht="15" thickBot="1">
      <c r="A255" s="80" t="str" cm="1">
        <f t="array" aca="1" ref="A255" ca="1">INDIRECT( "Q" &amp;(10+A235))</f>
        <v>FAIL</v>
      </c>
      <c r="B255" s="281"/>
      <c r="C255" s="282"/>
      <c r="D255" s="282"/>
      <c r="E255" s="282"/>
      <c r="F255" s="283"/>
      <c r="G255" s="281"/>
      <c r="H255" s="282"/>
      <c r="I255" s="282"/>
      <c r="J255" s="282"/>
      <c r="K255" s="282"/>
      <c r="L255" s="283"/>
      <c r="M255" s="281"/>
      <c r="N255" s="282"/>
      <c r="O255" s="282"/>
      <c r="P255" s="282"/>
      <c r="Q255" s="282"/>
      <c r="R255" s="283"/>
      <c r="S255" s="281"/>
      <c r="T255" s="282"/>
      <c r="U255" s="282"/>
      <c r="V255" s="282"/>
      <c r="W255" s="282"/>
      <c r="X255" s="283"/>
    </row>
    <row r="256" spans="1:24">
      <c r="A256" s="38"/>
      <c r="B256" s="281"/>
      <c r="C256" s="282"/>
      <c r="D256" s="282"/>
      <c r="E256" s="282"/>
      <c r="F256" s="283"/>
      <c r="G256" s="281"/>
      <c r="H256" s="282"/>
      <c r="I256" s="282"/>
      <c r="J256" s="282"/>
      <c r="K256" s="282"/>
      <c r="L256" s="283"/>
      <c r="M256" s="281"/>
      <c r="N256" s="282"/>
      <c r="O256" s="282"/>
      <c r="P256" s="282"/>
      <c r="Q256" s="282"/>
      <c r="R256" s="283"/>
      <c r="S256" s="281"/>
      <c r="T256" s="282"/>
      <c r="U256" s="282"/>
      <c r="V256" s="282"/>
      <c r="W256" s="282"/>
      <c r="X256" s="283"/>
    </row>
    <row r="257" spans="1:24">
      <c r="A257" s="269" t="s">
        <v>21</v>
      </c>
      <c r="B257" s="281"/>
      <c r="C257" s="282"/>
      <c r="D257" s="282"/>
      <c r="E257" s="282"/>
      <c r="F257" s="283"/>
      <c r="G257" s="281"/>
      <c r="H257" s="282"/>
      <c r="I257" s="282"/>
      <c r="J257" s="282"/>
      <c r="K257" s="282"/>
      <c r="L257" s="283"/>
      <c r="M257" s="281"/>
      <c r="N257" s="282"/>
      <c r="O257" s="282"/>
      <c r="P257" s="282"/>
      <c r="Q257" s="282"/>
      <c r="R257" s="283"/>
      <c r="S257" s="281"/>
      <c r="T257" s="282"/>
      <c r="U257" s="282"/>
      <c r="V257" s="282"/>
      <c r="W257" s="282"/>
      <c r="X257" s="283"/>
    </row>
    <row r="258" spans="1:24">
      <c r="A258" s="305"/>
      <c r="B258" s="281"/>
      <c r="C258" s="282"/>
      <c r="D258" s="282"/>
      <c r="E258" s="282"/>
      <c r="F258" s="283"/>
      <c r="G258" s="281"/>
      <c r="H258" s="282"/>
      <c r="I258" s="282"/>
      <c r="J258" s="282"/>
      <c r="K258" s="282"/>
      <c r="L258" s="283"/>
      <c r="M258" s="281"/>
      <c r="N258" s="282"/>
      <c r="O258" s="282"/>
      <c r="P258" s="282"/>
      <c r="Q258" s="282"/>
      <c r="R258" s="283"/>
      <c r="S258" s="281"/>
      <c r="T258" s="282"/>
      <c r="U258" s="282"/>
      <c r="V258" s="282"/>
      <c r="W258" s="282"/>
      <c r="X258" s="283"/>
    </row>
    <row r="259" spans="1:24">
      <c r="A259" s="39"/>
      <c r="B259" s="281"/>
      <c r="C259" s="282"/>
      <c r="D259" s="282"/>
      <c r="E259" s="282"/>
      <c r="F259" s="283"/>
      <c r="G259" s="281"/>
      <c r="H259" s="282"/>
      <c r="I259" s="282"/>
      <c r="J259" s="282"/>
      <c r="K259" s="282"/>
      <c r="L259" s="283"/>
      <c r="M259" s="281"/>
      <c r="N259" s="282"/>
      <c r="O259" s="282"/>
      <c r="P259" s="282"/>
      <c r="Q259" s="282"/>
      <c r="R259" s="283"/>
      <c r="S259" s="281"/>
      <c r="T259" s="282"/>
      <c r="U259" s="282"/>
      <c r="V259" s="282"/>
      <c r="W259" s="282"/>
      <c r="X259" s="283"/>
    </row>
    <row r="260" spans="1:24">
      <c r="A260" s="318" t="s">
        <v>58</v>
      </c>
      <c r="B260" s="281"/>
      <c r="C260" s="282"/>
      <c r="D260" s="282"/>
      <c r="E260" s="282"/>
      <c r="F260" s="283"/>
      <c r="G260" s="281"/>
      <c r="H260" s="282"/>
      <c r="I260" s="282"/>
      <c r="J260" s="282"/>
      <c r="K260" s="282"/>
      <c r="L260" s="283"/>
      <c r="M260" s="281"/>
      <c r="N260" s="282"/>
      <c r="O260" s="282"/>
      <c r="P260" s="282"/>
      <c r="Q260" s="282"/>
      <c r="R260" s="283"/>
      <c r="S260" s="281"/>
      <c r="T260" s="282"/>
      <c r="U260" s="282"/>
      <c r="V260" s="282"/>
      <c r="W260" s="282"/>
      <c r="X260" s="283"/>
    </row>
    <row r="261" spans="1:24">
      <c r="A261" s="305"/>
      <c r="B261" s="281"/>
      <c r="C261" s="282"/>
      <c r="D261" s="282"/>
      <c r="E261" s="282"/>
      <c r="F261" s="283"/>
      <c r="G261" s="281"/>
      <c r="H261" s="282"/>
      <c r="I261" s="282"/>
      <c r="J261" s="282"/>
      <c r="K261" s="282"/>
      <c r="L261" s="283"/>
      <c r="M261" s="281"/>
      <c r="N261" s="282"/>
      <c r="O261" s="282"/>
      <c r="P261" s="282"/>
      <c r="Q261" s="282"/>
      <c r="R261" s="283"/>
      <c r="S261" s="281"/>
      <c r="T261" s="282"/>
      <c r="U261" s="282"/>
      <c r="V261" s="282"/>
      <c r="W261" s="282"/>
      <c r="X261" s="283"/>
    </row>
    <row r="262" spans="1:24">
      <c r="A262" s="38"/>
      <c r="B262" s="281"/>
      <c r="C262" s="282"/>
      <c r="D262" s="282"/>
      <c r="E262" s="282"/>
      <c r="F262" s="283"/>
      <c r="G262" s="281"/>
      <c r="H262" s="282"/>
      <c r="I262" s="282"/>
      <c r="J262" s="282"/>
      <c r="K262" s="282"/>
      <c r="L262" s="283"/>
      <c r="M262" s="281"/>
      <c r="N262" s="282"/>
      <c r="O262" s="282"/>
      <c r="P262" s="282"/>
      <c r="Q262" s="282"/>
      <c r="R262" s="283"/>
      <c r="S262" s="281"/>
      <c r="T262" s="282"/>
      <c r="U262" s="282"/>
      <c r="V262" s="282"/>
      <c r="W262" s="282"/>
      <c r="X262" s="283"/>
    </row>
    <row r="263" spans="1:24">
      <c r="A263" s="287" t="s">
        <v>59</v>
      </c>
      <c r="B263" s="281"/>
      <c r="C263" s="282"/>
      <c r="D263" s="282"/>
      <c r="E263" s="282"/>
      <c r="F263" s="283"/>
      <c r="G263" s="281"/>
      <c r="H263" s="282"/>
      <c r="I263" s="282"/>
      <c r="J263" s="282"/>
      <c r="K263" s="282"/>
      <c r="L263" s="283"/>
      <c r="M263" s="281"/>
      <c r="N263" s="282"/>
      <c r="O263" s="282"/>
      <c r="P263" s="282"/>
      <c r="Q263" s="282"/>
      <c r="R263" s="283"/>
      <c r="S263" s="281"/>
      <c r="T263" s="282"/>
      <c r="U263" s="282"/>
      <c r="V263" s="282"/>
      <c r="W263" s="282"/>
      <c r="X263" s="283"/>
    </row>
    <row r="264" spans="1:24">
      <c r="A264" s="287"/>
      <c r="B264" s="281"/>
      <c r="C264" s="282"/>
      <c r="D264" s="282"/>
      <c r="E264" s="282"/>
      <c r="F264" s="283"/>
      <c r="G264" s="281"/>
      <c r="H264" s="282"/>
      <c r="I264" s="282"/>
      <c r="J264" s="282"/>
      <c r="K264" s="282"/>
      <c r="L264" s="283"/>
      <c r="M264" s="281"/>
      <c r="N264" s="282"/>
      <c r="O264" s="282"/>
      <c r="P264" s="282"/>
      <c r="Q264" s="282"/>
      <c r="R264" s="283"/>
      <c r="S264" s="281"/>
      <c r="T264" s="282"/>
      <c r="U264" s="282"/>
      <c r="V264" s="282"/>
      <c r="W264" s="282"/>
      <c r="X264" s="283"/>
    </row>
    <row r="265" spans="1:24">
      <c r="A265" s="38"/>
      <c r="B265" s="281"/>
      <c r="C265" s="282"/>
      <c r="D265" s="282"/>
      <c r="E265" s="282"/>
      <c r="F265" s="283"/>
      <c r="G265" s="281"/>
      <c r="H265" s="282"/>
      <c r="I265" s="282"/>
      <c r="J265" s="282"/>
      <c r="K265" s="282"/>
      <c r="L265" s="283"/>
      <c r="M265" s="281"/>
      <c r="N265" s="282"/>
      <c r="O265" s="282"/>
      <c r="P265" s="282"/>
      <c r="Q265" s="282"/>
      <c r="R265" s="283"/>
      <c r="S265" s="281"/>
      <c r="T265" s="282"/>
      <c r="U265" s="282"/>
      <c r="V265" s="282"/>
      <c r="W265" s="282"/>
      <c r="X265" s="283"/>
    </row>
    <row r="266" spans="1:24" ht="15" thickBot="1">
      <c r="A266" s="80" t="str" cm="1">
        <f t="array" aca="1" ref="A266" ca="1">INDIRECT( "U" &amp;(10+A235))</f>
        <v>PASS</v>
      </c>
      <c r="B266" s="284"/>
      <c r="C266" s="285"/>
      <c r="D266" s="285"/>
      <c r="E266" s="285"/>
      <c r="F266" s="286"/>
      <c r="G266" s="284"/>
      <c r="H266" s="285"/>
      <c r="I266" s="285"/>
      <c r="J266" s="285"/>
      <c r="K266" s="285"/>
      <c r="L266" s="286"/>
      <c r="M266" s="284"/>
      <c r="N266" s="285"/>
      <c r="O266" s="285"/>
      <c r="P266" s="285"/>
      <c r="Q266" s="285"/>
      <c r="R266" s="286"/>
      <c r="S266" s="284"/>
      <c r="T266" s="285"/>
      <c r="U266" s="285"/>
      <c r="V266" s="285"/>
      <c r="W266" s="285"/>
      <c r="X266" s="286"/>
    </row>
    <row r="267" spans="1:24" ht="15" thickBot="1">
      <c r="A267" s="71"/>
      <c r="B267" s="273" t="s">
        <v>26</v>
      </c>
      <c r="C267" s="273"/>
      <c r="D267" s="273"/>
      <c r="E267" s="273"/>
      <c r="F267" s="72" t="str" cm="1">
        <f t="array" aca="1" ref="F267" ca="1">INDIRECT( "G" &amp;(10+A268))&amp;" / "&amp;INDIRECT( "H" &amp;(10+A268))&amp;" mV"</f>
        <v>0 / 0 mV</v>
      </c>
      <c r="G267" s="274" t="s">
        <v>27</v>
      </c>
      <c r="H267" s="273"/>
      <c r="I267" s="273"/>
      <c r="J267" s="273"/>
      <c r="K267" s="273"/>
      <c r="L267" s="73"/>
      <c r="M267" s="275" t="s">
        <v>28</v>
      </c>
      <c r="N267" s="276"/>
      <c r="O267" s="276"/>
      <c r="P267" s="276"/>
      <c r="Q267" s="276"/>
      <c r="R267" s="277"/>
      <c r="S267" s="275" t="s">
        <v>31</v>
      </c>
      <c r="T267" s="276"/>
      <c r="U267" s="276"/>
      <c r="V267" s="276"/>
      <c r="W267" s="276"/>
      <c r="X267" s="277"/>
    </row>
    <row r="268" spans="1:24" ht="25">
      <c r="A268" s="74">
        <f>$A18</f>
        <v>8</v>
      </c>
      <c r="B268" s="278"/>
      <c r="C268" s="279"/>
      <c r="D268" s="279"/>
      <c r="E268" s="279"/>
      <c r="F268" s="280"/>
      <c r="G268" s="278"/>
      <c r="H268" s="279"/>
      <c r="I268" s="279"/>
      <c r="J268" s="279"/>
      <c r="K268" s="279"/>
      <c r="L268" s="280"/>
      <c r="M268" s="278"/>
      <c r="N268" s="279"/>
      <c r="O268" s="279"/>
      <c r="P268" s="279"/>
      <c r="Q268" s="279"/>
      <c r="R268" s="280"/>
      <c r="S268" s="278"/>
      <c r="T268" s="279"/>
      <c r="U268" s="279"/>
      <c r="V268" s="279"/>
      <c r="W268" s="279"/>
      <c r="X268" s="280"/>
    </row>
    <row r="269" spans="1:24">
      <c r="A269" s="75"/>
      <c r="B269" s="281"/>
      <c r="C269" s="282"/>
      <c r="D269" s="282"/>
      <c r="E269" s="282"/>
      <c r="F269" s="283"/>
      <c r="G269" s="281"/>
      <c r="H269" s="282"/>
      <c r="I269" s="282"/>
      <c r="J269" s="282"/>
      <c r="K269" s="282"/>
      <c r="L269" s="283"/>
      <c r="M269" s="281"/>
      <c r="N269" s="282"/>
      <c r="O269" s="282"/>
      <c r="P269" s="282"/>
      <c r="Q269" s="282"/>
      <c r="R269" s="283"/>
      <c r="S269" s="281"/>
      <c r="T269" s="282"/>
      <c r="U269" s="282"/>
      <c r="V269" s="282"/>
      <c r="W269" s="282"/>
      <c r="X269" s="283"/>
    </row>
    <row r="270" spans="1:24">
      <c r="A270" s="76" t="str" cm="1">
        <f t="array" aca="1" ref="A270" ca="1">INDIRECT("F"&amp;(10+A268))&amp;"mV/us"</f>
        <v>2.5mV/us</v>
      </c>
      <c r="B270" s="281"/>
      <c r="C270" s="282"/>
      <c r="D270" s="282"/>
      <c r="E270" s="282"/>
      <c r="F270" s="283"/>
      <c r="G270" s="281"/>
      <c r="H270" s="282"/>
      <c r="I270" s="282"/>
      <c r="J270" s="282"/>
      <c r="K270" s="282"/>
      <c r="L270" s="283"/>
      <c r="M270" s="281"/>
      <c r="N270" s="282"/>
      <c r="O270" s="282"/>
      <c r="P270" s="282"/>
      <c r="Q270" s="282"/>
      <c r="R270" s="283"/>
      <c r="S270" s="281"/>
      <c r="T270" s="282"/>
      <c r="U270" s="282"/>
      <c r="V270" s="282"/>
      <c r="W270" s="282"/>
      <c r="X270" s="283"/>
    </row>
    <row r="271" spans="1:24">
      <c r="A271" s="76" t="str" cm="1">
        <f t="array" aca="1" ref="A271" ca="1">"PSI"&amp;INDIRECT("B"&amp;(10+A235))&amp;" "&amp;INDIRECT("C"&amp;(10+A235))&amp;"A"</f>
        <v>PSI7 175A</v>
      </c>
      <c r="B271" s="281"/>
      <c r="C271" s="282"/>
      <c r="D271" s="282"/>
      <c r="E271" s="282"/>
      <c r="F271" s="283"/>
      <c r="G271" s="281"/>
      <c r="H271" s="282"/>
      <c r="I271" s="282"/>
      <c r="J271" s="282"/>
      <c r="K271" s="282"/>
      <c r="L271" s="283"/>
      <c r="M271" s="281"/>
      <c r="N271" s="282"/>
      <c r="O271" s="282"/>
      <c r="P271" s="282"/>
      <c r="Q271" s="282"/>
      <c r="R271" s="283"/>
      <c r="S271" s="281"/>
      <c r="T271" s="282"/>
      <c r="U271" s="282"/>
      <c r="V271" s="282"/>
      <c r="W271" s="282"/>
      <c r="X271" s="283"/>
    </row>
    <row r="272" spans="1:24">
      <c r="A272" s="76" t="str" cm="1">
        <f t="array" aca="1" ref="A272" ca="1">INDIRECT("D"&amp;(10+A268))&amp;"mV-&gt;"&amp;INDIRECT("E"&amp;(10+A268))&amp;"mV"</f>
        <v>900mV-&gt;1300mV</v>
      </c>
      <c r="B272" s="281"/>
      <c r="C272" s="282"/>
      <c r="D272" s="282"/>
      <c r="E272" s="282"/>
      <c r="F272" s="283"/>
      <c r="G272" s="281"/>
      <c r="H272" s="282"/>
      <c r="I272" s="282"/>
      <c r="J272" s="282"/>
      <c r="K272" s="282"/>
      <c r="L272" s="283"/>
      <c r="M272" s="281"/>
      <c r="N272" s="282"/>
      <c r="O272" s="282"/>
      <c r="P272" s="282"/>
      <c r="Q272" s="282"/>
      <c r="R272" s="283"/>
      <c r="S272" s="281"/>
      <c r="T272" s="282"/>
      <c r="U272" s="282"/>
      <c r="V272" s="282"/>
      <c r="W272" s="282"/>
      <c r="X272" s="283"/>
    </row>
    <row r="273" spans="1:24">
      <c r="A273" s="75"/>
      <c r="B273" s="281"/>
      <c r="C273" s="282"/>
      <c r="D273" s="282"/>
      <c r="E273" s="282"/>
      <c r="F273" s="283"/>
      <c r="G273" s="281"/>
      <c r="H273" s="282"/>
      <c r="I273" s="282"/>
      <c r="J273" s="282"/>
      <c r="K273" s="282"/>
      <c r="L273" s="283"/>
      <c r="M273" s="281"/>
      <c r="N273" s="282"/>
      <c r="O273" s="282"/>
      <c r="P273" s="282"/>
      <c r="Q273" s="282"/>
      <c r="R273" s="283"/>
      <c r="S273" s="281"/>
      <c r="T273" s="282"/>
      <c r="U273" s="282"/>
      <c r="V273" s="282"/>
      <c r="W273" s="282"/>
      <c r="X273" s="283"/>
    </row>
    <row r="274" spans="1:24">
      <c r="A274" s="269" t="s">
        <v>57</v>
      </c>
      <c r="B274" s="281"/>
      <c r="C274" s="282"/>
      <c r="D274" s="282"/>
      <c r="E274" s="282"/>
      <c r="F274" s="283"/>
      <c r="G274" s="281"/>
      <c r="H274" s="282"/>
      <c r="I274" s="282"/>
      <c r="J274" s="282"/>
      <c r="K274" s="282"/>
      <c r="L274" s="283"/>
      <c r="M274" s="281"/>
      <c r="N274" s="282"/>
      <c r="O274" s="282"/>
      <c r="P274" s="282"/>
      <c r="Q274" s="282"/>
      <c r="R274" s="283"/>
      <c r="S274" s="281"/>
      <c r="T274" s="282"/>
      <c r="U274" s="282"/>
      <c r="V274" s="282"/>
      <c r="W274" s="282"/>
      <c r="X274" s="283"/>
    </row>
    <row r="275" spans="1:24">
      <c r="A275" s="270"/>
      <c r="B275" s="281"/>
      <c r="C275" s="282"/>
      <c r="D275" s="282"/>
      <c r="E275" s="282"/>
      <c r="F275" s="283"/>
      <c r="G275" s="281"/>
      <c r="H275" s="282"/>
      <c r="I275" s="282"/>
      <c r="J275" s="282"/>
      <c r="K275" s="282"/>
      <c r="L275" s="283"/>
      <c r="M275" s="281"/>
      <c r="N275" s="282"/>
      <c r="O275" s="282"/>
      <c r="P275" s="282"/>
      <c r="Q275" s="282"/>
      <c r="R275" s="283"/>
      <c r="S275" s="281"/>
      <c r="T275" s="282"/>
      <c r="U275" s="282"/>
      <c r="V275" s="282"/>
      <c r="W275" s="282"/>
      <c r="X275" s="283"/>
    </row>
    <row r="276" spans="1:24">
      <c r="A276" s="77" t="e" cm="1">
        <f t="array" aca="1" ref="A276" ca="1">INDIRECT( "N" &amp;(10+A268))</f>
        <v>#DIV/0!</v>
      </c>
      <c r="B276" s="281"/>
      <c r="C276" s="282"/>
      <c r="D276" s="282"/>
      <c r="E276" s="282"/>
      <c r="F276" s="283"/>
      <c r="G276" s="281"/>
      <c r="H276" s="282"/>
      <c r="I276" s="282"/>
      <c r="J276" s="282"/>
      <c r="K276" s="282"/>
      <c r="L276" s="283"/>
      <c r="M276" s="281"/>
      <c r="N276" s="282"/>
      <c r="O276" s="282"/>
      <c r="P276" s="282"/>
      <c r="Q276" s="282"/>
      <c r="R276" s="283"/>
      <c r="S276" s="281"/>
      <c r="T276" s="282"/>
      <c r="U276" s="282"/>
      <c r="V276" s="282"/>
      <c r="W276" s="282"/>
      <c r="X276" s="283"/>
    </row>
    <row r="277" spans="1:24">
      <c r="A277" s="78" t="e" cm="1">
        <f t="array" aca="1" ref="A277" ca="1">INDIRECT( "o" &amp;(10+A268))</f>
        <v>#DIV/0!</v>
      </c>
      <c r="B277" s="281"/>
      <c r="C277" s="282"/>
      <c r="D277" s="282"/>
      <c r="E277" s="282"/>
      <c r="F277" s="283"/>
      <c r="G277" s="281"/>
      <c r="H277" s="282"/>
      <c r="I277" s="282"/>
      <c r="J277" s="282"/>
      <c r="K277" s="282"/>
      <c r="L277" s="283"/>
      <c r="M277" s="281"/>
      <c r="N277" s="282"/>
      <c r="O277" s="282"/>
      <c r="P277" s="282"/>
      <c r="Q277" s="282"/>
      <c r="R277" s="283"/>
      <c r="S277" s="281"/>
      <c r="T277" s="282"/>
      <c r="U277" s="282"/>
      <c r="V277" s="282"/>
      <c r="W277" s="282"/>
      <c r="X277" s="283"/>
    </row>
    <row r="278" spans="1:24">
      <c r="A278" s="288" t="s">
        <v>51</v>
      </c>
      <c r="B278" s="281"/>
      <c r="C278" s="282"/>
      <c r="D278" s="282"/>
      <c r="E278" s="282"/>
      <c r="F278" s="283"/>
      <c r="G278" s="281"/>
      <c r="H278" s="282"/>
      <c r="I278" s="282"/>
      <c r="J278" s="282"/>
      <c r="K278" s="282"/>
      <c r="L278" s="283"/>
      <c r="M278" s="281"/>
      <c r="N278" s="282"/>
      <c r="O278" s="282"/>
      <c r="P278" s="282"/>
      <c r="Q278" s="282"/>
      <c r="R278" s="283"/>
      <c r="S278" s="281"/>
      <c r="T278" s="282"/>
      <c r="U278" s="282"/>
      <c r="V278" s="282"/>
      <c r="W278" s="282"/>
      <c r="X278" s="283"/>
    </row>
    <row r="279" spans="1:24">
      <c r="A279" s="271"/>
      <c r="B279" s="281"/>
      <c r="C279" s="282"/>
      <c r="D279" s="282"/>
      <c r="E279" s="282"/>
      <c r="F279" s="283"/>
      <c r="G279" s="281"/>
      <c r="H279" s="282"/>
      <c r="I279" s="282"/>
      <c r="J279" s="282"/>
      <c r="K279" s="282"/>
      <c r="L279" s="283"/>
      <c r="M279" s="281"/>
      <c r="N279" s="282"/>
      <c r="O279" s="282"/>
      <c r="P279" s="282"/>
      <c r="Q279" s="282"/>
      <c r="R279" s="283"/>
      <c r="S279" s="281"/>
      <c r="T279" s="282"/>
      <c r="U279" s="282"/>
      <c r="V279" s="282"/>
      <c r="W279" s="282"/>
      <c r="X279" s="283"/>
    </row>
    <row r="280" spans="1:24">
      <c r="A280" s="36"/>
      <c r="B280" s="281"/>
      <c r="C280" s="282"/>
      <c r="D280" s="282"/>
      <c r="E280" s="282"/>
      <c r="F280" s="283"/>
      <c r="G280" s="281"/>
      <c r="H280" s="282"/>
      <c r="I280" s="282"/>
      <c r="J280" s="282"/>
      <c r="K280" s="282"/>
      <c r="L280" s="283"/>
      <c r="M280" s="281"/>
      <c r="N280" s="282"/>
      <c r="O280" s="282"/>
      <c r="P280" s="282"/>
      <c r="Q280" s="282"/>
      <c r="R280" s="283"/>
      <c r="S280" s="281"/>
      <c r="T280" s="282"/>
      <c r="U280" s="282"/>
      <c r="V280" s="282"/>
      <c r="W280" s="282"/>
      <c r="X280" s="283"/>
    </row>
    <row r="281" spans="1:24">
      <c r="A281" s="271" t="s">
        <v>52</v>
      </c>
      <c r="B281" s="281"/>
      <c r="C281" s="282"/>
      <c r="D281" s="282"/>
      <c r="E281" s="282"/>
      <c r="F281" s="283"/>
      <c r="G281" s="281"/>
      <c r="H281" s="282"/>
      <c r="I281" s="282"/>
      <c r="J281" s="282"/>
      <c r="K281" s="282"/>
      <c r="L281" s="283"/>
      <c r="M281" s="281"/>
      <c r="N281" s="282"/>
      <c r="O281" s="282"/>
      <c r="P281" s="282"/>
      <c r="Q281" s="282"/>
      <c r="R281" s="283"/>
      <c r="S281" s="281"/>
      <c r="T281" s="282"/>
      <c r="U281" s="282"/>
      <c r="V281" s="282"/>
      <c r="W281" s="282"/>
      <c r="X281" s="283"/>
    </row>
    <row r="282" spans="1:24" ht="15" thickBot="1">
      <c r="A282" s="272"/>
      <c r="B282" s="281"/>
      <c r="C282" s="282"/>
      <c r="D282" s="282"/>
      <c r="E282" s="282"/>
      <c r="F282" s="283"/>
      <c r="G282" s="281"/>
      <c r="H282" s="282"/>
      <c r="I282" s="282"/>
      <c r="J282" s="282"/>
      <c r="K282" s="282"/>
      <c r="L282" s="283"/>
      <c r="M282" s="281"/>
      <c r="N282" s="282"/>
      <c r="O282" s="282"/>
      <c r="P282" s="282"/>
      <c r="Q282" s="282"/>
      <c r="R282" s="283"/>
      <c r="S282" s="281"/>
      <c r="T282" s="282"/>
      <c r="U282" s="282"/>
      <c r="V282" s="282"/>
      <c r="W282" s="282"/>
      <c r="X282" s="283"/>
    </row>
    <row r="283" spans="1:24" ht="15" thickBot="1">
      <c r="A283" s="37"/>
      <c r="B283" s="281"/>
      <c r="C283" s="282"/>
      <c r="D283" s="282"/>
      <c r="E283" s="282"/>
      <c r="F283" s="283"/>
      <c r="G283" s="281"/>
      <c r="H283" s="282"/>
      <c r="I283" s="282"/>
      <c r="J283" s="282"/>
      <c r="K283" s="282"/>
      <c r="L283" s="283"/>
      <c r="M283" s="281"/>
      <c r="N283" s="282"/>
      <c r="O283" s="282"/>
      <c r="P283" s="282"/>
      <c r="Q283" s="282"/>
      <c r="R283" s="283"/>
      <c r="S283" s="281"/>
      <c r="T283" s="282"/>
      <c r="U283" s="282"/>
      <c r="V283" s="282"/>
      <c r="W283" s="282"/>
      <c r="X283" s="283"/>
    </row>
    <row r="284" spans="1:24">
      <c r="A284" s="79" t="s">
        <v>29</v>
      </c>
      <c r="B284" s="281"/>
      <c r="C284" s="282"/>
      <c r="D284" s="282"/>
      <c r="E284" s="282"/>
      <c r="F284" s="283"/>
      <c r="G284" s="281"/>
      <c r="H284" s="282"/>
      <c r="I284" s="282"/>
      <c r="J284" s="282"/>
      <c r="K284" s="282"/>
      <c r="L284" s="283"/>
      <c r="M284" s="281"/>
      <c r="N284" s="282"/>
      <c r="O284" s="282"/>
      <c r="P284" s="282"/>
      <c r="Q284" s="282"/>
      <c r="R284" s="283"/>
      <c r="S284" s="281"/>
      <c r="T284" s="282"/>
      <c r="U284" s="282"/>
      <c r="V284" s="282"/>
      <c r="W284" s="282"/>
      <c r="X284" s="283"/>
    </row>
    <row r="285" spans="1:24">
      <c r="A285" s="177" t="s">
        <v>107</v>
      </c>
      <c r="B285" s="281"/>
      <c r="C285" s="282"/>
      <c r="D285" s="282"/>
      <c r="E285" s="282"/>
      <c r="F285" s="283"/>
      <c r="G285" s="281"/>
      <c r="H285" s="282"/>
      <c r="I285" s="282"/>
      <c r="J285" s="282"/>
      <c r="K285" s="282"/>
      <c r="L285" s="283"/>
      <c r="M285" s="281"/>
      <c r="N285" s="282"/>
      <c r="O285" s="282"/>
      <c r="P285" s="282"/>
      <c r="Q285" s="282"/>
      <c r="R285" s="283"/>
      <c r="S285" s="281"/>
      <c r="T285" s="282"/>
      <c r="U285" s="282"/>
      <c r="V285" s="282"/>
      <c r="W285" s="282"/>
      <c r="X285" s="283"/>
    </row>
    <row r="286" spans="1:24">
      <c r="A286" s="38"/>
      <c r="B286" s="281"/>
      <c r="C286" s="282"/>
      <c r="D286" s="282"/>
      <c r="E286" s="282"/>
      <c r="F286" s="283"/>
      <c r="G286" s="281"/>
      <c r="H286" s="282"/>
      <c r="I286" s="282"/>
      <c r="J286" s="282"/>
      <c r="K286" s="282"/>
      <c r="L286" s="283"/>
      <c r="M286" s="281"/>
      <c r="N286" s="282"/>
      <c r="O286" s="282"/>
      <c r="P286" s="282"/>
      <c r="Q286" s="282"/>
      <c r="R286" s="283"/>
      <c r="S286" s="281"/>
      <c r="T286" s="282"/>
      <c r="U286" s="282"/>
      <c r="V286" s="282"/>
      <c r="W286" s="282"/>
      <c r="X286" s="283"/>
    </row>
    <row r="287" spans="1:24" ht="15" customHeight="1">
      <c r="A287" s="179" t="s">
        <v>19</v>
      </c>
      <c r="B287" s="281"/>
      <c r="C287" s="282"/>
      <c r="D287" s="282"/>
      <c r="E287" s="282"/>
      <c r="F287" s="283"/>
      <c r="G287" s="281"/>
      <c r="H287" s="282"/>
      <c r="I287" s="282"/>
      <c r="J287" s="282"/>
      <c r="K287" s="282"/>
      <c r="L287" s="283"/>
      <c r="M287" s="281"/>
      <c r="N287" s="282"/>
      <c r="O287" s="282"/>
      <c r="P287" s="282"/>
      <c r="Q287" s="282"/>
      <c r="R287" s="283"/>
      <c r="S287" s="281"/>
      <c r="T287" s="282"/>
      <c r="U287" s="282"/>
      <c r="V287" s="282"/>
      <c r="W287" s="282"/>
      <c r="X287" s="283"/>
    </row>
    <row r="288" spans="1:24" ht="15" thickBot="1">
      <c r="A288" s="80" t="str" cm="1">
        <f t="array" aca="1" ref="A288" ca="1">INDIRECT( "Q" &amp;(10+A268))</f>
        <v>FAIL</v>
      </c>
      <c r="B288" s="281"/>
      <c r="C288" s="282"/>
      <c r="D288" s="282"/>
      <c r="E288" s="282"/>
      <c r="F288" s="283"/>
      <c r="G288" s="281"/>
      <c r="H288" s="282"/>
      <c r="I288" s="282"/>
      <c r="J288" s="282"/>
      <c r="K288" s="282"/>
      <c r="L288" s="283"/>
      <c r="M288" s="281"/>
      <c r="N288" s="282"/>
      <c r="O288" s="282"/>
      <c r="P288" s="282"/>
      <c r="Q288" s="282"/>
      <c r="R288" s="283"/>
      <c r="S288" s="281"/>
      <c r="T288" s="282"/>
      <c r="U288" s="282"/>
      <c r="V288" s="282"/>
      <c r="W288" s="282"/>
      <c r="X288" s="283"/>
    </row>
    <row r="289" spans="1:24">
      <c r="A289" s="38"/>
      <c r="B289" s="281"/>
      <c r="C289" s="282"/>
      <c r="D289" s="282"/>
      <c r="E289" s="282"/>
      <c r="F289" s="283"/>
      <c r="G289" s="281"/>
      <c r="H289" s="282"/>
      <c r="I289" s="282"/>
      <c r="J289" s="282"/>
      <c r="K289" s="282"/>
      <c r="L289" s="283"/>
      <c r="M289" s="281"/>
      <c r="N289" s="282"/>
      <c r="O289" s="282"/>
      <c r="P289" s="282"/>
      <c r="Q289" s="282"/>
      <c r="R289" s="283"/>
      <c r="S289" s="281"/>
      <c r="T289" s="282"/>
      <c r="U289" s="282"/>
      <c r="V289" s="282"/>
      <c r="W289" s="282"/>
      <c r="X289" s="283"/>
    </row>
    <row r="290" spans="1:24">
      <c r="A290" s="269" t="s">
        <v>21</v>
      </c>
      <c r="B290" s="281"/>
      <c r="C290" s="282"/>
      <c r="D290" s="282"/>
      <c r="E290" s="282"/>
      <c r="F290" s="283"/>
      <c r="G290" s="281"/>
      <c r="H290" s="282"/>
      <c r="I290" s="282"/>
      <c r="J290" s="282"/>
      <c r="K290" s="282"/>
      <c r="L290" s="283"/>
      <c r="M290" s="281"/>
      <c r="N290" s="282"/>
      <c r="O290" s="282"/>
      <c r="P290" s="282"/>
      <c r="Q290" s="282"/>
      <c r="R290" s="283"/>
      <c r="S290" s="281"/>
      <c r="T290" s="282"/>
      <c r="U290" s="282"/>
      <c r="V290" s="282"/>
      <c r="W290" s="282"/>
      <c r="X290" s="283"/>
    </row>
    <row r="291" spans="1:24">
      <c r="A291" s="305"/>
      <c r="B291" s="281"/>
      <c r="C291" s="282"/>
      <c r="D291" s="282"/>
      <c r="E291" s="282"/>
      <c r="F291" s="283"/>
      <c r="G291" s="281"/>
      <c r="H291" s="282"/>
      <c r="I291" s="282"/>
      <c r="J291" s="282"/>
      <c r="K291" s="282"/>
      <c r="L291" s="283"/>
      <c r="M291" s="281"/>
      <c r="N291" s="282"/>
      <c r="O291" s="282"/>
      <c r="P291" s="282"/>
      <c r="Q291" s="282"/>
      <c r="R291" s="283"/>
      <c r="S291" s="281"/>
      <c r="T291" s="282"/>
      <c r="U291" s="282"/>
      <c r="V291" s="282"/>
      <c r="W291" s="282"/>
      <c r="X291" s="283"/>
    </row>
    <row r="292" spans="1:24">
      <c r="A292" s="39"/>
      <c r="B292" s="281"/>
      <c r="C292" s="282"/>
      <c r="D292" s="282"/>
      <c r="E292" s="282"/>
      <c r="F292" s="283"/>
      <c r="G292" s="281"/>
      <c r="H292" s="282"/>
      <c r="I292" s="282"/>
      <c r="J292" s="282"/>
      <c r="K292" s="282"/>
      <c r="L292" s="283"/>
      <c r="M292" s="281"/>
      <c r="N292" s="282"/>
      <c r="O292" s="282"/>
      <c r="P292" s="282"/>
      <c r="Q292" s="282"/>
      <c r="R292" s="283"/>
      <c r="S292" s="281"/>
      <c r="T292" s="282"/>
      <c r="U292" s="282"/>
      <c r="V292" s="282"/>
      <c r="W292" s="282"/>
      <c r="X292" s="283"/>
    </row>
    <row r="293" spans="1:24">
      <c r="A293" s="269" t="s">
        <v>58</v>
      </c>
      <c r="B293" s="281"/>
      <c r="C293" s="282"/>
      <c r="D293" s="282"/>
      <c r="E293" s="282"/>
      <c r="F293" s="283"/>
      <c r="G293" s="281"/>
      <c r="H293" s="282"/>
      <c r="I293" s="282"/>
      <c r="J293" s="282"/>
      <c r="K293" s="282"/>
      <c r="L293" s="283"/>
      <c r="M293" s="281"/>
      <c r="N293" s="282"/>
      <c r="O293" s="282"/>
      <c r="P293" s="282"/>
      <c r="Q293" s="282"/>
      <c r="R293" s="283"/>
      <c r="S293" s="281"/>
      <c r="T293" s="282"/>
      <c r="U293" s="282"/>
      <c r="V293" s="282"/>
      <c r="W293" s="282"/>
      <c r="X293" s="283"/>
    </row>
    <row r="294" spans="1:24">
      <c r="A294" s="305"/>
      <c r="B294" s="281"/>
      <c r="C294" s="282"/>
      <c r="D294" s="282"/>
      <c r="E294" s="282"/>
      <c r="F294" s="283"/>
      <c r="G294" s="281"/>
      <c r="H294" s="282"/>
      <c r="I294" s="282"/>
      <c r="J294" s="282"/>
      <c r="K294" s="282"/>
      <c r="L294" s="283"/>
      <c r="M294" s="281"/>
      <c r="N294" s="282"/>
      <c r="O294" s="282"/>
      <c r="P294" s="282"/>
      <c r="Q294" s="282"/>
      <c r="R294" s="283"/>
      <c r="S294" s="281"/>
      <c r="T294" s="282"/>
      <c r="U294" s="282"/>
      <c r="V294" s="282"/>
      <c r="W294" s="282"/>
      <c r="X294" s="283"/>
    </row>
    <row r="295" spans="1:24">
      <c r="A295" s="38"/>
      <c r="B295" s="281"/>
      <c r="C295" s="282"/>
      <c r="D295" s="282"/>
      <c r="E295" s="282"/>
      <c r="F295" s="283"/>
      <c r="G295" s="281"/>
      <c r="H295" s="282"/>
      <c r="I295" s="282"/>
      <c r="J295" s="282"/>
      <c r="K295" s="282"/>
      <c r="L295" s="283"/>
      <c r="M295" s="281"/>
      <c r="N295" s="282"/>
      <c r="O295" s="282"/>
      <c r="P295" s="282"/>
      <c r="Q295" s="282"/>
      <c r="R295" s="283"/>
      <c r="S295" s="281"/>
      <c r="T295" s="282"/>
      <c r="U295" s="282"/>
      <c r="V295" s="282"/>
      <c r="W295" s="282"/>
      <c r="X295" s="283"/>
    </row>
    <row r="296" spans="1:24">
      <c r="A296" s="267" t="s">
        <v>59</v>
      </c>
      <c r="B296" s="281"/>
      <c r="C296" s="282"/>
      <c r="D296" s="282"/>
      <c r="E296" s="282"/>
      <c r="F296" s="283"/>
      <c r="G296" s="281"/>
      <c r="H296" s="282"/>
      <c r="I296" s="282"/>
      <c r="J296" s="282"/>
      <c r="K296" s="282"/>
      <c r="L296" s="283"/>
      <c r="M296" s="281"/>
      <c r="N296" s="282"/>
      <c r="O296" s="282"/>
      <c r="P296" s="282"/>
      <c r="Q296" s="282"/>
      <c r="R296" s="283"/>
      <c r="S296" s="281"/>
      <c r="T296" s="282"/>
      <c r="U296" s="282"/>
      <c r="V296" s="282"/>
      <c r="W296" s="282"/>
      <c r="X296" s="283"/>
    </row>
    <row r="297" spans="1:24">
      <c r="A297" s="267"/>
      <c r="B297" s="281"/>
      <c r="C297" s="282"/>
      <c r="D297" s="282"/>
      <c r="E297" s="282"/>
      <c r="F297" s="283"/>
      <c r="G297" s="281"/>
      <c r="H297" s="282"/>
      <c r="I297" s="282"/>
      <c r="J297" s="282"/>
      <c r="K297" s="282"/>
      <c r="L297" s="283"/>
      <c r="M297" s="281"/>
      <c r="N297" s="282"/>
      <c r="O297" s="282"/>
      <c r="P297" s="282"/>
      <c r="Q297" s="282"/>
      <c r="R297" s="283"/>
      <c r="S297" s="281"/>
      <c r="T297" s="282"/>
      <c r="U297" s="282"/>
      <c r="V297" s="282"/>
      <c r="W297" s="282"/>
      <c r="X297" s="283"/>
    </row>
    <row r="298" spans="1:24">
      <c r="A298" s="38"/>
      <c r="B298" s="281"/>
      <c r="C298" s="282"/>
      <c r="D298" s="282"/>
      <c r="E298" s="282"/>
      <c r="F298" s="283"/>
      <c r="G298" s="281"/>
      <c r="H298" s="282"/>
      <c r="I298" s="282"/>
      <c r="J298" s="282"/>
      <c r="K298" s="282"/>
      <c r="L298" s="283"/>
      <c r="M298" s="281"/>
      <c r="N298" s="282"/>
      <c r="O298" s="282"/>
      <c r="P298" s="282"/>
      <c r="Q298" s="282"/>
      <c r="R298" s="283"/>
      <c r="S298" s="281"/>
      <c r="T298" s="282"/>
      <c r="U298" s="282"/>
      <c r="V298" s="282"/>
      <c r="W298" s="282"/>
      <c r="X298" s="283"/>
    </row>
    <row r="299" spans="1:24" ht="15" thickBot="1">
      <c r="A299" s="80" t="str" cm="1">
        <f t="array" aca="1" ref="A299" ca="1">INDIRECT( "U" &amp;(10+A268))</f>
        <v>PASS</v>
      </c>
      <c r="B299" s="284"/>
      <c r="C299" s="285"/>
      <c r="D299" s="285"/>
      <c r="E299" s="285"/>
      <c r="F299" s="286"/>
      <c r="G299" s="284"/>
      <c r="H299" s="285"/>
      <c r="I299" s="285"/>
      <c r="J299" s="285"/>
      <c r="K299" s="285"/>
      <c r="L299" s="286"/>
      <c r="M299" s="284"/>
      <c r="N299" s="285"/>
      <c r="O299" s="285"/>
      <c r="P299" s="285"/>
      <c r="Q299" s="285"/>
      <c r="R299" s="286"/>
      <c r="S299" s="284"/>
      <c r="T299" s="285"/>
      <c r="U299" s="285"/>
      <c r="V299" s="285"/>
      <c r="W299" s="285"/>
      <c r="X299" s="286"/>
    </row>
    <row r="300" spans="1:24" ht="15" thickBot="1">
      <c r="A300" s="71"/>
      <c r="B300" s="273" t="s">
        <v>26</v>
      </c>
      <c r="C300" s="273"/>
      <c r="D300" s="273"/>
      <c r="E300" s="273"/>
      <c r="F300" s="72" t="str" cm="1">
        <f t="array" aca="1" ref="F300" ca="1">INDIRECT( "G" &amp;(10+A301))&amp;" / "&amp;INDIRECT( "H" &amp;(10+A301))&amp;" mV"</f>
        <v>0 / 0 mV</v>
      </c>
      <c r="G300" s="274" t="s">
        <v>27</v>
      </c>
      <c r="H300" s="273"/>
      <c r="I300" s="273"/>
      <c r="J300" s="273"/>
      <c r="K300" s="273"/>
      <c r="L300" s="73"/>
      <c r="M300" s="275" t="s">
        <v>28</v>
      </c>
      <c r="N300" s="276"/>
      <c r="O300" s="276"/>
      <c r="P300" s="276"/>
      <c r="Q300" s="276"/>
      <c r="R300" s="277"/>
      <c r="S300" s="275" t="s">
        <v>31</v>
      </c>
      <c r="T300" s="276"/>
      <c r="U300" s="276"/>
      <c r="V300" s="276"/>
      <c r="W300" s="276"/>
      <c r="X300" s="277"/>
    </row>
    <row r="301" spans="1:24" ht="25">
      <c r="A301" s="74">
        <f>$A19</f>
        <v>9</v>
      </c>
      <c r="B301" s="278"/>
      <c r="C301" s="279"/>
      <c r="D301" s="279"/>
      <c r="E301" s="279"/>
      <c r="F301" s="280"/>
      <c r="G301" s="278"/>
      <c r="H301" s="279"/>
      <c r="I301" s="279"/>
      <c r="J301" s="279"/>
      <c r="K301" s="279"/>
      <c r="L301" s="280"/>
      <c r="M301" s="278"/>
      <c r="N301" s="279"/>
      <c r="O301" s="279"/>
      <c r="P301" s="279"/>
      <c r="Q301" s="279"/>
      <c r="R301" s="280"/>
      <c r="S301" s="278"/>
      <c r="T301" s="279"/>
      <c r="U301" s="279"/>
      <c r="V301" s="279"/>
      <c r="W301" s="279"/>
      <c r="X301" s="280"/>
    </row>
    <row r="302" spans="1:24">
      <c r="A302" s="75"/>
      <c r="B302" s="281"/>
      <c r="C302" s="282"/>
      <c r="D302" s="282"/>
      <c r="E302" s="282"/>
      <c r="F302" s="283"/>
      <c r="G302" s="281"/>
      <c r="H302" s="282"/>
      <c r="I302" s="282"/>
      <c r="J302" s="282"/>
      <c r="K302" s="282"/>
      <c r="L302" s="283"/>
      <c r="M302" s="281"/>
      <c r="N302" s="282"/>
      <c r="O302" s="282"/>
      <c r="P302" s="282"/>
      <c r="Q302" s="282"/>
      <c r="R302" s="283"/>
      <c r="S302" s="281"/>
      <c r="T302" s="282"/>
      <c r="U302" s="282"/>
      <c r="V302" s="282"/>
      <c r="W302" s="282"/>
      <c r="X302" s="283"/>
    </row>
    <row r="303" spans="1:24">
      <c r="A303" s="76" t="str" cm="1">
        <f t="array" aca="1" ref="A303" ca="1">INDIRECT("F"&amp;(10+A301))&amp;"mV/us"</f>
        <v>2.5mV/us</v>
      </c>
      <c r="B303" s="281"/>
      <c r="C303" s="282"/>
      <c r="D303" s="282"/>
      <c r="E303" s="282"/>
      <c r="F303" s="283"/>
      <c r="G303" s="281"/>
      <c r="H303" s="282"/>
      <c r="I303" s="282"/>
      <c r="J303" s="282"/>
      <c r="K303" s="282"/>
      <c r="L303" s="283"/>
      <c r="M303" s="281"/>
      <c r="N303" s="282"/>
      <c r="O303" s="282"/>
      <c r="P303" s="282"/>
      <c r="Q303" s="282"/>
      <c r="R303" s="283"/>
      <c r="S303" s="281"/>
      <c r="T303" s="282"/>
      <c r="U303" s="282"/>
      <c r="V303" s="282"/>
      <c r="W303" s="282"/>
      <c r="X303" s="283"/>
    </row>
    <row r="304" spans="1:24">
      <c r="A304" s="76" t="str" cm="1">
        <f t="array" aca="1" ref="A304" ca="1">"PSI"&amp;INDIRECT("B"&amp;(10+A235))&amp;" "&amp;INDIRECT("C"&amp;(10+A235))&amp;"A"</f>
        <v>PSI7 175A</v>
      </c>
      <c r="B304" s="281"/>
      <c r="C304" s="282"/>
      <c r="D304" s="282"/>
      <c r="E304" s="282"/>
      <c r="F304" s="283"/>
      <c r="G304" s="281"/>
      <c r="H304" s="282"/>
      <c r="I304" s="282"/>
      <c r="J304" s="282"/>
      <c r="K304" s="282"/>
      <c r="L304" s="283"/>
      <c r="M304" s="281"/>
      <c r="N304" s="282"/>
      <c r="O304" s="282"/>
      <c r="P304" s="282"/>
      <c r="Q304" s="282"/>
      <c r="R304" s="283"/>
      <c r="S304" s="281"/>
      <c r="T304" s="282"/>
      <c r="U304" s="282"/>
      <c r="V304" s="282"/>
      <c r="W304" s="282"/>
      <c r="X304" s="283"/>
    </row>
    <row r="305" spans="1:24">
      <c r="A305" s="76" t="str" cm="1">
        <f t="array" aca="1" ref="A305" ca="1">INDIRECT("D"&amp;(10+A301))&amp;"mV-&gt;"&amp;INDIRECT("E"&amp;(10+A301))&amp;"mV"</f>
        <v>900mV-&gt;1500mV</v>
      </c>
      <c r="B305" s="281"/>
      <c r="C305" s="282"/>
      <c r="D305" s="282"/>
      <c r="E305" s="282"/>
      <c r="F305" s="283"/>
      <c r="G305" s="281"/>
      <c r="H305" s="282"/>
      <c r="I305" s="282"/>
      <c r="J305" s="282"/>
      <c r="K305" s="282"/>
      <c r="L305" s="283"/>
      <c r="M305" s="281"/>
      <c r="N305" s="282"/>
      <c r="O305" s="282"/>
      <c r="P305" s="282"/>
      <c r="Q305" s="282"/>
      <c r="R305" s="283"/>
      <c r="S305" s="281"/>
      <c r="T305" s="282"/>
      <c r="U305" s="282"/>
      <c r="V305" s="282"/>
      <c r="W305" s="282"/>
      <c r="X305" s="283"/>
    </row>
    <row r="306" spans="1:24">
      <c r="A306" s="75"/>
      <c r="B306" s="281"/>
      <c r="C306" s="282"/>
      <c r="D306" s="282"/>
      <c r="E306" s="282"/>
      <c r="F306" s="283"/>
      <c r="G306" s="281"/>
      <c r="H306" s="282"/>
      <c r="I306" s="282"/>
      <c r="J306" s="282"/>
      <c r="K306" s="282"/>
      <c r="L306" s="283"/>
      <c r="M306" s="281"/>
      <c r="N306" s="282"/>
      <c r="O306" s="282"/>
      <c r="P306" s="282"/>
      <c r="Q306" s="282"/>
      <c r="R306" s="283"/>
      <c r="S306" s="281"/>
      <c r="T306" s="282"/>
      <c r="U306" s="282"/>
      <c r="V306" s="282"/>
      <c r="W306" s="282"/>
      <c r="X306" s="283"/>
    </row>
    <row r="307" spans="1:24">
      <c r="A307" s="269" t="s">
        <v>57</v>
      </c>
      <c r="B307" s="281"/>
      <c r="C307" s="282"/>
      <c r="D307" s="282"/>
      <c r="E307" s="282"/>
      <c r="F307" s="283"/>
      <c r="G307" s="281"/>
      <c r="H307" s="282"/>
      <c r="I307" s="282"/>
      <c r="J307" s="282"/>
      <c r="K307" s="282"/>
      <c r="L307" s="283"/>
      <c r="M307" s="281"/>
      <c r="N307" s="282"/>
      <c r="O307" s="282"/>
      <c r="P307" s="282"/>
      <c r="Q307" s="282"/>
      <c r="R307" s="283"/>
      <c r="S307" s="281"/>
      <c r="T307" s="282"/>
      <c r="U307" s="282"/>
      <c r="V307" s="282"/>
      <c r="W307" s="282"/>
      <c r="X307" s="283"/>
    </row>
    <row r="308" spans="1:24">
      <c r="A308" s="270"/>
      <c r="B308" s="281"/>
      <c r="C308" s="282"/>
      <c r="D308" s="282"/>
      <c r="E308" s="282"/>
      <c r="F308" s="283"/>
      <c r="G308" s="281"/>
      <c r="H308" s="282"/>
      <c r="I308" s="282"/>
      <c r="J308" s="282"/>
      <c r="K308" s="282"/>
      <c r="L308" s="283"/>
      <c r="M308" s="281"/>
      <c r="N308" s="282"/>
      <c r="O308" s="282"/>
      <c r="P308" s="282"/>
      <c r="Q308" s="282"/>
      <c r="R308" s="283"/>
      <c r="S308" s="281"/>
      <c r="T308" s="282"/>
      <c r="U308" s="282"/>
      <c r="V308" s="282"/>
      <c r="W308" s="282"/>
      <c r="X308" s="283"/>
    </row>
    <row r="309" spans="1:24">
      <c r="A309" s="77" t="e" cm="1">
        <f t="array" aca="1" ref="A309" ca="1">INDIRECT( "N" &amp;(10+A301))</f>
        <v>#DIV/0!</v>
      </c>
      <c r="B309" s="281"/>
      <c r="C309" s="282"/>
      <c r="D309" s="282"/>
      <c r="E309" s="282"/>
      <c r="F309" s="283"/>
      <c r="G309" s="281"/>
      <c r="H309" s="282"/>
      <c r="I309" s="282"/>
      <c r="J309" s="282"/>
      <c r="K309" s="282"/>
      <c r="L309" s="283"/>
      <c r="M309" s="281"/>
      <c r="N309" s="282"/>
      <c r="O309" s="282"/>
      <c r="P309" s="282"/>
      <c r="Q309" s="282"/>
      <c r="R309" s="283"/>
      <c r="S309" s="281"/>
      <c r="T309" s="282"/>
      <c r="U309" s="282"/>
      <c r="V309" s="282"/>
      <c r="W309" s="282"/>
      <c r="X309" s="283"/>
    </row>
    <row r="310" spans="1:24">
      <c r="A310" s="78" t="e" cm="1">
        <f t="array" aca="1" ref="A310" ca="1">INDIRECT( "o" &amp;(10+A301))</f>
        <v>#DIV/0!</v>
      </c>
      <c r="B310" s="281"/>
      <c r="C310" s="282"/>
      <c r="D310" s="282"/>
      <c r="E310" s="282"/>
      <c r="F310" s="283"/>
      <c r="G310" s="281"/>
      <c r="H310" s="282"/>
      <c r="I310" s="282"/>
      <c r="J310" s="282"/>
      <c r="K310" s="282"/>
      <c r="L310" s="283"/>
      <c r="M310" s="281"/>
      <c r="N310" s="282"/>
      <c r="O310" s="282"/>
      <c r="P310" s="282"/>
      <c r="Q310" s="282"/>
      <c r="R310" s="283"/>
      <c r="S310" s="281"/>
      <c r="T310" s="282"/>
      <c r="U310" s="282"/>
      <c r="V310" s="282"/>
      <c r="W310" s="282"/>
      <c r="X310" s="283"/>
    </row>
    <row r="311" spans="1:24">
      <c r="A311" s="288" t="s">
        <v>51</v>
      </c>
      <c r="B311" s="281"/>
      <c r="C311" s="282"/>
      <c r="D311" s="282"/>
      <c r="E311" s="282"/>
      <c r="F311" s="283"/>
      <c r="G311" s="281"/>
      <c r="H311" s="282"/>
      <c r="I311" s="282"/>
      <c r="J311" s="282"/>
      <c r="K311" s="282"/>
      <c r="L311" s="283"/>
      <c r="M311" s="281"/>
      <c r="N311" s="282"/>
      <c r="O311" s="282"/>
      <c r="P311" s="282"/>
      <c r="Q311" s="282"/>
      <c r="R311" s="283"/>
      <c r="S311" s="281"/>
      <c r="T311" s="282"/>
      <c r="U311" s="282"/>
      <c r="V311" s="282"/>
      <c r="W311" s="282"/>
      <c r="X311" s="283"/>
    </row>
    <row r="312" spans="1:24">
      <c r="A312" s="271"/>
      <c r="B312" s="281"/>
      <c r="C312" s="282"/>
      <c r="D312" s="282"/>
      <c r="E312" s="282"/>
      <c r="F312" s="283"/>
      <c r="G312" s="281"/>
      <c r="H312" s="282"/>
      <c r="I312" s="282"/>
      <c r="J312" s="282"/>
      <c r="K312" s="282"/>
      <c r="L312" s="283"/>
      <c r="M312" s="281"/>
      <c r="N312" s="282"/>
      <c r="O312" s="282"/>
      <c r="P312" s="282"/>
      <c r="Q312" s="282"/>
      <c r="R312" s="283"/>
      <c r="S312" s="281"/>
      <c r="T312" s="282"/>
      <c r="U312" s="282"/>
      <c r="V312" s="282"/>
      <c r="W312" s="282"/>
      <c r="X312" s="283"/>
    </row>
    <row r="313" spans="1:24">
      <c r="A313" s="36"/>
      <c r="B313" s="281"/>
      <c r="C313" s="282"/>
      <c r="D313" s="282"/>
      <c r="E313" s="282"/>
      <c r="F313" s="283"/>
      <c r="G313" s="281"/>
      <c r="H313" s="282"/>
      <c r="I313" s="282"/>
      <c r="J313" s="282"/>
      <c r="K313" s="282"/>
      <c r="L313" s="283"/>
      <c r="M313" s="281"/>
      <c r="N313" s="282"/>
      <c r="O313" s="282"/>
      <c r="P313" s="282"/>
      <c r="Q313" s="282"/>
      <c r="R313" s="283"/>
      <c r="S313" s="281"/>
      <c r="T313" s="282"/>
      <c r="U313" s="282"/>
      <c r="V313" s="282"/>
      <c r="W313" s="282"/>
      <c r="X313" s="283"/>
    </row>
    <row r="314" spans="1:24">
      <c r="A314" s="271" t="s">
        <v>52</v>
      </c>
      <c r="B314" s="281"/>
      <c r="C314" s="282"/>
      <c r="D314" s="282"/>
      <c r="E314" s="282"/>
      <c r="F314" s="283"/>
      <c r="G314" s="281"/>
      <c r="H314" s="282"/>
      <c r="I314" s="282"/>
      <c r="J314" s="282"/>
      <c r="K314" s="282"/>
      <c r="L314" s="283"/>
      <c r="M314" s="281"/>
      <c r="N314" s="282"/>
      <c r="O314" s="282"/>
      <c r="P314" s="282"/>
      <c r="Q314" s="282"/>
      <c r="R314" s="283"/>
      <c r="S314" s="281"/>
      <c r="T314" s="282"/>
      <c r="U314" s="282"/>
      <c r="V314" s="282"/>
      <c r="W314" s="282"/>
      <c r="X314" s="283"/>
    </row>
    <row r="315" spans="1:24" ht="15" thickBot="1">
      <c r="A315" s="272"/>
      <c r="B315" s="281"/>
      <c r="C315" s="282"/>
      <c r="D315" s="282"/>
      <c r="E315" s="282"/>
      <c r="F315" s="283"/>
      <c r="G315" s="281"/>
      <c r="H315" s="282"/>
      <c r="I315" s="282"/>
      <c r="J315" s="282"/>
      <c r="K315" s="282"/>
      <c r="L315" s="283"/>
      <c r="M315" s="281"/>
      <c r="N315" s="282"/>
      <c r="O315" s="282"/>
      <c r="P315" s="282"/>
      <c r="Q315" s="282"/>
      <c r="R315" s="283"/>
      <c r="S315" s="281"/>
      <c r="T315" s="282"/>
      <c r="U315" s="282"/>
      <c r="V315" s="282"/>
      <c r="W315" s="282"/>
      <c r="X315" s="283"/>
    </row>
    <row r="316" spans="1:24" ht="15" thickBot="1">
      <c r="A316" s="37"/>
      <c r="B316" s="281"/>
      <c r="C316" s="282"/>
      <c r="D316" s="282"/>
      <c r="E316" s="282"/>
      <c r="F316" s="283"/>
      <c r="G316" s="281"/>
      <c r="H316" s="282"/>
      <c r="I316" s="282"/>
      <c r="J316" s="282"/>
      <c r="K316" s="282"/>
      <c r="L316" s="283"/>
      <c r="M316" s="281"/>
      <c r="N316" s="282"/>
      <c r="O316" s="282"/>
      <c r="P316" s="282"/>
      <c r="Q316" s="282"/>
      <c r="R316" s="283"/>
      <c r="S316" s="281"/>
      <c r="T316" s="282"/>
      <c r="U316" s="282"/>
      <c r="V316" s="282"/>
      <c r="W316" s="282"/>
      <c r="X316" s="283"/>
    </row>
    <row r="317" spans="1:24">
      <c r="A317" s="79" t="s">
        <v>109</v>
      </c>
      <c r="B317" s="281"/>
      <c r="C317" s="282"/>
      <c r="D317" s="282"/>
      <c r="E317" s="282"/>
      <c r="F317" s="283"/>
      <c r="G317" s="281"/>
      <c r="H317" s="282"/>
      <c r="I317" s="282"/>
      <c r="J317" s="282"/>
      <c r="K317" s="282"/>
      <c r="L317" s="283"/>
      <c r="M317" s="281"/>
      <c r="N317" s="282"/>
      <c r="O317" s="282"/>
      <c r="P317" s="282"/>
      <c r="Q317" s="282"/>
      <c r="R317" s="283"/>
      <c r="S317" s="281"/>
      <c r="T317" s="282"/>
      <c r="U317" s="282"/>
      <c r="V317" s="282"/>
      <c r="W317" s="282"/>
      <c r="X317" s="283"/>
    </row>
    <row r="318" spans="1:24">
      <c r="A318" s="177" t="s">
        <v>107</v>
      </c>
      <c r="B318" s="281"/>
      <c r="C318" s="282"/>
      <c r="D318" s="282"/>
      <c r="E318" s="282"/>
      <c r="F318" s="283"/>
      <c r="G318" s="281"/>
      <c r="H318" s="282"/>
      <c r="I318" s="282"/>
      <c r="J318" s="282"/>
      <c r="K318" s="282"/>
      <c r="L318" s="283"/>
      <c r="M318" s="281"/>
      <c r="N318" s="282"/>
      <c r="O318" s="282"/>
      <c r="P318" s="282"/>
      <c r="Q318" s="282"/>
      <c r="R318" s="283"/>
      <c r="S318" s="281"/>
      <c r="T318" s="282"/>
      <c r="U318" s="282"/>
      <c r="V318" s="282"/>
      <c r="W318" s="282"/>
      <c r="X318" s="283"/>
    </row>
    <row r="319" spans="1:24">
      <c r="A319" s="38"/>
      <c r="B319" s="281"/>
      <c r="C319" s="282"/>
      <c r="D319" s="282"/>
      <c r="E319" s="282"/>
      <c r="F319" s="283"/>
      <c r="G319" s="281"/>
      <c r="H319" s="282"/>
      <c r="I319" s="282"/>
      <c r="J319" s="282"/>
      <c r="K319" s="282"/>
      <c r="L319" s="283"/>
      <c r="M319" s="281"/>
      <c r="N319" s="282"/>
      <c r="O319" s="282"/>
      <c r="P319" s="282"/>
      <c r="Q319" s="282"/>
      <c r="R319" s="283"/>
      <c r="S319" s="281"/>
      <c r="T319" s="282"/>
      <c r="U319" s="282"/>
      <c r="V319" s="282"/>
      <c r="W319" s="282"/>
      <c r="X319" s="283"/>
    </row>
    <row r="320" spans="1:24" ht="15" customHeight="1">
      <c r="A320" s="179" t="s">
        <v>19</v>
      </c>
      <c r="B320" s="281"/>
      <c r="C320" s="282"/>
      <c r="D320" s="282"/>
      <c r="E320" s="282"/>
      <c r="F320" s="283"/>
      <c r="G320" s="281"/>
      <c r="H320" s="282"/>
      <c r="I320" s="282"/>
      <c r="J320" s="282"/>
      <c r="K320" s="282"/>
      <c r="L320" s="283"/>
      <c r="M320" s="281"/>
      <c r="N320" s="282"/>
      <c r="O320" s="282"/>
      <c r="P320" s="282"/>
      <c r="Q320" s="282"/>
      <c r="R320" s="283"/>
      <c r="S320" s="281"/>
      <c r="T320" s="282"/>
      <c r="U320" s="282"/>
      <c r="V320" s="282"/>
      <c r="W320" s="282"/>
      <c r="X320" s="283"/>
    </row>
    <row r="321" spans="1:32" ht="15" thickBot="1">
      <c r="A321" s="80" t="str" cm="1">
        <f t="array" aca="1" ref="A321" ca="1">INDIRECT( "Q" &amp;(10+A301))</f>
        <v>FAIL</v>
      </c>
      <c r="B321" s="281"/>
      <c r="C321" s="282"/>
      <c r="D321" s="282"/>
      <c r="E321" s="282"/>
      <c r="F321" s="283"/>
      <c r="G321" s="281"/>
      <c r="H321" s="282"/>
      <c r="I321" s="282"/>
      <c r="J321" s="282"/>
      <c r="K321" s="282"/>
      <c r="L321" s="283"/>
      <c r="M321" s="281"/>
      <c r="N321" s="282"/>
      <c r="O321" s="282"/>
      <c r="P321" s="282"/>
      <c r="Q321" s="282"/>
      <c r="R321" s="283"/>
      <c r="S321" s="281"/>
      <c r="T321" s="282"/>
      <c r="U321" s="282"/>
      <c r="V321" s="282"/>
      <c r="W321" s="282"/>
      <c r="X321" s="283"/>
    </row>
    <row r="322" spans="1:32">
      <c r="A322" s="38"/>
      <c r="B322" s="281"/>
      <c r="C322" s="282"/>
      <c r="D322" s="282"/>
      <c r="E322" s="282"/>
      <c r="F322" s="283"/>
      <c r="G322" s="281"/>
      <c r="H322" s="282"/>
      <c r="I322" s="282"/>
      <c r="J322" s="282"/>
      <c r="K322" s="282"/>
      <c r="L322" s="283"/>
      <c r="M322" s="281"/>
      <c r="N322" s="282"/>
      <c r="O322" s="282"/>
      <c r="P322" s="282"/>
      <c r="Q322" s="282"/>
      <c r="R322" s="283"/>
      <c r="S322" s="281"/>
      <c r="T322" s="282"/>
      <c r="U322" s="282"/>
      <c r="V322" s="282"/>
      <c r="W322" s="282"/>
      <c r="X322" s="283"/>
    </row>
    <row r="323" spans="1:32">
      <c r="A323" s="269" t="s">
        <v>21</v>
      </c>
      <c r="B323" s="281"/>
      <c r="C323" s="282"/>
      <c r="D323" s="282"/>
      <c r="E323" s="282"/>
      <c r="F323" s="283"/>
      <c r="G323" s="281"/>
      <c r="H323" s="282"/>
      <c r="I323" s="282"/>
      <c r="J323" s="282"/>
      <c r="K323" s="282"/>
      <c r="L323" s="283"/>
      <c r="M323" s="281"/>
      <c r="N323" s="282"/>
      <c r="O323" s="282"/>
      <c r="P323" s="282"/>
      <c r="Q323" s="282"/>
      <c r="R323" s="283"/>
      <c r="S323" s="281"/>
      <c r="T323" s="282"/>
      <c r="U323" s="282"/>
      <c r="V323" s="282"/>
      <c r="W323" s="282"/>
      <c r="X323" s="283"/>
    </row>
    <row r="324" spans="1:32">
      <c r="A324" s="305"/>
      <c r="B324" s="281"/>
      <c r="C324" s="282"/>
      <c r="D324" s="282"/>
      <c r="E324" s="282"/>
      <c r="F324" s="283"/>
      <c r="G324" s="281"/>
      <c r="H324" s="282"/>
      <c r="I324" s="282"/>
      <c r="J324" s="282"/>
      <c r="K324" s="282"/>
      <c r="L324" s="283"/>
      <c r="M324" s="281"/>
      <c r="N324" s="282"/>
      <c r="O324" s="282"/>
      <c r="P324" s="282"/>
      <c r="Q324" s="282"/>
      <c r="R324" s="283"/>
      <c r="S324" s="281"/>
      <c r="T324" s="282"/>
      <c r="U324" s="282"/>
      <c r="V324" s="282"/>
      <c r="W324" s="282"/>
      <c r="X324" s="283"/>
    </row>
    <row r="325" spans="1:32">
      <c r="A325" s="39"/>
      <c r="B325" s="281"/>
      <c r="C325" s="282"/>
      <c r="D325" s="282"/>
      <c r="E325" s="282"/>
      <c r="F325" s="283"/>
      <c r="G325" s="281"/>
      <c r="H325" s="282"/>
      <c r="I325" s="282"/>
      <c r="J325" s="282"/>
      <c r="K325" s="282"/>
      <c r="L325" s="283"/>
      <c r="M325" s="281"/>
      <c r="N325" s="282"/>
      <c r="O325" s="282"/>
      <c r="P325" s="282"/>
      <c r="Q325" s="282"/>
      <c r="R325" s="283"/>
      <c r="S325" s="281"/>
      <c r="T325" s="282"/>
      <c r="U325" s="282"/>
      <c r="V325" s="282"/>
      <c r="W325" s="282"/>
      <c r="X325" s="283"/>
    </row>
    <row r="326" spans="1:32">
      <c r="A326" s="269" t="s">
        <v>58</v>
      </c>
      <c r="B326" s="281"/>
      <c r="C326" s="282"/>
      <c r="D326" s="282"/>
      <c r="E326" s="282"/>
      <c r="F326" s="283"/>
      <c r="G326" s="281"/>
      <c r="H326" s="282"/>
      <c r="I326" s="282"/>
      <c r="J326" s="282"/>
      <c r="K326" s="282"/>
      <c r="L326" s="283"/>
      <c r="M326" s="281"/>
      <c r="N326" s="282"/>
      <c r="O326" s="282"/>
      <c r="P326" s="282"/>
      <c r="Q326" s="282"/>
      <c r="R326" s="283"/>
      <c r="S326" s="281"/>
      <c r="T326" s="282"/>
      <c r="U326" s="282"/>
      <c r="V326" s="282"/>
      <c r="W326" s="282"/>
      <c r="X326" s="283"/>
    </row>
    <row r="327" spans="1:32">
      <c r="A327" s="305"/>
      <c r="B327" s="281"/>
      <c r="C327" s="282"/>
      <c r="D327" s="282"/>
      <c r="E327" s="282"/>
      <c r="F327" s="283"/>
      <c r="G327" s="281"/>
      <c r="H327" s="282"/>
      <c r="I327" s="282"/>
      <c r="J327" s="282"/>
      <c r="K327" s="282"/>
      <c r="L327" s="283"/>
      <c r="M327" s="281"/>
      <c r="N327" s="282"/>
      <c r="O327" s="282"/>
      <c r="P327" s="282"/>
      <c r="Q327" s="282"/>
      <c r="R327" s="283"/>
      <c r="S327" s="281"/>
      <c r="T327" s="282"/>
      <c r="U327" s="282"/>
      <c r="V327" s="282"/>
      <c r="W327" s="282"/>
      <c r="X327" s="283"/>
    </row>
    <row r="328" spans="1:32">
      <c r="A328" s="38"/>
      <c r="B328" s="281"/>
      <c r="C328" s="282"/>
      <c r="D328" s="282"/>
      <c r="E328" s="282"/>
      <c r="F328" s="283"/>
      <c r="G328" s="281"/>
      <c r="H328" s="282"/>
      <c r="I328" s="282"/>
      <c r="J328" s="282"/>
      <c r="K328" s="282"/>
      <c r="L328" s="283"/>
      <c r="M328" s="281"/>
      <c r="N328" s="282"/>
      <c r="O328" s="282"/>
      <c r="P328" s="282"/>
      <c r="Q328" s="282"/>
      <c r="R328" s="283"/>
      <c r="S328" s="281"/>
      <c r="T328" s="282"/>
      <c r="U328" s="282"/>
      <c r="V328" s="282"/>
      <c r="W328" s="282"/>
      <c r="X328" s="283"/>
    </row>
    <row r="329" spans="1:32">
      <c r="A329" s="267" t="s">
        <v>59</v>
      </c>
      <c r="B329" s="281"/>
      <c r="C329" s="282"/>
      <c r="D329" s="282"/>
      <c r="E329" s="282"/>
      <c r="F329" s="283"/>
      <c r="G329" s="281"/>
      <c r="H329" s="282"/>
      <c r="I329" s="282"/>
      <c r="J329" s="282"/>
      <c r="K329" s="282"/>
      <c r="L329" s="283"/>
      <c r="M329" s="281"/>
      <c r="N329" s="282"/>
      <c r="O329" s="282"/>
      <c r="P329" s="282"/>
      <c r="Q329" s="282"/>
      <c r="R329" s="283"/>
      <c r="S329" s="281"/>
      <c r="T329" s="282"/>
      <c r="U329" s="282"/>
      <c r="V329" s="282"/>
      <c r="W329" s="282"/>
      <c r="X329" s="283"/>
    </row>
    <row r="330" spans="1:32">
      <c r="A330" s="267"/>
      <c r="B330" s="281"/>
      <c r="C330" s="282"/>
      <c r="D330" s="282"/>
      <c r="E330" s="282"/>
      <c r="F330" s="283"/>
      <c r="G330" s="281"/>
      <c r="H330" s="282"/>
      <c r="I330" s="282"/>
      <c r="J330" s="282"/>
      <c r="K330" s="282"/>
      <c r="L330" s="283"/>
      <c r="M330" s="281"/>
      <c r="N330" s="282"/>
      <c r="O330" s="282"/>
      <c r="P330" s="282"/>
      <c r="Q330" s="282"/>
      <c r="R330" s="283"/>
      <c r="S330" s="281"/>
      <c r="T330" s="282"/>
      <c r="U330" s="282"/>
      <c r="V330" s="282"/>
      <c r="W330" s="282"/>
      <c r="X330" s="283"/>
    </row>
    <row r="331" spans="1:32">
      <c r="A331" s="38"/>
      <c r="B331" s="281"/>
      <c r="C331" s="282"/>
      <c r="D331" s="282"/>
      <c r="E331" s="282"/>
      <c r="F331" s="283"/>
      <c r="G331" s="281"/>
      <c r="H331" s="282"/>
      <c r="I331" s="282"/>
      <c r="J331" s="282"/>
      <c r="K331" s="282"/>
      <c r="L331" s="283"/>
      <c r="M331" s="281"/>
      <c r="N331" s="282"/>
      <c r="O331" s="282"/>
      <c r="P331" s="282"/>
      <c r="Q331" s="282"/>
      <c r="R331" s="283"/>
      <c r="S331" s="281"/>
      <c r="T331" s="282"/>
      <c r="U331" s="282"/>
      <c r="V331" s="282"/>
      <c r="W331" s="282"/>
      <c r="X331" s="283"/>
    </row>
    <row r="332" spans="1:32" ht="15" thickBot="1">
      <c r="A332" s="80" t="str" cm="1">
        <f t="array" aca="1" ref="A332" ca="1">INDIRECT( "U" &amp;(10+A301))</f>
        <v>PASS</v>
      </c>
      <c r="B332" s="284"/>
      <c r="C332" s="285"/>
      <c r="D332" s="285"/>
      <c r="E332" s="285"/>
      <c r="F332" s="286"/>
      <c r="G332" s="284"/>
      <c r="H332" s="285"/>
      <c r="I332" s="285"/>
      <c r="J332" s="285"/>
      <c r="K332" s="285"/>
      <c r="L332" s="286"/>
      <c r="M332" s="284"/>
      <c r="N332" s="285"/>
      <c r="O332" s="285"/>
      <c r="P332" s="285"/>
      <c r="Q332" s="285"/>
      <c r="R332" s="286"/>
      <c r="S332" s="284"/>
      <c r="T332" s="285"/>
      <c r="U332" s="285"/>
      <c r="V332" s="285"/>
      <c r="W332" s="285"/>
      <c r="X332" s="286"/>
    </row>
    <row r="333" spans="1:32" ht="16" thickBot="1">
      <c r="A333" s="90"/>
      <c r="B333" s="375" t="s">
        <v>26</v>
      </c>
      <c r="C333" s="375"/>
      <c r="D333" s="375"/>
      <c r="E333" s="375"/>
      <c r="F333" s="91" t="str" cm="1">
        <f t="array" aca="1" ref="F333" ca="1">INDIRECT( "G" &amp;(27+A334))&amp;" / "&amp;INDIRECT( "H" &amp;(27+A334))&amp;" mV"</f>
        <v>0 / 0 mV</v>
      </c>
      <c r="G333" s="376" t="s">
        <v>27</v>
      </c>
      <c r="H333" s="375"/>
      <c r="I333" s="375"/>
      <c r="J333" s="375"/>
      <c r="K333" s="375"/>
      <c r="L333" s="92"/>
      <c r="M333" s="377" t="s">
        <v>28</v>
      </c>
      <c r="N333" s="378"/>
      <c r="O333" s="378"/>
      <c r="P333" s="378"/>
      <c r="Q333" s="378"/>
      <c r="R333" s="379"/>
      <c r="S333" s="377" t="s">
        <v>31</v>
      </c>
      <c r="T333" s="378"/>
      <c r="U333" s="378"/>
      <c r="V333" s="378"/>
      <c r="W333" s="378"/>
      <c r="X333" s="379"/>
      <c r="Y333" s="363" t="s">
        <v>119</v>
      </c>
      <c r="Z333" s="364"/>
      <c r="AA333" s="364"/>
      <c r="AB333" s="364"/>
      <c r="AC333" s="364"/>
      <c r="AD333" s="365"/>
      <c r="AF333" s="189" t="s">
        <v>113</v>
      </c>
    </row>
    <row r="334" spans="1:32" ht="25">
      <c r="A334" s="93">
        <f>$A28</f>
        <v>1</v>
      </c>
      <c r="B334" s="278"/>
      <c r="C334" s="279"/>
      <c r="D334" s="279"/>
      <c r="E334" s="279"/>
      <c r="F334" s="280"/>
      <c r="G334" s="278"/>
      <c r="H334" s="279"/>
      <c r="I334" s="279"/>
      <c r="J334" s="279"/>
      <c r="K334" s="279"/>
      <c r="L334" s="280"/>
      <c r="M334" s="278"/>
      <c r="N334" s="279"/>
      <c r="O334" s="279"/>
      <c r="P334" s="279"/>
      <c r="Q334" s="279"/>
      <c r="R334" s="280"/>
      <c r="S334" s="278"/>
      <c r="T334" s="279"/>
      <c r="U334" s="279"/>
      <c r="V334" s="279"/>
      <c r="W334" s="279"/>
      <c r="X334" s="280"/>
      <c r="Y334" s="278"/>
      <c r="Z334" s="279"/>
      <c r="AA334" s="279"/>
      <c r="AB334" s="279"/>
      <c r="AC334" s="279"/>
      <c r="AD334" s="280"/>
    </row>
    <row r="335" spans="1:32">
      <c r="A335" s="94"/>
      <c r="B335" s="281"/>
      <c r="C335" s="282"/>
      <c r="D335" s="282"/>
      <c r="E335" s="282"/>
      <c r="F335" s="283"/>
      <c r="G335" s="281"/>
      <c r="H335" s="282"/>
      <c r="I335" s="282"/>
      <c r="J335" s="282"/>
      <c r="K335" s="282"/>
      <c r="L335" s="283"/>
      <c r="M335" s="281"/>
      <c r="N335" s="282"/>
      <c r="O335" s="282"/>
      <c r="P335" s="282"/>
      <c r="Q335" s="282"/>
      <c r="R335" s="283"/>
      <c r="S335" s="281"/>
      <c r="T335" s="282"/>
      <c r="U335" s="282"/>
      <c r="V335" s="282"/>
      <c r="W335" s="282"/>
      <c r="X335" s="283"/>
      <c r="Y335" s="281"/>
      <c r="Z335" s="282"/>
      <c r="AA335" s="282"/>
      <c r="AB335" s="282"/>
      <c r="AC335" s="282"/>
      <c r="AD335" s="283"/>
    </row>
    <row r="336" spans="1:32">
      <c r="A336" s="95" t="str" cm="1">
        <f t="array" aca="1" ref="A336" ca="1">INDIRECT("F"&amp;(10+A334))&amp;"mV/us"</f>
        <v>2.5mV/us</v>
      </c>
      <c r="B336" s="281"/>
      <c r="C336" s="282"/>
      <c r="D336" s="282"/>
      <c r="E336" s="282"/>
      <c r="F336" s="283"/>
      <c r="G336" s="281"/>
      <c r="H336" s="282"/>
      <c r="I336" s="282"/>
      <c r="J336" s="282"/>
      <c r="K336" s="282"/>
      <c r="L336" s="283"/>
      <c r="M336" s="281"/>
      <c r="N336" s="282"/>
      <c r="O336" s="282"/>
      <c r="P336" s="282"/>
      <c r="Q336" s="282"/>
      <c r="R336" s="283"/>
      <c r="S336" s="281"/>
      <c r="T336" s="282"/>
      <c r="U336" s="282"/>
      <c r="V336" s="282"/>
      <c r="W336" s="282"/>
      <c r="X336" s="283"/>
      <c r="Y336" s="281"/>
      <c r="Z336" s="282"/>
      <c r="AA336" s="282"/>
      <c r="AB336" s="282"/>
      <c r="AC336" s="282"/>
      <c r="AD336" s="283"/>
    </row>
    <row r="337" spans="1:30">
      <c r="A337" s="95" t="str" cm="1">
        <f t="array" aca="1" ref="A337" ca="1">"PSI"&amp;INDIRECT("B"&amp;(27+A334))&amp;" "&amp;INDIRECT("C"&amp;(27+A334))&amp;"A"</f>
        <v>PSI7 0A</v>
      </c>
      <c r="B337" s="281"/>
      <c r="C337" s="282"/>
      <c r="D337" s="282"/>
      <c r="E337" s="282"/>
      <c r="F337" s="283"/>
      <c r="G337" s="281"/>
      <c r="H337" s="282"/>
      <c r="I337" s="282"/>
      <c r="J337" s="282"/>
      <c r="K337" s="282"/>
      <c r="L337" s="283"/>
      <c r="M337" s="281"/>
      <c r="N337" s="282"/>
      <c r="O337" s="282"/>
      <c r="P337" s="282"/>
      <c r="Q337" s="282"/>
      <c r="R337" s="283"/>
      <c r="S337" s="281"/>
      <c r="T337" s="282"/>
      <c r="U337" s="282"/>
      <c r="V337" s="282"/>
      <c r="W337" s="282"/>
      <c r="X337" s="283"/>
      <c r="Y337" s="281"/>
      <c r="Z337" s="282"/>
      <c r="AA337" s="282"/>
      <c r="AB337" s="282"/>
      <c r="AC337" s="282"/>
      <c r="AD337" s="283"/>
    </row>
    <row r="338" spans="1:30">
      <c r="A338" s="95" t="str" cm="1">
        <f t="array" aca="1" ref="A338" ca="1">INDIRECT("D"&amp;(27+A334))&amp;"mV-&gt;"&amp;INDIRECT("E"&amp;(27+A334))&amp;"mV"</f>
        <v>900mV-&gt;1200mV</v>
      </c>
      <c r="B338" s="281"/>
      <c r="C338" s="282"/>
      <c r="D338" s="282"/>
      <c r="E338" s="282"/>
      <c r="F338" s="283"/>
      <c r="G338" s="281"/>
      <c r="H338" s="282"/>
      <c r="I338" s="282"/>
      <c r="J338" s="282"/>
      <c r="K338" s="282"/>
      <c r="L338" s="283"/>
      <c r="M338" s="281"/>
      <c r="N338" s="282"/>
      <c r="O338" s="282"/>
      <c r="P338" s="282"/>
      <c r="Q338" s="282"/>
      <c r="R338" s="283"/>
      <c r="S338" s="281"/>
      <c r="T338" s="282"/>
      <c r="U338" s="282"/>
      <c r="V338" s="282"/>
      <c r="W338" s="282"/>
      <c r="X338" s="283"/>
      <c r="Y338" s="281"/>
      <c r="Z338" s="282"/>
      <c r="AA338" s="282"/>
      <c r="AB338" s="282"/>
      <c r="AC338" s="282"/>
      <c r="AD338" s="283"/>
    </row>
    <row r="339" spans="1:30">
      <c r="A339" s="94"/>
      <c r="B339" s="281"/>
      <c r="C339" s="282"/>
      <c r="D339" s="282"/>
      <c r="E339" s="282"/>
      <c r="F339" s="283"/>
      <c r="G339" s="281"/>
      <c r="H339" s="282"/>
      <c r="I339" s="282"/>
      <c r="J339" s="282"/>
      <c r="K339" s="282"/>
      <c r="L339" s="283"/>
      <c r="M339" s="281"/>
      <c r="N339" s="282"/>
      <c r="O339" s="282"/>
      <c r="P339" s="282"/>
      <c r="Q339" s="282"/>
      <c r="R339" s="283"/>
      <c r="S339" s="281"/>
      <c r="T339" s="282"/>
      <c r="U339" s="282"/>
      <c r="V339" s="282"/>
      <c r="W339" s="282"/>
      <c r="X339" s="283"/>
      <c r="Y339" s="281"/>
      <c r="Z339" s="282"/>
      <c r="AA339" s="282"/>
      <c r="AB339" s="282"/>
      <c r="AC339" s="282"/>
      <c r="AD339" s="283"/>
    </row>
    <row r="340" spans="1:30">
      <c r="A340" s="356" t="s">
        <v>57</v>
      </c>
      <c r="B340" s="281"/>
      <c r="C340" s="282"/>
      <c r="D340" s="282"/>
      <c r="E340" s="282"/>
      <c r="F340" s="283"/>
      <c r="G340" s="281"/>
      <c r="H340" s="282"/>
      <c r="I340" s="282"/>
      <c r="J340" s="282"/>
      <c r="K340" s="282"/>
      <c r="L340" s="283"/>
      <c r="M340" s="281"/>
      <c r="N340" s="282"/>
      <c r="O340" s="282"/>
      <c r="P340" s="282"/>
      <c r="Q340" s="282"/>
      <c r="R340" s="283"/>
      <c r="S340" s="281"/>
      <c r="T340" s="282"/>
      <c r="U340" s="282"/>
      <c r="V340" s="282"/>
      <c r="W340" s="282"/>
      <c r="X340" s="283"/>
      <c r="Y340" s="281"/>
      <c r="Z340" s="282"/>
      <c r="AA340" s="282"/>
      <c r="AB340" s="282"/>
      <c r="AC340" s="282"/>
      <c r="AD340" s="283"/>
    </row>
    <row r="341" spans="1:30">
      <c r="A341" s="357"/>
      <c r="B341" s="281"/>
      <c r="C341" s="282"/>
      <c r="D341" s="282"/>
      <c r="E341" s="282"/>
      <c r="F341" s="283"/>
      <c r="G341" s="281"/>
      <c r="H341" s="282"/>
      <c r="I341" s="282"/>
      <c r="J341" s="282"/>
      <c r="K341" s="282"/>
      <c r="L341" s="283"/>
      <c r="M341" s="281"/>
      <c r="N341" s="282"/>
      <c r="O341" s="282"/>
      <c r="P341" s="282"/>
      <c r="Q341" s="282"/>
      <c r="R341" s="283"/>
      <c r="S341" s="281"/>
      <c r="T341" s="282"/>
      <c r="U341" s="282"/>
      <c r="V341" s="282"/>
      <c r="W341" s="282"/>
      <c r="X341" s="283"/>
      <c r="Y341" s="281"/>
      <c r="Z341" s="282"/>
      <c r="AA341" s="282"/>
      <c r="AB341" s="282"/>
      <c r="AC341" s="282"/>
      <c r="AD341" s="283"/>
    </row>
    <row r="342" spans="1:30">
      <c r="A342" s="77" t="e" cm="1">
        <f t="array" aca="1" ref="A342" ca="1">INDIRECT( "N" &amp;(27+A334))</f>
        <v>#DIV/0!</v>
      </c>
      <c r="B342" s="281"/>
      <c r="C342" s="282"/>
      <c r="D342" s="282"/>
      <c r="E342" s="282"/>
      <c r="F342" s="283"/>
      <c r="G342" s="281"/>
      <c r="H342" s="282"/>
      <c r="I342" s="282"/>
      <c r="J342" s="282"/>
      <c r="K342" s="282"/>
      <c r="L342" s="283"/>
      <c r="M342" s="281"/>
      <c r="N342" s="282"/>
      <c r="O342" s="282"/>
      <c r="P342" s="282"/>
      <c r="Q342" s="282"/>
      <c r="R342" s="283"/>
      <c r="S342" s="281"/>
      <c r="T342" s="282"/>
      <c r="U342" s="282"/>
      <c r="V342" s="282"/>
      <c r="W342" s="282"/>
      <c r="X342" s="283"/>
      <c r="Y342" s="281"/>
      <c r="Z342" s="282"/>
      <c r="AA342" s="282"/>
      <c r="AB342" s="282"/>
      <c r="AC342" s="282"/>
      <c r="AD342" s="283"/>
    </row>
    <row r="343" spans="1:30">
      <c r="A343" s="78" t="e" cm="1">
        <f t="array" aca="1" ref="A343" ca="1">INDIRECT( "o" &amp;(27+A334))</f>
        <v>#DIV/0!</v>
      </c>
      <c r="B343" s="281"/>
      <c r="C343" s="282"/>
      <c r="D343" s="282"/>
      <c r="E343" s="282"/>
      <c r="F343" s="283"/>
      <c r="G343" s="281"/>
      <c r="H343" s="282"/>
      <c r="I343" s="282"/>
      <c r="J343" s="282"/>
      <c r="K343" s="282"/>
      <c r="L343" s="283"/>
      <c r="M343" s="281"/>
      <c r="N343" s="282"/>
      <c r="O343" s="282"/>
      <c r="P343" s="282"/>
      <c r="Q343" s="282"/>
      <c r="R343" s="283"/>
      <c r="S343" s="281"/>
      <c r="T343" s="282"/>
      <c r="U343" s="282"/>
      <c r="V343" s="282"/>
      <c r="W343" s="282"/>
      <c r="X343" s="283"/>
      <c r="Y343" s="281"/>
      <c r="Z343" s="282"/>
      <c r="AA343" s="282"/>
      <c r="AB343" s="282"/>
      <c r="AC343" s="282"/>
      <c r="AD343" s="283"/>
    </row>
    <row r="344" spans="1:30">
      <c r="A344" s="358" t="s">
        <v>51</v>
      </c>
      <c r="B344" s="281"/>
      <c r="C344" s="282"/>
      <c r="D344" s="282"/>
      <c r="E344" s="282"/>
      <c r="F344" s="283"/>
      <c r="G344" s="281"/>
      <c r="H344" s="282"/>
      <c r="I344" s="282"/>
      <c r="J344" s="282"/>
      <c r="K344" s="282"/>
      <c r="L344" s="283"/>
      <c r="M344" s="281"/>
      <c r="N344" s="282"/>
      <c r="O344" s="282"/>
      <c r="P344" s="282"/>
      <c r="Q344" s="282"/>
      <c r="R344" s="283"/>
      <c r="S344" s="281"/>
      <c r="T344" s="282"/>
      <c r="U344" s="282"/>
      <c r="V344" s="282"/>
      <c r="W344" s="282"/>
      <c r="X344" s="283"/>
      <c r="Y344" s="281"/>
      <c r="Z344" s="282"/>
      <c r="AA344" s="282"/>
      <c r="AB344" s="282"/>
      <c r="AC344" s="282"/>
      <c r="AD344" s="283"/>
    </row>
    <row r="345" spans="1:30">
      <c r="A345" s="359"/>
      <c r="B345" s="281"/>
      <c r="C345" s="282"/>
      <c r="D345" s="282"/>
      <c r="E345" s="282"/>
      <c r="F345" s="283"/>
      <c r="G345" s="281"/>
      <c r="H345" s="282"/>
      <c r="I345" s="282"/>
      <c r="J345" s="282"/>
      <c r="K345" s="282"/>
      <c r="L345" s="283"/>
      <c r="M345" s="281"/>
      <c r="N345" s="282"/>
      <c r="O345" s="282"/>
      <c r="P345" s="282"/>
      <c r="Q345" s="282"/>
      <c r="R345" s="283"/>
      <c r="S345" s="281"/>
      <c r="T345" s="282"/>
      <c r="U345" s="282"/>
      <c r="V345" s="282"/>
      <c r="W345" s="282"/>
      <c r="X345" s="283"/>
      <c r="Y345" s="281"/>
      <c r="Z345" s="282"/>
      <c r="AA345" s="282"/>
      <c r="AB345" s="282"/>
      <c r="AC345" s="282"/>
      <c r="AD345" s="283"/>
    </row>
    <row r="346" spans="1:30">
      <c r="A346" s="36"/>
      <c r="B346" s="281"/>
      <c r="C346" s="282"/>
      <c r="D346" s="282"/>
      <c r="E346" s="282"/>
      <c r="F346" s="283"/>
      <c r="G346" s="281"/>
      <c r="H346" s="282"/>
      <c r="I346" s="282"/>
      <c r="J346" s="282"/>
      <c r="K346" s="282"/>
      <c r="L346" s="283"/>
      <c r="M346" s="281"/>
      <c r="N346" s="282"/>
      <c r="O346" s="282"/>
      <c r="P346" s="282"/>
      <c r="Q346" s="282"/>
      <c r="R346" s="283"/>
      <c r="S346" s="281"/>
      <c r="T346" s="282"/>
      <c r="U346" s="282"/>
      <c r="V346" s="282"/>
      <c r="W346" s="282"/>
      <c r="X346" s="283"/>
      <c r="Y346" s="281"/>
      <c r="Z346" s="282"/>
      <c r="AA346" s="282"/>
      <c r="AB346" s="282"/>
      <c r="AC346" s="282"/>
      <c r="AD346" s="283"/>
    </row>
    <row r="347" spans="1:30">
      <c r="A347" s="359" t="s">
        <v>52</v>
      </c>
      <c r="B347" s="281"/>
      <c r="C347" s="282"/>
      <c r="D347" s="282"/>
      <c r="E347" s="282"/>
      <c r="F347" s="283"/>
      <c r="G347" s="281"/>
      <c r="H347" s="282"/>
      <c r="I347" s="282"/>
      <c r="J347" s="282"/>
      <c r="K347" s="282"/>
      <c r="L347" s="283"/>
      <c r="M347" s="281"/>
      <c r="N347" s="282"/>
      <c r="O347" s="282"/>
      <c r="P347" s="282"/>
      <c r="Q347" s="282"/>
      <c r="R347" s="283"/>
      <c r="S347" s="281"/>
      <c r="T347" s="282"/>
      <c r="U347" s="282"/>
      <c r="V347" s="282"/>
      <c r="W347" s="282"/>
      <c r="X347" s="283"/>
      <c r="Y347" s="281"/>
      <c r="Z347" s="282"/>
      <c r="AA347" s="282"/>
      <c r="AB347" s="282"/>
      <c r="AC347" s="282"/>
      <c r="AD347" s="283"/>
    </row>
    <row r="348" spans="1:30" ht="15" thickBot="1">
      <c r="A348" s="360"/>
      <c r="B348" s="281"/>
      <c r="C348" s="282"/>
      <c r="D348" s="282"/>
      <c r="E348" s="282"/>
      <c r="F348" s="283"/>
      <c r="G348" s="281"/>
      <c r="H348" s="282"/>
      <c r="I348" s="282"/>
      <c r="J348" s="282"/>
      <c r="K348" s="282"/>
      <c r="L348" s="283"/>
      <c r="M348" s="281"/>
      <c r="N348" s="282"/>
      <c r="O348" s="282"/>
      <c r="P348" s="282"/>
      <c r="Q348" s="282"/>
      <c r="R348" s="283"/>
      <c r="S348" s="281"/>
      <c r="T348" s="282"/>
      <c r="U348" s="282"/>
      <c r="V348" s="282"/>
      <c r="W348" s="282"/>
      <c r="X348" s="283"/>
      <c r="Y348" s="281"/>
      <c r="Z348" s="282"/>
      <c r="AA348" s="282"/>
      <c r="AB348" s="282"/>
      <c r="AC348" s="282"/>
      <c r="AD348" s="283"/>
    </row>
    <row r="349" spans="1:30" ht="15" thickBot="1">
      <c r="A349" s="37"/>
      <c r="B349" s="281"/>
      <c r="C349" s="282"/>
      <c r="D349" s="282"/>
      <c r="E349" s="282"/>
      <c r="F349" s="283"/>
      <c r="G349" s="281"/>
      <c r="H349" s="282"/>
      <c r="I349" s="282"/>
      <c r="J349" s="282"/>
      <c r="K349" s="282"/>
      <c r="L349" s="283"/>
      <c r="M349" s="281"/>
      <c r="N349" s="282"/>
      <c r="O349" s="282"/>
      <c r="P349" s="282"/>
      <c r="Q349" s="282"/>
      <c r="R349" s="283"/>
      <c r="S349" s="281"/>
      <c r="T349" s="282"/>
      <c r="U349" s="282"/>
      <c r="V349" s="282"/>
      <c r="W349" s="282"/>
      <c r="X349" s="283"/>
      <c r="Y349" s="281"/>
      <c r="Z349" s="282"/>
      <c r="AA349" s="282"/>
      <c r="AB349" s="282"/>
      <c r="AC349" s="282"/>
      <c r="AD349" s="283"/>
    </row>
    <row r="350" spans="1:30">
      <c r="A350" s="96" t="s">
        <v>29</v>
      </c>
      <c r="B350" s="281"/>
      <c r="C350" s="282"/>
      <c r="D350" s="282"/>
      <c r="E350" s="282"/>
      <c r="F350" s="283"/>
      <c r="G350" s="281"/>
      <c r="H350" s="282"/>
      <c r="I350" s="282"/>
      <c r="J350" s="282"/>
      <c r="K350" s="282"/>
      <c r="L350" s="283"/>
      <c r="M350" s="281"/>
      <c r="N350" s="282"/>
      <c r="O350" s="282"/>
      <c r="P350" s="282"/>
      <c r="Q350" s="282"/>
      <c r="R350" s="283"/>
      <c r="S350" s="281"/>
      <c r="T350" s="282"/>
      <c r="U350" s="282"/>
      <c r="V350" s="282"/>
      <c r="W350" s="282"/>
      <c r="X350" s="283"/>
      <c r="Y350" s="281"/>
      <c r="Z350" s="282"/>
      <c r="AA350" s="282"/>
      <c r="AB350" s="282"/>
      <c r="AC350" s="282"/>
      <c r="AD350" s="283"/>
    </row>
    <row r="351" spans="1:30">
      <c r="A351" s="97" t="s">
        <v>107</v>
      </c>
      <c r="B351" s="281"/>
      <c r="C351" s="282"/>
      <c r="D351" s="282"/>
      <c r="E351" s="282"/>
      <c r="F351" s="283"/>
      <c r="G351" s="281"/>
      <c r="H351" s="282"/>
      <c r="I351" s="282"/>
      <c r="J351" s="282"/>
      <c r="K351" s="282"/>
      <c r="L351" s="283"/>
      <c r="M351" s="281"/>
      <c r="N351" s="282"/>
      <c r="O351" s="282"/>
      <c r="P351" s="282"/>
      <c r="Q351" s="282"/>
      <c r="R351" s="283"/>
      <c r="S351" s="281"/>
      <c r="T351" s="282"/>
      <c r="U351" s="282"/>
      <c r="V351" s="282"/>
      <c r="W351" s="282"/>
      <c r="X351" s="283"/>
      <c r="Y351" s="281"/>
      <c r="Z351" s="282"/>
      <c r="AA351" s="282"/>
      <c r="AB351" s="282"/>
      <c r="AC351" s="282"/>
      <c r="AD351" s="283"/>
    </row>
    <row r="352" spans="1:30">
      <c r="A352" s="38"/>
      <c r="B352" s="281"/>
      <c r="C352" s="282"/>
      <c r="D352" s="282"/>
      <c r="E352" s="282"/>
      <c r="F352" s="283"/>
      <c r="G352" s="281"/>
      <c r="H352" s="282"/>
      <c r="I352" s="282"/>
      <c r="J352" s="282"/>
      <c r="K352" s="282"/>
      <c r="L352" s="283"/>
      <c r="M352" s="281"/>
      <c r="N352" s="282"/>
      <c r="O352" s="282"/>
      <c r="P352" s="282"/>
      <c r="Q352" s="282"/>
      <c r="R352" s="283"/>
      <c r="S352" s="281"/>
      <c r="T352" s="282"/>
      <c r="U352" s="282"/>
      <c r="V352" s="282"/>
      <c r="W352" s="282"/>
      <c r="X352" s="283"/>
      <c r="Y352" s="281"/>
      <c r="Z352" s="282"/>
      <c r="AA352" s="282"/>
      <c r="AB352" s="282"/>
      <c r="AC352" s="282"/>
      <c r="AD352" s="283"/>
    </row>
    <row r="353" spans="1:30" ht="15" customHeight="1">
      <c r="A353" s="180" t="s">
        <v>19</v>
      </c>
      <c r="B353" s="281"/>
      <c r="C353" s="282"/>
      <c r="D353" s="282"/>
      <c r="E353" s="282"/>
      <c r="F353" s="283"/>
      <c r="G353" s="281"/>
      <c r="H353" s="282"/>
      <c r="I353" s="282"/>
      <c r="J353" s="282"/>
      <c r="K353" s="282"/>
      <c r="L353" s="283"/>
      <c r="M353" s="281"/>
      <c r="N353" s="282"/>
      <c r="O353" s="282"/>
      <c r="P353" s="282"/>
      <c r="Q353" s="282"/>
      <c r="R353" s="283"/>
      <c r="S353" s="281"/>
      <c r="T353" s="282"/>
      <c r="U353" s="282"/>
      <c r="V353" s="282"/>
      <c r="W353" s="282"/>
      <c r="X353" s="283"/>
      <c r="Y353" s="281"/>
      <c r="Z353" s="282"/>
      <c r="AA353" s="282"/>
      <c r="AB353" s="282"/>
      <c r="AC353" s="282"/>
      <c r="AD353" s="283"/>
    </row>
    <row r="354" spans="1:30" ht="15" thickBot="1">
      <c r="A354" s="80" t="str" cm="1">
        <f t="array" aca="1" ref="A354" ca="1">INDIRECT( "Q" &amp;(27+A334))</f>
        <v>FAIL</v>
      </c>
      <c r="B354" s="281"/>
      <c r="C354" s="282"/>
      <c r="D354" s="282"/>
      <c r="E354" s="282"/>
      <c r="F354" s="283"/>
      <c r="G354" s="281"/>
      <c r="H354" s="282"/>
      <c r="I354" s="282"/>
      <c r="J354" s="282"/>
      <c r="K354" s="282"/>
      <c r="L354" s="283"/>
      <c r="M354" s="281"/>
      <c r="N354" s="282"/>
      <c r="O354" s="282"/>
      <c r="P354" s="282"/>
      <c r="Q354" s="282"/>
      <c r="R354" s="283"/>
      <c r="S354" s="281"/>
      <c r="T354" s="282"/>
      <c r="U354" s="282"/>
      <c r="V354" s="282"/>
      <c r="W354" s="282"/>
      <c r="X354" s="283"/>
      <c r="Y354" s="281"/>
      <c r="Z354" s="282"/>
      <c r="AA354" s="282"/>
      <c r="AB354" s="282"/>
      <c r="AC354" s="282"/>
      <c r="AD354" s="283"/>
    </row>
    <row r="355" spans="1:30">
      <c r="A355" s="38"/>
      <c r="B355" s="281"/>
      <c r="C355" s="282"/>
      <c r="D355" s="282"/>
      <c r="E355" s="282"/>
      <c r="F355" s="283"/>
      <c r="G355" s="281"/>
      <c r="H355" s="282"/>
      <c r="I355" s="282"/>
      <c r="J355" s="282"/>
      <c r="K355" s="282"/>
      <c r="L355" s="283"/>
      <c r="M355" s="281"/>
      <c r="N355" s="282"/>
      <c r="O355" s="282"/>
      <c r="P355" s="282"/>
      <c r="Q355" s="282"/>
      <c r="R355" s="283"/>
      <c r="S355" s="281"/>
      <c r="T355" s="282"/>
      <c r="U355" s="282"/>
      <c r="V355" s="282"/>
      <c r="W355" s="282"/>
      <c r="X355" s="283"/>
      <c r="Y355" s="281"/>
      <c r="Z355" s="282"/>
      <c r="AA355" s="282"/>
      <c r="AB355" s="282"/>
      <c r="AC355" s="282"/>
      <c r="AD355" s="283"/>
    </row>
    <row r="356" spans="1:30">
      <c r="A356" s="356" t="s">
        <v>21</v>
      </c>
      <c r="B356" s="281"/>
      <c r="C356" s="282"/>
      <c r="D356" s="282"/>
      <c r="E356" s="282"/>
      <c r="F356" s="283"/>
      <c r="G356" s="281"/>
      <c r="H356" s="282"/>
      <c r="I356" s="282"/>
      <c r="J356" s="282"/>
      <c r="K356" s="282"/>
      <c r="L356" s="283"/>
      <c r="M356" s="281"/>
      <c r="N356" s="282"/>
      <c r="O356" s="282"/>
      <c r="P356" s="282"/>
      <c r="Q356" s="282"/>
      <c r="R356" s="283"/>
      <c r="S356" s="281"/>
      <c r="T356" s="282"/>
      <c r="U356" s="282"/>
      <c r="V356" s="282"/>
      <c r="W356" s="282"/>
      <c r="X356" s="283"/>
      <c r="Y356" s="281"/>
      <c r="Z356" s="282"/>
      <c r="AA356" s="282"/>
      <c r="AB356" s="282"/>
      <c r="AC356" s="282"/>
      <c r="AD356" s="283"/>
    </row>
    <row r="357" spans="1:30">
      <c r="A357" s="361"/>
      <c r="B357" s="281"/>
      <c r="C357" s="282"/>
      <c r="D357" s="282"/>
      <c r="E357" s="282"/>
      <c r="F357" s="283"/>
      <c r="G357" s="281"/>
      <c r="H357" s="282"/>
      <c r="I357" s="282"/>
      <c r="J357" s="282"/>
      <c r="K357" s="282"/>
      <c r="L357" s="283"/>
      <c r="M357" s="281"/>
      <c r="N357" s="282"/>
      <c r="O357" s="282"/>
      <c r="P357" s="282"/>
      <c r="Q357" s="282"/>
      <c r="R357" s="283"/>
      <c r="S357" s="281"/>
      <c r="T357" s="282"/>
      <c r="U357" s="282"/>
      <c r="V357" s="282"/>
      <c r="W357" s="282"/>
      <c r="X357" s="283"/>
      <c r="Y357" s="281"/>
      <c r="Z357" s="282"/>
      <c r="AA357" s="282"/>
      <c r="AB357" s="282"/>
      <c r="AC357" s="282"/>
      <c r="AD357" s="283"/>
    </row>
    <row r="358" spans="1:30">
      <c r="A358" s="39"/>
      <c r="B358" s="281"/>
      <c r="C358" s="282"/>
      <c r="D358" s="282"/>
      <c r="E358" s="282"/>
      <c r="F358" s="283"/>
      <c r="G358" s="281"/>
      <c r="H358" s="282"/>
      <c r="I358" s="282"/>
      <c r="J358" s="282"/>
      <c r="K358" s="282"/>
      <c r="L358" s="283"/>
      <c r="M358" s="281"/>
      <c r="N358" s="282"/>
      <c r="O358" s="282"/>
      <c r="P358" s="282"/>
      <c r="Q358" s="282"/>
      <c r="R358" s="283"/>
      <c r="S358" s="281"/>
      <c r="T358" s="282"/>
      <c r="U358" s="282"/>
      <c r="V358" s="282"/>
      <c r="W358" s="282"/>
      <c r="X358" s="283"/>
      <c r="Y358" s="281"/>
      <c r="Z358" s="282"/>
      <c r="AA358" s="282"/>
      <c r="AB358" s="282"/>
      <c r="AC358" s="282"/>
      <c r="AD358" s="283"/>
    </row>
    <row r="359" spans="1:30">
      <c r="A359" s="356" t="s">
        <v>58</v>
      </c>
      <c r="B359" s="281"/>
      <c r="C359" s="282"/>
      <c r="D359" s="282"/>
      <c r="E359" s="282"/>
      <c r="F359" s="283"/>
      <c r="G359" s="281"/>
      <c r="H359" s="282"/>
      <c r="I359" s="282"/>
      <c r="J359" s="282"/>
      <c r="K359" s="282"/>
      <c r="L359" s="283"/>
      <c r="M359" s="281"/>
      <c r="N359" s="282"/>
      <c r="O359" s="282"/>
      <c r="P359" s="282"/>
      <c r="Q359" s="282"/>
      <c r="R359" s="283"/>
      <c r="S359" s="281"/>
      <c r="T359" s="282"/>
      <c r="U359" s="282"/>
      <c r="V359" s="282"/>
      <c r="W359" s="282"/>
      <c r="X359" s="283"/>
      <c r="Y359" s="281"/>
      <c r="Z359" s="282"/>
      <c r="AA359" s="282"/>
      <c r="AB359" s="282"/>
      <c r="AC359" s="282"/>
      <c r="AD359" s="283"/>
    </row>
    <row r="360" spans="1:30">
      <c r="A360" s="361"/>
      <c r="B360" s="281"/>
      <c r="C360" s="282"/>
      <c r="D360" s="282"/>
      <c r="E360" s="282"/>
      <c r="F360" s="283"/>
      <c r="G360" s="281"/>
      <c r="H360" s="282"/>
      <c r="I360" s="282"/>
      <c r="J360" s="282"/>
      <c r="K360" s="282"/>
      <c r="L360" s="283"/>
      <c r="M360" s="281"/>
      <c r="N360" s="282"/>
      <c r="O360" s="282"/>
      <c r="P360" s="282"/>
      <c r="Q360" s="282"/>
      <c r="R360" s="283"/>
      <c r="S360" s="281"/>
      <c r="T360" s="282"/>
      <c r="U360" s="282"/>
      <c r="V360" s="282"/>
      <c r="W360" s="282"/>
      <c r="X360" s="283"/>
      <c r="Y360" s="281"/>
      <c r="Z360" s="282"/>
      <c r="AA360" s="282"/>
      <c r="AB360" s="282"/>
      <c r="AC360" s="282"/>
      <c r="AD360" s="283"/>
    </row>
    <row r="361" spans="1:30">
      <c r="A361" s="38"/>
      <c r="B361" s="281"/>
      <c r="C361" s="282"/>
      <c r="D361" s="282"/>
      <c r="E361" s="282"/>
      <c r="F361" s="283"/>
      <c r="G361" s="281"/>
      <c r="H361" s="282"/>
      <c r="I361" s="282"/>
      <c r="J361" s="282"/>
      <c r="K361" s="282"/>
      <c r="L361" s="283"/>
      <c r="M361" s="281"/>
      <c r="N361" s="282"/>
      <c r="O361" s="282"/>
      <c r="P361" s="282"/>
      <c r="Q361" s="282"/>
      <c r="R361" s="283"/>
      <c r="S361" s="281"/>
      <c r="T361" s="282"/>
      <c r="U361" s="282"/>
      <c r="V361" s="282"/>
      <c r="W361" s="282"/>
      <c r="X361" s="283"/>
      <c r="Y361" s="281"/>
      <c r="Z361" s="282"/>
      <c r="AA361" s="282"/>
      <c r="AB361" s="282"/>
      <c r="AC361" s="282"/>
      <c r="AD361" s="283"/>
    </row>
    <row r="362" spans="1:30">
      <c r="A362" s="362" t="s">
        <v>59</v>
      </c>
      <c r="B362" s="281"/>
      <c r="C362" s="282"/>
      <c r="D362" s="282"/>
      <c r="E362" s="282"/>
      <c r="F362" s="283"/>
      <c r="G362" s="281"/>
      <c r="H362" s="282"/>
      <c r="I362" s="282"/>
      <c r="J362" s="282"/>
      <c r="K362" s="282"/>
      <c r="L362" s="283"/>
      <c r="M362" s="281"/>
      <c r="N362" s="282"/>
      <c r="O362" s="282"/>
      <c r="P362" s="282"/>
      <c r="Q362" s="282"/>
      <c r="R362" s="283"/>
      <c r="S362" s="281"/>
      <c r="T362" s="282"/>
      <c r="U362" s="282"/>
      <c r="V362" s="282"/>
      <c r="W362" s="282"/>
      <c r="X362" s="283"/>
      <c r="Y362" s="281"/>
      <c r="Z362" s="282"/>
      <c r="AA362" s="282"/>
      <c r="AB362" s="282"/>
      <c r="AC362" s="282"/>
      <c r="AD362" s="283"/>
    </row>
    <row r="363" spans="1:30">
      <c r="A363" s="362"/>
      <c r="B363" s="281"/>
      <c r="C363" s="282"/>
      <c r="D363" s="282"/>
      <c r="E363" s="282"/>
      <c r="F363" s="283"/>
      <c r="G363" s="281"/>
      <c r="H363" s="282"/>
      <c r="I363" s="282"/>
      <c r="J363" s="282"/>
      <c r="K363" s="282"/>
      <c r="L363" s="283"/>
      <c r="M363" s="281"/>
      <c r="N363" s="282"/>
      <c r="O363" s="282"/>
      <c r="P363" s="282"/>
      <c r="Q363" s="282"/>
      <c r="R363" s="283"/>
      <c r="S363" s="281"/>
      <c r="T363" s="282"/>
      <c r="U363" s="282"/>
      <c r="V363" s="282"/>
      <c r="W363" s="282"/>
      <c r="X363" s="283"/>
      <c r="Y363" s="281"/>
      <c r="Z363" s="282"/>
      <c r="AA363" s="282"/>
      <c r="AB363" s="282"/>
      <c r="AC363" s="282"/>
      <c r="AD363" s="283"/>
    </row>
    <row r="364" spans="1:30">
      <c r="A364" s="38"/>
      <c r="B364" s="281"/>
      <c r="C364" s="282"/>
      <c r="D364" s="282"/>
      <c r="E364" s="282"/>
      <c r="F364" s="283"/>
      <c r="G364" s="281"/>
      <c r="H364" s="282"/>
      <c r="I364" s="282"/>
      <c r="J364" s="282"/>
      <c r="K364" s="282"/>
      <c r="L364" s="283"/>
      <c r="M364" s="281"/>
      <c r="N364" s="282"/>
      <c r="O364" s="282"/>
      <c r="P364" s="282"/>
      <c r="Q364" s="282"/>
      <c r="R364" s="283"/>
      <c r="S364" s="281"/>
      <c r="T364" s="282"/>
      <c r="U364" s="282"/>
      <c r="V364" s="282"/>
      <c r="W364" s="282"/>
      <c r="X364" s="283"/>
      <c r="Y364" s="281"/>
      <c r="Z364" s="282"/>
      <c r="AA364" s="282"/>
      <c r="AB364" s="282"/>
      <c r="AC364" s="282"/>
      <c r="AD364" s="283"/>
    </row>
    <row r="365" spans="1:30" ht="15" thickBot="1">
      <c r="A365" s="80" t="str" cm="1">
        <f t="array" aca="1" ref="A365" ca="1">INDIRECT( "U" &amp;(27+A334))</f>
        <v>PASS</v>
      </c>
      <c r="B365" s="284"/>
      <c r="C365" s="285"/>
      <c r="D365" s="285"/>
      <c r="E365" s="285"/>
      <c r="F365" s="286"/>
      <c r="G365" s="284"/>
      <c r="H365" s="285"/>
      <c r="I365" s="285"/>
      <c r="J365" s="285"/>
      <c r="K365" s="285"/>
      <c r="L365" s="286"/>
      <c r="M365" s="284"/>
      <c r="N365" s="285"/>
      <c r="O365" s="285"/>
      <c r="P365" s="285"/>
      <c r="Q365" s="285"/>
      <c r="R365" s="286"/>
      <c r="S365" s="284"/>
      <c r="T365" s="285"/>
      <c r="U365" s="285"/>
      <c r="V365" s="285"/>
      <c r="W365" s="285"/>
      <c r="X365" s="286"/>
      <c r="Y365" s="284"/>
      <c r="Z365" s="285"/>
      <c r="AA365" s="285"/>
      <c r="AB365" s="285"/>
      <c r="AC365" s="285"/>
      <c r="AD365" s="286"/>
    </row>
    <row r="366" spans="1:30" ht="15" thickBot="1">
      <c r="A366" s="90"/>
      <c r="B366" s="375" t="s">
        <v>26</v>
      </c>
      <c r="C366" s="375"/>
      <c r="D366" s="375"/>
      <c r="E366" s="375"/>
      <c r="F366" s="91" t="str" cm="1">
        <f t="array" aca="1" ref="F366" ca="1">INDIRECT( "G" &amp;(27+A367))&amp;" / "&amp;INDIRECT( "H" &amp;(27+A367))&amp;" mV"</f>
        <v>0 / 0 mV</v>
      </c>
      <c r="G366" s="376" t="s">
        <v>27</v>
      </c>
      <c r="H366" s="375"/>
      <c r="I366" s="375"/>
      <c r="J366" s="375"/>
      <c r="K366" s="375"/>
      <c r="L366" s="92"/>
      <c r="M366" s="377" t="s">
        <v>28</v>
      </c>
      <c r="N366" s="378"/>
      <c r="O366" s="378"/>
      <c r="P366" s="378"/>
      <c r="Q366" s="378"/>
      <c r="R366" s="379"/>
      <c r="S366" s="377" t="s">
        <v>31</v>
      </c>
      <c r="T366" s="378"/>
      <c r="U366" s="378"/>
      <c r="V366" s="378"/>
      <c r="W366" s="378"/>
      <c r="X366" s="379"/>
    </row>
    <row r="367" spans="1:30" ht="25">
      <c r="A367" s="93">
        <f>A29</f>
        <v>2</v>
      </c>
      <c r="B367" s="278"/>
      <c r="C367" s="279"/>
      <c r="D367" s="279"/>
      <c r="E367" s="279"/>
      <c r="F367" s="280"/>
      <c r="G367" s="278"/>
      <c r="H367" s="279"/>
      <c r="I367" s="279"/>
      <c r="J367" s="279"/>
      <c r="K367" s="279"/>
      <c r="L367" s="280"/>
      <c r="M367" s="278"/>
      <c r="N367" s="279"/>
      <c r="O367" s="279"/>
      <c r="P367" s="279"/>
      <c r="Q367" s="279"/>
      <c r="R367" s="280"/>
      <c r="S367" s="278"/>
      <c r="T367" s="279"/>
      <c r="U367" s="279"/>
      <c r="V367" s="279"/>
      <c r="W367" s="279"/>
      <c r="X367" s="280"/>
    </row>
    <row r="368" spans="1:30">
      <c r="A368" s="94"/>
      <c r="B368" s="281"/>
      <c r="C368" s="282"/>
      <c r="D368" s="282"/>
      <c r="E368" s="282"/>
      <c r="F368" s="283"/>
      <c r="G368" s="281"/>
      <c r="H368" s="282"/>
      <c r="I368" s="282"/>
      <c r="J368" s="282"/>
      <c r="K368" s="282"/>
      <c r="L368" s="283"/>
      <c r="M368" s="281"/>
      <c r="N368" s="282"/>
      <c r="O368" s="282"/>
      <c r="P368" s="282"/>
      <c r="Q368" s="282"/>
      <c r="R368" s="283"/>
      <c r="S368" s="281"/>
      <c r="T368" s="282"/>
      <c r="U368" s="282"/>
      <c r="V368" s="282"/>
      <c r="W368" s="282"/>
      <c r="X368" s="283"/>
    </row>
    <row r="369" spans="1:24">
      <c r="A369" s="95" t="str" cm="1">
        <f t="array" aca="1" ref="A369" ca="1">INDIRECT("F"&amp;(10+A367))&amp;"mV/us"</f>
        <v>2.5mV/us</v>
      </c>
      <c r="B369" s="281"/>
      <c r="C369" s="282"/>
      <c r="D369" s="282"/>
      <c r="E369" s="282"/>
      <c r="F369" s="283"/>
      <c r="G369" s="281"/>
      <c r="H369" s="282"/>
      <c r="I369" s="282"/>
      <c r="J369" s="282"/>
      <c r="K369" s="282"/>
      <c r="L369" s="283"/>
      <c r="M369" s="281"/>
      <c r="N369" s="282"/>
      <c r="O369" s="282"/>
      <c r="P369" s="282"/>
      <c r="Q369" s="282"/>
      <c r="R369" s="283"/>
      <c r="S369" s="281"/>
      <c r="T369" s="282"/>
      <c r="U369" s="282"/>
      <c r="V369" s="282"/>
      <c r="W369" s="282"/>
      <c r="X369" s="283"/>
    </row>
    <row r="370" spans="1:24">
      <c r="A370" s="95" t="str" cm="1">
        <f t="array" aca="1" ref="A370" ca="1">"PSI"&amp;INDIRECT("B"&amp;(27+A367))&amp;" "&amp;INDIRECT("C"&amp;(27+A367))&amp;"A"</f>
        <v>PSI7 120A</v>
      </c>
      <c r="B370" s="281"/>
      <c r="C370" s="282"/>
      <c r="D370" s="282"/>
      <c r="E370" s="282"/>
      <c r="F370" s="283"/>
      <c r="G370" s="281"/>
      <c r="H370" s="282"/>
      <c r="I370" s="282"/>
      <c r="J370" s="282"/>
      <c r="K370" s="282"/>
      <c r="L370" s="283"/>
      <c r="M370" s="281"/>
      <c r="N370" s="282"/>
      <c r="O370" s="282"/>
      <c r="P370" s="282"/>
      <c r="Q370" s="282"/>
      <c r="R370" s="283"/>
      <c r="S370" s="281"/>
      <c r="T370" s="282"/>
      <c r="U370" s="282"/>
      <c r="V370" s="282"/>
      <c r="W370" s="282"/>
      <c r="X370" s="283"/>
    </row>
    <row r="371" spans="1:24">
      <c r="A371" s="95" t="str" cm="1">
        <f t="array" aca="1" ref="A371" ca="1">INDIRECT("D"&amp;(27+A367))&amp;"mV-&gt;"&amp;INDIRECT("E"&amp;(27+A367))&amp;"mV"</f>
        <v>900mV-&gt;1200mV</v>
      </c>
      <c r="B371" s="281"/>
      <c r="C371" s="282"/>
      <c r="D371" s="282"/>
      <c r="E371" s="282"/>
      <c r="F371" s="283"/>
      <c r="G371" s="281"/>
      <c r="H371" s="282"/>
      <c r="I371" s="282"/>
      <c r="J371" s="282"/>
      <c r="K371" s="282"/>
      <c r="L371" s="283"/>
      <c r="M371" s="281"/>
      <c r="N371" s="282"/>
      <c r="O371" s="282"/>
      <c r="P371" s="282"/>
      <c r="Q371" s="282"/>
      <c r="R371" s="283"/>
      <c r="S371" s="281"/>
      <c r="T371" s="282"/>
      <c r="U371" s="282"/>
      <c r="V371" s="282"/>
      <c r="W371" s="282"/>
      <c r="X371" s="283"/>
    </row>
    <row r="372" spans="1:24">
      <c r="A372" s="94"/>
      <c r="B372" s="281"/>
      <c r="C372" s="282"/>
      <c r="D372" s="282"/>
      <c r="E372" s="282"/>
      <c r="F372" s="283"/>
      <c r="G372" s="281"/>
      <c r="H372" s="282"/>
      <c r="I372" s="282"/>
      <c r="J372" s="282"/>
      <c r="K372" s="282"/>
      <c r="L372" s="283"/>
      <c r="M372" s="281"/>
      <c r="N372" s="282"/>
      <c r="O372" s="282"/>
      <c r="P372" s="282"/>
      <c r="Q372" s="282"/>
      <c r="R372" s="283"/>
      <c r="S372" s="281"/>
      <c r="T372" s="282"/>
      <c r="U372" s="282"/>
      <c r="V372" s="282"/>
      <c r="W372" s="282"/>
      <c r="X372" s="283"/>
    </row>
    <row r="373" spans="1:24">
      <c r="A373" s="356" t="s">
        <v>57</v>
      </c>
      <c r="B373" s="281"/>
      <c r="C373" s="282"/>
      <c r="D373" s="282"/>
      <c r="E373" s="282"/>
      <c r="F373" s="283"/>
      <c r="G373" s="281"/>
      <c r="H373" s="282"/>
      <c r="I373" s="282"/>
      <c r="J373" s="282"/>
      <c r="K373" s="282"/>
      <c r="L373" s="283"/>
      <c r="M373" s="281"/>
      <c r="N373" s="282"/>
      <c r="O373" s="282"/>
      <c r="P373" s="282"/>
      <c r="Q373" s="282"/>
      <c r="R373" s="283"/>
      <c r="S373" s="281"/>
      <c r="T373" s="282"/>
      <c r="U373" s="282"/>
      <c r="V373" s="282"/>
      <c r="W373" s="282"/>
      <c r="X373" s="283"/>
    </row>
    <row r="374" spans="1:24">
      <c r="A374" s="357"/>
      <c r="B374" s="281"/>
      <c r="C374" s="282"/>
      <c r="D374" s="282"/>
      <c r="E374" s="282"/>
      <c r="F374" s="283"/>
      <c r="G374" s="281"/>
      <c r="H374" s="282"/>
      <c r="I374" s="282"/>
      <c r="J374" s="282"/>
      <c r="K374" s="282"/>
      <c r="L374" s="283"/>
      <c r="M374" s="281"/>
      <c r="N374" s="282"/>
      <c r="O374" s="282"/>
      <c r="P374" s="282"/>
      <c r="Q374" s="282"/>
      <c r="R374" s="283"/>
      <c r="S374" s="281"/>
      <c r="T374" s="282"/>
      <c r="U374" s="282"/>
      <c r="V374" s="282"/>
      <c r="W374" s="282"/>
      <c r="X374" s="283"/>
    </row>
    <row r="375" spans="1:24">
      <c r="A375" s="77" t="e" cm="1">
        <f t="array" aca="1" ref="A375" ca="1">INDIRECT( "N" &amp;(27+A367))</f>
        <v>#DIV/0!</v>
      </c>
      <c r="B375" s="281"/>
      <c r="C375" s="282"/>
      <c r="D375" s="282"/>
      <c r="E375" s="282"/>
      <c r="F375" s="283"/>
      <c r="G375" s="281"/>
      <c r="H375" s="282"/>
      <c r="I375" s="282"/>
      <c r="J375" s="282"/>
      <c r="K375" s="282"/>
      <c r="L375" s="283"/>
      <c r="M375" s="281"/>
      <c r="N375" s="282"/>
      <c r="O375" s="282"/>
      <c r="P375" s="282"/>
      <c r="Q375" s="282"/>
      <c r="R375" s="283"/>
      <c r="S375" s="281"/>
      <c r="T375" s="282"/>
      <c r="U375" s="282"/>
      <c r="V375" s="282"/>
      <c r="W375" s="282"/>
      <c r="X375" s="283"/>
    </row>
    <row r="376" spans="1:24">
      <c r="A376" s="78" t="e" cm="1">
        <f t="array" aca="1" ref="A376" ca="1">INDIRECT( "o" &amp;(27+A367))</f>
        <v>#DIV/0!</v>
      </c>
      <c r="B376" s="281"/>
      <c r="C376" s="282"/>
      <c r="D376" s="282"/>
      <c r="E376" s="282"/>
      <c r="F376" s="283"/>
      <c r="G376" s="281"/>
      <c r="H376" s="282"/>
      <c r="I376" s="282"/>
      <c r="J376" s="282"/>
      <c r="K376" s="282"/>
      <c r="L376" s="283"/>
      <c r="M376" s="281"/>
      <c r="N376" s="282"/>
      <c r="O376" s="282"/>
      <c r="P376" s="282"/>
      <c r="Q376" s="282"/>
      <c r="R376" s="283"/>
      <c r="S376" s="281"/>
      <c r="T376" s="282"/>
      <c r="U376" s="282"/>
      <c r="V376" s="282"/>
      <c r="W376" s="282"/>
      <c r="X376" s="283"/>
    </row>
    <row r="377" spans="1:24">
      <c r="A377" s="358" t="s">
        <v>51</v>
      </c>
      <c r="B377" s="281"/>
      <c r="C377" s="282"/>
      <c r="D377" s="282"/>
      <c r="E377" s="282"/>
      <c r="F377" s="283"/>
      <c r="G377" s="281"/>
      <c r="H377" s="282"/>
      <c r="I377" s="282"/>
      <c r="J377" s="282"/>
      <c r="K377" s="282"/>
      <c r="L377" s="283"/>
      <c r="M377" s="281"/>
      <c r="N377" s="282"/>
      <c r="O377" s="282"/>
      <c r="P377" s="282"/>
      <c r="Q377" s="282"/>
      <c r="R377" s="283"/>
      <c r="S377" s="281"/>
      <c r="T377" s="282"/>
      <c r="U377" s="282"/>
      <c r="V377" s="282"/>
      <c r="W377" s="282"/>
      <c r="X377" s="283"/>
    </row>
    <row r="378" spans="1:24">
      <c r="A378" s="359"/>
      <c r="B378" s="281"/>
      <c r="C378" s="282"/>
      <c r="D378" s="282"/>
      <c r="E378" s="282"/>
      <c r="F378" s="283"/>
      <c r="G378" s="281"/>
      <c r="H378" s="282"/>
      <c r="I378" s="282"/>
      <c r="J378" s="282"/>
      <c r="K378" s="282"/>
      <c r="L378" s="283"/>
      <c r="M378" s="281"/>
      <c r="N378" s="282"/>
      <c r="O378" s="282"/>
      <c r="P378" s="282"/>
      <c r="Q378" s="282"/>
      <c r="R378" s="283"/>
      <c r="S378" s="281"/>
      <c r="T378" s="282"/>
      <c r="U378" s="282"/>
      <c r="V378" s="282"/>
      <c r="W378" s="282"/>
      <c r="X378" s="283"/>
    </row>
    <row r="379" spans="1:24">
      <c r="A379" s="36"/>
      <c r="B379" s="281"/>
      <c r="C379" s="282"/>
      <c r="D379" s="282"/>
      <c r="E379" s="282"/>
      <c r="F379" s="283"/>
      <c r="G379" s="281"/>
      <c r="H379" s="282"/>
      <c r="I379" s="282"/>
      <c r="J379" s="282"/>
      <c r="K379" s="282"/>
      <c r="L379" s="283"/>
      <c r="M379" s="281"/>
      <c r="N379" s="282"/>
      <c r="O379" s="282"/>
      <c r="P379" s="282"/>
      <c r="Q379" s="282"/>
      <c r="R379" s="283"/>
      <c r="S379" s="281"/>
      <c r="T379" s="282"/>
      <c r="U379" s="282"/>
      <c r="V379" s="282"/>
      <c r="W379" s="282"/>
      <c r="X379" s="283"/>
    </row>
    <row r="380" spans="1:24">
      <c r="A380" s="359" t="s">
        <v>52</v>
      </c>
      <c r="B380" s="281"/>
      <c r="C380" s="282"/>
      <c r="D380" s="282"/>
      <c r="E380" s="282"/>
      <c r="F380" s="283"/>
      <c r="G380" s="281"/>
      <c r="H380" s="282"/>
      <c r="I380" s="282"/>
      <c r="J380" s="282"/>
      <c r="K380" s="282"/>
      <c r="L380" s="283"/>
      <c r="M380" s="281"/>
      <c r="N380" s="282"/>
      <c r="O380" s="282"/>
      <c r="P380" s="282"/>
      <c r="Q380" s="282"/>
      <c r="R380" s="283"/>
      <c r="S380" s="281"/>
      <c r="T380" s="282"/>
      <c r="U380" s="282"/>
      <c r="V380" s="282"/>
      <c r="W380" s="282"/>
      <c r="X380" s="283"/>
    </row>
    <row r="381" spans="1:24" ht="15" thickBot="1">
      <c r="A381" s="360"/>
      <c r="B381" s="281"/>
      <c r="C381" s="282"/>
      <c r="D381" s="282"/>
      <c r="E381" s="282"/>
      <c r="F381" s="283"/>
      <c r="G381" s="281"/>
      <c r="H381" s="282"/>
      <c r="I381" s="282"/>
      <c r="J381" s="282"/>
      <c r="K381" s="282"/>
      <c r="L381" s="283"/>
      <c r="M381" s="281"/>
      <c r="N381" s="282"/>
      <c r="O381" s="282"/>
      <c r="P381" s="282"/>
      <c r="Q381" s="282"/>
      <c r="R381" s="283"/>
      <c r="S381" s="281"/>
      <c r="T381" s="282"/>
      <c r="U381" s="282"/>
      <c r="V381" s="282"/>
      <c r="W381" s="282"/>
      <c r="X381" s="283"/>
    </row>
    <row r="382" spans="1:24" ht="15" thickBot="1">
      <c r="A382" s="37"/>
      <c r="B382" s="281"/>
      <c r="C382" s="282"/>
      <c r="D382" s="282"/>
      <c r="E382" s="282"/>
      <c r="F382" s="283"/>
      <c r="G382" s="281"/>
      <c r="H382" s="282"/>
      <c r="I382" s="282"/>
      <c r="J382" s="282"/>
      <c r="K382" s="282"/>
      <c r="L382" s="283"/>
      <c r="M382" s="281"/>
      <c r="N382" s="282"/>
      <c r="O382" s="282"/>
      <c r="P382" s="282"/>
      <c r="Q382" s="282"/>
      <c r="R382" s="283"/>
      <c r="S382" s="281"/>
      <c r="T382" s="282"/>
      <c r="U382" s="282"/>
      <c r="V382" s="282"/>
      <c r="W382" s="282"/>
      <c r="X382" s="283"/>
    </row>
    <row r="383" spans="1:24">
      <c r="A383" s="96" t="s">
        <v>29</v>
      </c>
      <c r="B383" s="281"/>
      <c r="C383" s="282"/>
      <c r="D383" s="282"/>
      <c r="E383" s="282"/>
      <c r="F383" s="283"/>
      <c r="G383" s="281"/>
      <c r="H383" s="282"/>
      <c r="I383" s="282"/>
      <c r="J383" s="282"/>
      <c r="K383" s="282"/>
      <c r="L383" s="283"/>
      <c r="M383" s="281"/>
      <c r="N383" s="282"/>
      <c r="O383" s="282"/>
      <c r="P383" s="282"/>
      <c r="Q383" s="282"/>
      <c r="R383" s="283"/>
      <c r="S383" s="281"/>
      <c r="T383" s="282"/>
      <c r="U383" s="282"/>
      <c r="V383" s="282"/>
      <c r="W383" s="282"/>
      <c r="X383" s="283"/>
    </row>
    <row r="384" spans="1:24">
      <c r="A384" s="97" t="s">
        <v>107</v>
      </c>
      <c r="B384" s="281"/>
      <c r="C384" s="282"/>
      <c r="D384" s="282"/>
      <c r="E384" s="282"/>
      <c r="F384" s="283"/>
      <c r="G384" s="281"/>
      <c r="H384" s="282"/>
      <c r="I384" s="282"/>
      <c r="J384" s="282"/>
      <c r="K384" s="282"/>
      <c r="L384" s="283"/>
      <c r="M384" s="281"/>
      <c r="N384" s="282"/>
      <c r="O384" s="282"/>
      <c r="P384" s="282"/>
      <c r="Q384" s="282"/>
      <c r="R384" s="283"/>
      <c r="S384" s="281"/>
      <c r="T384" s="282"/>
      <c r="U384" s="282"/>
      <c r="V384" s="282"/>
      <c r="W384" s="282"/>
      <c r="X384" s="283"/>
    </row>
    <row r="385" spans="1:24">
      <c r="A385" s="38"/>
      <c r="B385" s="281"/>
      <c r="C385" s="282"/>
      <c r="D385" s="282"/>
      <c r="E385" s="282"/>
      <c r="F385" s="283"/>
      <c r="G385" s="281"/>
      <c r="H385" s="282"/>
      <c r="I385" s="282"/>
      <c r="J385" s="282"/>
      <c r="K385" s="282"/>
      <c r="L385" s="283"/>
      <c r="M385" s="281"/>
      <c r="N385" s="282"/>
      <c r="O385" s="282"/>
      <c r="P385" s="282"/>
      <c r="Q385" s="282"/>
      <c r="R385" s="283"/>
      <c r="S385" s="281"/>
      <c r="T385" s="282"/>
      <c r="U385" s="282"/>
      <c r="V385" s="282"/>
      <c r="W385" s="282"/>
      <c r="X385" s="283"/>
    </row>
    <row r="386" spans="1:24" ht="15" customHeight="1">
      <c r="A386" s="180" t="s">
        <v>19</v>
      </c>
      <c r="B386" s="281"/>
      <c r="C386" s="282"/>
      <c r="D386" s="282"/>
      <c r="E386" s="282"/>
      <c r="F386" s="283"/>
      <c r="G386" s="281"/>
      <c r="H386" s="282"/>
      <c r="I386" s="282"/>
      <c r="J386" s="282"/>
      <c r="K386" s="282"/>
      <c r="L386" s="283"/>
      <c r="M386" s="281"/>
      <c r="N386" s="282"/>
      <c r="O386" s="282"/>
      <c r="P386" s="282"/>
      <c r="Q386" s="282"/>
      <c r="R386" s="283"/>
      <c r="S386" s="281"/>
      <c r="T386" s="282"/>
      <c r="U386" s="282"/>
      <c r="V386" s="282"/>
      <c r="W386" s="282"/>
      <c r="X386" s="283"/>
    </row>
    <row r="387" spans="1:24" ht="15" thickBot="1">
      <c r="A387" s="80" t="str" cm="1">
        <f t="array" aca="1" ref="A387" ca="1">INDIRECT( "Q" &amp;(27+A367))</f>
        <v>FAIL</v>
      </c>
      <c r="B387" s="281"/>
      <c r="C387" s="282"/>
      <c r="D387" s="282"/>
      <c r="E387" s="282"/>
      <c r="F387" s="283"/>
      <c r="G387" s="281"/>
      <c r="H387" s="282"/>
      <c r="I387" s="282"/>
      <c r="J387" s="282"/>
      <c r="K387" s="282"/>
      <c r="L387" s="283"/>
      <c r="M387" s="281"/>
      <c r="N387" s="282"/>
      <c r="O387" s="282"/>
      <c r="P387" s="282"/>
      <c r="Q387" s="282"/>
      <c r="R387" s="283"/>
      <c r="S387" s="281"/>
      <c r="T387" s="282"/>
      <c r="U387" s="282"/>
      <c r="V387" s="282"/>
      <c r="W387" s="282"/>
      <c r="X387" s="283"/>
    </row>
    <row r="388" spans="1:24">
      <c r="A388" s="38"/>
      <c r="B388" s="281"/>
      <c r="C388" s="282"/>
      <c r="D388" s="282"/>
      <c r="E388" s="282"/>
      <c r="F388" s="283"/>
      <c r="G388" s="281"/>
      <c r="H388" s="282"/>
      <c r="I388" s="282"/>
      <c r="J388" s="282"/>
      <c r="K388" s="282"/>
      <c r="L388" s="283"/>
      <c r="M388" s="281"/>
      <c r="N388" s="282"/>
      <c r="O388" s="282"/>
      <c r="P388" s="282"/>
      <c r="Q388" s="282"/>
      <c r="R388" s="283"/>
      <c r="S388" s="281"/>
      <c r="T388" s="282"/>
      <c r="U388" s="282"/>
      <c r="V388" s="282"/>
      <c r="W388" s="282"/>
      <c r="X388" s="283"/>
    </row>
    <row r="389" spans="1:24">
      <c r="A389" s="356" t="s">
        <v>21</v>
      </c>
      <c r="B389" s="281"/>
      <c r="C389" s="282"/>
      <c r="D389" s="282"/>
      <c r="E389" s="282"/>
      <c r="F389" s="283"/>
      <c r="G389" s="281"/>
      <c r="H389" s="282"/>
      <c r="I389" s="282"/>
      <c r="J389" s="282"/>
      <c r="K389" s="282"/>
      <c r="L389" s="283"/>
      <c r="M389" s="281"/>
      <c r="N389" s="282"/>
      <c r="O389" s="282"/>
      <c r="P389" s="282"/>
      <c r="Q389" s="282"/>
      <c r="R389" s="283"/>
      <c r="S389" s="281"/>
      <c r="T389" s="282"/>
      <c r="U389" s="282"/>
      <c r="V389" s="282"/>
      <c r="W389" s="282"/>
      <c r="X389" s="283"/>
    </row>
    <row r="390" spans="1:24">
      <c r="A390" s="361"/>
      <c r="B390" s="281"/>
      <c r="C390" s="282"/>
      <c r="D390" s="282"/>
      <c r="E390" s="282"/>
      <c r="F390" s="283"/>
      <c r="G390" s="281"/>
      <c r="H390" s="282"/>
      <c r="I390" s="282"/>
      <c r="J390" s="282"/>
      <c r="K390" s="282"/>
      <c r="L390" s="283"/>
      <c r="M390" s="281"/>
      <c r="N390" s="282"/>
      <c r="O390" s="282"/>
      <c r="P390" s="282"/>
      <c r="Q390" s="282"/>
      <c r="R390" s="283"/>
      <c r="S390" s="281"/>
      <c r="T390" s="282"/>
      <c r="U390" s="282"/>
      <c r="V390" s="282"/>
      <c r="W390" s="282"/>
      <c r="X390" s="283"/>
    </row>
    <row r="391" spans="1:24">
      <c r="A391" s="39"/>
      <c r="B391" s="281"/>
      <c r="C391" s="282"/>
      <c r="D391" s="282"/>
      <c r="E391" s="282"/>
      <c r="F391" s="283"/>
      <c r="G391" s="281"/>
      <c r="H391" s="282"/>
      <c r="I391" s="282"/>
      <c r="J391" s="282"/>
      <c r="K391" s="282"/>
      <c r="L391" s="283"/>
      <c r="M391" s="281"/>
      <c r="N391" s="282"/>
      <c r="O391" s="282"/>
      <c r="P391" s="282"/>
      <c r="Q391" s="282"/>
      <c r="R391" s="283"/>
      <c r="S391" s="281"/>
      <c r="T391" s="282"/>
      <c r="U391" s="282"/>
      <c r="V391" s="282"/>
      <c r="W391" s="282"/>
      <c r="X391" s="283"/>
    </row>
    <row r="392" spans="1:24">
      <c r="A392" s="356" t="s">
        <v>58</v>
      </c>
      <c r="B392" s="281"/>
      <c r="C392" s="282"/>
      <c r="D392" s="282"/>
      <c r="E392" s="282"/>
      <c r="F392" s="283"/>
      <c r="G392" s="281"/>
      <c r="H392" s="282"/>
      <c r="I392" s="282"/>
      <c r="J392" s="282"/>
      <c r="K392" s="282"/>
      <c r="L392" s="283"/>
      <c r="M392" s="281"/>
      <c r="N392" s="282"/>
      <c r="O392" s="282"/>
      <c r="P392" s="282"/>
      <c r="Q392" s="282"/>
      <c r="R392" s="283"/>
      <c r="S392" s="281"/>
      <c r="T392" s="282"/>
      <c r="U392" s="282"/>
      <c r="V392" s="282"/>
      <c r="W392" s="282"/>
      <c r="X392" s="283"/>
    </row>
    <row r="393" spans="1:24">
      <c r="A393" s="361"/>
      <c r="B393" s="281"/>
      <c r="C393" s="282"/>
      <c r="D393" s="282"/>
      <c r="E393" s="282"/>
      <c r="F393" s="283"/>
      <c r="G393" s="281"/>
      <c r="H393" s="282"/>
      <c r="I393" s="282"/>
      <c r="J393" s="282"/>
      <c r="K393" s="282"/>
      <c r="L393" s="283"/>
      <c r="M393" s="281"/>
      <c r="N393" s="282"/>
      <c r="O393" s="282"/>
      <c r="P393" s="282"/>
      <c r="Q393" s="282"/>
      <c r="R393" s="283"/>
      <c r="S393" s="281"/>
      <c r="T393" s="282"/>
      <c r="U393" s="282"/>
      <c r="V393" s="282"/>
      <c r="W393" s="282"/>
      <c r="X393" s="283"/>
    </row>
    <row r="394" spans="1:24">
      <c r="A394" s="38"/>
      <c r="B394" s="281"/>
      <c r="C394" s="282"/>
      <c r="D394" s="282"/>
      <c r="E394" s="282"/>
      <c r="F394" s="283"/>
      <c r="G394" s="281"/>
      <c r="H394" s="282"/>
      <c r="I394" s="282"/>
      <c r="J394" s="282"/>
      <c r="K394" s="282"/>
      <c r="L394" s="283"/>
      <c r="M394" s="281"/>
      <c r="N394" s="282"/>
      <c r="O394" s="282"/>
      <c r="P394" s="282"/>
      <c r="Q394" s="282"/>
      <c r="R394" s="283"/>
      <c r="S394" s="281"/>
      <c r="T394" s="282"/>
      <c r="U394" s="282"/>
      <c r="V394" s="282"/>
      <c r="W394" s="282"/>
      <c r="X394" s="283"/>
    </row>
    <row r="395" spans="1:24">
      <c r="A395" s="362" t="s">
        <v>59</v>
      </c>
      <c r="B395" s="281"/>
      <c r="C395" s="282"/>
      <c r="D395" s="282"/>
      <c r="E395" s="282"/>
      <c r="F395" s="283"/>
      <c r="G395" s="281"/>
      <c r="H395" s="282"/>
      <c r="I395" s="282"/>
      <c r="J395" s="282"/>
      <c r="K395" s="282"/>
      <c r="L395" s="283"/>
      <c r="M395" s="281"/>
      <c r="N395" s="282"/>
      <c r="O395" s="282"/>
      <c r="P395" s="282"/>
      <c r="Q395" s="282"/>
      <c r="R395" s="283"/>
      <c r="S395" s="281"/>
      <c r="T395" s="282"/>
      <c r="U395" s="282"/>
      <c r="V395" s="282"/>
      <c r="W395" s="282"/>
      <c r="X395" s="283"/>
    </row>
    <row r="396" spans="1:24">
      <c r="A396" s="362"/>
      <c r="B396" s="281"/>
      <c r="C396" s="282"/>
      <c r="D396" s="282"/>
      <c r="E396" s="282"/>
      <c r="F396" s="283"/>
      <c r="G396" s="281"/>
      <c r="H396" s="282"/>
      <c r="I396" s="282"/>
      <c r="J396" s="282"/>
      <c r="K396" s="282"/>
      <c r="L396" s="283"/>
      <c r="M396" s="281"/>
      <c r="N396" s="282"/>
      <c r="O396" s="282"/>
      <c r="P396" s="282"/>
      <c r="Q396" s="282"/>
      <c r="R396" s="283"/>
      <c r="S396" s="281"/>
      <c r="T396" s="282"/>
      <c r="U396" s="282"/>
      <c r="V396" s="282"/>
      <c r="W396" s="282"/>
      <c r="X396" s="283"/>
    </row>
    <row r="397" spans="1:24">
      <c r="A397" s="38"/>
      <c r="B397" s="281"/>
      <c r="C397" s="282"/>
      <c r="D397" s="282"/>
      <c r="E397" s="282"/>
      <c r="F397" s="283"/>
      <c r="G397" s="281"/>
      <c r="H397" s="282"/>
      <c r="I397" s="282"/>
      <c r="J397" s="282"/>
      <c r="K397" s="282"/>
      <c r="L397" s="283"/>
      <c r="M397" s="281"/>
      <c r="N397" s="282"/>
      <c r="O397" s="282"/>
      <c r="P397" s="282"/>
      <c r="Q397" s="282"/>
      <c r="R397" s="283"/>
      <c r="S397" s="281"/>
      <c r="T397" s="282"/>
      <c r="U397" s="282"/>
      <c r="V397" s="282"/>
      <c r="W397" s="282"/>
      <c r="X397" s="283"/>
    </row>
    <row r="398" spans="1:24" ht="15" thickBot="1">
      <c r="A398" s="80" t="str" cm="1">
        <f t="array" aca="1" ref="A398" ca="1">INDIRECT( "U" &amp;(27+A367))</f>
        <v>PASS</v>
      </c>
      <c r="B398" s="284"/>
      <c r="C398" s="285"/>
      <c r="D398" s="285"/>
      <c r="E398" s="285"/>
      <c r="F398" s="286"/>
      <c r="G398" s="284"/>
      <c r="H398" s="285"/>
      <c r="I398" s="285"/>
      <c r="J398" s="285"/>
      <c r="K398" s="285"/>
      <c r="L398" s="286"/>
      <c r="M398" s="284"/>
      <c r="N398" s="285"/>
      <c r="O398" s="285"/>
      <c r="P398" s="285"/>
      <c r="Q398" s="285"/>
      <c r="R398" s="286"/>
      <c r="S398" s="284"/>
      <c r="T398" s="285"/>
      <c r="U398" s="285"/>
      <c r="V398" s="285"/>
      <c r="W398" s="285"/>
      <c r="X398" s="286"/>
    </row>
  </sheetData>
  <sheetProtection algorithmName="SHA-512" hashValue="L27GXuQwEu9JaFzji3bBxE/FFvbZ6qSgNSdkoJriKt2+XwfCXpACB30TUnyT6E70zTAMET5p2uDHVkCr3LXX5w==" saltValue="iFj3R1e4oaG6yE/k4djAxw==" spinCount="100000" sheet="1" scenarios="1"/>
  <protectedRanges>
    <protectedRange sqref="S37 B32:B33 D32:D33 B22:B25 D22:D25 G22:G25" name="Range2"/>
    <protectedRange sqref="B37 G37 M37 S37 B70 G70 M70 S70 B103 G103 M103 S103 B136 G136 M136 S136 B169 G169 M169 S169 B202 G202 M202 S202 B235 G235 M235 S235 B268 G268 M268 S268 B301 G301 M301 S301 B334 G334 M334 S334 B367 G367 M367 S367" name="VOTF PIcture"/>
    <protectedRange sqref="Y37 Y334" name="VOTF Pictures"/>
  </protectedRanges>
  <mergeCells count="187">
    <mergeCell ref="Y36:AD36"/>
    <mergeCell ref="Y37:AD68"/>
    <mergeCell ref="Y333:AD333"/>
    <mergeCell ref="Y334:AD365"/>
    <mergeCell ref="Z5:AH5"/>
    <mergeCell ref="Z6:AH32"/>
    <mergeCell ref="B366:E366"/>
    <mergeCell ref="G366:K366"/>
    <mergeCell ref="M366:R366"/>
    <mergeCell ref="S366:X366"/>
    <mergeCell ref="B333:E333"/>
    <mergeCell ref="G333:K333"/>
    <mergeCell ref="M333:R333"/>
    <mergeCell ref="S333:X333"/>
    <mergeCell ref="B334:F365"/>
    <mergeCell ref="G334:L365"/>
    <mergeCell ref="M334:R365"/>
    <mergeCell ref="S334:X365"/>
    <mergeCell ref="S268:X299"/>
    <mergeCell ref="S135:X135"/>
    <mergeCell ref="S136:X167"/>
    <mergeCell ref="S168:X168"/>
    <mergeCell ref="S169:X200"/>
    <mergeCell ref="S201:X201"/>
    <mergeCell ref="B367:F398"/>
    <mergeCell ref="G367:L398"/>
    <mergeCell ref="M367:R398"/>
    <mergeCell ref="S367:X398"/>
    <mergeCell ref="A373:A374"/>
    <mergeCell ref="A377:A378"/>
    <mergeCell ref="A380:A381"/>
    <mergeCell ref="A389:A390"/>
    <mergeCell ref="A392:A393"/>
    <mergeCell ref="A395:A396"/>
    <mergeCell ref="A340:A341"/>
    <mergeCell ref="A344:A345"/>
    <mergeCell ref="A347:A348"/>
    <mergeCell ref="A356:A357"/>
    <mergeCell ref="A359:A360"/>
    <mergeCell ref="A362:A363"/>
    <mergeCell ref="B268:F299"/>
    <mergeCell ref="G268:L299"/>
    <mergeCell ref="M268:R299"/>
    <mergeCell ref="A274:A275"/>
    <mergeCell ref="A281:A282"/>
    <mergeCell ref="A296:A297"/>
    <mergeCell ref="A278:A279"/>
    <mergeCell ref="A290:A291"/>
    <mergeCell ref="A293:A294"/>
    <mergeCell ref="A311:A312"/>
    <mergeCell ref="A323:A324"/>
    <mergeCell ref="A326:A327"/>
    <mergeCell ref="B300:E300"/>
    <mergeCell ref="G300:K300"/>
    <mergeCell ref="M300:R300"/>
    <mergeCell ref="S202:X233"/>
    <mergeCell ref="B234:E234"/>
    <mergeCell ref="G234:K234"/>
    <mergeCell ref="M234:R234"/>
    <mergeCell ref="S234:X234"/>
    <mergeCell ref="G168:K168"/>
    <mergeCell ref="M168:R168"/>
    <mergeCell ref="B169:F200"/>
    <mergeCell ref="G169:L200"/>
    <mergeCell ref="M169:R200"/>
    <mergeCell ref="B136:F167"/>
    <mergeCell ref="G136:L167"/>
    <mergeCell ref="M136:R167"/>
    <mergeCell ref="S69:X69"/>
    <mergeCell ref="S70:X101"/>
    <mergeCell ref="A80:A81"/>
    <mergeCell ref="A83:A84"/>
    <mergeCell ref="A92:A93"/>
    <mergeCell ref="A95:A96"/>
    <mergeCell ref="S102:X102"/>
    <mergeCell ref="S103:X134"/>
    <mergeCell ref="A76:A77"/>
    <mergeCell ref="A116:A117"/>
    <mergeCell ref="A98:A99"/>
    <mergeCell ref="B102:E102"/>
    <mergeCell ref="G102:K102"/>
    <mergeCell ref="M102:R102"/>
    <mergeCell ref="B69:E69"/>
    <mergeCell ref="G69:K69"/>
    <mergeCell ref="M69:R69"/>
    <mergeCell ref="S300:X300"/>
    <mergeCell ref="B301:F332"/>
    <mergeCell ref="G301:L332"/>
    <mergeCell ref="M301:R332"/>
    <mergeCell ref="S301:X332"/>
    <mergeCell ref="A307:A308"/>
    <mergeCell ref="A314:A315"/>
    <mergeCell ref="A329:A330"/>
    <mergeCell ref="B235:F266"/>
    <mergeCell ref="G235:L266"/>
    <mergeCell ref="M235:R266"/>
    <mergeCell ref="S235:X266"/>
    <mergeCell ref="A241:A242"/>
    <mergeCell ref="A248:A249"/>
    <mergeCell ref="A263:A264"/>
    <mergeCell ref="B267:E267"/>
    <mergeCell ref="G267:K267"/>
    <mergeCell ref="A245:A246"/>
    <mergeCell ref="A257:A258"/>
    <mergeCell ref="A260:A261"/>
    <mergeCell ref="M267:R267"/>
    <mergeCell ref="S267:X267"/>
    <mergeCell ref="A212:A213"/>
    <mergeCell ref="A224:A225"/>
    <mergeCell ref="A227:A228"/>
    <mergeCell ref="A179:A180"/>
    <mergeCell ref="A191:A192"/>
    <mergeCell ref="A194:A195"/>
    <mergeCell ref="A125:A126"/>
    <mergeCell ref="A128:A129"/>
    <mergeCell ref="A146:A147"/>
    <mergeCell ref="A158:A159"/>
    <mergeCell ref="A161:A162"/>
    <mergeCell ref="A175:A176"/>
    <mergeCell ref="A142:A143"/>
    <mergeCell ref="A149:A150"/>
    <mergeCell ref="A1:B1"/>
    <mergeCell ref="J1:K1"/>
    <mergeCell ref="B2:C2"/>
    <mergeCell ref="J2:K2"/>
    <mergeCell ref="B3:C3"/>
    <mergeCell ref="E3:H3"/>
    <mergeCell ref="C11:C13"/>
    <mergeCell ref="C14:C16"/>
    <mergeCell ref="C17:C19"/>
    <mergeCell ref="M2:R2"/>
    <mergeCell ref="N9:U9"/>
    <mergeCell ref="A65:A66"/>
    <mergeCell ref="M36:R36"/>
    <mergeCell ref="B4:C4"/>
    <mergeCell ref="H4:I4"/>
    <mergeCell ref="E5:J5"/>
    <mergeCell ref="A9:A10"/>
    <mergeCell ref="B9:M9"/>
    <mergeCell ref="A47:A48"/>
    <mergeCell ref="A62:A63"/>
    <mergeCell ref="A30:U30"/>
    <mergeCell ref="C32:C33"/>
    <mergeCell ref="E32:E33"/>
    <mergeCell ref="S36:X36"/>
    <mergeCell ref="S37:X68"/>
    <mergeCell ref="M37:R68"/>
    <mergeCell ref="G37:L68"/>
    <mergeCell ref="B37:F68"/>
    <mergeCell ref="A50:A51"/>
    <mergeCell ref="A26:A27"/>
    <mergeCell ref="B26:M26"/>
    <mergeCell ref="N26:U26"/>
    <mergeCell ref="G36:K36"/>
    <mergeCell ref="B36:E36"/>
    <mergeCell ref="A43:A44"/>
    <mergeCell ref="B70:F101"/>
    <mergeCell ref="G70:L101"/>
    <mergeCell ref="M70:R101"/>
    <mergeCell ref="A20:U20"/>
    <mergeCell ref="C22:C25"/>
    <mergeCell ref="H22:H25"/>
    <mergeCell ref="A59:A60"/>
    <mergeCell ref="A230:A231"/>
    <mergeCell ref="S2:T7"/>
    <mergeCell ref="A208:A209"/>
    <mergeCell ref="A215:A216"/>
    <mergeCell ref="B201:E201"/>
    <mergeCell ref="G201:K201"/>
    <mergeCell ref="M201:R201"/>
    <mergeCell ref="B202:F233"/>
    <mergeCell ref="G202:L233"/>
    <mergeCell ref="M202:R233"/>
    <mergeCell ref="A182:A183"/>
    <mergeCell ref="A197:A198"/>
    <mergeCell ref="A164:A165"/>
    <mergeCell ref="B168:E168"/>
    <mergeCell ref="A113:A114"/>
    <mergeCell ref="A131:A132"/>
    <mergeCell ref="B135:E135"/>
    <mergeCell ref="G135:K135"/>
    <mergeCell ref="M135:R135"/>
    <mergeCell ref="B103:F134"/>
    <mergeCell ref="G103:L134"/>
    <mergeCell ref="M103:R134"/>
    <mergeCell ref="A109:A110"/>
    <mergeCell ref="E22:E25"/>
  </mergeCells>
  <conditionalFormatting sqref="B3 A1:A4 D2:I2 K3:L3 D3:E3">
    <cfRule type="cellIs" dxfId="321" priority="349" operator="equal">
      <formula>"Verify"</formula>
    </cfRule>
    <cfRule type="cellIs" dxfId="320" priority="350" operator="equal">
      <formula>"Pass"</formula>
    </cfRule>
  </conditionalFormatting>
  <conditionalFormatting sqref="A3:B3 C1:I1 D2:I2 D3:E3 A1:A2 K3:L3 A4">
    <cfRule type="cellIs" dxfId="319" priority="348" operator="equal">
      <formula>"Warn"</formula>
    </cfRule>
  </conditionalFormatting>
  <conditionalFormatting sqref="J4">
    <cfRule type="cellIs" dxfId="318" priority="346" operator="equal">
      <formula>"Verify"</formula>
    </cfRule>
    <cfRule type="cellIs" dxfId="317" priority="347" operator="equal">
      <formula>"Pass"</formula>
    </cfRule>
  </conditionalFormatting>
  <conditionalFormatting sqref="J4">
    <cfRule type="cellIs" dxfId="316" priority="345" operator="equal">
      <formula>"Warn"</formula>
    </cfRule>
  </conditionalFormatting>
  <conditionalFormatting sqref="H4">
    <cfRule type="cellIs" dxfId="315" priority="343" operator="equal">
      <formula>"Verify"</formula>
    </cfRule>
    <cfRule type="cellIs" dxfId="314" priority="344" operator="equal">
      <formula>"Pass"</formula>
    </cfRule>
  </conditionalFormatting>
  <conditionalFormatting sqref="H4">
    <cfRule type="cellIs" dxfId="313" priority="342" operator="equal">
      <formula>"Warn"</formula>
    </cfRule>
  </conditionalFormatting>
  <conditionalFormatting sqref="H4">
    <cfRule type="cellIs" dxfId="312" priority="340" operator="equal">
      <formula>"Verify"</formula>
    </cfRule>
    <cfRule type="cellIs" dxfId="311" priority="341" operator="equal">
      <formula>"Pass"</formula>
    </cfRule>
  </conditionalFormatting>
  <conditionalFormatting sqref="H4">
    <cfRule type="cellIs" dxfId="310" priority="339" operator="equal">
      <formula>"Warn"</formula>
    </cfRule>
  </conditionalFormatting>
  <conditionalFormatting sqref="I1:I2 I4">
    <cfRule type="cellIs" dxfId="309" priority="338" operator="equal">
      <formula>"Fail"</formula>
    </cfRule>
  </conditionalFormatting>
  <conditionalFormatting sqref="D4">
    <cfRule type="cellIs" dxfId="308" priority="336" operator="equal">
      <formula>"Verify"</formula>
    </cfRule>
    <cfRule type="cellIs" dxfId="307" priority="337" operator="equal">
      <formula>"Pass"</formula>
    </cfRule>
  </conditionalFormatting>
  <conditionalFormatting sqref="D4">
    <cfRule type="cellIs" dxfId="306" priority="335" operator="equal">
      <formula>"Warn"</formula>
    </cfRule>
  </conditionalFormatting>
  <conditionalFormatting sqref="E4">
    <cfRule type="cellIs" dxfId="305" priority="332" operator="equal">
      <formula>"Warn"</formula>
    </cfRule>
    <cfRule type="cellIs" dxfId="304" priority="333" operator="equal">
      <formula>"Pass"</formula>
    </cfRule>
    <cfRule type="cellIs" dxfId="303" priority="334" operator="equal">
      <formula>"Fail"</formula>
    </cfRule>
  </conditionalFormatting>
  <conditionalFormatting sqref="F4">
    <cfRule type="cellIs" dxfId="302" priority="329" operator="equal">
      <formula>"Warn"</formula>
    </cfRule>
    <cfRule type="cellIs" dxfId="301" priority="330" operator="equal">
      <formula>"Pass"</formula>
    </cfRule>
    <cfRule type="cellIs" dxfId="300" priority="331" operator="equal">
      <formula>"Fail"</formula>
    </cfRule>
  </conditionalFormatting>
  <conditionalFormatting sqref="B2">
    <cfRule type="cellIs" dxfId="299" priority="327" operator="equal">
      <formula>"Verify"</formula>
    </cfRule>
    <cfRule type="cellIs" dxfId="298" priority="328" operator="equal">
      <formula>"Pass"</formula>
    </cfRule>
  </conditionalFormatting>
  <conditionalFormatting sqref="B2">
    <cfRule type="cellIs" dxfId="297" priority="326" operator="equal">
      <formula>"Warn"</formula>
    </cfRule>
  </conditionalFormatting>
  <conditionalFormatting sqref="J1:J2">
    <cfRule type="cellIs" dxfId="296" priority="323" operator="equal">
      <formula>"Warn"</formula>
    </cfRule>
    <cfRule type="cellIs" dxfId="295" priority="324" operator="equal">
      <formula>"Pass"</formula>
    </cfRule>
    <cfRule type="cellIs" dxfId="294" priority="325" operator="equal">
      <formula>"Fail"</formula>
    </cfRule>
  </conditionalFormatting>
  <conditionalFormatting sqref="Q34 S34:T34 O34">
    <cfRule type="cellIs" dxfId="293" priority="269" operator="equal">
      <formula>"Pass"</formula>
    </cfRule>
    <cfRule type="cellIs" dxfId="292" priority="270" operator="equal">
      <formula>"Fail"</formula>
    </cfRule>
  </conditionalFormatting>
  <conditionalFormatting sqref="U34 U28:U29">
    <cfRule type="cellIs" dxfId="291" priority="260" operator="equal">
      <formula>"INFO"</formula>
    </cfRule>
    <cfRule type="cellIs" dxfId="290" priority="261" operator="equal">
      <formula>"PASS"</formula>
    </cfRule>
    <cfRule type="cellIs" dxfId="289" priority="262" operator="equal">
      <formula>"FAIL"</formula>
    </cfRule>
  </conditionalFormatting>
  <conditionalFormatting sqref="O3:O4 Q3:Q4">
    <cfRule type="cellIs" dxfId="288" priority="309" operator="equal">
      <formula>"Warn"</formula>
    </cfRule>
    <cfRule type="cellIs" dxfId="287" priority="310" operator="equal">
      <formula>"Verify"</formula>
    </cfRule>
    <cfRule type="cellIs" dxfId="286" priority="311" operator="equal">
      <formula>"Pass"</formula>
    </cfRule>
  </conditionalFormatting>
  <conditionalFormatting sqref="M3:M4">
    <cfRule type="cellIs" dxfId="285" priority="306" operator="equal">
      <formula>"Warn"</formula>
    </cfRule>
    <cfRule type="cellIs" dxfId="284" priority="307" operator="equal">
      <formula>"Verify"</formula>
    </cfRule>
    <cfRule type="cellIs" dxfId="283" priority="308" operator="equal">
      <formula>"Pass"</formula>
    </cfRule>
  </conditionalFormatting>
  <conditionalFormatting sqref="T21:T25">
    <cfRule type="cellIs" dxfId="282" priority="226" operator="equal">
      <formula>"Pass"</formula>
    </cfRule>
    <cfRule type="cellIs" dxfId="281" priority="227" operator="equal">
      <formula>"Fail"</formula>
    </cfRule>
  </conditionalFormatting>
  <conditionalFormatting sqref="Q21:Q25">
    <cfRule type="cellIs" dxfId="280" priority="224" operator="equal">
      <formula>"Pass"</formula>
    </cfRule>
    <cfRule type="cellIs" dxfId="279" priority="225" operator="equal">
      <formula>"Fail"</formula>
    </cfRule>
  </conditionalFormatting>
  <conditionalFormatting sqref="S21:S25">
    <cfRule type="cellIs" dxfId="278" priority="222" operator="equal">
      <formula>"Pass"</formula>
    </cfRule>
    <cfRule type="cellIs" dxfId="277" priority="223" operator="equal">
      <formula>"Fail"</formula>
    </cfRule>
  </conditionalFormatting>
  <conditionalFormatting sqref="O21:O25">
    <cfRule type="cellIs" dxfId="276" priority="220" operator="equal">
      <formula>"Pass"</formula>
    </cfRule>
    <cfRule type="cellIs" dxfId="275" priority="221" operator="equal">
      <formula>"Fail"</formula>
    </cfRule>
  </conditionalFormatting>
  <conditionalFormatting sqref="U21:U25">
    <cfRule type="cellIs" dxfId="274" priority="217" operator="equal">
      <formula>"INFO"</formula>
    </cfRule>
    <cfRule type="cellIs" dxfId="273" priority="218" operator="equal">
      <formula>"PASS"</formula>
    </cfRule>
    <cfRule type="cellIs" dxfId="272" priority="219" operator="equal">
      <formula>"FAIL"</formula>
    </cfRule>
  </conditionalFormatting>
  <conditionalFormatting sqref="T31:T33">
    <cfRule type="cellIs" dxfId="271" priority="171" operator="equal">
      <formula>"Pass"</formula>
    </cfRule>
    <cfRule type="cellIs" dxfId="270" priority="172" operator="equal">
      <formula>"Fail"</formula>
    </cfRule>
  </conditionalFormatting>
  <conditionalFormatting sqref="Q31:Q33">
    <cfRule type="cellIs" dxfId="269" priority="169" operator="equal">
      <formula>"Pass"</formula>
    </cfRule>
    <cfRule type="cellIs" dxfId="268" priority="170" operator="equal">
      <formula>"Fail"</formula>
    </cfRule>
  </conditionalFormatting>
  <conditionalFormatting sqref="S31:S33">
    <cfRule type="cellIs" dxfId="267" priority="167" operator="equal">
      <formula>"Pass"</formula>
    </cfRule>
    <cfRule type="cellIs" dxfId="266" priority="168" operator="equal">
      <formula>"Fail"</formula>
    </cfRule>
  </conditionalFormatting>
  <conditionalFormatting sqref="O31:O33">
    <cfRule type="cellIs" dxfId="265" priority="165" operator="equal">
      <formula>"Pass"</formula>
    </cfRule>
    <cfRule type="cellIs" dxfId="264" priority="166" operator="equal">
      <formula>"Fail"</formula>
    </cfRule>
  </conditionalFormatting>
  <conditionalFormatting sqref="U31:U33">
    <cfRule type="cellIs" dxfId="263" priority="162" operator="equal">
      <formula>"INFO"</formula>
    </cfRule>
    <cfRule type="cellIs" dxfId="262" priority="163" operator="equal">
      <formula>"PASS"</formula>
    </cfRule>
    <cfRule type="cellIs" dxfId="261" priority="164" operator="equal">
      <formula>"FAIL"</formula>
    </cfRule>
  </conditionalFormatting>
  <conditionalFormatting sqref="A46">
    <cfRule type="cellIs" dxfId="260" priority="152" operator="equal">
      <formula>"Pass"</formula>
    </cfRule>
    <cfRule type="cellIs" dxfId="259" priority="153" operator="equal">
      <formula>"Fail"</formula>
    </cfRule>
  </conditionalFormatting>
  <conditionalFormatting sqref="A68">
    <cfRule type="cellIs" dxfId="258" priority="149" operator="equal">
      <formula>"INFO"</formula>
    </cfRule>
    <cfRule type="cellIs" dxfId="257" priority="150" operator="equal">
      <formula>"PASS"</formula>
    </cfRule>
    <cfRule type="cellIs" dxfId="256" priority="151" operator="equal">
      <formula>"FAIL"</formula>
    </cfRule>
  </conditionalFormatting>
  <conditionalFormatting sqref="A79">
    <cfRule type="cellIs" dxfId="255" priority="147" operator="equal">
      <formula>"Pass"</formula>
    </cfRule>
    <cfRule type="cellIs" dxfId="254" priority="148" operator="equal">
      <formula>"Fail"</formula>
    </cfRule>
  </conditionalFormatting>
  <conditionalFormatting sqref="A101">
    <cfRule type="cellIs" dxfId="253" priority="144" operator="equal">
      <formula>"INFO"</formula>
    </cfRule>
    <cfRule type="cellIs" dxfId="252" priority="145" operator="equal">
      <formula>"PASS"</formula>
    </cfRule>
    <cfRule type="cellIs" dxfId="251" priority="146" operator="equal">
      <formula>"FAIL"</formula>
    </cfRule>
  </conditionalFormatting>
  <conditionalFormatting sqref="A112">
    <cfRule type="cellIs" dxfId="250" priority="142" operator="equal">
      <formula>"Pass"</formula>
    </cfRule>
    <cfRule type="cellIs" dxfId="249" priority="143" operator="equal">
      <formula>"Fail"</formula>
    </cfRule>
  </conditionalFormatting>
  <conditionalFormatting sqref="A134">
    <cfRule type="cellIs" dxfId="248" priority="139" operator="equal">
      <formula>"INFO"</formula>
    </cfRule>
    <cfRule type="cellIs" dxfId="247" priority="140" operator="equal">
      <formula>"PASS"</formula>
    </cfRule>
    <cfRule type="cellIs" dxfId="246" priority="141" operator="equal">
      <formula>"FAIL"</formula>
    </cfRule>
  </conditionalFormatting>
  <conditionalFormatting sqref="A343">
    <cfRule type="cellIs" dxfId="245" priority="137" operator="equal">
      <formula>"Pass"</formula>
    </cfRule>
    <cfRule type="cellIs" dxfId="244" priority="138" operator="equal">
      <formula>"Fail"</formula>
    </cfRule>
  </conditionalFormatting>
  <conditionalFormatting sqref="A365">
    <cfRule type="cellIs" dxfId="243" priority="134" operator="equal">
      <formula>"INFO"</formula>
    </cfRule>
    <cfRule type="cellIs" dxfId="242" priority="135" operator="equal">
      <formula>"PASS"</formula>
    </cfRule>
    <cfRule type="cellIs" dxfId="241" priority="136" operator="equal">
      <formula>"FAIL"</formula>
    </cfRule>
  </conditionalFormatting>
  <conditionalFormatting sqref="A376">
    <cfRule type="cellIs" dxfId="240" priority="132" operator="equal">
      <formula>"Pass"</formula>
    </cfRule>
    <cfRule type="cellIs" dxfId="239" priority="133" operator="equal">
      <formula>"Fail"</formula>
    </cfRule>
  </conditionalFormatting>
  <conditionalFormatting sqref="A398">
    <cfRule type="cellIs" dxfId="238" priority="129" operator="equal">
      <formula>"INFO"</formula>
    </cfRule>
    <cfRule type="cellIs" dxfId="237" priority="130" operator="equal">
      <formula>"PASS"</formula>
    </cfRule>
    <cfRule type="cellIs" dxfId="236" priority="131" operator="equal">
      <formula>"FAIL"</formula>
    </cfRule>
  </conditionalFormatting>
  <conditionalFormatting sqref="A145">
    <cfRule type="cellIs" dxfId="235" priority="122" operator="equal">
      <formula>"Pass"</formula>
    </cfRule>
    <cfRule type="cellIs" dxfId="234" priority="123" operator="equal">
      <formula>"Fail"</formula>
    </cfRule>
  </conditionalFormatting>
  <conditionalFormatting sqref="A167">
    <cfRule type="cellIs" dxfId="233" priority="119" operator="equal">
      <formula>"INFO"</formula>
    </cfRule>
    <cfRule type="cellIs" dxfId="232" priority="120" operator="equal">
      <formula>"PASS"</formula>
    </cfRule>
    <cfRule type="cellIs" dxfId="231" priority="121" operator="equal">
      <formula>"FAIL"</formula>
    </cfRule>
  </conditionalFormatting>
  <conditionalFormatting sqref="A178">
    <cfRule type="cellIs" dxfId="230" priority="117" operator="equal">
      <formula>"Pass"</formula>
    </cfRule>
    <cfRule type="cellIs" dxfId="229" priority="118" operator="equal">
      <formula>"Fail"</formula>
    </cfRule>
  </conditionalFormatting>
  <conditionalFormatting sqref="A200">
    <cfRule type="cellIs" dxfId="228" priority="114" operator="equal">
      <formula>"INFO"</formula>
    </cfRule>
    <cfRule type="cellIs" dxfId="227" priority="115" operator="equal">
      <formula>"PASS"</formula>
    </cfRule>
    <cfRule type="cellIs" dxfId="226" priority="116" operator="equal">
      <formula>"FAIL"</formula>
    </cfRule>
  </conditionalFormatting>
  <conditionalFormatting sqref="A211">
    <cfRule type="cellIs" dxfId="225" priority="112" operator="equal">
      <formula>"Pass"</formula>
    </cfRule>
    <cfRule type="cellIs" dxfId="224" priority="113" operator="equal">
      <formula>"Fail"</formula>
    </cfRule>
  </conditionalFormatting>
  <conditionalFormatting sqref="A233">
    <cfRule type="cellIs" dxfId="223" priority="109" operator="equal">
      <formula>"INFO"</formula>
    </cfRule>
    <cfRule type="cellIs" dxfId="222" priority="110" operator="equal">
      <formula>"PASS"</formula>
    </cfRule>
    <cfRule type="cellIs" dxfId="221" priority="111" operator="equal">
      <formula>"FAIL"</formula>
    </cfRule>
  </conditionalFormatting>
  <conditionalFormatting sqref="A244">
    <cfRule type="cellIs" dxfId="220" priority="107" operator="equal">
      <formula>"Pass"</formula>
    </cfRule>
    <cfRule type="cellIs" dxfId="219" priority="108" operator="equal">
      <formula>"Fail"</formula>
    </cfRule>
  </conditionalFormatting>
  <conditionalFormatting sqref="A266">
    <cfRule type="cellIs" dxfId="218" priority="104" operator="equal">
      <formula>"INFO"</formula>
    </cfRule>
    <cfRule type="cellIs" dxfId="217" priority="105" operator="equal">
      <formula>"PASS"</formula>
    </cfRule>
    <cfRule type="cellIs" dxfId="216" priority="106" operator="equal">
      <formula>"FAIL"</formula>
    </cfRule>
  </conditionalFormatting>
  <conditionalFormatting sqref="A277">
    <cfRule type="cellIs" dxfId="215" priority="102" operator="equal">
      <formula>"Pass"</formula>
    </cfRule>
    <cfRule type="cellIs" dxfId="214" priority="103" operator="equal">
      <formula>"Fail"</formula>
    </cfRule>
  </conditionalFormatting>
  <conditionalFormatting sqref="A299">
    <cfRule type="cellIs" dxfId="213" priority="99" operator="equal">
      <formula>"INFO"</formula>
    </cfRule>
    <cfRule type="cellIs" dxfId="212" priority="100" operator="equal">
      <formula>"PASS"</formula>
    </cfRule>
    <cfRule type="cellIs" dxfId="211" priority="101" operator="equal">
      <formula>"FAIL"</formula>
    </cfRule>
  </conditionalFormatting>
  <conditionalFormatting sqref="A310">
    <cfRule type="cellIs" dxfId="210" priority="97" operator="equal">
      <formula>"Pass"</formula>
    </cfRule>
    <cfRule type="cellIs" dxfId="209" priority="98" operator="equal">
      <formula>"Fail"</formula>
    </cfRule>
  </conditionalFormatting>
  <conditionalFormatting sqref="A332">
    <cfRule type="cellIs" dxfId="208" priority="94" operator="equal">
      <formula>"INFO"</formula>
    </cfRule>
    <cfRule type="cellIs" dxfId="207" priority="95" operator="equal">
      <formula>"PASS"</formula>
    </cfRule>
    <cfRule type="cellIs" dxfId="206" priority="96" operator="equal">
      <formula>"FAIL"</formula>
    </cfRule>
  </conditionalFormatting>
  <conditionalFormatting sqref="T11:T13 T17:T19">
    <cfRule type="cellIs" dxfId="205" priority="77" operator="equal">
      <formula>"Pass"</formula>
    </cfRule>
    <cfRule type="cellIs" dxfId="204" priority="78" operator="equal">
      <formula>"Fail"</formula>
    </cfRule>
  </conditionalFormatting>
  <conditionalFormatting sqref="Q11:Q13 Q17:Q19">
    <cfRule type="cellIs" dxfId="203" priority="75" operator="equal">
      <formula>"Pass"</formula>
    </cfRule>
    <cfRule type="cellIs" dxfId="202" priority="76" operator="equal">
      <formula>"Fail"</formula>
    </cfRule>
  </conditionalFormatting>
  <conditionalFormatting sqref="S11:S13 S17:S19">
    <cfRule type="cellIs" dxfId="201" priority="73" operator="equal">
      <formula>"Pass"</formula>
    </cfRule>
    <cfRule type="cellIs" dxfId="200" priority="74" operator="equal">
      <formula>"Fail"</formula>
    </cfRule>
  </conditionalFormatting>
  <conditionalFormatting sqref="O11:O13 O17:O19">
    <cfRule type="cellIs" dxfId="199" priority="71" operator="equal">
      <formula>"Pass"</formula>
    </cfRule>
    <cfRule type="cellIs" dxfId="198" priority="72" operator="equal">
      <formula>"Fail"</formula>
    </cfRule>
  </conditionalFormatting>
  <conditionalFormatting sqref="U11:U13 U17:U19">
    <cfRule type="cellIs" dxfId="197" priority="68" operator="equal">
      <formula>"INFO"</formula>
    </cfRule>
    <cfRule type="cellIs" dxfId="196" priority="69" operator="equal">
      <formula>"PASS"</formula>
    </cfRule>
    <cfRule type="cellIs" dxfId="195" priority="70" operator="equal">
      <formula>"FAIL"</formula>
    </cfRule>
  </conditionalFormatting>
  <conditionalFormatting sqref="T14:T16">
    <cfRule type="cellIs" dxfId="194" priority="66" operator="equal">
      <formula>"Pass"</formula>
    </cfRule>
    <cfRule type="cellIs" dxfId="193" priority="67" operator="equal">
      <formula>"Fail"</formula>
    </cfRule>
  </conditionalFormatting>
  <conditionalFormatting sqref="Q14:Q16">
    <cfRule type="cellIs" dxfId="192" priority="64" operator="equal">
      <formula>"Pass"</formula>
    </cfRule>
    <cfRule type="cellIs" dxfId="191" priority="65" operator="equal">
      <formula>"Fail"</formula>
    </cfRule>
  </conditionalFormatting>
  <conditionalFormatting sqref="S14:S16">
    <cfRule type="cellIs" dxfId="190" priority="62" operator="equal">
      <formula>"Pass"</formula>
    </cfRule>
    <cfRule type="cellIs" dxfId="189" priority="63" operator="equal">
      <formula>"Fail"</formula>
    </cfRule>
  </conditionalFormatting>
  <conditionalFormatting sqref="O14:O16">
    <cfRule type="cellIs" dxfId="188" priority="60" operator="equal">
      <formula>"Pass"</formula>
    </cfRule>
    <cfRule type="cellIs" dxfId="187" priority="61" operator="equal">
      <formula>"Fail"</formula>
    </cfRule>
  </conditionalFormatting>
  <conditionalFormatting sqref="U14:U16">
    <cfRule type="cellIs" dxfId="186" priority="57" operator="equal">
      <formula>"INFO"</formula>
    </cfRule>
    <cfRule type="cellIs" dxfId="185" priority="58" operator="equal">
      <formula>"PASS"</formula>
    </cfRule>
    <cfRule type="cellIs" dxfId="184" priority="59" operator="equal">
      <formula>"FAIL"</formula>
    </cfRule>
  </conditionalFormatting>
  <conditionalFormatting sqref="S29">
    <cfRule type="cellIs" dxfId="183" priority="51" operator="equal">
      <formula>"Pass"</formula>
    </cfRule>
    <cfRule type="cellIs" dxfId="182" priority="52" operator="equal">
      <formula>"Fail"</formula>
    </cfRule>
  </conditionalFormatting>
  <conditionalFormatting sqref="O29">
    <cfRule type="cellIs" dxfId="181" priority="49" operator="equal">
      <formula>"Pass"</formula>
    </cfRule>
    <cfRule type="cellIs" dxfId="180" priority="50" operator="equal">
      <formula>"Fail"</formula>
    </cfRule>
  </conditionalFormatting>
  <conditionalFormatting sqref="T29">
    <cfRule type="cellIs" dxfId="179" priority="55" operator="equal">
      <formula>"Pass"</formula>
    </cfRule>
    <cfRule type="cellIs" dxfId="178" priority="56" operator="equal">
      <formula>"Fail"</formula>
    </cfRule>
  </conditionalFormatting>
  <conditionalFormatting sqref="Q29">
    <cfRule type="cellIs" dxfId="177" priority="53" operator="equal">
      <formula>"Pass"</formula>
    </cfRule>
    <cfRule type="cellIs" dxfId="176" priority="54" operator="equal">
      <formula>"Fail"</formula>
    </cfRule>
  </conditionalFormatting>
  <conditionalFormatting sqref="S28">
    <cfRule type="cellIs" dxfId="175" priority="40" operator="equal">
      <formula>"Pass"</formula>
    </cfRule>
    <cfRule type="cellIs" dxfId="174" priority="41" operator="equal">
      <formula>"Fail"</formula>
    </cfRule>
  </conditionalFormatting>
  <conditionalFormatting sqref="O28">
    <cfRule type="cellIs" dxfId="173" priority="38" operator="equal">
      <formula>"Pass"</formula>
    </cfRule>
    <cfRule type="cellIs" dxfId="172" priority="39" operator="equal">
      <formula>"Fail"</formula>
    </cfRule>
  </conditionalFormatting>
  <conditionalFormatting sqref="T28">
    <cfRule type="cellIs" dxfId="171" priority="44" operator="equal">
      <formula>"Pass"</formula>
    </cfRule>
    <cfRule type="cellIs" dxfId="170" priority="45" operator="equal">
      <formula>"Fail"</formula>
    </cfRule>
  </conditionalFormatting>
  <conditionalFormatting sqref="Q28">
    <cfRule type="cellIs" dxfId="169" priority="42" operator="equal">
      <formula>"Pass"</formula>
    </cfRule>
    <cfRule type="cellIs" dxfId="168" priority="43" operator="equal">
      <formula>"Fail"</formula>
    </cfRule>
  </conditionalFormatting>
  <conditionalFormatting sqref="A5">
    <cfRule type="cellIs" dxfId="167" priority="36" operator="equal">
      <formula>"Verify"</formula>
    </cfRule>
    <cfRule type="cellIs" dxfId="166" priority="37" operator="equal">
      <formula>"Pass"</formula>
    </cfRule>
  </conditionalFormatting>
  <conditionalFormatting sqref="A5">
    <cfRule type="cellIs" dxfId="165" priority="35" operator="equal">
      <formula>"Warn"</formula>
    </cfRule>
  </conditionalFormatting>
  <conditionalFormatting sqref="A57">
    <cfRule type="cellIs" dxfId="164" priority="32" operator="equal">
      <formula>"INFO"</formula>
    </cfRule>
    <cfRule type="cellIs" dxfId="163" priority="33" operator="equal">
      <formula>"PASS"</formula>
    </cfRule>
    <cfRule type="cellIs" dxfId="162" priority="34" operator="equal">
      <formula>"FAIL"</formula>
    </cfRule>
  </conditionalFormatting>
  <conditionalFormatting sqref="A90">
    <cfRule type="cellIs" dxfId="161" priority="29" operator="equal">
      <formula>"INFO"</formula>
    </cfRule>
    <cfRule type="cellIs" dxfId="160" priority="30" operator="equal">
      <formula>"PASS"</formula>
    </cfRule>
    <cfRule type="cellIs" dxfId="159" priority="31" operator="equal">
      <formula>"FAIL"</formula>
    </cfRule>
  </conditionalFormatting>
  <conditionalFormatting sqref="A123">
    <cfRule type="cellIs" dxfId="158" priority="26" operator="equal">
      <formula>"INFO"</formula>
    </cfRule>
    <cfRule type="cellIs" dxfId="157" priority="27" operator="equal">
      <formula>"PASS"</formula>
    </cfRule>
    <cfRule type="cellIs" dxfId="156" priority="28" operator="equal">
      <formula>"FAIL"</formula>
    </cfRule>
  </conditionalFormatting>
  <conditionalFormatting sqref="A156">
    <cfRule type="cellIs" dxfId="155" priority="23" operator="equal">
      <formula>"INFO"</formula>
    </cfRule>
    <cfRule type="cellIs" dxfId="154" priority="24" operator="equal">
      <formula>"PASS"</formula>
    </cfRule>
    <cfRule type="cellIs" dxfId="153" priority="25" operator="equal">
      <formula>"FAIL"</formula>
    </cfRule>
  </conditionalFormatting>
  <conditionalFormatting sqref="A189">
    <cfRule type="cellIs" dxfId="152" priority="20" operator="equal">
      <formula>"INFO"</formula>
    </cfRule>
    <cfRule type="cellIs" dxfId="151" priority="21" operator="equal">
      <formula>"PASS"</formula>
    </cfRule>
    <cfRule type="cellIs" dxfId="150" priority="22" operator="equal">
      <formula>"FAIL"</formula>
    </cfRule>
  </conditionalFormatting>
  <conditionalFormatting sqref="A222">
    <cfRule type="cellIs" dxfId="149" priority="17" operator="equal">
      <formula>"INFO"</formula>
    </cfRule>
    <cfRule type="cellIs" dxfId="148" priority="18" operator="equal">
      <formula>"PASS"</formula>
    </cfRule>
    <cfRule type="cellIs" dxfId="147" priority="19" operator="equal">
      <formula>"FAIL"</formula>
    </cfRule>
  </conditionalFormatting>
  <conditionalFormatting sqref="A255">
    <cfRule type="cellIs" dxfId="146" priority="14" operator="equal">
      <formula>"INFO"</formula>
    </cfRule>
    <cfRule type="cellIs" dxfId="145" priority="15" operator="equal">
      <formula>"PASS"</formula>
    </cfRule>
    <cfRule type="cellIs" dxfId="144" priority="16" operator="equal">
      <formula>"FAIL"</formula>
    </cfRule>
  </conditionalFormatting>
  <conditionalFormatting sqref="A288">
    <cfRule type="cellIs" dxfId="143" priority="11" operator="equal">
      <formula>"INFO"</formula>
    </cfRule>
    <cfRule type="cellIs" dxfId="142" priority="12" operator="equal">
      <formula>"PASS"</formula>
    </cfRule>
    <cfRule type="cellIs" dxfId="141" priority="13" operator="equal">
      <formula>"FAIL"</formula>
    </cfRule>
  </conditionalFormatting>
  <conditionalFormatting sqref="A321">
    <cfRule type="cellIs" dxfId="140" priority="8" operator="equal">
      <formula>"INFO"</formula>
    </cfRule>
    <cfRule type="cellIs" dxfId="139" priority="9" operator="equal">
      <formula>"PASS"</formula>
    </cfRule>
    <cfRule type="cellIs" dxfId="138" priority="10" operator="equal">
      <formula>"FAIL"</formula>
    </cfRule>
  </conditionalFormatting>
  <conditionalFormatting sqref="A354">
    <cfRule type="cellIs" dxfId="137" priority="5" operator="equal">
      <formula>"INFO"</formula>
    </cfRule>
    <cfRule type="cellIs" dxfId="136" priority="6" operator="equal">
      <formula>"PASS"</formula>
    </cfRule>
    <cfRule type="cellIs" dxfId="135" priority="7" operator="equal">
      <formula>"FAIL"</formula>
    </cfRule>
  </conditionalFormatting>
  <conditionalFormatting sqref="A387">
    <cfRule type="cellIs" dxfId="134" priority="2" operator="equal">
      <formula>"INFO"</formula>
    </cfRule>
    <cfRule type="cellIs" dxfId="133" priority="3" operator="equal">
      <formula>"PASS"</formula>
    </cfRule>
    <cfRule type="cellIs" dxfId="132" priority="4" operator="equal">
      <formula>"FAIL"</formula>
    </cfRule>
  </conditionalFormatting>
  <conditionalFormatting sqref="O11:O19 O28:O29">
    <cfRule type="cellIs" dxfId="131" priority="1" operator="equal">
      <formula>"#DIV/0!"</formula>
    </cfRule>
  </conditionalFormatting>
  <dataValidations count="2">
    <dataValidation type="list" allowBlank="1" showInputMessage="1" showErrorMessage="1" sqref="E4" xr:uid="{E062DBBD-CC43-4F2C-B58D-02E4E09DCC21}">
      <formula1>"15, 14, 13, 12, 11, 10, 9, 8, 7, 6, 5, 4, 3, 2, 1, 0"</formula1>
    </dataValidation>
    <dataValidation type="list" showInputMessage="1" showErrorMessage="1" sqref="R11:R19 R21:R25 A61 A94 A127 A358 A391 A160 A193 A226 A259 A292 A325 R31:R34 R28:R29" xr:uid="{F83B9C34-684F-4FBC-BEB3-903F0217AB22}">
      <formula1>"Yes,No"</formula1>
    </dataValidation>
  </dataValidations>
  <hyperlinks>
    <hyperlink ref="A9" location="Analysis!A239" display="Test Case" xr:uid="{BEED5191-D0F8-41D2-8DE4-B16E33186584}"/>
    <hyperlink ref="A26" location="Analysis!A239" display="Test Case" xr:uid="{45952891-763B-4CB4-BF9F-9C504CF01A6B}"/>
  </hyperlinks>
  <pageMargins left="0.7" right="0.7" top="0.75" bottom="0.75" header="0.3" footer="0.3"/>
  <pageSetup orientation="portrait" r:id="rId1"/>
  <headerFooter>
    <oddHeader>&amp;L&amp;"Arial"&amp;10&amp;KFF8C00[Confidential - Distribution with NDA]&amp;1#_x000D_&amp;"Calibri"&amp;11&amp;K000000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ClearData">
                <anchor moveWithCells="1" sizeWithCells="1">
                  <from>
                    <xdr:col>3</xdr:col>
                    <xdr:colOff>19050</xdr:colOff>
                    <xdr:row>4</xdr:row>
                    <xdr:rowOff>95250</xdr:rowOff>
                  </from>
                  <to>
                    <xdr:col>3</xdr:col>
                    <xdr:colOff>1371600</xdr:colOff>
                    <xdr:row>5</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9020-1AF0-4A88-8647-86ABF8BAC343}">
  <sheetPr codeName="Sheet7">
    <tabColor rgb="FF00B050"/>
  </sheetPr>
  <dimension ref="A1:V68"/>
  <sheetViews>
    <sheetView zoomScale="85" zoomScaleNormal="85" workbookViewId="0">
      <selection activeCell="M7" sqref="M7"/>
    </sheetView>
  </sheetViews>
  <sheetFormatPr defaultColWidth="9.26953125" defaultRowHeight="14.5"/>
  <cols>
    <col min="1" max="1" width="15.26953125" style="11" customWidth="1"/>
    <col min="2" max="2" width="18.453125" style="11" customWidth="1"/>
    <col min="3" max="3" width="12.54296875" style="11" customWidth="1"/>
    <col min="4" max="4" width="22.54296875" style="11" customWidth="1"/>
    <col min="5" max="5" width="12.54296875" style="11" customWidth="1"/>
    <col min="6" max="6" width="13.453125" style="11" customWidth="1"/>
    <col min="7" max="8" width="17.54296875" style="11" customWidth="1"/>
    <col min="9" max="9" width="23.1796875" style="11" customWidth="1"/>
    <col min="10" max="10" width="20.7265625" style="11" customWidth="1"/>
    <col min="11" max="12" width="22.7265625" style="11" customWidth="1"/>
    <col min="13" max="13" width="15.26953125" style="11" customWidth="1"/>
    <col min="14" max="15" width="17" style="11" customWidth="1"/>
    <col min="16" max="16" width="22.1796875" style="11" customWidth="1"/>
    <col min="17" max="17" width="17" style="11" customWidth="1"/>
    <col min="18" max="18" width="21.54296875" style="11" customWidth="1"/>
    <col min="19" max="19" width="17" style="11" customWidth="1"/>
    <col min="20" max="20" width="24.7265625" style="11" customWidth="1"/>
    <col min="21" max="21" width="18.7265625" style="11" customWidth="1"/>
    <col min="22" max="16384" width="9.26953125" style="11"/>
  </cols>
  <sheetData>
    <row r="1" spans="1:22" ht="26.25" customHeight="1" thickBot="1">
      <c r="A1" s="255" t="s">
        <v>70</v>
      </c>
      <c r="B1" s="256"/>
      <c r="C1" s="1" t="str">
        <f>Static_Analysis!C1</f>
        <v>V 0.2</v>
      </c>
      <c r="D1" s="17"/>
      <c r="E1" s="17"/>
      <c r="F1" s="17"/>
      <c r="G1" s="17"/>
      <c r="H1" s="17"/>
      <c r="I1" s="17"/>
      <c r="J1" s="257" t="s">
        <v>5</v>
      </c>
      <c r="K1" s="258"/>
      <c r="L1" s="193"/>
      <c r="M1" s="43" t="str">
        <f>Static_Analysis!N1</f>
        <v>EVT</v>
      </c>
      <c r="N1" s="45"/>
      <c r="O1" s="45"/>
      <c r="P1" s="45"/>
      <c r="Q1" s="45"/>
      <c r="R1" s="45"/>
      <c r="S1" s="45"/>
      <c r="T1" s="49"/>
      <c r="U1" s="49"/>
      <c r="V1" s="49"/>
    </row>
    <row r="2" spans="1:22" ht="26.25" customHeight="1" thickBot="1">
      <c r="A2" s="4" t="s">
        <v>0</v>
      </c>
      <c r="B2" s="259" t="str">
        <f>Static_Analysis!B2</f>
        <v>Genoa/Turin</v>
      </c>
      <c r="C2" s="260"/>
      <c r="D2" s="21"/>
      <c r="E2" s="21"/>
      <c r="F2" s="21"/>
      <c r="G2" s="22"/>
      <c r="H2" s="22"/>
      <c r="I2" s="22"/>
      <c r="J2" s="257" t="s">
        <v>6</v>
      </c>
      <c r="K2" s="258"/>
      <c r="L2" s="193"/>
      <c r="M2" s="42">
        <f>Static_Analysis!N2</f>
        <v>45376</v>
      </c>
      <c r="N2" s="395" t="s">
        <v>23</v>
      </c>
      <c r="O2" s="396"/>
      <c r="P2" s="396"/>
      <c r="Q2" s="396"/>
      <c r="R2" s="396"/>
      <c r="S2" s="396"/>
      <c r="T2" s="49"/>
      <c r="U2" s="49"/>
      <c r="V2" s="49"/>
    </row>
    <row r="3" spans="1:22" ht="26.25" customHeight="1" thickBot="1">
      <c r="A3" s="4" t="s">
        <v>2</v>
      </c>
      <c r="B3" s="334">
        <f>Static_Analysis!B3</f>
        <v>0</v>
      </c>
      <c r="C3" s="335"/>
      <c r="D3" s="144" t="s">
        <v>4</v>
      </c>
      <c r="E3" s="411">
        <f>Static_Analysis!G3</f>
        <v>0</v>
      </c>
      <c r="F3" s="412"/>
      <c r="G3" s="412"/>
      <c r="H3" s="412"/>
      <c r="I3" s="2"/>
      <c r="J3" s="2"/>
      <c r="K3" s="23"/>
      <c r="L3" s="23"/>
      <c r="M3" s="23"/>
      <c r="N3" s="50" t="s">
        <v>32</v>
      </c>
      <c r="O3" s="51" t="str">
        <f>$B4</f>
        <v>SP5-E</v>
      </c>
      <c r="P3" s="50" t="s">
        <v>34</v>
      </c>
      <c r="Q3" s="51">
        <f>IF(O3="SP5-A",175,
IF(O3="SP5-B",130,
IF(O3="SP5-C",98,
IF(O3="SP5-D",65,
IF(O3="SP5-E",175,
IF(O3="SP5-G",235))))))</f>
        <v>175</v>
      </c>
      <c r="R3" s="50" t="s">
        <v>33</v>
      </c>
      <c r="S3" s="51">
        <f>IF(O3="SP5-A",230,
IF(O3="SP5-B",185,
IF(O3="SP5-C",140,
IF(O3="SP5-D",95,
IF(O3="SP5-E",230,
IF(O3="SP5-G",330))))))</f>
        <v>230</v>
      </c>
      <c r="T3" s="52" t="s">
        <v>110</v>
      </c>
      <c r="U3" s="53">
        <f>IF(O3="SP5-A",200,
IF(O3="SP5-B",160,
IF(O3="SP5-C",120,
IF(O3="SP5-D",82,
IF(O3="SP5-E",200,
IF(O3="SP5-G",288))))))</f>
        <v>200</v>
      </c>
      <c r="V3" s="49"/>
    </row>
    <row r="4" spans="1:22" ht="26.25" customHeight="1" thickBot="1">
      <c r="A4" s="24" t="s">
        <v>1</v>
      </c>
      <c r="B4" s="263" t="str">
        <f>Static_Analysis!B4</f>
        <v>SP5-E</v>
      </c>
      <c r="C4" s="264"/>
      <c r="D4" s="145" t="s">
        <v>12</v>
      </c>
      <c r="E4" s="146">
        <v>0</v>
      </c>
      <c r="F4" s="147" t="s">
        <v>3</v>
      </c>
      <c r="G4" s="176"/>
      <c r="H4" s="310"/>
      <c r="I4" s="311"/>
      <c r="J4" s="420"/>
      <c r="K4" s="421"/>
      <c r="L4" s="192"/>
      <c r="M4" s="156"/>
      <c r="N4" s="50" t="s">
        <v>69</v>
      </c>
      <c r="O4" s="51" t="str">
        <f>O3</f>
        <v>SP5-E</v>
      </c>
      <c r="P4" s="50" t="s">
        <v>71</v>
      </c>
      <c r="Q4" s="51">
        <f>IF(O3="SP5-A",120,
IF(O3="SP5-B",120,
IF(O3="SP5-C",90,
IF(O3="SP5-D",90,
IF(O3="SP5-E",120,
IF(O3="SP5-G",120))))))</f>
        <v>120</v>
      </c>
      <c r="R4" s="50" t="s">
        <v>72</v>
      </c>
      <c r="S4" s="51">
        <f>IF(O3="SP5-A",140,
IF(O3="SP5-B",140,
IF(O3="SP5-C",110,
IF(O3="SP5-D",110,
IF(O3="SP5-E",140,
IF(O3="SP5-G",140))))))</f>
        <v>140</v>
      </c>
      <c r="T4" s="52" t="s">
        <v>111</v>
      </c>
      <c r="U4" s="53" t="s">
        <v>105</v>
      </c>
      <c r="V4" s="49"/>
    </row>
    <row r="5" spans="1:22" ht="26.25" customHeight="1" thickBot="1">
      <c r="A5" s="25"/>
      <c r="B5" s="26"/>
      <c r="C5" s="25"/>
      <c r="D5" s="143"/>
      <c r="E5" s="312" t="str">
        <f>IF($E$4=0,"0mV is base line for Voltage Supply Tolerances",IF($E$4&lt;=3,"Poor margin to Cover Volume Build Variation",IF($E$4&lt;=8,"Middle margin to Cover Volume Build Variation",IF($E$4&lt;=12,"Perfect range margin to Cover Volume Build Variation",IF($E$4&lt;=15,"Robuster range margin to Cover Volume Build Variation"," ")))))</f>
        <v>0mV is base line for Voltage Supply Tolerances</v>
      </c>
      <c r="F5" s="312"/>
      <c r="G5" s="312"/>
      <c r="H5" s="312"/>
      <c r="I5" s="312"/>
      <c r="J5" s="312"/>
      <c r="K5" s="148"/>
      <c r="L5" s="148"/>
      <c r="M5" s="28"/>
      <c r="N5" s="50" t="s">
        <v>125</v>
      </c>
      <c r="O5" s="51" t="str">
        <f>O4</f>
        <v>SP5-E</v>
      </c>
      <c r="P5" s="50" t="s">
        <v>126</v>
      </c>
      <c r="Q5" s="51">
        <v>65</v>
      </c>
      <c r="R5" s="50" t="s">
        <v>127</v>
      </c>
      <c r="S5" s="51">
        <v>80</v>
      </c>
      <c r="T5" s="52" t="s">
        <v>128</v>
      </c>
      <c r="U5" s="53" t="s">
        <v>129</v>
      </c>
      <c r="V5" s="49"/>
    </row>
    <row r="6" spans="1:22">
      <c r="A6" s="156"/>
      <c r="B6" s="156"/>
      <c r="C6" s="156"/>
      <c r="D6" s="156"/>
      <c r="E6" s="156"/>
      <c r="F6" s="156"/>
      <c r="G6" s="156"/>
      <c r="H6" s="156"/>
      <c r="I6" s="156"/>
      <c r="J6" s="156"/>
      <c r="K6" s="156"/>
      <c r="L6" s="156"/>
      <c r="M6" s="156"/>
      <c r="N6" s="156"/>
      <c r="O6" s="156"/>
      <c r="P6" s="156"/>
      <c r="Q6" s="156"/>
      <c r="R6" s="156"/>
      <c r="S6" s="156"/>
      <c r="T6" s="49"/>
      <c r="U6" s="49"/>
      <c r="V6" s="49"/>
    </row>
    <row r="7" spans="1:22" ht="15" thickBot="1">
      <c r="A7" s="156"/>
      <c r="B7" s="156"/>
      <c r="C7" s="156"/>
      <c r="D7" s="156"/>
      <c r="E7" s="156"/>
      <c r="F7" s="156"/>
      <c r="G7" s="156"/>
      <c r="H7" s="156"/>
      <c r="I7" s="156"/>
      <c r="J7" s="156"/>
      <c r="K7" s="156"/>
      <c r="L7" s="156"/>
      <c r="M7" s="156"/>
      <c r="N7" s="156"/>
      <c r="O7" s="156"/>
      <c r="P7" s="156"/>
      <c r="Q7" s="156"/>
      <c r="R7" s="156"/>
      <c r="S7" s="156"/>
      <c r="T7" s="49"/>
      <c r="U7" s="49"/>
      <c r="V7" s="49"/>
    </row>
    <row r="8" spans="1:22" ht="18.75" customHeight="1">
      <c r="A8" s="415" t="s">
        <v>13</v>
      </c>
      <c r="B8" s="418" t="s">
        <v>66</v>
      </c>
      <c r="C8" s="419"/>
      <c r="D8" s="419"/>
      <c r="E8" s="419"/>
      <c r="F8" s="419"/>
      <c r="G8" s="419"/>
      <c r="H8" s="419"/>
      <c r="I8" s="419"/>
      <c r="J8" s="419"/>
      <c r="K8" s="419"/>
      <c r="L8" s="419"/>
      <c r="M8" s="405" t="s">
        <v>40</v>
      </c>
      <c r="N8" s="406"/>
    </row>
    <row r="9" spans="1:22" ht="27" customHeight="1">
      <c r="A9" s="416"/>
      <c r="B9" s="205" t="s">
        <v>36</v>
      </c>
      <c r="C9" s="206" t="s">
        <v>76</v>
      </c>
      <c r="D9" s="206" t="s">
        <v>37</v>
      </c>
      <c r="E9" s="399" t="s">
        <v>77</v>
      </c>
      <c r="F9" s="417"/>
      <c r="G9" s="206" t="s">
        <v>41</v>
      </c>
      <c r="H9" s="207" t="s">
        <v>38</v>
      </c>
      <c r="I9" s="206" t="s">
        <v>78</v>
      </c>
      <c r="J9" s="399" t="s">
        <v>39</v>
      </c>
      <c r="K9" s="400"/>
      <c r="L9" s="401"/>
      <c r="M9" s="407"/>
      <c r="N9" s="408"/>
    </row>
    <row r="10" spans="1:22" ht="14.65" customHeight="1">
      <c r="A10" s="208">
        <v>1</v>
      </c>
      <c r="B10" s="209" t="str">
        <f>$O$3</f>
        <v>SP5-E</v>
      </c>
      <c r="C10" s="209">
        <v>0.9</v>
      </c>
      <c r="D10" s="209">
        <f>$S$3</f>
        <v>230</v>
      </c>
      <c r="E10" s="413">
        <f>$D$10*0.9</f>
        <v>207</v>
      </c>
      <c r="F10" s="414"/>
      <c r="G10" s="209">
        <f>ROUND($E10, 0)-$U3</f>
        <v>7</v>
      </c>
      <c r="H10" s="210">
        <f>0.9*$S$3</f>
        <v>207</v>
      </c>
      <c r="I10" s="211"/>
      <c r="J10" s="402"/>
      <c r="K10" s="403"/>
      <c r="L10" s="404"/>
      <c r="M10" s="407"/>
      <c r="N10" s="408"/>
    </row>
    <row r="11" spans="1:22" ht="31.9" customHeight="1" thickBot="1">
      <c r="C11" s="398" t="s">
        <v>120</v>
      </c>
      <c r="D11" s="398"/>
      <c r="E11" s="398"/>
      <c r="F11" s="398"/>
      <c r="I11" s="397" t="s">
        <v>114</v>
      </c>
      <c r="J11" s="397"/>
      <c r="K11" s="397"/>
      <c r="L11" s="397"/>
      <c r="M11" s="407"/>
      <c r="N11" s="408"/>
    </row>
    <row r="12" spans="1:22" ht="39.4" customHeight="1" thickBot="1">
      <c r="I12" s="203" t="s">
        <v>117</v>
      </c>
      <c r="J12" s="204" t="s">
        <v>115</v>
      </c>
      <c r="K12" s="203" t="s">
        <v>116</v>
      </c>
      <c r="L12" s="204" t="s">
        <v>115</v>
      </c>
      <c r="M12" s="268"/>
      <c r="N12" s="408"/>
    </row>
    <row r="13" spans="1:22" ht="15" thickBot="1">
      <c r="A13" s="153" t="s">
        <v>25</v>
      </c>
      <c r="B13" s="289" t="s">
        <v>138</v>
      </c>
      <c r="C13" s="290"/>
      <c r="D13" s="290"/>
      <c r="E13" s="290"/>
      <c r="F13" s="290"/>
      <c r="G13" s="290"/>
      <c r="H13" s="290"/>
      <c r="I13" s="212">
        <v>0</v>
      </c>
      <c r="J13" s="196" t="str">
        <f>IF(AND(I13&lt;=1,I13&gt;=0.00001),"Pass","Fail")</f>
        <v>Fail</v>
      </c>
      <c r="K13" s="212">
        <v>0</v>
      </c>
      <c r="L13" s="196" t="str">
        <f>IF(K13&gt;=1,"Pass","Fail")</f>
        <v>Fail</v>
      </c>
      <c r="M13" s="409"/>
      <c r="N13" s="410"/>
    </row>
    <row r="14" spans="1:22" ht="26.25" customHeight="1" thickBot="1">
      <c r="A14" s="380">
        <f>$A10</f>
        <v>1</v>
      </c>
      <c r="B14" s="278"/>
      <c r="C14" s="279"/>
      <c r="D14" s="279"/>
      <c r="E14" s="279"/>
      <c r="F14" s="279"/>
      <c r="G14" s="279"/>
      <c r="H14" s="279"/>
      <c r="I14" s="389" t="s">
        <v>130</v>
      </c>
      <c r="J14" s="390"/>
      <c r="K14" s="387" t="s">
        <v>121</v>
      </c>
      <c r="L14" s="388"/>
    </row>
    <row r="15" spans="1:22" ht="30.75" customHeight="1" thickBot="1">
      <c r="A15" s="381"/>
      <c r="B15" s="281"/>
      <c r="C15" s="366"/>
      <c r="D15" s="366"/>
      <c r="E15" s="366"/>
      <c r="F15" s="366"/>
      <c r="G15" s="366"/>
      <c r="H15" s="283"/>
      <c r="I15" s="391" t="s">
        <v>123</v>
      </c>
      <c r="J15" s="392"/>
      <c r="K15" s="201" t="s">
        <v>124</v>
      </c>
      <c r="L15" s="202" t="s">
        <v>115</v>
      </c>
    </row>
    <row r="16" spans="1:22" ht="15" thickBot="1">
      <c r="A16" s="154" t="str" cm="1">
        <f t="array" aca="1" ref="A16" ca="1">INDIRECT("B"&amp;(9+A14))</f>
        <v>SP5-E</v>
      </c>
      <c r="B16" s="281"/>
      <c r="C16" s="366"/>
      <c r="D16" s="366"/>
      <c r="E16" s="366"/>
      <c r="F16" s="366"/>
      <c r="G16" s="366"/>
      <c r="H16" s="283"/>
      <c r="I16" s="393" t="s">
        <v>64</v>
      </c>
      <c r="J16" s="394"/>
      <c r="K16" s="213">
        <v>0</v>
      </c>
      <c r="L16" s="200" t="str">
        <f>IF(I16="N/A used","N/A",
IF(AND(I16="VDDIO",K16&lt;=S4),"Fail",
IF(AND(I16="VDD11_S3",K16&lt;=S5),"Fail",
IF(OR(I16=0,K16=0),"Fail",
"Pass"))))</f>
        <v>Fail</v>
      </c>
    </row>
    <row r="17" spans="1:8">
      <c r="A17" s="154" t="str" cm="1">
        <f t="array" aca="1" ref="A17" ca="1">"VID "&amp;INDIRECT("C"&amp;(9+A14))&amp;" V"</f>
        <v>VID 0.9 V</v>
      </c>
      <c r="B17" s="281"/>
      <c r="C17" s="366"/>
      <c r="D17" s="366"/>
      <c r="E17" s="366"/>
      <c r="F17" s="366"/>
      <c r="G17" s="366"/>
      <c r="H17" s="283"/>
    </row>
    <row r="18" spans="1:8">
      <c r="A18" s="154" t="str" cm="1">
        <f t="array" aca="1" ref="A18" ca="1">"EDC "&amp;INDIRECT("d"&amp;(9+A14))&amp;" A"</f>
        <v>EDC 230 A</v>
      </c>
      <c r="B18" s="281"/>
      <c r="C18" s="366"/>
      <c r="D18" s="366"/>
      <c r="E18" s="366"/>
      <c r="F18" s="366"/>
      <c r="G18" s="366"/>
      <c r="H18" s="283"/>
    </row>
    <row r="19" spans="1:8" ht="14.65" customHeight="1">
      <c r="A19" s="269" t="str" cm="1">
        <f t="array" aca="1" ref="A19" ca="1">"OCP_WARN Thresh "&amp;INDIRECT("e"&amp;(9+A14))&amp;"A"</f>
        <v>OCP_WARN Thresh 207A</v>
      </c>
      <c r="B19" s="281"/>
      <c r="C19" s="366"/>
      <c r="D19" s="366"/>
      <c r="E19" s="366"/>
      <c r="F19" s="366"/>
      <c r="G19" s="366"/>
      <c r="H19" s="283"/>
    </row>
    <row r="20" spans="1:8">
      <c r="A20" s="269"/>
      <c r="B20" s="281"/>
      <c r="C20" s="366"/>
      <c r="D20" s="366"/>
      <c r="E20" s="366"/>
      <c r="F20" s="366"/>
      <c r="G20" s="366"/>
      <c r="H20" s="283"/>
    </row>
    <row r="21" spans="1:8" ht="15" customHeight="1">
      <c r="A21" s="269" t="s">
        <v>41</v>
      </c>
      <c r="B21" s="281"/>
      <c r="C21" s="366"/>
      <c r="D21" s="366"/>
      <c r="E21" s="366"/>
      <c r="F21" s="366"/>
      <c r="G21" s="366"/>
      <c r="H21" s="283"/>
    </row>
    <row r="22" spans="1:8">
      <c r="A22" s="269"/>
      <c r="B22" s="281"/>
      <c r="C22" s="366"/>
      <c r="D22" s="366"/>
      <c r="E22" s="366"/>
      <c r="F22" s="366"/>
      <c r="G22" s="366"/>
      <c r="H22" s="283"/>
    </row>
    <row r="23" spans="1:8">
      <c r="A23" s="269"/>
      <c r="B23" s="281"/>
      <c r="C23" s="366"/>
      <c r="D23" s="366"/>
      <c r="E23" s="366"/>
      <c r="F23" s="366"/>
      <c r="G23" s="366"/>
      <c r="H23" s="283"/>
    </row>
    <row r="24" spans="1:8">
      <c r="A24" s="77" cm="1">
        <f t="array" aca="1" ref="A24" ca="1">INDIRECT("$g"&amp;(9+$A14))</f>
        <v>7</v>
      </c>
      <c r="B24" s="281"/>
      <c r="C24" s="366"/>
      <c r="D24" s="366"/>
      <c r="E24" s="366"/>
      <c r="F24" s="366"/>
      <c r="G24" s="366"/>
      <c r="H24" s="283"/>
    </row>
    <row r="25" spans="1:8" ht="15" customHeight="1">
      <c r="A25" s="382" t="s">
        <v>38</v>
      </c>
      <c r="B25" s="281"/>
      <c r="C25" s="366"/>
      <c r="D25" s="366"/>
      <c r="E25" s="366"/>
      <c r="F25" s="366"/>
      <c r="G25" s="366"/>
      <c r="H25" s="283"/>
    </row>
    <row r="26" spans="1:8">
      <c r="A26" s="382"/>
      <c r="B26" s="281"/>
      <c r="C26" s="366"/>
      <c r="D26" s="366"/>
      <c r="E26" s="366"/>
      <c r="F26" s="366"/>
      <c r="G26" s="366"/>
      <c r="H26" s="283"/>
    </row>
    <row r="27" spans="1:8">
      <c r="A27" s="382"/>
      <c r="B27" s="281"/>
      <c r="C27" s="366"/>
      <c r="D27" s="366"/>
      <c r="E27" s="366"/>
      <c r="F27" s="366"/>
      <c r="G27" s="366"/>
      <c r="H27" s="283"/>
    </row>
    <row r="28" spans="1:8" ht="15" customHeight="1">
      <c r="A28" s="77" cm="1">
        <f t="array" aca="1" ref="A28" ca="1">INDIRECT("$h"&amp;(9+$A14))</f>
        <v>207</v>
      </c>
      <c r="B28" s="281"/>
      <c r="C28" s="366"/>
      <c r="D28" s="366"/>
      <c r="E28" s="366"/>
      <c r="F28" s="366"/>
      <c r="G28" s="366"/>
      <c r="H28" s="283"/>
    </row>
    <row r="29" spans="1:8">
      <c r="A29" s="382" t="s">
        <v>42</v>
      </c>
      <c r="B29" s="281"/>
      <c r="C29" s="366"/>
      <c r="D29" s="366"/>
      <c r="E29" s="366"/>
      <c r="F29" s="366"/>
      <c r="G29" s="366"/>
      <c r="H29" s="283"/>
    </row>
    <row r="30" spans="1:8">
      <c r="A30" s="382"/>
      <c r="B30" s="281"/>
      <c r="C30" s="366"/>
      <c r="D30" s="366"/>
      <c r="E30" s="366"/>
      <c r="F30" s="366"/>
      <c r="G30" s="366"/>
      <c r="H30" s="283"/>
    </row>
    <row r="31" spans="1:8" ht="43.5">
      <c r="A31" s="155" t="s">
        <v>74</v>
      </c>
      <c r="B31" s="281"/>
      <c r="C31" s="366"/>
      <c r="D31" s="366"/>
      <c r="E31" s="366"/>
      <c r="F31" s="366"/>
      <c r="G31" s="366"/>
      <c r="H31" s="283"/>
    </row>
    <row r="32" spans="1:8">
      <c r="A32" s="288" t="s">
        <v>43</v>
      </c>
      <c r="B32" s="281"/>
      <c r="C32" s="366"/>
      <c r="D32" s="366"/>
      <c r="E32" s="366"/>
      <c r="F32" s="366"/>
      <c r="G32" s="366"/>
      <c r="H32" s="283"/>
    </row>
    <row r="33" spans="1:8">
      <c r="A33" s="383"/>
      <c r="B33" s="281"/>
      <c r="C33" s="366"/>
      <c r="D33" s="366"/>
      <c r="E33" s="366"/>
      <c r="F33" s="366"/>
      <c r="G33" s="366"/>
      <c r="H33" s="283"/>
    </row>
    <row r="34" spans="1:8" ht="43.5">
      <c r="A34" s="155" t="s">
        <v>73</v>
      </c>
      <c r="B34" s="281"/>
      <c r="C34" s="366"/>
      <c r="D34" s="366"/>
      <c r="E34" s="366"/>
      <c r="F34" s="366"/>
      <c r="G34" s="366"/>
      <c r="H34" s="283"/>
    </row>
    <row r="35" spans="1:8">
      <c r="A35" s="288" t="s">
        <v>44</v>
      </c>
      <c r="B35" s="281"/>
      <c r="C35" s="366"/>
      <c r="D35" s="366"/>
      <c r="E35" s="366"/>
      <c r="F35" s="366"/>
      <c r="G35" s="366"/>
      <c r="H35" s="283"/>
    </row>
    <row r="36" spans="1:8">
      <c r="A36" s="383"/>
      <c r="B36" s="281"/>
      <c r="C36" s="366"/>
      <c r="D36" s="366"/>
      <c r="E36" s="366"/>
      <c r="F36" s="366"/>
      <c r="G36" s="366"/>
      <c r="H36" s="283"/>
    </row>
    <row r="37" spans="1:8">
      <c r="A37" s="77" t="s">
        <v>45</v>
      </c>
      <c r="B37" s="281"/>
      <c r="C37" s="366"/>
      <c r="D37" s="366"/>
      <c r="E37" s="366"/>
      <c r="F37" s="366"/>
      <c r="G37" s="366"/>
      <c r="H37" s="283"/>
    </row>
    <row r="38" spans="1:8">
      <c r="A38" s="384"/>
      <c r="B38" s="281"/>
      <c r="C38" s="366"/>
      <c r="D38" s="366"/>
      <c r="E38" s="366"/>
      <c r="F38" s="366"/>
      <c r="G38" s="366"/>
      <c r="H38" s="283"/>
    </row>
    <row r="39" spans="1:8">
      <c r="A39" s="385"/>
      <c r="B39" s="281"/>
      <c r="C39" s="366"/>
      <c r="D39" s="366"/>
      <c r="E39" s="366"/>
      <c r="F39" s="366"/>
      <c r="G39" s="366"/>
      <c r="H39" s="283"/>
    </row>
    <row r="40" spans="1:8" ht="15" thickBot="1">
      <c r="A40" s="386"/>
      <c r="B40" s="284"/>
      <c r="C40" s="285"/>
      <c r="D40" s="285"/>
      <c r="E40" s="285"/>
      <c r="F40" s="285"/>
      <c r="G40" s="285"/>
      <c r="H40" s="286"/>
    </row>
    <row r="41" spans="1:8" ht="15" thickBot="1">
      <c r="A41" s="198" t="s">
        <v>25</v>
      </c>
      <c r="B41" s="289" t="s">
        <v>122</v>
      </c>
      <c r="C41" s="290"/>
      <c r="D41" s="290"/>
      <c r="E41" s="290"/>
      <c r="F41" s="290"/>
      <c r="G41" s="290"/>
      <c r="H41" s="290"/>
    </row>
    <row r="42" spans="1:8">
      <c r="A42" s="380">
        <f>$A10</f>
        <v>1</v>
      </c>
      <c r="B42" s="278"/>
      <c r="C42" s="279"/>
      <c r="D42" s="279"/>
      <c r="E42" s="279"/>
      <c r="F42" s="279"/>
      <c r="G42" s="279"/>
      <c r="H42" s="279"/>
    </row>
    <row r="43" spans="1:8">
      <c r="A43" s="381"/>
      <c r="B43" s="281"/>
      <c r="C43" s="366"/>
      <c r="D43" s="366"/>
      <c r="E43" s="366"/>
      <c r="F43" s="366"/>
      <c r="G43" s="366"/>
      <c r="H43" s="283"/>
    </row>
    <row r="44" spans="1:8">
      <c r="A44" s="154" t="str" cm="1">
        <f t="array" aca="1" ref="A44" ca="1">INDIRECT("B"&amp;(9+A42))</f>
        <v>SP5-E</v>
      </c>
      <c r="B44" s="281"/>
      <c r="C44" s="366"/>
      <c r="D44" s="366"/>
      <c r="E44" s="366"/>
      <c r="F44" s="366"/>
      <c r="G44" s="366"/>
      <c r="H44" s="283"/>
    </row>
    <row r="45" spans="1:8">
      <c r="A45" s="154" t="str" cm="1">
        <f t="array" aca="1" ref="A45" ca="1">"VID "&amp;INDIRECT("C"&amp;(9+A42))&amp;" V"</f>
        <v>VID 0.9 V</v>
      </c>
      <c r="B45" s="281"/>
      <c r="C45" s="366"/>
      <c r="D45" s="366"/>
      <c r="E45" s="366"/>
      <c r="F45" s="366"/>
      <c r="G45" s="366"/>
      <c r="H45" s="283"/>
    </row>
    <row r="46" spans="1:8">
      <c r="A46" s="154" t="str" cm="1">
        <f t="array" aca="1" ref="A46" ca="1">"EDC "&amp;INDIRECT("d"&amp;(9+A42))&amp;" A"</f>
        <v>EDC 230 A</v>
      </c>
      <c r="B46" s="281"/>
      <c r="C46" s="366"/>
      <c r="D46" s="366"/>
      <c r="E46" s="366"/>
      <c r="F46" s="366"/>
      <c r="G46" s="366"/>
      <c r="H46" s="283"/>
    </row>
    <row r="47" spans="1:8">
      <c r="A47" s="269" t="str" cm="1">
        <f t="array" aca="1" ref="A47" ca="1">"OCP_WARN Thresh B42"&amp;INDIRECT("e"&amp;(9+A42))&amp;"A"</f>
        <v>OCP_WARN Thresh B42207A</v>
      </c>
      <c r="B47" s="281"/>
      <c r="C47" s="366"/>
      <c r="D47" s="366"/>
      <c r="E47" s="366"/>
      <c r="F47" s="366"/>
      <c r="G47" s="366"/>
      <c r="H47" s="283"/>
    </row>
    <row r="48" spans="1:8">
      <c r="A48" s="269"/>
      <c r="B48" s="281"/>
      <c r="C48" s="366"/>
      <c r="D48" s="366"/>
      <c r="E48" s="366"/>
      <c r="F48" s="366"/>
      <c r="G48" s="366"/>
      <c r="H48" s="283"/>
    </row>
    <row r="49" spans="1:8">
      <c r="A49" s="269" t="s">
        <v>41</v>
      </c>
      <c r="B49" s="281"/>
      <c r="C49" s="366"/>
      <c r="D49" s="366"/>
      <c r="E49" s="366"/>
      <c r="F49" s="366"/>
      <c r="G49" s="366"/>
      <c r="H49" s="283"/>
    </row>
    <row r="50" spans="1:8">
      <c r="A50" s="269"/>
      <c r="B50" s="281"/>
      <c r="C50" s="366"/>
      <c r="D50" s="366"/>
      <c r="E50" s="366"/>
      <c r="F50" s="366"/>
      <c r="G50" s="366"/>
      <c r="H50" s="283"/>
    </row>
    <row r="51" spans="1:8">
      <c r="A51" s="269"/>
      <c r="B51" s="281"/>
      <c r="C51" s="366"/>
      <c r="D51" s="366"/>
      <c r="E51" s="366"/>
      <c r="F51" s="366"/>
      <c r="G51" s="366"/>
      <c r="H51" s="283"/>
    </row>
    <row r="52" spans="1:8">
      <c r="A52" s="77" cm="1">
        <f t="array" aca="1" ref="A52" ca="1">INDIRECT("$g"&amp;(9+$A42))</f>
        <v>7</v>
      </c>
      <c r="B52" s="281"/>
      <c r="C52" s="366"/>
      <c r="D52" s="366"/>
      <c r="E52" s="366"/>
      <c r="F52" s="366"/>
      <c r="G52" s="366"/>
      <c r="H52" s="283"/>
    </row>
    <row r="53" spans="1:8">
      <c r="A53" s="382" t="s">
        <v>38</v>
      </c>
      <c r="B53" s="281"/>
      <c r="C53" s="366"/>
      <c r="D53" s="366"/>
      <c r="E53" s="366"/>
      <c r="F53" s="366"/>
      <c r="G53" s="366"/>
      <c r="H53" s="283"/>
    </row>
    <row r="54" spans="1:8">
      <c r="A54" s="382"/>
      <c r="B54" s="281"/>
      <c r="C54" s="366"/>
      <c r="D54" s="366"/>
      <c r="E54" s="366"/>
      <c r="F54" s="366"/>
      <c r="G54" s="366"/>
      <c r="H54" s="283"/>
    </row>
    <row r="55" spans="1:8">
      <c r="A55" s="382"/>
      <c r="B55" s="281"/>
      <c r="C55" s="366"/>
      <c r="D55" s="366"/>
      <c r="E55" s="366"/>
      <c r="F55" s="366"/>
      <c r="G55" s="366"/>
      <c r="H55" s="283"/>
    </row>
    <row r="56" spans="1:8">
      <c r="A56" s="77" cm="1">
        <f t="array" aca="1" ref="A56" ca="1">INDIRECT("$h"&amp;(9+$A42))</f>
        <v>207</v>
      </c>
      <c r="B56" s="281"/>
      <c r="C56" s="366"/>
      <c r="D56" s="366"/>
      <c r="E56" s="366"/>
      <c r="F56" s="366"/>
      <c r="G56" s="366"/>
      <c r="H56" s="283"/>
    </row>
    <row r="57" spans="1:8">
      <c r="A57" s="382" t="s">
        <v>42</v>
      </c>
      <c r="B57" s="281"/>
      <c r="C57" s="366"/>
      <c r="D57" s="366"/>
      <c r="E57" s="366"/>
      <c r="F57" s="366"/>
      <c r="G57" s="366"/>
      <c r="H57" s="283"/>
    </row>
    <row r="58" spans="1:8">
      <c r="A58" s="382"/>
      <c r="B58" s="281"/>
      <c r="C58" s="366"/>
      <c r="D58" s="366"/>
      <c r="E58" s="366"/>
      <c r="F58" s="366"/>
      <c r="G58" s="366"/>
      <c r="H58" s="283"/>
    </row>
    <row r="59" spans="1:8" ht="43.5">
      <c r="A59" s="155" t="s">
        <v>74</v>
      </c>
      <c r="B59" s="281"/>
      <c r="C59" s="366"/>
      <c r="D59" s="366"/>
      <c r="E59" s="366"/>
      <c r="F59" s="366"/>
      <c r="G59" s="366"/>
      <c r="H59" s="283"/>
    </row>
    <row r="60" spans="1:8">
      <c r="A60" s="288" t="s">
        <v>43</v>
      </c>
      <c r="B60" s="281"/>
      <c r="C60" s="366"/>
      <c r="D60" s="366"/>
      <c r="E60" s="366"/>
      <c r="F60" s="366"/>
      <c r="G60" s="366"/>
      <c r="H60" s="283"/>
    </row>
    <row r="61" spans="1:8">
      <c r="A61" s="383"/>
      <c r="B61" s="281"/>
      <c r="C61" s="366"/>
      <c r="D61" s="366"/>
      <c r="E61" s="366"/>
      <c r="F61" s="366"/>
      <c r="G61" s="366"/>
      <c r="H61" s="283"/>
    </row>
    <row r="62" spans="1:8" ht="43.5">
      <c r="A62" s="155" t="s">
        <v>73</v>
      </c>
      <c r="B62" s="281"/>
      <c r="C62" s="366"/>
      <c r="D62" s="366"/>
      <c r="E62" s="366"/>
      <c r="F62" s="366"/>
      <c r="G62" s="366"/>
      <c r="H62" s="283"/>
    </row>
    <row r="63" spans="1:8">
      <c r="A63" s="288" t="s">
        <v>44</v>
      </c>
      <c r="B63" s="281"/>
      <c r="C63" s="366"/>
      <c r="D63" s="366"/>
      <c r="E63" s="366"/>
      <c r="F63" s="366"/>
      <c r="G63" s="366"/>
      <c r="H63" s="283"/>
    </row>
    <row r="64" spans="1:8">
      <c r="A64" s="383"/>
      <c r="B64" s="281"/>
      <c r="C64" s="366"/>
      <c r="D64" s="366"/>
      <c r="E64" s="366"/>
      <c r="F64" s="366"/>
      <c r="G64" s="366"/>
      <c r="H64" s="283"/>
    </row>
    <row r="65" spans="1:8">
      <c r="A65" s="77" t="s">
        <v>45</v>
      </c>
      <c r="B65" s="281"/>
      <c r="C65" s="366"/>
      <c r="D65" s="366"/>
      <c r="E65" s="366"/>
      <c r="F65" s="366"/>
      <c r="G65" s="366"/>
      <c r="H65" s="283"/>
    </row>
    <row r="66" spans="1:8">
      <c r="A66" s="384"/>
      <c r="B66" s="281"/>
      <c r="C66" s="366"/>
      <c r="D66" s="366"/>
      <c r="E66" s="366"/>
      <c r="F66" s="366"/>
      <c r="G66" s="366"/>
      <c r="H66" s="283"/>
    </row>
    <row r="67" spans="1:8">
      <c r="A67" s="385"/>
      <c r="B67" s="281"/>
      <c r="C67" s="366"/>
      <c r="D67" s="366"/>
      <c r="E67" s="366"/>
      <c r="F67" s="366"/>
      <c r="G67" s="366"/>
      <c r="H67" s="283"/>
    </row>
    <row r="68" spans="1:8" ht="15" thickBot="1">
      <c r="A68" s="386"/>
      <c r="B68" s="284"/>
      <c r="C68" s="285"/>
      <c r="D68" s="285"/>
      <c r="E68" s="285"/>
      <c r="F68" s="285"/>
      <c r="G68" s="285"/>
      <c r="H68" s="286"/>
    </row>
  </sheetData>
  <sheetProtection algorithmName="SHA-512" hashValue="OjA9qOOWHeQpWLih8JI3xiIqFJ/ash0YrBLYzwuBqwN+WYpjXJfKu7M1ls2ZmNwWXUV0IlLvxMzjQLqBUKpsBg==" saltValue="Onn8oONAwWtUBbE9Qc3qPQ==" spinCount="100000" sheet="1" scenarios="1"/>
  <protectedRanges>
    <protectedRange sqref="I16:K16" name="Range5"/>
    <protectedRange sqref="B14:H40 B42:H68" name="PCC Picture"/>
    <protectedRange sqref="I10:J10" name="Range2"/>
  </protectedRanges>
  <mergeCells count="44">
    <mergeCell ref="A1:B1"/>
    <mergeCell ref="J1:K1"/>
    <mergeCell ref="B2:C2"/>
    <mergeCell ref="J2:K2"/>
    <mergeCell ref="A8:A9"/>
    <mergeCell ref="E9:F9"/>
    <mergeCell ref="B8:L8"/>
    <mergeCell ref="B4:C4"/>
    <mergeCell ref="H4:I4"/>
    <mergeCell ref="J4:K4"/>
    <mergeCell ref="E5:J5"/>
    <mergeCell ref="N2:S2"/>
    <mergeCell ref="I11:L11"/>
    <mergeCell ref="C11:F11"/>
    <mergeCell ref="J9:L9"/>
    <mergeCell ref="J10:L10"/>
    <mergeCell ref="M8:N13"/>
    <mergeCell ref="B13:H13"/>
    <mergeCell ref="B3:C3"/>
    <mergeCell ref="E3:H3"/>
    <mergeCell ref="E10:F10"/>
    <mergeCell ref="K14:L14"/>
    <mergeCell ref="A38:A40"/>
    <mergeCell ref="A21:A23"/>
    <mergeCell ref="A25:A27"/>
    <mergeCell ref="B14:H40"/>
    <mergeCell ref="A35:A36"/>
    <mergeCell ref="A29:A30"/>
    <mergeCell ref="A19:A20"/>
    <mergeCell ref="A14:A15"/>
    <mergeCell ref="A32:A33"/>
    <mergeCell ref="I14:J14"/>
    <mergeCell ref="I15:J15"/>
    <mergeCell ref="I16:J16"/>
    <mergeCell ref="B41:H41"/>
    <mergeCell ref="A42:A43"/>
    <mergeCell ref="B42:H68"/>
    <mergeCell ref="A47:A48"/>
    <mergeCell ref="A49:A51"/>
    <mergeCell ref="A53:A55"/>
    <mergeCell ref="A57:A58"/>
    <mergeCell ref="A60:A61"/>
    <mergeCell ref="A63:A64"/>
    <mergeCell ref="A66:A68"/>
  </mergeCells>
  <conditionalFormatting sqref="B3 A1:A5 D2:I2 K3:M3 D3:E3">
    <cfRule type="cellIs" dxfId="130" priority="58" operator="equal">
      <formula>"Verify"</formula>
    </cfRule>
    <cfRule type="cellIs" dxfId="129" priority="59" operator="equal">
      <formula>"Pass"</formula>
    </cfRule>
  </conditionalFormatting>
  <conditionalFormatting sqref="A3:B3 C1:I1 D2:I2 D3:E3 A1:A2 K3:M3 A4:A5">
    <cfRule type="cellIs" dxfId="128" priority="57" operator="equal">
      <formula>"Warn"</formula>
    </cfRule>
  </conditionalFormatting>
  <conditionalFormatting sqref="J4">
    <cfRule type="cellIs" dxfId="127" priority="55" operator="equal">
      <formula>"Verify"</formula>
    </cfRule>
    <cfRule type="cellIs" dxfId="126" priority="56" operator="equal">
      <formula>"Pass"</formula>
    </cfRule>
  </conditionalFormatting>
  <conditionalFormatting sqref="J4">
    <cfRule type="cellIs" dxfId="125" priority="54" operator="equal">
      <formula>"Warn"</formula>
    </cfRule>
  </conditionalFormatting>
  <conditionalFormatting sqref="H4">
    <cfRule type="cellIs" dxfId="124" priority="52" operator="equal">
      <formula>"Verify"</formula>
    </cfRule>
    <cfRule type="cellIs" dxfId="123" priority="53" operator="equal">
      <formula>"Pass"</formula>
    </cfRule>
  </conditionalFormatting>
  <conditionalFormatting sqref="H4">
    <cfRule type="cellIs" dxfId="122" priority="51" operator="equal">
      <formula>"Warn"</formula>
    </cfRule>
  </conditionalFormatting>
  <conditionalFormatting sqref="H4">
    <cfRule type="cellIs" dxfId="121" priority="49" operator="equal">
      <formula>"Verify"</formula>
    </cfRule>
    <cfRule type="cellIs" dxfId="120" priority="50" operator="equal">
      <formula>"Pass"</formula>
    </cfRule>
  </conditionalFormatting>
  <conditionalFormatting sqref="H4">
    <cfRule type="cellIs" dxfId="119" priority="48" operator="equal">
      <formula>"Warn"</formula>
    </cfRule>
  </conditionalFormatting>
  <conditionalFormatting sqref="I1:I2 I4">
    <cfRule type="cellIs" dxfId="118" priority="47" operator="equal">
      <formula>"Fail"</formula>
    </cfRule>
  </conditionalFormatting>
  <conditionalFormatting sqref="D4">
    <cfRule type="cellIs" dxfId="117" priority="45" operator="equal">
      <formula>"Verify"</formula>
    </cfRule>
    <cfRule type="cellIs" dxfId="116" priority="46" operator="equal">
      <formula>"Pass"</formula>
    </cfRule>
  </conditionalFormatting>
  <conditionalFormatting sqref="D4">
    <cfRule type="cellIs" dxfId="115" priority="44" operator="equal">
      <formula>"Warn"</formula>
    </cfRule>
  </conditionalFormatting>
  <conditionalFormatting sqref="E4">
    <cfRule type="cellIs" dxfId="114" priority="41" operator="equal">
      <formula>"Warn"</formula>
    </cfRule>
    <cfRule type="cellIs" dxfId="113" priority="42" operator="equal">
      <formula>"Pass"</formula>
    </cfRule>
    <cfRule type="cellIs" dxfId="112" priority="43" operator="equal">
      <formula>"Fail"</formula>
    </cfRule>
  </conditionalFormatting>
  <conditionalFormatting sqref="F4">
    <cfRule type="cellIs" dxfId="111" priority="38" operator="equal">
      <formula>"Warn"</formula>
    </cfRule>
    <cfRule type="cellIs" dxfId="110" priority="39" operator="equal">
      <formula>"Pass"</formula>
    </cfRule>
    <cfRule type="cellIs" dxfId="109" priority="40" operator="equal">
      <formula>"Fail"</formula>
    </cfRule>
  </conditionalFormatting>
  <conditionalFormatting sqref="B2">
    <cfRule type="cellIs" dxfId="108" priority="36" operator="equal">
      <formula>"Verify"</formula>
    </cfRule>
    <cfRule type="cellIs" dxfId="107" priority="37" operator="equal">
      <formula>"Pass"</formula>
    </cfRule>
  </conditionalFormatting>
  <conditionalFormatting sqref="B2">
    <cfRule type="cellIs" dxfId="106" priority="35" operator="equal">
      <formula>"Warn"</formula>
    </cfRule>
  </conditionalFormatting>
  <conditionalFormatting sqref="J1:J2">
    <cfRule type="cellIs" dxfId="105" priority="32" operator="equal">
      <formula>"Warn"</formula>
    </cfRule>
    <cfRule type="cellIs" dxfId="104" priority="33" operator="equal">
      <formula>"Pass"</formula>
    </cfRule>
    <cfRule type="cellIs" dxfId="103" priority="34" operator="equal">
      <formula>"Fail"</formula>
    </cfRule>
  </conditionalFormatting>
  <conditionalFormatting sqref="P3:P4 R3:R4 T4">
    <cfRule type="cellIs" dxfId="102" priority="29" operator="equal">
      <formula>"Warn"</formula>
    </cfRule>
    <cfRule type="cellIs" dxfId="101" priority="30" operator="equal">
      <formula>"Verify"</formula>
    </cfRule>
    <cfRule type="cellIs" dxfId="100" priority="31" operator="equal">
      <formula>"Pass"</formula>
    </cfRule>
  </conditionalFormatting>
  <conditionalFormatting sqref="N3:N4">
    <cfRule type="cellIs" dxfId="99" priority="26" operator="equal">
      <formula>"Warn"</formula>
    </cfRule>
    <cfRule type="cellIs" dxfId="98" priority="27" operator="equal">
      <formula>"Verify"</formula>
    </cfRule>
    <cfRule type="cellIs" dxfId="97" priority="28" operator="equal">
      <formula>"Pass"</formula>
    </cfRule>
  </conditionalFormatting>
  <conditionalFormatting sqref="T3">
    <cfRule type="cellIs" dxfId="96" priority="23" operator="equal">
      <formula>"Warn"</formula>
    </cfRule>
    <cfRule type="cellIs" dxfId="95" priority="24" operator="equal">
      <formula>"Verify"</formula>
    </cfRule>
    <cfRule type="cellIs" dxfId="94" priority="25" operator="equal">
      <formula>"Pass"</formula>
    </cfRule>
  </conditionalFormatting>
  <conditionalFormatting sqref="J13">
    <cfRule type="cellIs" dxfId="93" priority="12" operator="equal">
      <formula>"Fail"</formula>
    </cfRule>
    <cfRule type="cellIs" dxfId="92" priority="13" operator="greaterThanOrEqual">
      <formula>"Pass"</formula>
    </cfRule>
  </conditionalFormatting>
  <conditionalFormatting sqref="L13">
    <cfRule type="cellIs" dxfId="91" priority="10" operator="equal">
      <formula>"Fail"</formula>
    </cfRule>
    <cfRule type="cellIs" dxfId="90" priority="11" operator="greaterThanOrEqual">
      <formula>"Pass"</formula>
    </cfRule>
  </conditionalFormatting>
  <conditionalFormatting sqref="L16">
    <cfRule type="cellIs" dxfId="89" priority="8" operator="equal">
      <formula>"Fail"</formula>
    </cfRule>
    <cfRule type="cellIs" dxfId="88" priority="7" operator="greaterThanOrEqual">
      <formula>"Pass"</formula>
    </cfRule>
  </conditionalFormatting>
  <conditionalFormatting sqref="L16">
    <cfRule type="cellIs" dxfId="87" priority="9" operator="greaterThanOrEqual">
      <formula>"N/A"</formula>
    </cfRule>
  </conditionalFormatting>
  <conditionalFormatting sqref="P5 R5 T5">
    <cfRule type="cellIs" dxfId="86" priority="4" operator="equal">
      <formula>"Warn"</formula>
    </cfRule>
    <cfRule type="cellIs" dxfId="85" priority="5" operator="equal">
      <formula>"Verify"</formula>
    </cfRule>
    <cfRule type="cellIs" dxfId="84" priority="6" operator="equal">
      <formula>"Pass"</formula>
    </cfRule>
  </conditionalFormatting>
  <conditionalFormatting sqref="N5">
    <cfRule type="cellIs" dxfId="83" priority="1" operator="equal">
      <formula>"Warn"</formula>
    </cfRule>
    <cfRule type="cellIs" dxfId="82" priority="2" operator="equal">
      <formula>"Verify"</formula>
    </cfRule>
    <cfRule type="cellIs" dxfId="81" priority="3" operator="equal">
      <formula>"Pass"</formula>
    </cfRule>
  </conditionalFormatting>
  <dataValidations count="3">
    <dataValidation type="list" allowBlank="1" showInputMessage="1" showErrorMessage="1" sqref="E4" xr:uid="{D1231821-F575-4565-935D-84DA175B83C3}">
      <formula1>"15, 14, 13, 12, 11, 10, 9, 8, 7, 6, 5, 4, 3, 2, 1, 0"</formula1>
    </dataValidation>
    <dataValidation type="list" allowBlank="1" showInputMessage="1" showErrorMessage="1" sqref="I10" xr:uid="{E891E7F4-287A-41BC-BA85-CA9375673B9B}">
      <formula1>"YES, NO"</formula1>
    </dataValidation>
    <dataValidation type="list" allowBlank="1" showInputMessage="1" showErrorMessage="1" sqref="I16:J16" xr:uid="{6F8439D0-2E39-4B42-94B6-322804241490}">
      <formula1>"VDDIO, VDD11_S3, N/A used"</formula1>
    </dataValidation>
  </dataValidations>
  <hyperlinks>
    <hyperlink ref="A8" location="Analysis!A239" display="Test Case" xr:uid="{FC4E58A3-50FE-4036-80BA-F6B589C042D7}"/>
  </hyperlinks>
  <pageMargins left="0.7" right="0.7" top="0.75" bottom="0.75" header="0.3" footer="0.3"/>
  <pageSetup orientation="portrait" r:id="rId1"/>
  <headerFooter>
    <oddHeader>&amp;L&amp;"Arial"&amp;10&amp;KFF8C00[Confidential - Distribution with NDA]&amp;1#_x000D_&amp;"Calibri"&amp;11&amp;K000000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ClearData">
                <anchor moveWithCells="1" sizeWithCells="1">
                  <from>
                    <xdr:col>3</xdr:col>
                    <xdr:colOff>31750</xdr:colOff>
                    <xdr:row>4</xdr:row>
                    <xdr:rowOff>19050</xdr:rowOff>
                  </from>
                  <to>
                    <xdr:col>3</xdr:col>
                    <xdr:colOff>1390650</xdr:colOff>
                    <xdr:row>4</xdr:row>
                    <xdr:rowOff>317500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0CFB1-DB87-48C9-9578-C2B39CEA4B81}">
  <sheetPr codeName="Sheet8">
    <tabColor rgb="FF00B050"/>
  </sheetPr>
  <dimension ref="A1:AL197"/>
  <sheetViews>
    <sheetView zoomScale="80" zoomScaleNormal="80" workbookViewId="0">
      <selection activeCell="P5" sqref="P5"/>
    </sheetView>
  </sheetViews>
  <sheetFormatPr defaultColWidth="9.26953125" defaultRowHeight="14.5"/>
  <cols>
    <col min="1" max="2" width="22.453125" style="11" customWidth="1"/>
    <col min="3" max="3" width="16.7265625" style="11" customWidth="1"/>
    <col min="4" max="4" width="24.26953125" style="11" customWidth="1"/>
    <col min="5" max="5" width="21.7265625" style="11" customWidth="1"/>
    <col min="6" max="6" width="33" style="11" customWidth="1"/>
    <col min="7" max="7" width="20.54296875" style="11" customWidth="1"/>
    <col min="8" max="8" width="21.26953125" style="11" customWidth="1"/>
    <col min="9" max="9" width="15" style="11" customWidth="1"/>
    <col min="10" max="10" width="12" style="11" customWidth="1"/>
    <col min="11" max="11" width="18.26953125" style="11" customWidth="1"/>
    <col min="12" max="12" width="33.54296875" style="11" customWidth="1"/>
    <col min="13" max="19" width="19" style="11" customWidth="1"/>
    <col min="20" max="21" width="14.7265625" style="11" customWidth="1"/>
    <col min="22" max="24" width="17.7265625" style="11" customWidth="1"/>
    <col min="25" max="16384" width="9.26953125" style="11"/>
  </cols>
  <sheetData>
    <row r="1" spans="1:22" ht="21.5" thickBot="1">
      <c r="A1" s="255" t="s">
        <v>70</v>
      </c>
      <c r="B1" s="256"/>
      <c r="C1" s="1" t="str">
        <f>Static_Analysis!C1</f>
        <v>V 0.2</v>
      </c>
      <c r="D1" s="17"/>
      <c r="E1" s="17"/>
      <c r="F1" s="17"/>
      <c r="G1" s="17"/>
      <c r="H1" s="17"/>
      <c r="I1" s="17"/>
      <c r="J1" s="257" t="s">
        <v>5</v>
      </c>
      <c r="K1" s="258"/>
      <c r="L1" s="41" t="str">
        <f>Static_Analysis!N1</f>
        <v>EVT</v>
      </c>
      <c r="M1" s="45"/>
      <c r="N1" s="45"/>
      <c r="O1" s="45"/>
      <c r="P1" s="45"/>
      <c r="Q1" s="45"/>
      <c r="R1" s="45"/>
    </row>
    <row r="2" spans="1:22" ht="21.75" customHeight="1" thickBot="1">
      <c r="A2" s="4" t="s">
        <v>0</v>
      </c>
      <c r="B2" s="259" t="str">
        <f>Static_Analysis!B2</f>
        <v>Genoa/Turin</v>
      </c>
      <c r="C2" s="260"/>
      <c r="D2" s="21"/>
      <c r="E2" s="21"/>
      <c r="F2" s="21"/>
      <c r="G2" s="22"/>
      <c r="H2" s="22"/>
      <c r="I2" s="22"/>
      <c r="J2" s="257" t="s">
        <v>6</v>
      </c>
      <c r="K2" s="258"/>
      <c r="L2" s="40">
        <f>Static_Analysis!N2</f>
        <v>45376</v>
      </c>
      <c r="M2" s="306" t="s">
        <v>23</v>
      </c>
      <c r="N2" s="307"/>
      <c r="O2" s="307"/>
      <c r="P2" s="307"/>
      <c r="Q2" s="307"/>
      <c r="R2" s="307"/>
    </row>
    <row r="3" spans="1:22" ht="21.65" customHeight="1" thickBot="1">
      <c r="A3" s="4" t="s">
        <v>2</v>
      </c>
      <c r="B3" s="334">
        <f>Static_Analysis!B3</f>
        <v>0</v>
      </c>
      <c r="C3" s="335"/>
      <c r="D3" s="144" t="s">
        <v>4</v>
      </c>
      <c r="E3" s="336">
        <f>Static_Analysis!G3</f>
        <v>0</v>
      </c>
      <c r="F3" s="337"/>
      <c r="G3" s="337"/>
      <c r="H3" s="337"/>
      <c r="I3" s="2"/>
      <c r="J3" s="2"/>
      <c r="K3" s="23"/>
      <c r="L3" s="23"/>
      <c r="M3" s="46" t="s">
        <v>35</v>
      </c>
      <c r="N3" s="47" t="str">
        <f>$B4</f>
        <v>SP5-E</v>
      </c>
      <c r="O3" s="48" t="s">
        <v>34</v>
      </c>
      <c r="P3" s="47">
        <f>IF(N3="SP5-A",175,
IF(N3="SP5-B",130,
IF(N3="SP5-C",98,
IF(N3="SP5-D",65,
IF(N3="SP5-E",175,
IF(N3="SP5-G",235))))))</f>
        <v>175</v>
      </c>
      <c r="Q3" s="48" t="s">
        <v>33</v>
      </c>
      <c r="R3" s="47">
        <f>IF(N3="SP5-A",230,
IF(N3="SP5-B",185,
IF(N3="SP5-C",140,
IF(N3="SP5-D",95,
IF(N3="SP5-E",230,
IF(N3="SP5-G",330))))))</f>
        <v>230</v>
      </c>
    </row>
    <row r="4" spans="1:22" ht="29.25" customHeight="1" thickBot="1">
      <c r="A4" s="24" t="s">
        <v>1</v>
      </c>
      <c r="B4" s="263" t="str">
        <f>Static_Analysis!B4</f>
        <v>SP5-E</v>
      </c>
      <c r="C4" s="264"/>
      <c r="D4" s="145" t="s">
        <v>12</v>
      </c>
      <c r="E4" s="146">
        <v>0</v>
      </c>
      <c r="F4" s="147" t="s">
        <v>3</v>
      </c>
      <c r="G4" s="142"/>
      <c r="H4" s="310"/>
      <c r="I4" s="311"/>
      <c r="J4" s="44"/>
      <c r="K4" s="44"/>
      <c r="L4" s="116"/>
      <c r="M4" s="46" t="s">
        <v>69</v>
      </c>
      <c r="N4" s="47" t="s">
        <v>24</v>
      </c>
      <c r="O4" s="48" t="s">
        <v>71</v>
      </c>
      <c r="P4" s="47">
        <f>IF(N3="SP5-A",120,
IF(N3="SP5-B",120,
IF(N3="SP5-C",90,
IF(N3="SP5-D",90,
IF(N3="SP5-E",120,
IF(N3="SP5-G",120))))))</f>
        <v>120</v>
      </c>
      <c r="Q4" s="48" t="s">
        <v>72</v>
      </c>
      <c r="R4" s="47">
        <f>IF(N3="SP5-A",140,
IF(N3="SP5-B",140,
IF(N3="SP5-C",110,
IF(N3="SP5-D",110,
IF(N3="SP5-E",140,
IF(N3="SP5-G",140))))))</f>
        <v>140</v>
      </c>
    </row>
    <row r="5" spans="1:22" ht="26.5" thickBot="1">
      <c r="A5" s="25"/>
      <c r="B5" s="26"/>
      <c r="C5" s="25"/>
      <c r="D5" s="143"/>
      <c r="E5" s="312" t="str">
        <f>IF($E$4=0,"0mV is base line for Voltage Supply Tolerances",IF($E$4&lt;=3,"Poor margin to Cover Volume Build Variation",IF($E$4&lt;=8,"Middle margin to Cover Volume Build Variation",IF($E$4&lt;=12,"Perfect range margin to Cover Volume Build Variation",IF($E$4&lt;=15,"Robuster range margin to Cover Volume Build Variation"," ")))))</f>
        <v>0mV is base line for Voltage Supply Tolerances</v>
      </c>
      <c r="F5" s="312"/>
      <c r="G5" s="312"/>
      <c r="H5" s="312"/>
      <c r="I5" s="312"/>
      <c r="J5" s="312"/>
      <c r="K5" s="27"/>
      <c r="L5" s="28"/>
      <c r="M5" s="33"/>
      <c r="N5" s="33"/>
      <c r="O5" s="33"/>
      <c r="P5" s="33" t="s">
        <v>112</v>
      </c>
      <c r="Q5" s="33"/>
      <c r="R5" s="33"/>
    </row>
    <row r="6" spans="1:22" ht="15" customHeight="1">
      <c r="A6" s="32"/>
      <c r="B6" s="32"/>
      <c r="C6" s="32"/>
      <c r="D6" s="32"/>
      <c r="E6" s="32"/>
      <c r="F6" s="440" t="s">
        <v>131</v>
      </c>
      <c r="G6" s="442" t="s">
        <v>132</v>
      </c>
      <c r="H6" s="443"/>
      <c r="I6" s="422" t="str">
        <f>IF(G6="User Prefer Ignore PSI7 Command", "Defeature PSI7/APS it mean multi phase voltage regulator operated with all phases on and benefit on light load efficiency diminish.", "")</f>
        <v/>
      </c>
      <c r="J6" s="422"/>
      <c r="K6" s="422"/>
      <c r="L6" s="423"/>
      <c r="M6" s="32"/>
      <c r="N6" s="32"/>
      <c r="O6" s="32"/>
      <c r="P6" s="32"/>
      <c r="Q6" s="32"/>
      <c r="R6" s="32"/>
    </row>
    <row r="7" spans="1:22" ht="15" thickBot="1">
      <c r="A7" s="32"/>
      <c r="B7" s="32"/>
      <c r="C7" s="32"/>
      <c r="D7" s="32"/>
      <c r="E7" s="32"/>
      <c r="F7" s="441"/>
      <c r="G7" s="444"/>
      <c r="H7" s="445"/>
      <c r="I7" s="424"/>
      <c r="J7" s="424"/>
      <c r="K7" s="424"/>
      <c r="L7" s="425"/>
      <c r="M7" s="32"/>
      <c r="N7" s="32"/>
      <c r="O7" s="32"/>
      <c r="P7" s="32"/>
      <c r="Q7" s="32"/>
      <c r="R7" s="32"/>
    </row>
    <row r="8" spans="1:22">
      <c r="B8" s="140"/>
      <c r="C8" s="140"/>
      <c r="D8" s="140"/>
      <c r="E8" s="140"/>
      <c r="F8" s="140"/>
      <c r="G8" s="140"/>
      <c r="H8" s="140"/>
      <c r="I8" s="140"/>
      <c r="J8" s="140"/>
      <c r="K8" s="140"/>
      <c r="L8" s="140"/>
      <c r="M8" s="140"/>
    </row>
    <row r="9" spans="1:22" ht="18.649999999999999" customHeight="1">
      <c r="A9" s="449" t="s">
        <v>13</v>
      </c>
      <c r="B9" s="435" t="s">
        <v>102</v>
      </c>
      <c r="C9" s="436"/>
      <c r="D9" s="436"/>
      <c r="E9" s="436"/>
      <c r="F9" s="436"/>
      <c r="G9" s="436"/>
      <c r="H9" s="437"/>
      <c r="I9" s="139" t="s">
        <v>90</v>
      </c>
      <c r="J9" s="426" t="s">
        <v>136</v>
      </c>
      <c r="K9" s="426"/>
    </row>
    <row r="10" spans="1:22" ht="19.149999999999999" customHeight="1">
      <c r="A10" s="450"/>
      <c r="B10" s="431" t="s">
        <v>89</v>
      </c>
      <c r="C10" s="432"/>
      <c r="D10" s="429" t="s">
        <v>88</v>
      </c>
      <c r="E10" s="430"/>
      <c r="F10" s="427" t="s">
        <v>16</v>
      </c>
      <c r="G10" s="427" t="s">
        <v>57</v>
      </c>
      <c r="H10" s="438" t="s">
        <v>137</v>
      </c>
      <c r="I10" s="427" t="s">
        <v>87</v>
      </c>
      <c r="J10" s="426"/>
      <c r="K10" s="426"/>
    </row>
    <row r="11" spans="1:22" ht="26">
      <c r="A11" s="314"/>
      <c r="B11" s="99" t="s">
        <v>86</v>
      </c>
      <c r="C11" s="99" t="s">
        <v>84</v>
      </c>
      <c r="D11" s="99" t="s">
        <v>85</v>
      </c>
      <c r="E11" s="99" t="s">
        <v>94</v>
      </c>
      <c r="F11" s="428"/>
      <c r="G11" s="428"/>
      <c r="H11" s="439"/>
      <c r="I11" s="428"/>
      <c r="J11" s="426"/>
      <c r="K11" s="426"/>
    </row>
    <row r="12" spans="1:22" ht="14.65" customHeight="1">
      <c r="A12" s="130">
        <v>1</v>
      </c>
      <c r="B12" s="131" t="s">
        <v>82</v>
      </c>
      <c r="C12" s="130" t="s">
        <v>93</v>
      </c>
      <c r="D12" s="131" t="s">
        <v>82</v>
      </c>
      <c r="E12" s="130" t="s">
        <v>91</v>
      </c>
      <c r="F12" s="131">
        <f>ROUND(0.5*$P$3,0)</f>
        <v>88</v>
      </c>
      <c r="G12" s="433">
        <v>2.5</v>
      </c>
      <c r="H12" s="447"/>
      <c r="I12" s="130">
        <f>$A39</f>
        <v>0</v>
      </c>
      <c r="J12" s="426"/>
      <c r="K12" s="426"/>
      <c r="L12" s="85"/>
      <c r="N12" s="85"/>
      <c r="P12" s="85"/>
      <c r="R12" s="85"/>
      <c r="T12" s="85"/>
      <c r="V12" s="85"/>
    </row>
    <row r="13" spans="1:22" ht="14.65" customHeight="1">
      <c r="A13" s="130">
        <v>2</v>
      </c>
      <c r="B13" s="131" t="s">
        <v>104</v>
      </c>
      <c r="C13" s="130" t="s">
        <v>93</v>
      </c>
      <c r="D13" s="131" t="s">
        <v>83</v>
      </c>
      <c r="E13" s="130" t="s">
        <v>92</v>
      </c>
      <c r="F13" s="131">
        <f>ROUND(0.2*$P$3,0)</f>
        <v>35</v>
      </c>
      <c r="G13" s="434"/>
      <c r="H13" s="447"/>
      <c r="I13" s="152">
        <f>$A68</f>
        <v>0</v>
      </c>
      <c r="J13" s="426"/>
      <c r="K13" s="426"/>
      <c r="L13" s="85"/>
      <c r="N13" s="85"/>
      <c r="P13" s="85"/>
      <c r="R13" s="85"/>
      <c r="T13" s="85"/>
      <c r="V13" s="85"/>
    </row>
    <row r="14" spans="1:22" ht="14.65" customHeight="1">
      <c r="A14" s="130">
        <v>3</v>
      </c>
      <c r="B14" s="131" t="s">
        <v>82</v>
      </c>
      <c r="C14" s="130" t="s">
        <v>93</v>
      </c>
      <c r="D14" s="131" t="s">
        <v>81</v>
      </c>
      <c r="E14" s="130" t="s">
        <v>92</v>
      </c>
      <c r="F14" s="132">
        <v>20</v>
      </c>
      <c r="G14" s="434"/>
      <c r="H14" s="447"/>
      <c r="I14" s="152">
        <f>$A97</f>
        <v>0</v>
      </c>
      <c r="J14" s="426"/>
      <c r="K14" s="426"/>
      <c r="L14" s="85"/>
      <c r="N14" s="85"/>
      <c r="P14" s="85"/>
      <c r="R14" s="85"/>
      <c r="T14" s="85"/>
      <c r="V14" s="85"/>
    </row>
    <row r="15" spans="1:22">
      <c r="A15" s="130">
        <v>4</v>
      </c>
      <c r="B15" s="138" t="s">
        <v>80</v>
      </c>
      <c r="C15" s="132" t="s">
        <v>79</v>
      </c>
      <c r="D15" s="138" t="s">
        <v>82</v>
      </c>
      <c r="E15" s="132" t="s">
        <v>91</v>
      </c>
      <c r="F15" s="132">
        <f>ROUND(0.25*$P$3,0)</f>
        <v>44</v>
      </c>
      <c r="G15" s="434"/>
      <c r="H15" s="447"/>
      <c r="I15" s="152">
        <f>$A126</f>
        <v>0</v>
      </c>
      <c r="L15" s="85"/>
      <c r="N15" s="85"/>
      <c r="P15" s="85"/>
      <c r="R15" s="85"/>
      <c r="T15" s="85"/>
      <c r="V15" s="85"/>
    </row>
    <row r="16" spans="1:22" ht="18.5">
      <c r="A16" s="455" t="s">
        <v>13</v>
      </c>
      <c r="B16" s="328" t="s">
        <v>95</v>
      </c>
      <c r="C16" s="328"/>
      <c r="D16" s="328"/>
      <c r="E16" s="328"/>
      <c r="F16" s="328"/>
      <c r="G16" s="328"/>
      <c r="H16" s="328"/>
      <c r="I16" s="137" t="s">
        <v>90</v>
      </c>
      <c r="J16" s="136"/>
      <c r="K16" s="136"/>
      <c r="L16" s="85"/>
      <c r="N16" s="85"/>
      <c r="P16" s="85"/>
      <c r="R16" s="85"/>
      <c r="T16" s="85"/>
    </row>
    <row r="17" spans="1:38" ht="18.5">
      <c r="A17" s="456"/>
      <c r="B17" s="328" t="s">
        <v>89</v>
      </c>
      <c r="C17" s="328"/>
      <c r="D17" s="328" t="s">
        <v>88</v>
      </c>
      <c r="E17" s="328"/>
      <c r="F17" s="446" t="s">
        <v>16</v>
      </c>
      <c r="G17" s="446" t="s">
        <v>57</v>
      </c>
      <c r="H17" s="448" t="s">
        <v>137</v>
      </c>
      <c r="I17" s="446" t="s">
        <v>87</v>
      </c>
      <c r="J17" s="136"/>
      <c r="K17" s="136"/>
      <c r="L17" s="85"/>
      <c r="N17" s="85"/>
      <c r="P17" s="85"/>
      <c r="R17" s="85"/>
      <c r="T17" s="85"/>
    </row>
    <row r="18" spans="1:38" ht="26">
      <c r="A18" s="457"/>
      <c r="B18" s="135" t="s">
        <v>86</v>
      </c>
      <c r="C18" s="141" t="s">
        <v>84</v>
      </c>
      <c r="D18" s="141" t="s">
        <v>85</v>
      </c>
      <c r="E18" s="141" t="s">
        <v>84</v>
      </c>
      <c r="F18" s="446"/>
      <c r="G18" s="446"/>
      <c r="H18" s="448"/>
      <c r="I18" s="446"/>
      <c r="J18" s="134"/>
      <c r="K18" s="134"/>
      <c r="L18" s="85"/>
      <c r="N18" s="85"/>
      <c r="P18" s="85"/>
      <c r="R18" s="85"/>
      <c r="T18" s="85"/>
    </row>
    <row r="19" spans="1:38" ht="18.5">
      <c r="A19" s="130">
        <v>1</v>
      </c>
      <c r="B19" s="131" t="s">
        <v>82</v>
      </c>
      <c r="C19" s="130" t="s">
        <v>96</v>
      </c>
      <c r="D19" s="131" t="s">
        <v>104</v>
      </c>
      <c r="E19" s="130" t="s">
        <v>97</v>
      </c>
      <c r="F19" s="131">
        <f>ROUND(0.5*$P$4,0)</f>
        <v>60</v>
      </c>
      <c r="G19" s="466">
        <v>2.5</v>
      </c>
      <c r="H19" s="482"/>
      <c r="I19" s="152">
        <f>$A155</f>
        <v>0</v>
      </c>
      <c r="J19" s="128"/>
      <c r="K19" s="129"/>
      <c r="L19" s="133"/>
      <c r="M19" s="133"/>
      <c r="N19" s="133"/>
      <c r="O19" s="133"/>
      <c r="P19" s="133"/>
      <c r="Q19" s="133"/>
      <c r="R19" s="133"/>
      <c r="S19" s="133"/>
    </row>
    <row r="20" spans="1:38">
      <c r="A20" s="130">
        <v>2</v>
      </c>
      <c r="B20" s="131" t="s">
        <v>82</v>
      </c>
      <c r="C20" s="130" t="s">
        <v>96</v>
      </c>
      <c r="D20" s="131" t="s">
        <v>82</v>
      </c>
      <c r="E20" s="130" t="s">
        <v>97</v>
      </c>
      <c r="F20" s="131">
        <v>20</v>
      </c>
      <c r="G20" s="466"/>
      <c r="H20" s="482"/>
      <c r="I20" s="152">
        <f>$A184</f>
        <v>0</v>
      </c>
      <c r="J20" s="128"/>
      <c r="K20" s="129"/>
      <c r="L20" s="129"/>
      <c r="M20" s="127"/>
      <c r="N20" s="127"/>
      <c r="O20" s="126"/>
      <c r="P20" s="128"/>
      <c r="Q20" s="126"/>
      <c r="R20" s="127"/>
      <c r="S20" s="127"/>
      <c r="T20" s="127"/>
      <c r="U20" s="126"/>
    </row>
    <row r="21" spans="1:38">
      <c r="F21" s="69"/>
      <c r="G21" s="69"/>
      <c r="H21" s="69"/>
      <c r="I21" s="69"/>
      <c r="J21" s="69"/>
      <c r="K21" s="67"/>
      <c r="L21" s="67"/>
      <c r="M21" s="67"/>
      <c r="N21" s="67"/>
      <c r="O21" s="68"/>
      <c r="P21" s="69"/>
      <c r="Q21" s="68"/>
      <c r="R21" s="67"/>
      <c r="S21" s="67"/>
      <c r="T21" s="67"/>
      <c r="U21" s="68"/>
      <c r="Z21" s="29"/>
      <c r="AA21" s="29"/>
      <c r="AB21" s="29"/>
      <c r="AC21" s="29"/>
      <c r="AD21" s="29"/>
      <c r="AE21" s="29"/>
      <c r="AF21" s="29"/>
      <c r="AG21" s="29"/>
      <c r="AH21" s="29"/>
      <c r="AI21" s="29"/>
      <c r="AJ21" s="29"/>
      <c r="AK21" s="29"/>
      <c r="AL21" s="29"/>
    </row>
    <row r="22" spans="1:38">
      <c r="F22" s="69"/>
      <c r="G22" s="69"/>
      <c r="H22" s="69"/>
      <c r="I22" s="69"/>
      <c r="J22" s="69"/>
      <c r="K22" s="67"/>
      <c r="L22" s="67"/>
      <c r="M22" s="67"/>
      <c r="N22" s="67"/>
      <c r="O22" s="68"/>
      <c r="P22" s="69"/>
      <c r="Q22" s="68"/>
      <c r="R22" s="67"/>
      <c r="S22" s="67"/>
      <c r="T22" s="67"/>
      <c r="U22" s="68"/>
      <c r="Z22" s="29"/>
      <c r="AA22" s="29"/>
      <c r="AB22" s="29"/>
      <c r="AC22" s="29"/>
      <c r="AD22" s="29"/>
      <c r="AE22" s="29"/>
      <c r="AF22" s="29"/>
      <c r="AG22" s="29"/>
      <c r="AH22" s="29"/>
      <c r="AI22" s="29"/>
      <c r="AJ22" s="29"/>
      <c r="AK22" s="29"/>
      <c r="AL22" s="29"/>
    </row>
    <row r="23" spans="1:38" ht="15" thickBot="1">
      <c r="Z23" s="29"/>
      <c r="AA23" s="29"/>
      <c r="AB23" s="29"/>
      <c r="AC23" s="29"/>
      <c r="AD23" s="29"/>
      <c r="AE23" s="29"/>
      <c r="AF23" s="29"/>
      <c r="AG23" s="29"/>
      <c r="AH23" s="29"/>
      <c r="AI23" s="29"/>
      <c r="AJ23" s="29"/>
      <c r="AK23" s="29"/>
      <c r="AL23" s="29"/>
    </row>
    <row r="24" spans="1:38" customFormat="1" ht="16" thickBot="1">
      <c r="A24" s="125" t="s">
        <v>25</v>
      </c>
      <c r="B24" s="458" t="str" cm="1">
        <f t="array" aca="1" ref="B24" ca="1">INDIRECT( "b" &amp;(9+$A$25))</f>
        <v>Rising Edge</v>
      </c>
      <c r="C24" s="459"/>
      <c r="D24" s="459"/>
      <c r="E24" s="150" t="str" cm="1">
        <f t="array" aca="1" ref="E24" ca="1">"PSI "&amp;INDIRECT( "b" &amp;(11+$A25))</f>
        <v>PSI 7 → 7</v>
      </c>
      <c r="F24" s="151" t="str" cm="1">
        <f t="array" aca="1" ref="F24" ca="1">"VID (mV) = "&amp;INDIRECT("c"&amp;(11+$A25))</f>
        <v>VID (mV) = 550 → 1200</v>
      </c>
      <c r="G24" s="458" t="str" cm="1">
        <f t="array" aca="1" ref="G24" ca="1">INDIRECT( "d" &amp;(9+$A$25))</f>
        <v>Falling Edge</v>
      </c>
      <c r="H24" s="462"/>
      <c r="I24" s="462"/>
      <c r="J24" s="463"/>
      <c r="K24" s="150" t="str" cm="1">
        <f t="array" aca="1" ref="K24" ca="1">"PSI "&amp;INDIRECT( "d" &amp;(11+$A25))</f>
        <v>PSI 7 → 7</v>
      </c>
      <c r="L24" s="151" t="str" cm="1">
        <f t="array" aca="1" ref="L24" ca="1">"VID (mV) = "&amp;INDIRECT("e"&amp;(11+$A25))</f>
        <v>VID (mV) = 1200 → 550</v>
      </c>
      <c r="M24" s="11"/>
      <c r="N24" s="11"/>
      <c r="O24" s="11"/>
      <c r="P24" s="11"/>
      <c r="Q24" s="11"/>
      <c r="R24" s="11"/>
      <c r="S24" s="11"/>
      <c r="T24" s="11"/>
      <c r="U24" s="11"/>
      <c r="V24" s="11"/>
      <c r="W24" s="11"/>
      <c r="X24" s="11"/>
      <c r="Z24" s="29"/>
      <c r="AA24" s="29"/>
      <c r="AB24" s="29"/>
      <c r="AC24" s="29"/>
      <c r="AD24" s="29"/>
      <c r="AE24" s="29"/>
      <c r="AF24" s="29"/>
      <c r="AG24" s="29"/>
      <c r="AH24" s="29"/>
      <c r="AI24" s="29"/>
      <c r="AJ24" s="29"/>
      <c r="AK24" s="29"/>
      <c r="AL24" s="29"/>
    </row>
    <row r="25" spans="1:38" customFormat="1" ht="25">
      <c r="A25" s="74">
        <f>$A12</f>
        <v>1</v>
      </c>
      <c r="B25" s="278"/>
      <c r="C25" s="279"/>
      <c r="D25" s="279"/>
      <c r="E25" s="279"/>
      <c r="F25" s="280"/>
      <c r="G25" s="369"/>
      <c r="H25" s="370"/>
      <c r="I25" s="370"/>
      <c r="J25" s="370"/>
      <c r="K25" s="370"/>
      <c r="L25" s="451"/>
      <c r="M25" s="11"/>
      <c r="N25" s="11"/>
      <c r="O25" s="11"/>
      <c r="P25" s="11"/>
      <c r="Q25" s="11"/>
      <c r="R25" s="11"/>
      <c r="S25" s="11"/>
      <c r="T25" s="11"/>
      <c r="U25" s="11"/>
      <c r="V25" s="11"/>
      <c r="W25" s="11"/>
      <c r="X25" s="11"/>
      <c r="Z25" s="29"/>
      <c r="AA25" s="29"/>
      <c r="AB25" s="29"/>
      <c r="AC25" s="29"/>
      <c r="AD25" s="29"/>
      <c r="AE25" s="29"/>
      <c r="AF25" s="29"/>
      <c r="AG25" s="29"/>
      <c r="AH25" s="29"/>
      <c r="AI25" s="29"/>
      <c r="AJ25" s="29"/>
      <c r="AK25" s="29"/>
      <c r="AL25" s="29"/>
    </row>
    <row r="26" spans="1:38" customFormat="1">
      <c r="A26" s="75"/>
      <c r="B26" s="281"/>
      <c r="C26" s="282"/>
      <c r="D26" s="282"/>
      <c r="E26" s="282"/>
      <c r="F26" s="283"/>
      <c r="G26" s="371"/>
      <c r="H26" s="452"/>
      <c r="I26" s="452"/>
      <c r="J26" s="452"/>
      <c r="K26" s="452"/>
      <c r="L26" s="453"/>
      <c r="M26" s="11"/>
      <c r="N26" s="11"/>
      <c r="O26" s="11"/>
      <c r="P26" s="11"/>
      <c r="Q26" s="11"/>
      <c r="R26" s="11"/>
      <c r="S26" s="11"/>
      <c r="T26" s="11"/>
      <c r="U26" s="11"/>
      <c r="V26" s="11"/>
      <c r="W26" s="11"/>
      <c r="X26" s="11"/>
      <c r="Z26" s="29"/>
      <c r="AA26" s="29"/>
      <c r="AB26" s="29"/>
      <c r="AC26" s="29"/>
      <c r="AD26" s="29"/>
      <c r="AE26" s="29"/>
      <c r="AF26" s="29"/>
      <c r="AG26" s="29"/>
      <c r="AH26" s="29"/>
      <c r="AI26" s="29"/>
      <c r="AJ26" s="29"/>
      <c r="AK26" s="29"/>
      <c r="AL26" s="29"/>
    </row>
    <row r="27" spans="1:38" customFormat="1">
      <c r="A27" s="464" t="str" cm="1">
        <f t="array" aca="1" ref="A27" ca="1">INDIRECT("f"&amp;(9+$A$25))</f>
        <v>IDD Set
(A)</v>
      </c>
      <c r="B27" s="281"/>
      <c r="C27" s="282"/>
      <c r="D27" s="282"/>
      <c r="E27" s="282"/>
      <c r="F27" s="283"/>
      <c r="G27" s="371"/>
      <c r="H27" s="452"/>
      <c r="I27" s="452"/>
      <c r="J27" s="452"/>
      <c r="K27" s="452"/>
      <c r="L27" s="453"/>
      <c r="M27" s="11"/>
      <c r="N27" s="11"/>
      <c r="O27" s="11"/>
      <c r="P27" s="11"/>
      <c r="Q27" s="11"/>
      <c r="R27" s="11"/>
      <c r="S27" s="11"/>
      <c r="T27" s="11"/>
      <c r="U27" s="11"/>
      <c r="V27" s="11"/>
      <c r="W27" s="11"/>
      <c r="X27" s="11"/>
      <c r="Z27" s="29"/>
      <c r="AA27" s="29"/>
      <c r="AB27" s="29"/>
      <c r="AC27" s="29"/>
      <c r="AD27" s="29"/>
      <c r="AE27" s="29"/>
      <c r="AF27" s="29"/>
      <c r="AG27" s="29"/>
      <c r="AH27" s="29"/>
      <c r="AI27" s="29"/>
      <c r="AJ27" s="29"/>
      <c r="AK27" s="29"/>
      <c r="AL27" s="29"/>
    </row>
    <row r="28" spans="1:38" customFormat="1">
      <c r="A28" s="465"/>
      <c r="B28" s="281"/>
      <c r="C28" s="282"/>
      <c r="D28" s="282"/>
      <c r="E28" s="282"/>
      <c r="F28" s="283"/>
      <c r="G28" s="371"/>
      <c r="H28" s="452"/>
      <c r="I28" s="452"/>
      <c r="J28" s="452"/>
      <c r="K28" s="452"/>
      <c r="L28" s="453"/>
      <c r="M28" s="11"/>
      <c r="N28" s="11"/>
      <c r="O28" s="11"/>
      <c r="P28" s="11"/>
      <c r="Q28" s="11"/>
      <c r="R28" s="11"/>
      <c r="S28" s="11"/>
      <c r="T28" s="11"/>
      <c r="U28" s="11"/>
      <c r="V28" s="11"/>
      <c r="W28" s="11"/>
      <c r="X28" s="11"/>
      <c r="Z28" s="29"/>
      <c r="AA28" s="29"/>
      <c r="AB28" s="29"/>
      <c r="AC28" s="29"/>
      <c r="AD28" s="29"/>
      <c r="AE28" s="29"/>
      <c r="AF28" s="29"/>
      <c r="AG28" s="29"/>
      <c r="AH28" s="29"/>
      <c r="AI28" s="29"/>
      <c r="AJ28" s="29"/>
      <c r="AK28" s="29"/>
      <c r="AL28" s="29"/>
    </row>
    <row r="29" spans="1:38" customFormat="1" ht="14.65" customHeight="1">
      <c r="A29" s="460" cm="1">
        <f t="array" aca="1" ref="A29" ca="1">INDIRECT("f"&amp;(11+$A$25))</f>
        <v>88</v>
      </c>
      <c r="B29" s="281"/>
      <c r="C29" s="282"/>
      <c r="D29" s="282"/>
      <c r="E29" s="282"/>
      <c r="F29" s="283"/>
      <c r="G29" s="371"/>
      <c r="H29" s="452"/>
      <c r="I29" s="452"/>
      <c r="J29" s="452"/>
      <c r="K29" s="452"/>
      <c r="L29" s="453"/>
      <c r="M29" s="11"/>
      <c r="N29" s="11"/>
      <c r="O29" s="11"/>
      <c r="P29" s="11"/>
      <c r="Q29" s="11"/>
      <c r="R29" s="11"/>
      <c r="S29" s="11"/>
      <c r="T29" s="11"/>
      <c r="U29" s="11"/>
      <c r="V29" s="11"/>
      <c r="W29" s="11"/>
      <c r="X29" s="11"/>
      <c r="Z29" s="29"/>
      <c r="AA29" s="29"/>
      <c r="AB29" s="29"/>
      <c r="AC29" s="29"/>
      <c r="AD29" s="29"/>
      <c r="AE29" s="29"/>
      <c r="AF29" s="29"/>
      <c r="AG29" s="29"/>
      <c r="AH29" s="29"/>
      <c r="AI29" s="29"/>
      <c r="AJ29" s="29"/>
      <c r="AK29" s="29"/>
      <c r="AL29" s="29"/>
    </row>
    <row r="30" spans="1:38" customFormat="1" ht="14.65" customHeight="1">
      <c r="A30" s="461"/>
      <c r="B30" s="281"/>
      <c r="C30" s="282"/>
      <c r="D30" s="282"/>
      <c r="E30" s="282"/>
      <c r="F30" s="283"/>
      <c r="G30" s="371"/>
      <c r="H30" s="452"/>
      <c r="I30" s="452"/>
      <c r="J30" s="452"/>
      <c r="K30" s="452"/>
      <c r="L30" s="453"/>
      <c r="M30" s="11"/>
      <c r="N30" s="11"/>
      <c r="O30" s="11"/>
      <c r="P30" s="11"/>
      <c r="Q30" s="11"/>
      <c r="R30" s="11"/>
      <c r="S30" s="11"/>
      <c r="T30" s="11"/>
      <c r="U30" s="11"/>
      <c r="V30" s="11"/>
      <c r="W30" s="11"/>
      <c r="X30" s="11"/>
      <c r="Z30" s="29"/>
      <c r="AA30" s="29"/>
      <c r="AB30" s="29"/>
      <c r="AC30" s="29"/>
      <c r="AD30" s="29"/>
      <c r="AE30" s="29"/>
      <c r="AF30" s="29"/>
      <c r="AG30" s="29"/>
      <c r="AH30" s="29"/>
      <c r="AI30" s="29"/>
      <c r="AJ30" s="29"/>
      <c r="AK30" s="29"/>
      <c r="AL30" s="29"/>
    </row>
    <row r="31" spans="1:38" customFormat="1" ht="15.5">
      <c r="A31" s="124" t="str" cm="1">
        <f t="array" aca="1" ref="A31" ca="1">INDIRECT("g"&amp;(9+$A$25))</f>
        <v>Slew Rate
(mV/us)</v>
      </c>
      <c r="B31" s="281"/>
      <c r="C31" s="282"/>
      <c r="D31" s="282"/>
      <c r="E31" s="282"/>
      <c r="F31" s="283"/>
      <c r="G31" s="371"/>
      <c r="H31" s="452"/>
      <c r="I31" s="452"/>
      <c r="J31" s="452"/>
      <c r="K31" s="452"/>
      <c r="L31" s="453"/>
      <c r="M31" s="11"/>
      <c r="N31" s="11"/>
      <c r="O31" s="11"/>
      <c r="P31" s="11"/>
      <c r="Q31" s="11"/>
      <c r="R31" s="11"/>
      <c r="S31" s="11"/>
      <c r="T31" s="11"/>
      <c r="U31" s="11"/>
      <c r="V31" s="11"/>
      <c r="W31" s="11"/>
      <c r="X31" s="11"/>
      <c r="Z31" s="29"/>
      <c r="AA31" s="29"/>
      <c r="AB31" s="29"/>
      <c r="AC31" s="29"/>
      <c r="AD31" s="29"/>
      <c r="AE31" s="29"/>
      <c r="AF31" s="29"/>
      <c r="AG31" s="29"/>
      <c r="AH31" s="29"/>
      <c r="AI31" s="29"/>
      <c r="AJ31" s="29"/>
      <c r="AK31" s="29"/>
      <c r="AL31" s="29"/>
    </row>
    <row r="32" spans="1:38" customFormat="1" ht="14.65" customHeight="1">
      <c r="A32" s="119" cm="1">
        <f t="array" aca="1" ref="A32" ca="1">INDIRECT("g"&amp;(11+$A$25))</f>
        <v>2.5</v>
      </c>
      <c r="B32" s="281"/>
      <c r="C32" s="282"/>
      <c r="D32" s="282"/>
      <c r="E32" s="282"/>
      <c r="F32" s="283"/>
      <c r="G32" s="371"/>
      <c r="H32" s="452"/>
      <c r="I32" s="452"/>
      <c r="J32" s="452"/>
      <c r="K32" s="452"/>
      <c r="L32" s="453"/>
      <c r="M32" s="11"/>
      <c r="N32" s="11"/>
      <c r="O32" s="11"/>
      <c r="P32" s="11"/>
      <c r="Q32" s="11"/>
      <c r="R32" s="11"/>
      <c r="S32" s="11"/>
      <c r="T32" s="11"/>
      <c r="U32" s="11"/>
      <c r="V32" s="11"/>
      <c r="W32" s="11"/>
      <c r="X32" s="11"/>
      <c r="Z32" s="29"/>
      <c r="AA32" s="29"/>
      <c r="AB32" s="29"/>
      <c r="AC32" s="29"/>
      <c r="AD32" s="29"/>
      <c r="AE32" s="29"/>
      <c r="AF32" s="29"/>
      <c r="AG32" s="29"/>
      <c r="AH32" s="29"/>
      <c r="AI32" s="29"/>
      <c r="AJ32" s="29"/>
      <c r="AK32" s="29"/>
      <c r="AL32" s="29"/>
    </row>
    <row r="33" spans="1:38" customFormat="1" ht="14.65" customHeight="1">
      <c r="A33" s="123"/>
      <c r="B33" s="281"/>
      <c r="C33" s="282"/>
      <c r="D33" s="282"/>
      <c r="E33" s="282"/>
      <c r="F33" s="283"/>
      <c r="G33" s="371"/>
      <c r="H33" s="452"/>
      <c r="I33" s="452"/>
      <c r="J33" s="452"/>
      <c r="K33" s="452"/>
      <c r="L33" s="453"/>
      <c r="M33" s="11"/>
      <c r="N33" s="11"/>
      <c r="O33" s="11"/>
      <c r="P33" s="11"/>
      <c r="Q33" s="11"/>
      <c r="R33" s="11"/>
      <c r="S33" s="11"/>
      <c r="T33" s="11"/>
      <c r="U33" s="11"/>
      <c r="V33" s="11"/>
      <c r="W33" s="11"/>
      <c r="X33" s="11"/>
      <c r="Z33" s="29"/>
      <c r="AA33" s="29"/>
      <c r="AB33" s="29"/>
      <c r="AC33" s="29"/>
      <c r="AD33" s="29"/>
      <c r="AE33" s="29"/>
      <c r="AF33" s="29"/>
      <c r="AG33" s="29"/>
      <c r="AH33" s="29"/>
      <c r="AI33" s="29"/>
      <c r="AJ33" s="29"/>
      <c r="AK33" s="29"/>
      <c r="AL33" s="29"/>
    </row>
    <row r="34" spans="1:38" customFormat="1" ht="14.65" customHeight="1">
      <c r="A34" s="172"/>
      <c r="B34" s="281"/>
      <c r="C34" s="282"/>
      <c r="D34" s="282"/>
      <c r="E34" s="282"/>
      <c r="F34" s="283"/>
      <c r="G34" s="371"/>
      <c r="H34" s="452"/>
      <c r="I34" s="452"/>
      <c r="J34" s="452"/>
      <c r="K34" s="452"/>
      <c r="L34" s="453"/>
      <c r="M34" s="11"/>
      <c r="N34" s="11"/>
      <c r="O34" s="11"/>
      <c r="P34" s="11"/>
      <c r="Q34" s="11"/>
      <c r="R34" s="11"/>
      <c r="S34" s="11"/>
      <c r="T34" s="11"/>
      <c r="U34" s="11"/>
      <c r="V34" s="11"/>
      <c r="W34" s="11"/>
      <c r="X34" s="11"/>
      <c r="Z34" s="29"/>
      <c r="AA34" s="29"/>
      <c r="AB34" s="29"/>
      <c r="AC34" s="29"/>
      <c r="AD34" s="29"/>
      <c r="AE34" s="29"/>
      <c r="AF34" s="29"/>
      <c r="AG34" s="29"/>
      <c r="AH34" s="29"/>
      <c r="AI34" s="29"/>
      <c r="AJ34" s="29"/>
      <c r="AK34" s="29"/>
      <c r="AL34" s="29"/>
    </row>
    <row r="35" spans="1:38" customFormat="1" ht="15.5">
      <c r="A35" s="172"/>
      <c r="B35" s="281"/>
      <c r="C35" s="282"/>
      <c r="D35" s="282"/>
      <c r="E35" s="282"/>
      <c r="F35" s="283"/>
      <c r="G35" s="371"/>
      <c r="H35" s="452"/>
      <c r="I35" s="452"/>
      <c r="J35" s="452"/>
      <c r="K35" s="452"/>
      <c r="L35" s="453"/>
      <c r="M35" s="11"/>
      <c r="N35" s="11"/>
      <c r="O35" s="11"/>
      <c r="P35" s="11"/>
      <c r="Q35" s="11"/>
      <c r="R35" s="11"/>
      <c r="S35" s="11"/>
      <c r="T35" s="11"/>
      <c r="U35" s="11"/>
      <c r="V35" s="11"/>
      <c r="W35" s="11"/>
      <c r="X35" s="11"/>
      <c r="Z35" s="29"/>
      <c r="AA35" s="29"/>
      <c r="AB35" s="29"/>
      <c r="AC35" s="29"/>
      <c r="AD35" s="29"/>
      <c r="AE35" s="29"/>
      <c r="AF35" s="29"/>
      <c r="AG35" s="29"/>
      <c r="AH35" s="29"/>
      <c r="AI35" s="29"/>
      <c r="AJ35" s="29"/>
      <c r="AK35" s="29"/>
      <c r="AL35" s="29"/>
    </row>
    <row r="36" spans="1:38" customFormat="1" ht="15" customHeight="1">
      <c r="A36" s="467" t="str" cm="1">
        <f t="array" aca="1" ref="A36" ca="1">INDIRECT("i"&amp;(9+$A$25))</f>
        <v>Does VRM react to the PSI command?</v>
      </c>
      <c r="B36" s="281"/>
      <c r="C36" s="282"/>
      <c r="D36" s="282"/>
      <c r="E36" s="282"/>
      <c r="F36" s="283"/>
      <c r="G36" s="371"/>
      <c r="H36" s="452"/>
      <c r="I36" s="452"/>
      <c r="J36" s="452"/>
      <c r="K36" s="452"/>
      <c r="L36" s="453"/>
      <c r="M36" s="11"/>
      <c r="N36" s="11"/>
      <c r="O36" s="11"/>
      <c r="P36" s="11"/>
      <c r="Q36" s="11"/>
      <c r="R36" s="11"/>
      <c r="S36" s="11"/>
      <c r="T36" s="11"/>
      <c r="U36" s="11"/>
      <c r="V36" s="11"/>
      <c r="W36" s="11"/>
      <c r="X36" s="11"/>
      <c r="Z36" s="29"/>
      <c r="AA36" s="29"/>
      <c r="AB36" s="29"/>
      <c r="AC36" s="29"/>
      <c r="AD36" s="29"/>
      <c r="AE36" s="29"/>
      <c r="AF36" s="29"/>
      <c r="AG36" s="29"/>
      <c r="AH36" s="29"/>
      <c r="AI36" s="29"/>
      <c r="AJ36" s="29"/>
      <c r="AK36" s="29"/>
      <c r="AL36" s="29"/>
    </row>
    <row r="37" spans="1:38" customFormat="1" ht="14.65" customHeight="1">
      <c r="A37" s="468"/>
      <c r="B37" s="281"/>
      <c r="C37" s="282"/>
      <c r="D37" s="282"/>
      <c r="E37" s="282"/>
      <c r="F37" s="283"/>
      <c r="G37" s="371"/>
      <c r="H37" s="452"/>
      <c r="I37" s="452"/>
      <c r="J37" s="452"/>
      <c r="K37" s="452"/>
      <c r="L37" s="453"/>
      <c r="M37" s="11"/>
      <c r="N37" s="11"/>
      <c r="O37" s="11"/>
      <c r="P37" s="11"/>
      <c r="Q37" s="11"/>
      <c r="R37" s="11"/>
      <c r="S37" s="11"/>
      <c r="T37" s="11"/>
      <c r="U37" s="11"/>
      <c r="V37" s="11"/>
      <c r="W37" s="11"/>
      <c r="X37" s="11"/>
      <c r="Z37" s="29"/>
      <c r="AA37" s="29"/>
      <c r="AB37" s="29"/>
      <c r="AC37" s="29"/>
      <c r="AD37" s="29"/>
      <c r="AE37" s="29"/>
      <c r="AF37" s="29"/>
      <c r="AG37" s="29"/>
      <c r="AH37" s="29"/>
      <c r="AI37" s="29"/>
      <c r="AJ37" s="29"/>
      <c r="AK37" s="29"/>
      <c r="AL37" s="29"/>
    </row>
    <row r="38" spans="1:38" customFormat="1">
      <c r="A38" s="469"/>
      <c r="B38" s="281"/>
      <c r="C38" s="282"/>
      <c r="D38" s="282"/>
      <c r="E38" s="282"/>
      <c r="F38" s="283"/>
      <c r="G38" s="371"/>
      <c r="H38" s="452"/>
      <c r="I38" s="452"/>
      <c r="J38" s="452"/>
      <c r="K38" s="452"/>
      <c r="L38" s="453"/>
      <c r="M38" s="11"/>
      <c r="N38" s="11"/>
      <c r="O38" s="11"/>
      <c r="P38" s="11"/>
      <c r="Q38" s="11"/>
      <c r="R38" s="11"/>
      <c r="S38" s="11"/>
      <c r="T38" s="11"/>
      <c r="U38" s="11"/>
      <c r="V38" s="11"/>
      <c r="W38" s="11"/>
      <c r="X38" s="11"/>
      <c r="Z38" s="29"/>
      <c r="AA38" s="29"/>
      <c r="AB38" s="29"/>
      <c r="AC38" s="29"/>
      <c r="AD38" s="29"/>
      <c r="AE38" s="29"/>
      <c r="AF38" s="29"/>
      <c r="AG38" s="29"/>
      <c r="AH38" s="29"/>
      <c r="AI38" s="29"/>
      <c r="AJ38" s="29"/>
      <c r="AK38" s="29"/>
      <c r="AL38" s="29"/>
    </row>
    <row r="39" spans="1:38" customFormat="1" ht="15" customHeight="1">
      <c r="A39" s="117"/>
      <c r="B39" s="281"/>
      <c r="C39" s="282"/>
      <c r="D39" s="282"/>
      <c r="E39" s="282"/>
      <c r="F39" s="283"/>
      <c r="G39" s="371"/>
      <c r="H39" s="452"/>
      <c r="I39" s="452"/>
      <c r="J39" s="452"/>
      <c r="K39" s="452"/>
      <c r="L39" s="453"/>
      <c r="M39" s="11"/>
      <c r="N39" s="11"/>
      <c r="O39" s="11"/>
      <c r="P39" s="11"/>
      <c r="Q39" s="11"/>
      <c r="R39" s="11"/>
      <c r="S39" s="11"/>
      <c r="T39" s="11"/>
      <c r="U39" s="11"/>
      <c r="V39" s="11"/>
      <c r="W39" s="11"/>
      <c r="X39" s="11"/>
      <c r="Z39" s="29"/>
      <c r="AA39" s="29"/>
      <c r="AB39" s="29"/>
      <c r="AC39" s="29"/>
      <c r="AD39" s="29"/>
      <c r="AE39" s="29"/>
      <c r="AF39" s="29"/>
      <c r="AG39" s="29"/>
      <c r="AH39" s="29"/>
      <c r="AI39" s="29"/>
      <c r="AJ39" s="29"/>
      <c r="AK39" s="29"/>
      <c r="AL39" s="29"/>
    </row>
    <row r="40" spans="1:38" customFormat="1" ht="15" customHeight="1">
      <c r="A40" s="157"/>
      <c r="B40" s="281"/>
      <c r="C40" s="282"/>
      <c r="D40" s="282"/>
      <c r="E40" s="282"/>
      <c r="F40" s="283"/>
      <c r="G40" s="371"/>
      <c r="H40" s="452"/>
      <c r="I40" s="452"/>
      <c r="J40" s="452"/>
      <c r="K40" s="452"/>
      <c r="L40" s="453"/>
      <c r="M40" s="11"/>
      <c r="N40" s="11"/>
      <c r="O40" s="11"/>
      <c r="P40" s="11"/>
      <c r="Q40" s="11"/>
      <c r="R40" s="11"/>
      <c r="S40" s="11"/>
      <c r="T40" s="11"/>
      <c r="U40" s="11"/>
      <c r="V40" s="11"/>
      <c r="W40" s="11"/>
      <c r="X40" s="11"/>
      <c r="Z40" s="29"/>
      <c r="AA40" s="29"/>
      <c r="AB40" s="29"/>
      <c r="AC40" s="29"/>
      <c r="AD40" s="29"/>
      <c r="AE40" s="29"/>
      <c r="AF40" s="29"/>
      <c r="AG40" s="29"/>
      <c r="AH40" s="29"/>
      <c r="AI40" s="29"/>
      <c r="AJ40" s="29"/>
      <c r="AK40" s="29"/>
      <c r="AL40" s="29"/>
    </row>
    <row r="41" spans="1:38" customFormat="1" ht="15" customHeight="1">
      <c r="A41" s="481" t="s">
        <v>42</v>
      </c>
      <c r="B41" s="281"/>
      <c r="C41" s="282"/>
      <c r="D41" s="282"/>
      <c r="E41" s="282"/>
      <c r="F41" s="283"/>
      <c r="G41" s="371"/>
      <c r="H41" s="452"/>
      <c r="I41" s="452"/>
      <c r="J41" s="452"/>
      <c r="K41" s="452"/>
      <c r="L41" s="453"/>
      <c r="M41" s="11"/>
      <c r="N41" s="11"/>
      <c r="O41" s="11"/>
      <c r="P41" s="11"/>
      <c r="Q41" s="11"/>
      <c r="R41" s="11"/>
      <c r="S41" s="11"/>
      <c r="T41" s="11"/>
      <c r="U41" s="11"/>
      <c r="V41" s="11"/>
      <c r="W41" s="11"/>
      <c r="X41" s="11"/>
      <c r="Z41" s="29"/>
      <c r="AA41" s="29"/>
      <c r="AB41" s="29"/>
      <c r="AC41" s="29"/>
      <c r="AD41" s="29"/>
      <c r="AE41" s="29"/>
      <c r="AF41" s="29"/>
      <c r="AG41" s="29"/>
      <c r="AH41" s="29"/>
      <c r="AI41" s="29"/>
      <c r="AJ41" s="29"/>
      <c r="AK41" s="29"/>
      <c r="AL41" s="29"/>
    </row>
    <row r="42" spans="1:38" customFormat="1">
      <c r="A42" s="481"/>
      <c r="B42" s="281"/>
      <c r="C42" s="282"/>
      <c r="D42" s="282"/>
      <c r="E42" s="282"/>
      <c r="F42" s="283"/>
      <c r="G42" s="371"/>
      <c r="H42" s="452"/>
      <c r="I42" s="452"/>
      <c r="J42" s="452"/>
      <c r="K42" s="452"/>
      <c r="L42" s="453"/>
      <c r="M42" s="11"/>
      <c r="N42" s="11"/>
      <c r="O42" s="11"/>
      <c r="P42" s="11"/>
      <c r="Q42" s="11"/>
      <c r="R42" s="11"/>
      <c r="S42" s="11"/>
      <c r="T42" s="11"/>
      <c r="U42" s="11"/>
      <c r="V42" s="11"/>
      <c r="W42" s="11"/>
      <c r="X42" s="11"/>
    </row>
    <row r="43" spans="1:38" customFormat="1">
      <c r="A43" s="149" t="s">
        <v>98</v>
      </c>
      <c r="B43" s="281"/>
      <c r="C43" s="282"/>
      <c r="D43" s="282"/>
      <c r="E43" s="282"/>
      <c r="F43" s="283"/>
      <c r="G43" s="371"/>
      <c r="H43" s="452"/>
      <c r="I43" s="452"/>
      <c r="J43" s="452"/>
      <c r="K43" s="452"/>
      <c r="L43" s="453"/>
      <c r="M43" s="11"/>
      <c r="N43" s="11"/>
      <c r="O43" s="11"/>
      <c r="P43" s="11"/>
      <c r="Q43" s="11"/>
      <c r="R43" s="11"/>
      <c r="S43" s="11"/>
      <c r="T43" s="11"/>
      <c r="U43" s="11"/>
      <c r="V43" s="11"/>
      <c r="W43" s="11"/>
      <c r="X43" s="11"/>
    </row>
    <row r="44" spans="1:38" customFormat="1">
      <c r="A44" s="481" t="s">
        <v>43</v>
      </c>
      <c r="B44" s="281"/>
      <c r="C44" s="282"/>
      <c r="D44" s="282"/>
      <c r="E44" s="282"/>
      <c r="F44" s="283"/>
      <c r="G44" s="371"/>
      <c r="H44" s="452"/>
      <c r="I44" s="452"/>
      <c r="J44" s="452"/>
      <c r="K44" s="452"/>
      <c r="L44" s="453"/>
      <c r="M44" s="11"/>
      <c r="N44" s="11"/>
      <c r="O44" s="11"/>
      <c r="P44" s="11"/>
      <c r="Q44" s="11"/>
      <c r="R44" s="11"/>
      <c r="S44" s="11"/>
      <c r="T44" s="11"/>
      <c r="U44" s="11"/>
      <c r="V44" s="11"/>
      <c r="W44" s="11"/>
      <c r="X44" s="11"/>
    </row>
    <row r="45" spans="1:38" customFormat="1" ht="14.65" customHeight="1">
      <c r="A45" s="481"/>
      <c r="B45" s="281"/>
      <c r="C45" s="282"/>
      <c r="D45" s="282"/>
      <c r="E45" s="282"/>
      <c r="F45" s="283"/>
      <c r="G45" s="371"/>
      <c r="H45" s="452"/>
      <c r="I45" s="452"/>
      <c r="J45" s="452"/>
      <c r="K45" s="452"/>
      <c r="L45" s="453"/>
      <c r="M45" s="11"/>
      <c r="N45" s="11"/>
      <c r="O45" s="11"/>
      <c r="P45" s="11"/>
      <c r="Q45" s="11"/>
      <c r="R45" s="11"/>
      <c r="S45" s="11"/>
      <c r="T45" s="11"/>
      <c r="U45" s="11"/>
      <c r="V45" s="11"/>
      <c r="W45" s="11"/>
      <c r="X45" s="11"/>
    </row>
    <row r="46" spans="1:38" customFormat="1">
      <c r="A46" s="149" t="s">
        <v>99</v>
      </c>
      <c r="B46" s="281"/>
      <c r="C46" s="282"/>
      <c r="D46" s="282"/>
      <c r="E46" s="282"/>
      <c r="F46" s="283"/>
      <c r="G46" s="371"/>
      <c r="H46" s="452"/>
      <c r="I46" s="452"/>
      <c r="J46" s="452"/>
      <c r="K46" s="452"/>
      <c r="L46" s="453"/>
      <c r="M46" s="11"/>
      <c r="N46" s="11"/>
      <c r="O46" s="11"/>
      <c r="P46" s="11"/>
      <c r="Q46" s="11"/>
      <c r="R46" s="11"/>
      <c r="S46" s="11"/>
      <c r="T46" s="11"/>
      <c r="U46" s="11"/>
      <c r="V46" s="11"/>
      <c r="W46" s="11"/>
      <c r="X46" s="11"/>
    </row>
    <row r="47" spans="1:38" customFormat="1">
      <c r="A47" s="481" t="s">
        <v>44</v>
      </c>
      <c r="B47" s="281"/>
      <c r="C47" s="282"/>
      <c r="D47" s="282"/>
      <c r="E47" s="282"/>
      <c r="F47" s="283"/>
      <c r="G47" s="371"/>
      <c r="H47" s="452"/>
      <c r="I47" s="452"/>
      <c r="J47" s="452"/>
      <c r="K47" s="452"/>
      <c r="L47" s="453"/>
      <c r="M47" s="11"/>
      <c r="N47" s="11"/>
      <c r="O47" s="11"/>
      <c r="P47" s="11"/>
      <c r="Q47" s="11"/>
      <c r="R47" s="11"/>
      <c r="S47" s="11"/>
      <c r="T47" s="11"/>
      <c r="U47" s="11"/>
      <c r="V47" s="11"/>
      <c r="W47" s="11"/>
      <c r="X47" s="11"/>
    </row>
    <row r="48" spans="1:38" customFormat="1" ht="14.65" customHeight="1">
      <c r="A48" s="481"/>
      <c r="B48" s="281"/>
      <c r="C48" s="282"/>
      <c r="D48" s="282"/>
      <c r="E48" s="282"/>
      <c r="F48" s="283"/>
      <c r="G48" s="371"/>
      <c r="H48" s="452"/>
      <c r="I48" s="452"/>
      <c r="J48" s="452"/>
      <c r="K48" s="452"/>
      <c r="L48" s="453"/>
      <c r="M48" s="11"/>
      <c r="N48" s="11"/>
      <c r="O48" s="11"/>
      <c r="P48" s="11"/>
      <c r="Q48" s="11"/>
      <c r="R48" s="11"/>
      <c r="S48" s="11"/>
      <c r="T48" s="11"/>
      <c r="U48" s="11"/>
      <c r="V48" s="11"/>
      <c r="W48" s="11"/>
      <c r="X48" s="11"/>
    </row>
    <row r="49" spans="1:24" customFormat="1">
      <c r="A49" s="149" t="s">
        <v>100</v>
      </c>
      <c r="B49" s="281"/>
      <c r="C49" s="282"/>
      <c r="D49" s="282"/>
      <c r="E49" s="282"/>
      <c r="F49" s="283"/>
      <c r="G49" s="371"/>
      <c r="H49" s="452"/>
      <c r="I49" s="452"/>
      <c r="J49" s="452"/>
      <c r="K49" s="452"/>
      <c r="L49" s="453"/>
      <c r="M49" s="11"/>
      <c r="N49" s="11"/>
      <c r="O49" s="11"/>
      <c r="P49" s="11"/>
      <c r="Q49" s="11"/>
      <c r="R49" s="11"/>
      <c r="S49" s="11"/>
      <c r="T49" s="11"/>
      <c r="U49" s="11"/>
      <c r="V49" s="11"/>
      <c r="W49" s="11"/>
      <c r="X49" s="11"/>
    </row>
    <row r="50" spans="1:24" customFormat="1">
      <c r="A50" s="481" t="s">
        <v>101</v>
      </c>
      <c r="B50" s="281"/>
      <c r="C50" s="282"/>
      <c r="D50" s="282"/>
      <c r="E50" s="282"/>
      <c r="F50" s="283"/>
      <c r="G50" s="371"/>
      <c r="H50" s="452"/>
      <c r="I50" s="452"/>
      <c r="J50" s="452"/>
      <c r="K50" s="452"/>
      <c r="L50" s="453"/>
      <c r="M50" s="11"/>
      <c r="N50" s="11"/>
      <c r="O50" s="11"/>
      <c r="P50" s="11"/>
      <c r="Q50" s="11"/>
      <c r="R50" s="11"/>
      <c r="S50" s="11"/>
      <c r="T50" s="11"/>
      <c r="U50" s="11"/>
      <c r="V50" s="11"/>
      <c r="W50" s="11"/>
      <c r="X50" s="11"/>
    </row>
    <row r="51" spans="1:24" customFormat="1">
      <c r="A51" s="481"/>
      <c r="B51" s="281"/>
      <c r="C51" s="282"/>
      <c r="D51" s="282"/>
      <c r="E51" s="282"/>
      <c r="F51" s="283"/>
      <c r="G51" s="371"/>
      <c r="H51" s="452"/>
      <c r="I51" s="452"/>
      <c r="J51" s="452"/>
      <c r="K51" s="452"/>
      <c r="L51" s="453"/>
      <c r="M51" s="11"/>
      <c r="N51" s="11"/>
      <c r="O51" s="11"/>
      <c r="P51" s="11"/>
      <c r="Q51" s="11"/>
      <c r="R51" s="11"/>
      <c r="S51" s="11"/>
      <c r="T51" s="11"/>
      <c r="U51" s="11"/>
      <c r="V51" s="11"/>
      <c r="W51" s="11"/>
      <c r="X51" s="11"/>
    </row>
    <row r="52" spans="1:24" customFormat="1" ht="15" thickBot="1">
      <c r="A52" s="166" t="str">
        <f>IF($H$12&gt;0, "Phase "&amp;$H$12, "Data Incomplete in the H12")</f>
        <v>Data Incomplete in the H12</v>
      </c>
      <c r="B52" s="284"/>
      <c r="C52" s="285"/>
      <c r="D52" s="285"/>
      <c r="E52" s="285"/>
      <c r="F52" s="286"/>
      <c r="G52" s="373"/>
      <c r="H52" s="374"/>
      <c r="I52" s="374"/>
      <c r="J52" s="374"/>
      <c r="K52" s="374"/>
      <c r="L52" s="454"/>
      <c r="M52" s="11"/>
      <c r="N52" s="11"/>
      <c r="O52" s="11"/>
      <c r="P52" s="11"/>
      <c r="Q52" s="11"/>
      <c r="R52" s="11"/>
      <c r="S52" s="11"/>
      <c r="T52" s="11"/>
      <c r="U52" s="11"/>
      <c r="V52" s="11"/>
      <c r="W52" s="11"/>
      <c r="X52" s="11"/>
    </row>
    <row r="53" spans="1:24" customFormat="1" ht="16" thickBot="1">
      <c r="A53" s="125" t="s">
        <v>25</v>
      </c>
      <c r="B53" s="458" t="str" cm="1">
        <f t="array" aca="1" ref="B53" ca="1">INDIRECT( "b" &amp;(9+$A$25))</f>
        <v>Rising Edge</v>
      </c>
      <c r="C53" s="459"/>
      <c r="D53" s="459"/>
      <c r="E53" s="150" t="str" cm="1">
        <f t="array" aca="1" ref="E53" ca="1">"PSI "&amp;INDIRECT( "b" &amp;(11+$A54))</f>
        <v>PSI 7 →7</v>
      </c>
      <c r="F53" s="151" t="str" cm="1">
        <f t="array" aca="1" ref="F53" ca="1">"VID (mV) = "&amp;INDIRECT("c"&amp;(11+$A54))</f>
        <v>VID (mV) = 550 → 1200</v>
      </c>
      <c r="G53" s="458" t="str" cm="1">
        <f t="array" aca="1" ref="G53" ca="1">INDIRECT( "d" &amp;(9+$A$25))</f>
        <v>Falling Edge</v>
      </c>
      <c r="H53" s="462"/>
      <c r="I53" s="462"/>
      <c r="J53" s="463"/>
      <c r="K53" s="150" t="str" cm="1">
        <f t="array" aca="1" ref="K53" ca="1">"PSI "&amp;INDIRECT( "d" &amp;(11+$A54))</f>
        <v>PSI 0 → 6</v>
      </c>
      <c r="L53" s="151" t="str" cm="1">
        <f t="array" aca="1" ref="L53" ca="1">"VID (mV) = "&amp;INDIRECT("e"&amp;(11+$A54))</f>
        <v>VID (mV) =  1200 → PSI 6</v>
      </c>
      <c r="M53" s="11"/>
      <c r="N53" s="11"/>
      <c r="O53" s="11"/>
      <c r="P53" s="11"/>
      <c r="Q53" s="11"/>
      <c r="R53" s="11"/>
      <c r="S53" s="11"/>
      <c r="T53" s="11"/>
      <c r="U53" s="11"/>
      <c r="V53" s="11"/>
      <c r="W53" s="11"/>
      <c r="X53" s="11"/>
    </row>
    <row r="54" spans="1:24" customFormat="1" ht="25">
      <c r="A54" s="74">
        <f>$A13</f>
        <v>2</v>
      </c>
      <c r="B54" s="278" t="s">
        <v>103</v>
      </c>
      <c r="C54" s="279"/>
      <c r="D54" s="279"/>
      <c r="E54" s="279"/>
      <c r="F54" s="280"/>
      <c r="G54" s="278"/>
      <c r="H54" s="279"/>
      <c r="I54" s="279"/>
      <c r="J54" s="279"/>
      <c r="K54" s="279"/>
      <c r="L54" s="280"/>
      <c r="M54" s="11"/>
      <c r="N54" s="11"/>
      <c r="O54" s="11"/>
      <c r="P54" s="11"/>
      <c r="Q54" s="11"/>
      <c r="R54" s="11"/>
      <c r="S54" s="11"/>
      <c r="T54" s="11"/>
      <c r="U54" s="11"/>
      <c r="V54" s="11"/>
      <c r="W54" s="11"/>
      <c r="X54" s="11"/>
    </row>
    <row r="55" spans="1:24" customFormat="1">
      <c r="A55" s="75"/>
      <c r="B55" s="281"/>
      <c r="C55" s="282"/>
      <c r="D55" s="282"/>
      <c r="E55" s="282"/>
      <c r="F55" s="283"/>
      <c r="G55" s="281"/>
      <c r="H55" s="282"/>
      <c r="I55" s="282"/>
      <c r="J55" s="282"/>
      <c r="K55" s="282"/>
      <c r="L55" s="283"/>
      <c r="M55" s="11"/>
      <c r="N55" s="11"/>
      <c r="O55" s="11"/>
      <c r="P55" s="11"/>
      <c r="Q55" s="11"/>
      <c r="R55" s="11"/>
      <c r="S55" s="11"/>
      <c r="T55" s="11"/>
      <c r="U55" s="11"/>
      <c r="V55" s="11"/>
      <c r="W55" s="11"/>
      <c r="X55" s="11"/>
    </row>
    <row r="56" spans="1:24" customFormat="1" ht="14.65" customHeight="1">
      <c r="A56" s="464" t="str" cm="1">
        <f t="array" aca="1" ref="A56" ca="1">INDIRECT("f"&amp;(9+$A$25))</f>
        <v>IDD Set
(A)</v>
      </c>
      <c r="B56" s="281"/>
      <c r="C56" s="282"/>
      <c r="D56" s="282"/>
      <c r="E56" s="282"/>
      <c r="F56" s="283"/>
      <c r="G56" s="281"/>
      <c r="H56" s="282"/>
      <c r="I56" s="282"/>
      <c r="J56" s="282"/>
      <c r="K56" s="282"/>
      <c r="L56" s="283"/>
      <c r="M56" s="11"/>
      <c r="N56" s="11"/>
      <c r="O56" s="11"/>
      <c r="P56" s="11"/>
      <c r="Q56" s="11"/>
      <c r="R56" s="11"/>
      <c r="S56" s="11"/>
      <c r="T56" s="11"/>
      <c r="U56" s="11"/>
      <c r="V56" s="11"/>
      <c r="W56" s="11"/>
      <c r="X56" s="11"/>
    </row>
    <row r="57" spans="1:24" customFormat="1">
      <c r="A57" s="465"/>
      <c r="B57" s="281"/>
      <c r="C57" s="282"/>
      <c r="D57" s="282"/>
      <c r="E57" s="282"/>
      <c r="F57" s="283"/>
      <c r="G57" s="281"/>
      <c r="H57" s="282"/>
      <c r="I57" s="282"/>
      <c r="J57" s="282"/>
      <c r="K57" s="282"/>
      <c r="L57" s="283"/>
      <c r="M57" s="11"/>
      <c r="N57" s="11"/>
      <c r="O57" s="11"/>
      <c r="P57" s="11"/>
      <c r="Q57" s="11"/>
      <c r="R57" s="11"/>
      <c r="S57" s="11"/>
      <c r="T57" s="11"/>
      <c r="U57" s="11"/>
      <c r="V57" s="11"/>
      <c r="W57" s="11"/>
      <c r="X57" s="11"/>
    </row>
    <row r="58" spans="1:24" customFormat="1" ht="14.65" customHeight="1">
      <c r="A58" s="460" cm="1">
        <f t="array" aca="1" ref="A58" ca="1">INDIRECT("f"&amp;(11+$A$54))</f>
        <v>35</v>
      </c>
      <c r="B58" s="281"/>
      <c r="C58" s="282"/>
      <c r="D58" s="282"/>
      <c r="E58" s="282"/>
      <c r="F58" s="283"/>
      <c r="G58" s="281"/>
      <c r="H58" s="282"/>
      <c r="I58" s="282"/>
      <c r="J58" s="282"/>
      <c r="K58" s="282"/>
      <c r="L58" s="283"/>
      <c r="M58" s="11"/>
      <c r="N58" s="11"/>
      <c r="O58" s="11"/>
      <c r="P58" s="11"/>
      <c r="Q58" s="11"/>
      <c r="R58" s="11"/>
      <c r="S58" s="11"/>
      <c r="T58" s="11"/>
      <c r="U58" s="11"/>
      <c r="V58" s="11"/>
      <c r="W58" s="11"/>
      <c r="X58" s="11"/>
    </row>
    <row r="59" spans="1:24" customFormat="1">
      <c r="A59" s="461"/>
      <c r="B59" s="281"/>
      <c r="C59" s="282"/>
      <c r="D59" s="282"/>
      <c r="E59" s="282"/>
      <c r="F59" s="283"/>
      <c r="G59" s="281"/>
      <c r="H59" s="282"/>
      <c r="I59" s="282"/>
      <c r="J59" s="282"/>
      <c r="K59" s="282"/>
      <c r="L59" s="283"/>
      <c r="M59" s="11"/>
      <c r="N59" s="11"/>
      <c r="O59" s="11"/>
      <c r="P59" s="11"/>
      <c r="Q59" s="11"/>
      <c r="R59" s="11"/>
      <c r="S59" s="11"/>
      <c r="T59" s="11"/>
      <c r="U59" s="11"/>
      <c r="V59" s="11"/>
      <c r="W59" s="11"/>
      <c r="X59" s="11"/>
    </row>
    <row r="60" spans="1:24" customFormat="1" ht="14.65" customHeight="1">
      <c r="A60" s="124" t="str" cm="1">
        <f t="array" aca="1" ref="A60" ca="1">INDIRECT("g"&amp;(9+$A$25))</f>
        <v>Slew Rate
(mV/us)</v>
      </c>
      <c r="B60" s="281"/>
      <c r="C60" s="282"/>
      <c r="D60" s="282"/>
      <c r="E60" s="282"/>
      <c r="F60" s="283"/>
      <c r="G60" s="281"/>
      <c r="H60" s="282"/>
      <c r="I60" s="282"/>
      <c r="J60" s="282"/>
      <c r="K60" s="282"/>
      <c r="L60" s="283"/>
      <c r="M60" s="11"/>
      <c r="N60" s="11"/>
      <c r="O60" s="11"/>
      <c r="P60" s="11"/>
      <c r="Q60" s="11"/>
      <c r="R60" s="11"/>
      <c r="S60" s="11"/>
      <c r="T60" s="11"/>
      <c r="U60" s="11"/>
      <c r="V60" s="11"/>
      <c r="W60" s="11"/>
      <c r="X60" s="11"/>
    </row>
    <row r="61" spans="1:24" customFormat="1" ht="14.65" customHeight="1">
      <c r="A61" s="119" cm="1">
        <f t="array" aca="1" ref="A61" ca="1">INDIRECT("g"&amp;(11+$A$25))</f>
        <v>2.5</v>
      </c>
      <c r="B61" s="281"/>
      <c r="C61" s="282"/>
      <c r="D61" s="282"/>
      <c r="E61" s="282"/>
      <c r="F61" s="283"/>
      <c r="G61" s="281"/>
      <c r="H61" s="282"/>
      <c r="I61" s="282"/>
      <c r="J61" s="282"/>
      <c r="K61" s="282"/>
      <c r="L61" s="283"/>
      <c r="M61" s="11"/>
      <c r="N61" s="11"/>
      <c r="O61" s="11"/>
      <c r="P61" s="11"/>
      <c r="Q61" s="11"/>
      <c r="R61" s="11"/>
      <c r="S61" s="11"/>
      <c r="T61" s="11"/>
      <c r="U61" s="11"/>
      <c r="V61" s="11"/>
      <c r="W61" s="11"/>
      <c r="X61" s="11"/>
    </row>
    <row r="62" spans="1:24" customFormat="1" ht="14.65" customHeight="1">
      <c r="A62" s="123"/>
      <c r="B62" s="281"/>
      <c r="C62" s="282"/>
      <c r="D62" s="282"/>
      <c r="E62" s="282"/>
      <c r="F62" s="283"/>
      <c r="G62" s="281"/>
      <c r="H62" s="282"/>
      <c r="I62" s="282"/>
      <c r="J62" s="282"/>
      <c r="K62" s="282"/>
      <c r="L62" s="283"/>
      <c r="M62" s="11"/>
      <c r="N62" s="11"/>
      <c r="O62" s="11"/>
      <c r="P62" s="11"/>
      <c r="Q62" s="11"/>
      <c r="R62" s="11"/>
      <c r="S62" s="11"/>
      <c r="T62" s="11"/>
      <c r="U62" s="11"/>
      <c r="V62" s="11"/>
      <c r="W62" s="11"/>
      <c r="X62" s="11"/>
    </row>
    <row r="63" spans="1:24" customFormat="1" ht="14.65" customHeight="1">
      <c r="A63" s="172"/>
      <c r="B63" s="281"/>
      <c r="C63" s="282"/>
      <c r="D63" s="282"/>
      <c r="E63" s="282"/>
      <c r="F63" s="283"/>
      <c r="G63" s="281"/>
      <c r="H63" s="282"/>
      <c r="I63" s="282"/>
      <c r="J63" s="282"/>
      <c r="K63" s="282"/>
      <c r="L63" s="283"/>
      <c r="M63" s="11"/>
      <c r="N63" s="11"/>
      <c r="O63" s="11"/>
      <c r="P63" s="11"/>
      <c r="Q63" s="11"/>
      <c r="R63" s="11"/>
      <c r="S63" s="11"/>
      <c r="T63" s="11"/>
      <c r="U63" s="11"/>
      <c r="V63" s="11"/>
      <c r="W63" s="11"/>
      <c r="X63" s="11"/>
    </row>
    <row r="64" spans="1:24" customFormat="1" ht="14.65" customHeight="1">
      <c r="A64" s="172"/>
      <c r="B64" s="281"/>
      <c r="C64" s="282"/>
      <c r="D64" s="282"/>
      <c r="E64" s="282"/>
      <c r="F64" s="283"/>
      <c r="G64" s="281"/>
      <c r="H64" s="282"/>
      <c r="I64" s="282"/>
      <c r="J64" s="282"/>
      <c r="K64" s="282"/>
      <c r="L64" s="283"/>
      <c r="M64" s="11"/>
      <c r="N64" s="11"/>
      <c r="O64" s="11"/>
      <c r="P64" s="11"/>
      <c r="Q64" s="11"/>
      <c r="R64" s="11"/>
      <c r="S64" s="11"/>
      <c r="T64" s="11"/>
      <c r="U64" s="11"/>
      <c r="V64" s="11"/>
      <c r="W64" s="11"/>
      <c r="X64" s="11"/>
    </row>
    <row r="65" spans="1:24" customFormat="1" ht="14.65" customHeight="1">
      <c r="A65" s="467" t="str" cm="1">
        <f t="array" aca="1" ref="A65" ca="1">INDIRECT("i"&amp;(9+$A$25))</f>
        <v>Does VRM react to the PSI command?</v>
      </c>
      <c r="B65" s="281"/>
      <c r="C65" s="282"/>
      <c r="D65" s="282"/>
      <c r="E65" s="282"/>
      <c r="F65" s="283"/>
      <c r="G65" s="281"/>
      <c r="H65" s="282"/>
      <c r="I65" s="282"/>
      <c r="J65" s="282"/>
      <c r="K65" s="282"/>
      <c r="L65" s="283"/>
      <c r="M65" s="11"/>
      <c r="N65" s="11"/>
      <c r="O65" s="11"/>
      <c r="P65" s="11"/>
      <c r="Q65" s="11"/>
      <c r="R65" s="11"/>
      <c r="S65" s="11"/>
      <c r="T65" s="11"/>
      <c r="U65" s="11"/>
      <c r="V65" s="11"/>
      <c r="W65" s="11"/>
      <c r="X65" s="11"/>
    </row>
    <row r="66" spans="1:24" customFormat="1" ht="14.65" customHeight="1">
      <c r="A66" s="468"/>
      <c r="B66" s="281"/>
      <c r="C66" s="282"/>
      <c r="D66" s="282"/>
      <c r="E66" s="282"/>
      <c r="F66" s="283"/>
      <c r="G66" s="281"/>
      <c r="H66" s="282"/>
      <c r="I66" s="282"/>
      <c r="J66" s="282"/>
      <c r="K66" s="282"/>
      <c r="L66" s="283"/>
      <c r="M66" s="11"/>
      <c r="N66" s="11"/>
      <c r="O66" s="11"/>
      <c r="P66" s="11"/>
      <c r="Q66" s="11"/>
      <c r="R66" s="11"/>
      <c r="S66" s="11"/>
      <c r="T66" s="11"/>
      <c r="U66" s="11"/>
      <c r="V66" s="11"/>
      <c r="W66" s="11"/>
      <c r="X66" s="11"/>
    </row>
    <row r="67" spans="1:24" customFormat="1" ht="14.65" customHeight="1">
      <c r="A67" s="469"/>
      <c r="B67" s="281"/>
      <c r="C67" s="282"/>
      <c r="D67" s="282"/>
      <c r="E67" s="282"/>
      <c r="F67" s="283"/>
      <c r="G67" s="281"/>
      <c r="H67" s="282"/>
      <c r="I67" s="282"/>
      <c r="J67" s="282"/>
      <c r="K67" s="282"/>
      <c r="L67" s="283"/>
      <c r="M67" s="11"/>
      <c r="N67" s="11"/>
      <c r="O67" s="11"/>
      <c r="P67" s="11"/>
      <c r="Q67" s="11"/>
      <c r="R67" s="11"/>
      <c r="S67" s="11"/>
      <c r="T67" s="11"/>
      <c r="U67" s="11"/>
      <c r="V67" s="11"/>
      <c r="W67" s="11"/>
      <c r="X67" s="11"/>
    </row>
    <row r="68" spans="1:24" customFormat="1" ht="15" customHeight="1">
      <c r="A68" s="117"/>
      <c r="B68" s="281"/>
      <c r="C68" s="282"/>
      <c r="D68" s="282"/>
      <c r="E68" s="282"/>
      <c r="F68" s="283"/>
      <c r="G68" s="281"/>
      <c r="H68" s="282"/>
      <c r="I68" s="282"/>
      <c r="J68" s="282"/>
      <c r="K68" s="282"/>
      <c r="L68" s="283"/>
      <c r="M68" s="11"/>
      <c r="N68" s="11"/>
      <c r="O68" s="11"/>
      <c r="P68" s="11"/>
      <c r="Q68" s="11"/>
      <c r="R68" s="11"/>
      <c r="S68" s="11"/>
      <c r="T68" s="11"/>
      <c r="U68" s="11"/>
      <c r="V68" s="11"/>
      <c r="W68" s="11"/>
      <c r="X68" s="11"/>
    </row>
    <row r="69" spans="1:24" customFormat="1">
      <c r="A69" s="157"/>
      <c r="B69" s="281"/>
      <c r="C69" s="282"/>
      <c r="D69" s="282"/>
      <c r="E69" s="282"/>
      <c r="F69" s="283"/>
      <c r="G69" s="281"/>
      <c r="H69" s="282"/>
      <c r="I69" s="282"/>
      <c r="J69" s="282"/>
      <c r="K69" s="282"/>
      <c r="L69" s="283"/>
      <c r="M69" s="11"/>
      <c r="N69" s="11"/>
      <c r="O69" s="11"/>
      <c r="P69" s="11"/>
      <c r="Q69" s="11"/>
      <c r="R69" s="11"/>
      <c r="S69" s="11"/>
      <c r="T69" s="11"/>
      <c r="U69" s="11"/>
      <c r="V69" s="11"/>
      <c r="W69" s="11"/>
      <c r="X69" s="11"/>
    </row>
    <row r="70" spans="1:24" customFormat="1">
      <c r="A70" s="481" t="s">
        <v>42</v>
      </c>
      <c r="B70" s="281"/>
      <c r="C70" s="282"/>
      <c r="D70" s="282"/>
      <c r="E70" s="282"/>
      <c r="F70" s="283"/>
      <c r="G70" s="281"/>
      <c r="H70" s="282"/>
      <c r="I70" s="282"/>
      <c r="J70" s="282"/>
      <c r="K70" s="282"/>
      <c r="L70" s="283"/>
      <c r="M70" s="11"/>
      <c r="N70" s="11"/>
      <c r="O70" s="11"/>
      <c r="P70" s="11"/>
      <c r="Q70" s="11"/>
      <c r="R70" s="11"/>
      <c r="S70" s="11"/>
      <c r="T70" s="11"/>
      <c r="U70" s="11"/>
      <c r="V70" s="11"/>
      <c r="W70" s="11"/>
      <c r="X70" s="11"/>
    </row>
    <row r="71" spans="1:24" customFormat="1">
      <c r="A71" s="481"/>
      <c r="B71" s="281"/>
      <c r="C71" s="282"/>
      <c r="D71" s="282"/>
      <c r="E71" s="282"/>
      <c r="F71" s="283"/>
      <c r="G71" s="281"/>
      <c r="H71" s="282"/>
      <c r="I71" s="282"/>
      <c r="J71" s="282"/>
      <c r="K71" s="282"/>
      <c r="L71" s="283"/>
      <c r="M71" s="11"/>
      <c r="N71" s="11"/>
      <c r="O71" s="11"/>
      <c r="P71" s="11"/>
      <c r="Q71" s="11"/>
      <c r="R71" s="11"/>
      <c r="S71" s="11"/>
      <c r="T71" s="11"/>
      <c r="U71" s="11"/>
      <c r="V71" s="11"/>
      <c r="W71" s="11"/>
      <c r="X71" s="11"/>
    </row>
    <row r="72" spans="1:24" customFormat="1">
      <c r="A72" s="149" t="s">
        <v>98</v>
      </c>
      <c r="B72" s="281"/>
      <c r="C72" s="282"/>
      <c r="D72" s="282"/>
      <c r="E72" s="282"/>
      <c r="F72" s="283"/>
      <c r="G72" s="281"/>
      <c r="H72" s="282"/>
      <c r="I72" s="282"/>
      <c r="J72" s="282"/>
      <c r="K72" s="282"/>
      <c r="L72" s="283"/>
      <c r="M72" s="11"/>
      <c r="N72" s="11"/>
      <c r="O72" s="11"/>
      <c r="P72" s="11"/>
      <c r="Q72" s="11"/>
      <c r="R72" s="11"/>
      <c r="S72" s="11"/>
      <c r="T72" s="11"/>
      <c r="U72" s="11"/>
      <c r="V72" s="11"/>
      <c r="W72" s="11"/>
      <c r="X72" s="11"/>
    </row>
    <row r="73" spans="1:24" customFormat="1" ht="14.65" customHeight="1">
      <c r="A73" s="481" t="s">
        <v>43</v>
      </c>
      <c r="B73" s="281"/>
      <c r="C73" s="282"/>
      <c r="D73" s="282"/>
      <c r="E73" s="282"/>
      <c r="F73" s="283"/>
      <c r="G73" s="281"/>
      <c r="H73" s="282"/>
      <c r="I73" s="282"/>
      <c r="J73" s="282"/>
      <c r="K73" s="282"/>
      <c r="L73" s="283"/>
      <c r="M73" s="11"/>
      <c r="N73" s="11"/>
      <c r="O73" s="11"/>
      <c r="P73" s="11"/>
      <c r="Q73" s="11"/>
      <c r="R73" s="11"/>
      <c r="S73" s="11"/>
      <c r="T73" s="11"/>
      <c r="U73" s="11"/>
      <c r="V73" s="11"/>
      <c r="W73" s="11"/>
      <c r="X73" s="11"/>
    </row>
    <row r="74" spans="1:24" customFormat="1" ht="14.65" customHeight="1">
      <c r="A74" s="481"/>
      <c r="B74" s="281"/>
      <c r="C74" s="282"/>
      <c r="D74" s="282"/>
      <c r="E74" s="282"/>
      <c r="F74" s="283"/>
      <c r="G74" s="281"/>
      <c r="H74" s="282"/>
      <c r="I74" s="282"/>
      <c r="J74" s="282"/>
      <c r="K74" s="282"/>
      <c r="L74" s="283"/>
      <c r="M74" s="11"/>
      <c r="N74" s="11"/>
      <c r="O74" s="11"/>
      <c r="P74" s="11"/>
      <c r="Q74" s="11"/>
      <c r="R74" s="11"/>
      <c r="S74" s="11"/>
      <c r="T74" s="11"/>
      <c r="U74" s="11"/>
      <c r="V74" s="11"/>
      <c r="W74" s="11"/>
      <c r="X74" s="11"/>
    </row>
    <row r="75" spans="1:24" customFormat="1">
      <c r="A75" s="149" t="s">
        <v>99</v>
      </c>
      <c r="B75" s="281"/>
      <c r="C75" s="282"/>
      <c r="D75" s="282"/>
      <c r="E75" s="282"/>
      <c r="F75" s="283"/>
      <c r="G75" s="281"/>
      <c r="H75" s="282"/>
      <c r="I75" s="282"/>
      <c r="J75" s="282"/>
      <c r="K75" s="282"/>
      <c r="L75" s="283"/>
      <c r="M75" s="11"/>
      <c r="N75" s="11"/>
      <c r="O75" s="11"/>
      <c r="P75" s="11"/>
      <c r="Q75" s="11"/>
      <c r="R75" s="11"/>
      <c r="S75" s="11"/>
      <c r="T75" s="11"/>
      <c r="U75" s="11"/>
      <c r="V75" s="11"/>
      <c r="W75" s="11"/>
      <c r="X75" s="11"/>
    </row>
    <row r="76" spans="1:24" customFormat="1">
      <c r="A76" s="481" t="s">
        <v>44</v>
      </c>
      <c r="B76" s="281"/>
      <c r="C76" s="282"/>
      <c r="D76" s="282"/>
      <c r="E76" s="282"/>
      <c r="F76" s="283"/>
      <c r="G76" s="281"/>
      <c r="H76" s="282"/>
      <c r="I76" s="282"/>
      <c r="J76" s="282"/>
      <c r="K76" s="282"/>
      <c r="L76" s="283"/>
      <c r="M76" s="11"/>
      <c r="N76" s="11"/>
      <c r="O76" s="11"/>
      <c r="P76" s="11"/>
      <c r="Q76" s="11"/>
      <c r="R76" s="11"/>
      <c r="S76" s="11"/>
      <c r="T76" s="11"/>
      <c r="U76" s="11"/>
      <c r="V76" s="11"/>
      <c r="W76" s="11"/>
      <c r="X76" s="11"/>
    </row>
    <row r="77" spans="1:24" customFormat="1">
      <c r="A77" s="481"/>
      <c r="B77" s="281"/>
      <c r="C77" s="282"/>
      <c r="D77" s="282"/>
      <c r="E77" s="282"/>
      <c r="F77" s="283"/>
      <c r="G77" s="281"/>
      <c r="H77" s="282"/>
      <c r="I77" s="282"/>
      <c r="J77" s="282"/>
      <c r="K77" s="282"/>
      <c r="L77" s="283"/>
      <c r="M77" s="11"/>
      <c r="N77" s="11"/>
      <c r="O77" s="11"/>
      <c r="P77" s="11"/>
      <c r="Q77" s="11"/>
      <c r="R77" s="11"/>
      <c r="S77" s="11"/>
      <c r="T77" s="11"/>
      <c r="U77" s="11"/>
      <c r="V77" s="11"/>
      <c r="W77" s="11"/>
      <c r="X77" s="11"/>
    </row>
    <row r="78" spans="1:24" customFormat="1">
      <c r="A78" s="149" t="s">
        <v>100</v>
      </c>
      <c r="B78" s="281"/>
      <c r="C78" s="282"/>
      <c r="D78" s="282"/>
      <c r="E78" s="282"/>
      <c r="F78" s="283"/>
      <c r="G78" s="281"/>
      <c r="H78" s="282"/>
      <c r="I78" s="282"/>
      <c r="J78" s="282"/>
      <c r="K78" s="282"/>
      <c r="L78" s="283"/>
      <c r="M78" s="11"/>
      <c r="N78" s="11"/>
      <c r="O78" s="11"/>
      <c r="P78" s="11"/>
      <c r="Q78" s="11"/>
      <c r="R78" s="11"/>
      <c r="S78" s="11"/>
      <c r="T78" s="11"/>
      <c r="U78" s="11"/>
      <c r="V78" s="11"/>
      <c r="W78" s="11"/>
      <c r="X78" s="11"/>
    </row>
    <row r="79" spans="1:24" customFormat="1" ht="14.65" customHeight="1">
      <c r="A79" s="481" t="s">
        <v>101</v>
      </c>
      <c r="B79" s="281"/>
      <c r="C79" s="282"/>
      <c r="D79" s="282"/>
      <c r="E79" s="282"/>
      <c r="F79" s="283"/>
      <c r="G79" s="281"/>
      <c r="H79" s="282"/>
      <c r="I79" s="282"/>
      <c r="J79" s="282"/>
      <c r="K79" s="282"/>
      <c r="L79" s="283"/>
      <c r="M79" s="11"/>
      <c r="N79" s="11"/>
      <c r="O79" s="11"/>
      <c r="P79" s="11"/>
      <c r="Q79" s="11"/>
      <c r="R79" s="11"/>
      <c r="S79" s="11"/>
      <c r="T79" s="11"/>
      <c r="U79" s="11"/>
      <c r="V79" s="11"/>
      <c r="W79" s="11"/>
      <c r="X79" s="11"/>
    </row>
    <row r="80" spans="1:24" customFormat="1">
      <c r="A80" s="481"/>
      <c r="B80" s="281"/>
      <c r="C80" s="282"/>
      <c r="D80" s="282"/>
      <c r="E80" s="282"/>
      <c r="F80" s="283"/>
      <c r="G80" s="281"/>
      <c r="H80" s="282"/>
      <c r="I80" s="282"/>
      <c r="J80" s="282"/>
      <c r="K80" s="282"/>
      <c r="L80" s="283"/>
      <c r="M80" s="11"/>
      <c r="N80" s="11"/>
      <c r="O80" s="11"/>
      <c r="P80" s="11"/>
      <c r="Q80" s="11"/>
      <c r="R80" s="11"/>
      <c r="S80" s="11"/>
      <c r="T80" s="11"/>
      <c r="U80" s="11"/>
      <c r="V80" s="11"/>
      <c r="W80" s="11"/>
      <c r="X80" s="11"/>
    </row>
    <row r="81" spans="1:24" customFormat="1" ht="15" thickBot="1">
      <c r="A81" s="166" t="str">
        <f>IF($H$12&gt;0, "Phase "&amp;$H$12, "Data Incomplete in the H12")</f>
        <v>Data Incomplete in the H12</v>
      </c>
      <c r="B81" s="281"/>
      <c r="C81" s="282"/>
      <c r="D81" s="282"/>
      <c r="E81" s="282"/>
      <c r="F81" s="283"/>
      <c r="G81" s="281"/>
      <c r="H81" s="282"/>
      <c r="I81" s="282"/>
      <c r="J81" s="282"/>
      <c r="K81" s="282"/>
      <c r="L81" s="283"/>
      <c r="M81" s="11"/>
      <c r="N81" s="11"/>
      <c r="O81" s="11"/>
      <c r="P81" s="11"/>
      <c r="Q81" s="11"/>
      <c r="R81" s="11"/>
      <c r="S81" s="11"/>
      <c r="T81" s="11"/>
      <c r="U81" s="11"/>
      <c r="V81" s="11"/>
      <c r="W81" s="11"/>
      <c r="X81" s="11"/>
    </row>
    <row r="82" spans="1:24" customFormat="1" ht="16" thickBot="1">
      <c r="A82" s="125" t="s">
        <v>25</v>
      </c>
      <c r="B82" s="458" t="str" cm="1">
        <f t="array" aca="1" ref="B82" ca="1">INDIRECT( "b" &amp;(9+$A$25))</f>
        <v>Rising Edge</v>
      </c>
      <c r="C82" s="462"/>
      <c r="D82" s="463"/>
      <c r="E82" s="150" t="str" cm="1">
        <f t="array" aca="1" ref="E82" ca="1">"PSI "&amp;INDIRECT( "b" &amp;(11+$A83))</f>
        <v>PSI 7 → 7</v>
      </c>
      <c r="F82" s="151" t="str" cm="1">
        <f t="array" aca="1" ref="F82" ca="1">"VID (mV) = "&amp;INDIRECT("c"&amp;(11+$A83))</f>
        <v>VID (mV) = 550 → 1200</v>
      </c>
      <c r="G82" s="458" t="str" cm="1">
        <f t="array" aca="1" ref="G82" ca="1">INDIRECT( "d" &amp;(9+$A$25))</f>
        <v>Falling Edge</v>
      </c>
      <c r="H82" s="462"/>
      <c r="I82" s="462"/>
      <c r="J82" s="463"/>
      <c r="K82" s="150" t="str" cm="1">
        <f t="array" aca="1" ref="K82" ca="1">"PSI "&amp;INDIRECT( "d" &amp;(11+$A83))</f>
        <v>PSI 7 → 6</v>
      </c>
      <c r="L82" s="151" t="str" cm="1">
        <f t="array" aca="1" ref="L82" ca="1">"VID (mV) = "&amp;INDIRECT("e"&amp;(11+$A83))</f>
        <v>VID (mV) =  1200 → PSI 6</v>
      </c>
      <c r="M82" s="11"/>
      <c r="N82" s="11"/>
      <c r="O82" s="11"/>
      <c r="P82" s="11"/>
      <c r="Q82" s="11"/>
      <c r="R82" s="11"/>
      <c r="S82" s="11"/>
      <c r="T82" s="11"/>
      <c r="U82" s="11"/>
      <c r="V82" s="11"/>
      <c r="W82" s="11"/>
      <c r="X82" s="11"/>
    </row>
    <row r="83" spans="1:24" customFormat="1" ht="25">
      <c r="A83" s="74">
        <f>$A14</f>
        <v>3</v>
      </c>
      <c r="B83" s="278"/>
      <c r="C83" s="279"/>
      <c r="D83" s="279"/>
      <c r="E83" s="279"/>
      <c r="F83" s="280"/>
      <c r="G83" s="278"/>
      <c r="H83" s="279"/>
      <c r="I83" s="279"/>
      <c r="J83" s="279"/>
      <c r="K83" s="279"/>
      <c r="L83" s="280"/>
      <c r="M83" s="11"/>
      <c r="N83" s="11"/>
      <c r="O83" s="11"/>
      <c r="P83" s="11"/>
      <c r="Q83" s="11"/>
      <c r="R83" s="11"/>
      <c r="S83" s="11"/>
      <c r="T83" s="11"/>
      <c r="U83" s="11"/>
      <c r="V83" s="11"/>
      <c r="W83" s="11"/>
      <c r="X83" s="11"/>
    </row>
    <row r="84" spans="1:24" customFormat="1">
      <c r="A84" s="75"/>
      <c r="B84" s="281"/>
      <c r="C84" s="282"/>
      <c r="D84" s="282"/>
      <c r="E84" s="282"/>
      <c r="F84" s="283"/>
      <c r="G84" s="281"/>
      <c r="H84" s="282"/>
      <c r="I84" s="282"/>
      <c r="J84" s="282"/>
      <c r="K84" s="282"/>
      <c r="L84" s="283"/>
      <c r="M84" s="11"/>
      <c r="N84" s="11"/>
      <c r="O84" s="11"/>
      <c r="P84" s="11"/>
      <c r="Q84" s="11"/>
      <c r="R84" s="11"/>
      <c r="S84" s="11"/>
      <c r="T84" s="11"/>
      <c r="U84" s="11"/>
      <c r="V84" s="11"/>
      <c r="W84" s="11"/>
      <c r="X84" s="11"/>
    </row>
    <row r="85" spans="1:24" customFormat="1" ht="14.65" customHeight="1">
      <c r="A85" s="470" t="str" cm="1">
        <f t="array" aca="1" ref="A85" ca="1">INDIRECT("f"&amp;(9+$A$25))</f>
        <v>IDD Set
(A)</v>
      </c>
      <c r="B85" s="281"/>
      <c r="C85" s="282"/>
      <c r="D85" s="282"/>
      <c r="E85" s="282"/>
      <c r="F85" s="283"/>
      <c r="G85" s="281"/>
      <c r="H85" s="282"/>
      <c r="I85" s="282"/>
      <c r="J85" s="282"/>
      <c r="K85" s="282"/>
      <c r="L85" s="283"/>
      <c r="M85" s="11"/>
      <c r="N85" s="11"/>
      <c r="O85" s="11"/>
      <c r="P85" s="11"/>
      <c r="Q85" s="11"/>
      <c r="R85" s="11"/>
      <c r="S85" s="11"/>
      <c r="T85" s="11"/>
      <c r="U85" s="11"/>
      <c r="V85" s="11"/>
      <c r="W85" s="11"/>
      <c r="X85" s="11"/>
    </row>
    <row r="86" spans="1:24" customFormat="1">
      <c r="A86" s="464"/>
      <c r="B86" s="281"/>
      <c r="C86" s="282"/>
      <c r="D86" s="282"/>
      <c r="E86" s="282"/>
      <c r="F86" s="283"/>
      <c r="G86" s="281"/>
      <c r="H86" s="282"/>
      <c r="I86" s="282"/>
      <c r="J86" s="282"/>
      <c r="K86" s="282"/>
      <c r="L86" s="283"/>
      <c r="M86" s="11"/>
      <c r="N86" s="11"/>
      <c r="O86" s="11"/>
      <c r="P86" s="11"/>
      <c r="Q86" s="11"/>
      <c r="R86" s="11"/>
      <c r="S86" s="11"/>
      <c r="T86" s="11"/>
      <c r="U86" s="11"/>
      <c r="V86" s="11"/>
      <c r="W86" s="11"/>
      <c r="X86" s="11"/>
    </row>
    <row r="87" spans="1:24" customFormat="1" ht="14.65" customHeight="1">
      <c r="A87" s="471" cm="1">
        <f t="array" aca="1" ref="A87" ca="1">INDIRECT("f"&amp;(11+$A$83))</f>
        <v>20</v>
      </c>
      <c r="B87" s="281"/>
      <c r="C87" s="282"/>
      <c r="D87" s="282"/>
      <c r="E87" s="282"/>
      <c r="F87" s="283"/>
      <c r="G87" s="281"/>
      <c r="H87" s="282"/>
      <c r="I87" s="282"/>
      <c r="J87" s="282"/>
      <c r="K87" s="282"/>
      <c r="L87" s="283"/>
      <c r="M87" s="11"/>
      <c r="N87" s="11"/>
      <c r="O87" s="11"/>
      <c r="P87" s="11"/>
      <c r="Q87" s="11"/>
      <c r="R87" s="11"/>
      <c r="S87" s="11"/>
      <c r="T87" s="11"/>
      <c r="U87" s="11"/>
      <c r="V87" s="11"/>
      <c r="W87" s="11"/>
      <c r="X87" s="11"/>
    </row>
    <row r="88" spans="1:24" customFormat="1">
      <c r="A88" s="460"/>
      <c r="B88" s="281"/>
      <c r="C88" s="282"/>
      <c r="D88" s="282"/>
      <c r="E88" s="282"/>
      <c r="F88" s="283"/>
      <c r="G88" s="281"/>
      <c r="H88" s="282"/>
      <c r="I88" s="282"/>
      <c r="J88" s="282"/>
      <c r="K88" s="282"/>
      <c r="L88" s="283"/>
      <c r="M88" s="11"/>
      <c r="N88" s="11"/>
      <c r="O88" s="11"/>
      <c r="P88" s="11"/>
      <c r="Q88" s="11"/>
      <c r="R88" s="11"/>
      <c r="S88" s="11"/>
      <c r="T88" s="11"/>
      <c r="U88" s="11"/>
      <c r="V88" s="11"/>
      <c r="W88" s="11"/>
      <c r="X88" s="11"/>
    </row>
    <row r="89" spans="1:24" customFormat="1" ht="14.65" customHeight="1">
      <c r="A89" s="124" t="str" cm="1">
        <f t="array" aca="1" ref="A89" ca="1">INDIRECT("g"&amp;(9+$A$25))</f>
        <v>Slew Rate
(mV/us)</v>
      </c>
      <c r="B89" s="281"/>
      <c r="C89" s="282"/>
      <c r="D89" s="282"/>
      <c r="E89" s="282"/>
      <c r="F89" s="283"/>
      <c r="G89" s="281"/>
      <c r="H89" s="282"/>
      <c r="I89" s="282"/>
      <c r="J89" s="282"/>
      <c r="K89" s="282"/>
      <c r="L89" s="283"/>
      <c r="M89" s="11"/>
      <c r="N89" s="11"/>
      <c r="O89" s="11"/>
      <c r="P89" s="11"/>
      <c r="Q89" s="11"/>
      <c r="R89" s="11"/>
      <c r="S89" s="11"/>
      <c r="T89" s="11"/>
      <c r="U89" s="11"/>
      <c r="V89" s="11"/>
      <c r="W89" s="11"/>
      <c r="X89" s="11"/>
    </row>
    <row r="90" spans="1:24" customFormat="1" ht="14.65" customHeight="1">
      <c r="A90" s="119" cm="1">
        <f t="array" aca="1" ref="A90" ca="1">INDIRECT("g"&amp;(11+$A$25))</f>
        <v>2.5</v>
      </c>
      <c r="B90" s="281"/>
      <c r="C90" s="282"/>
      <c r="D90" s="282"/>
      <c r="E90" s="282"/>
      <c r="F90" s="283"/>
      <c r="G90" s="281"/>
      <c r="H90" s="282"/>
      <c r="I90" s="282"/>
      <c r="J90" s="282"/>
      <c r="K90" s="282"/>
      <c r="L90" s="283"/>
      <c r="M90" s="11"/>
      <c r="N90" s="11"/>
      <c r="O90" s="11"/>
      <c r="P90" s="11"/>
      <c r="Q90" s="11"/>
      <c r="R90" s="11"/>
      <c r="S90" s="11"/>
      <c r="T90" s="11"/>
      <c r="U90" s="11"/>
      <c r="V90" s="11"/>
      <c r="W90" s="11"/>
      <c r="X90" s="11"/>
    </row>
    <row r="91" spans="1:24" customFormat="1" ht="14.65" customHeight="1">
      <c r="A91" s="123"/>
      <c r="B91" s="281"/>
      <c r="C91" s="282"/>
      <c r="D91" s="282"/>
      <c r="E91" s="282"/>
      <c r="F91" s="283"/>
      <c r="G91" s="281"/>
      <c r="H91" s="282"/>
      <c r="I91" s="282"/>
      <c r="J91" s="282"/>
      <c r="K91" s="282"/>
      <c r="L91" s="283"/>
      <c r="M91" s="11"/>
      <c r="N91" s="11"/>
      <c r="O91" s="11"/>
      <c r="P91" s="11"/>
      <c r="Q91" s="11"/>
      <c r="R91" s="11"/>
      <c r="S91" s="11"/>
      <c r="T91" s="11"/>
      <c r="U91" s="11"/>
      <c r="V91" s="11"/>
      <c r="W91" s="11"/>
      <c r="X91" s="11"/>
    </row>
    <row r="92" spans="1:24" customFormat="1" ht="14.65" customHeight="1">
      <c r="A92" s="172"/>
      <c r="B92" s="281"/>
      <c r="C92" s="282"/>
      <c r="D92" s="282"/>
      <c r="E92" s="282"/>
      <c r="F92" s="283"/>
      <c r="G92" s="281"/>
      <c r="H92" s="282"/>
      <c r="I92" s="282"/>
      <c r="J92" s="282"/>
      <c r="K92" s="282"/>
      <c r="L92" s="283"/>
      <c r="M92" s="11"/>
      <c r="N92" s="11"/>
      <c r="O92" s="11"/>
      <c r="P92" s="11"/>
      <c r="Q92" s="11"/>
      <c r="R92" s="11"/>
      <c r="S92" s="11"/>
      <c r="T92" s="11"/>
      <c r="U92" s="11"/>
      <c r="V92" s="11"/>
      <c r="W92" s="11"/>
      <c r="X92" s="11"/>
    </row>
    <row r="93" spans="1:24" customFormat="1" ht="14.65" customHeight="1">
      <c r="A93" s="172"/>
      <c r="B93" s="281"/>
      <c r="C93" s="282"/>
      <c r="D93" s="282"/>
      <c r="E93" s="282"/>
      <c r="F93" s="283"/>
      <c r="G93" s="281"/>
      <c r="H93" s="282"/>
      <c r="I93" s="282"/>
      <c r="J93" s="282"/>
      <c r="K93" s="282"/>
      <c r="L93" s="283"/>
      <c r="M93" s="11"/>
      <c r="N93" s="11"/>
      <c r="O93" s="11"/>
      <c r="P93" s="11"/>
      <c r="Q93" s="11"/>
      <c r="R93" s="11"/>
      <c r="S93" s="11"/>
      <c r="T93" s="11"/>
      <c r="U93" s="11"/>
      <c r="V93" s="11"/>
      <c r="W93" s="11"/>
      <c r="X93" s="11"/>
    </row>
    <row r="94" spans="1:24" customFormat="1" ht="14.65" customHeight="1">
      <c r="A94" s="467" t="str" cm="1">
        <f t="array" aca="1" ref="A94" ca="1">INDIRECT("i"&amp;(9+$A$25))</f>
        <v>Does VRM react to the PSI command?</v>
      </c>
      <c r="B94" s="281"/>
      <c r="C94" s="282"/>
      <c r="D94" s="282"/>
      <c r="E94" s="282"/>
      <c r="F94" s="283"/>
      <c r="G94" s="281"/>
      <c r="H94" s="282"/>
      <c r="I94" s="282"/>
      <c r="J94" s="282"/>
      <c r="K94" s="282"/>
      <c r="L94" s="283"/>
      <c r="M94" s="11"/>
      <c r="N94" s="11"/>
      <c r="O94" s="11"/>
      <c r="P94" s="11"/>
      <c r="Q94" s="11"/>
      <c r="R94" s="11"/>
      <c r="S94" s="11"/>
      <c r="T94" s="11"/>
      <c r="U94" s="11"/>
      <c r="V94" s="11"/>
      <c r="W94" s="11"/>
      <c r="X94" s="11"/>
    </row>
    <row r="95" spans="1:24" customFormat="1" ht="14.65" customHeight="1">
      <c r="A95" s="468"/>
      <c r="B95" s="281"/>
      <c r="C95" s="282"/>
      <c r="D95" s="282"/>
      <c r="E95" s="282"/>
      <c r="F95" s="283"/>
      <c r="G95" s="281"/>
      <c r="H95" s="282"/>
      <c r="I95" s="282"/>
      <c r="J95" s="282"/>
      <c r="K95" s="282"/>
      <c r="L95" s="283"/>
      <c r="M95" s="11"/>
      <c r="N95" s="11"/>
      <c r="O95" s="11"/>
      <c r="P95" s="11"/>
      <c r="Q95" s="11"/>
      <c r="R95" s="11"/>
      <c r="S95" s="11"/>
      <c r="T95" s="11"/>
      <c r="U95" s="11"/>
      <c r="V95" s="11"/>
      <c r="W95" s="11"/>
      <c r="X95" s="11"/>
    </row>
    <row r="96" spans="1:24" customFormat="1" ht="15" customHeight="1">
      <c r="A96" s="469"/>
      <c r="B96" s="281"/>
      <c r="C96" s="282"/>
      <c r="D96" s="282"/>
      <c r="E96" s="282"/>
      <c r="F96" s="283"/>
      <c r="G96" s="281"/>
      <c r="H96" s="282"/>
      <c r="I96" s="282"/>
      <c r="J96" s="282"/>
      <c r="K96" s="282"/>
      <c r="L96" s="283"/>
      <c r="M96" s="11"/>
      <c r="N96" s="11"/>
      <c r="O96" s="11"/>
      <c r="P96" s="11"/>
      <c r="Q96" s="11"/>
      <c r="R96" s="11"/>
      <c r="S96" s="11"/>
      <c r="T96" s="11"/>
      <c r="U96" s="11"/>
      <c r="V96" s="11"/>
      <c r="W96" s="11"/>
      <c r="X96" s="11"/>
    </row>
    <row r="97" spans="1:24" customFormat="1" ht="15" customHeight="1">
      <c r="A97" s="117"/>
      <c r="B97" s="281"/>
      <c r="C97" s="282"/>
      <c r="D97" s="282"/>
      <c r="E97" s="282"/>
      <c r="F97" s="283"/>
      <c r="G97" s="281"/>
      <c r="H97" s="282"/>
      <c r="I97" s="282"/>
      <c r="J97" s="282"/>
      <c r="K97" s="282"/>
      <c r="L97" s="283"/>
      <c r="M97" s="11"/>
      <c r="N97" s="11"/>
      <c r="O97" s="11"/>
      <c r="P97" s="11"/>
      <c r="Q97" s="11"/>
      <c r="R97" s="11"/>
      <c r="S97" s="11"/>
      <c r="T97" s="11"/>
      <c r="U97" s="11"/>
      <c r="V97" s="11"/>
      <c r="W97" s="11"/>
      <c r="X97" s="11"/>
    </row>
    <row r="98" spans="1:24" customFormat="1">
      <c r="A98" s="157"/>
      <c r="B98" s="281"/>
      <c r="C98" s="282"/>
      <c r="D98" s="282"/>
      <c r="E98" s="282"/>
      <c r="F98" s="283"/>
      <c r="G98" s="281"/>
      <c r="H98" s="282"/>
      <c r="I98" s="282"/>
      <c r="J98" s="282"/>
      <c r="K98" s="282"/>
      <c r="L98" s="283"/>
      <c r="M98" s="11"/>
      <c r="N98" s="11"/>
      <c r="O98" s="11"/>
      <c r="P98" s="11"/>
      <c r="Q98" s="11"/>
      <c r="R98" s="11"/>
      <c r="S98" s="11"/>
      <c r="T98" s="11"/>
      <c r="U98" s="11"/>
      <c r="V98" s="11"/>
      <c r="W98" s="11"/>
      <c r="X98" s="11"/>
    </row>
    <row r="99" spans="1:24" customFormat="1">
      <c r="A99" s="481" t="s">
        <v>42</v>
      </c>
      <c r="B99" s="281"/>
      <c r="C99" s="282"/>
      <c r="D99" s="282"/>
      <c r="E99" s="282"/>
      <c r="F99" s="283"/>
      <c r="G99" s="281"/>
      <c r="H99" s="282"/>
      <c r="I99" s="282"/>
      <c r="J99" s="282"/>
      <c r="K99" s="282"/>
      <c r="L99" s="283"/>
      <c r="M99" s="11"/>
      <c r="N99" s="11"/>
      <c r="O99" s="11"/>
      <c r="P99" s="11"/>
      <c r="Q99" s="11"/>
      <c r="R99" s="11"/>
      <c r="S99" s="11"/>
      <c r="T99" s="11"/>
      <c r="U99" s="11"/>
      <c r="V99" s="11"/>
      <c r="W99" s="11"/>
      <c r="X99" s="11"/>
    </row>
    <row r="100" spans="1:24" customFormat="1">
      <c r="A100" s="481"/>
      <c r="B100" s="281"/>
      <c r="C100" s="282"/>
      <c r="D100" s="282"/>
      <c r="E100" s="282"/>
      <c r="F100" s="283"/>
      <c r="G100" s="281"/>
      <c r="H100" s="282"/>
      <c r="I100" s="282"/>
      <c r="J100" s="282"/>
      <c r="K100" s="282"/>
      <c r="L100" s="283"/>
      <c r="M100" s="11"/>
      <c r="N100" s="11"/>
      <c r="O100" s="11"/>
      <c r="P100" s="11"/>
      <c r="Q100" s="11"/>
      <c r="R100" s="11"/>
      <c r="S100" s="11"/>
      <c r="T100" s="11"/>
      <c r="U100" s="11"/>
      <c r="V100" s="11"/>
      <c r="W100" s="11"/>
      <c r="X100" s="11"/>
    </row>
    <row r="101" spans="1:24" customFormat="1">
      <c r="A101" s="149" t="s">
        <v>98</v>
      </c>
      <c r="B101" s="281"/>
      <c r="C101" s="282"/>
      <c r="D101" s="282"/>
      <c r="E101" s="282"/>
      <c r="F101" s="283"/>
      <c r="G101" s="281"/>
      <c r="H101" s="282"/>
      <c r="I101" s="282"/>
      <c r="J101" s="282"/>
      <c r="K101" s="282"/>
      <c r="L101" s="283"/>
      <c r="M101" s="11"/>
      <c r="N101" s="11"/>
      <c r="O101" s="11"/>
      <c r="P101" s="11"/>
      <c r="Q101" s="11"/>
      <c r="R101" s="11"/>
      <c r="S101" s="11"/>
      <c r="T101" s="11"/>
      <c r="U101" s="11"/>
      <c r="V101" s="11"/>
      <c r="W101" s="11"/>
      <c r="X101" s="11"/>
    </row>
    <row r="102" spans="1:24" customFormat="1" ht="14.65" customHeight="1">
      <c r="A102" s="481" t="s">
        <v>43</v>
      </c>
      <c r="B102" s="281"/>
      <c r="C102" s="282"/>
      <c r="D102" s="282"/>
      <c r="E102" s="282"/>
      <c r="F102" s="283"/>
      <c r="G102" s="281"/>
      <c r="H102" s="282"/>
      <c r="I102" s="282"/>
      <c r="J102" s="282"/>
      <c r="K102" s="282"/>
      <c r="L102" s="283"/>
      <c r="M102" s="11"/>
      <c r="N102" s="11"/>
      <c r="O102" s="11"/>
      <c r="P102" s="11"/>
      <c r="Q102" s="11"/>
      <c r="R102" s="11"/>
      <c r="S102" s="11"/>
      <c r="T102" s="11"/>
      <c r="U102" s="11"/>
      <c r="V102" s="11"/>
      <c r="W102" s="11"/>
      <c r="X102" s="11"/>
    </row>
    <row r="103" spans="1:24" customFormat="1" ht="14.65" customHeight="1">
      <c r="A103" s="481"/>
      <c r="B103" s="281"/>
      <c r="C103" s="282"/>
      <c r="D103" s="282"/>
      <c r="E103" s="282"/>
      <c r="F103" s="283"/>
      <c r="G103" s="281"/>
      <c r="H103" s="282"/>
      <c r="I103" s="282"/>
      <c r="J103" s="282"/>
      <c r="K103" s="282"/>
      <c r="L103" s="283"/>
      <c r="M103" s="11"/>
      <c r="N103" s="11"/>
      <c r="O103" s="11"/>
      <c r="P103" s="11"/>
      <c r="Q103" s="11"/>
      <c r="R103" s="11"/>
      <c r="S103" s="11"/>
      <c r="T103" s="11"/>
      <c r="U103" s="11"/>
      <c r="V103" s="11"/>
      <c r="W103" s="11"/>
      <c r="X103" s="11"/>
    </row>
    <row r="104" spans="1:24" customFormat="1">
      <c r="A104" s="149" t="s">
        <v>99</v>
      </c>
      <c r="B104" s="281"/>
      <c r="C104" s="282"/>
      <c r="D104" s="282"/>
      <c r="E104" s="282"/>
      <c r="F104" s="283"/>
      <c r="G104" s="281"/>
      <c r="H104" s="282"/>
      <c r="I104" s="282"/>
      <c r="J104" s="282"/>
      <c r="K104" s="282"/>
      <c r="L104" s="283"/>
      <c r="M104" s="11"/>
      <c r="N104" s="11"/>
      <c r="O104" s="11"/>
      <c r="P104" s="11"/>
      <c r="Q104" s="11"/>
      <c r="R104" s="11"/>
      <c r="S104" s="11"/>
      <c r="T104" s="11"/>
      <c r="U104" s="11"/>
      <c r="V104" s="11"/>
      <c r="W104" s="11"/>
      <c r="X104" s="11"/>
    </row>
    <row r="105" spans="1:24" customFormat="1">
      <c r="A105" s="481" t="s">
        <v>44</v>
      </c>
      <c r="B105" s="281"/>
      <c r="C105" s="282"/>
      <c r="D105" s="282"/>
      <c r="E105" s="282"/>
      <c r="F105" s="283"/>
      <c r="G105" s="281"/>
      <c r="H105" s="282"/>
      <c r="I105" s="282"/>
      <c r="J105" s="282"/>
      <c r="K105" s="282"/>
      <c r="L105" s="283"/>
      <c r="M105" s="11"/>
      <c r="N105" s="11"/>
      <c r="O105" s="11"/>
      <c r="P105" s="11"/>
      <c r="Q105" s="11"/>
      <c r="R105" s="11"/>
      <c r="S105" s="11"/>
      <c r="T105" s="11"/>
      <c r="U105" s="11"/>
      <c r="V105" s="11"/>
      <c r="W105" s="11"/>
      <c r="X105" s="11"/>
    </row>
    <row r="106" spans="1:24" customFormat="1">
      <c r="A106" s="481"/>
      <c r="B106" s="281"/>
      <c r="C106" s="282"/>
      <c r="D106" s="282"/>
      <c r="E106" s="282"/>
      <c r="F106" s="283"/>
      <c r="G106" s="281"/>
      <c r="H106" s="282"/>
      <c r="I106" s="282"/>
      <c r="J106" s="282"/>
      <c r="K106" s="282"/>
      <c r="L106" s="283"/>
      <c r="M106" s="11"/>
      <c r="N106" s="11"/>
      <c r="O106" s="11"/>
      <c r="P106" s="11"/>
      <c r="Q106" s="11"/>
      <c r="R106" s="11"/>
      <c r="S106" s="11"/>
      <c r="T106" s="11"/>
      <c r="U106" s="11"/>
      <c r="V106" s="11"/>
      <c r="W106" s="11"/>
      <c r="X106" s="11"/>
    </row>
    <row r="107" spans="1:24" customFormat="1">
      <c r="A107" s="149" t="s">
        <v>100</v>
      </c>
      <c r="B107" s="281"/>
      <c r="C107" s="282"/>
      <c r="D107" s="282"/>
      <c r="E107" s="282"/>
      <c r="F107" s="283"/>
      <c r="G107" s="281"/>
      <c r="H107" s="282"/>
      <c r="I107" s="282"/>
      <c r="J107" s="282"/>
      <c r="K107" s="282"/>
      <c r="L107" s="283"/>
      <c r="M107" s="11"/>
      <c r="N107" s="11"/>
      <c r="O107" s="11"/>
      <c r="P107" s="11"/>
      <c r="Q107" s="11"/>
      <c r="R107" s="11"/>
      <c r="S107" s="11"/>
      <c r="T107" s="11"/>
      <c r="U107" s="11"/>
      <c r="V107" s="11"/>
      <c r="W107" s="11"/>
      <c r="X107" s="11"/>
    </row>
    <row r="108" spans="1:24" customFormat="1" ht="14.65" customHeight="1">
      <c r="A108" s="481" t="s">
        <v>101</v>
      </c>
      <c r="B108" s="281"/>
      <c r="C108" s="282"/>
      <c r="D108" s="282"/>
      <c r="E108" s="282"/>
      <c r="F108" s="283"/>
      <c r="G108" s="281"/>
      <c r="H108" s="282"/>
      <c r="I108" s="282"/>
      <c r="J108" s="282"/>
      <c r="K108" s="282"/>
      <c r="L108" s="283"/>
      <c r="M108" s="11"/>
      <c r="N108" s="11"/>
      <c r="O108" s="11"/>
      <c r="P108" s="11"/>
      <c r="Q108" s="11"/>
      <c r="R108" s="11"/>
      <c r="S108" s="11"/>
      <c r="T108" s="11"/>
      <c r="U108" s="11"/>
      <c r="V108" s="11"/>
      <c r="W108" s="11"/>
      <c r="X108" s="11"/>
    </row>
    <row r="109" spans="1:24" customFormat="1">
      <c r="A109" s="481"/>
      <c r="B109" s="281"/>
      <c r="C109" s="282"/>
      <c r="D109" s="282"/>
      <c r="E109" s="282"/>
      <c r="F109" s="283"/>
      <c r="G109" s="281"/>
      <c r="H109" s="282"/>
      <c r="I109" s="282"/>
      <c r="J109" s="282"/>
      <c r="K109" s="282"/>
      <c r="L109" s="283"/>
      <c r="M109" s="11"/>
      <c r="N109" s="11"/>
      <c r="O109" s="11"/>
      <c r="P109" s="11"/>
      <c r="Q109" s="11"/>
      <c r="R109" s="11"/>
      <c r="S109" s="11"/>
      <c r="T109" s="11"/>
      <c r="U109" s="11"/>
      <c r="V109" s="11"/>
      <c r="W109" s="11"/>
      <c r="X109" s="11"/>
    </row>
    <row r="110" spans="1:24" customFormat="1" ht="15" thickBot="1">
      <c r="A110" s="166" t="str">
        <f>IF($H$12&gt;0, "Phase "&amp;$H$12, "Data Incomplete in the H12")</f>
        <v>Data Incomplete in the H12</v>
      </c>
      <c r="B110" s="281"/>
      <c r="C110" s="282"/>
      <c r="D110" s="282"/>
      <c r="E110" s="282"/>
      <c r="F110" s="283"/>
      <c r="G110" s="281"/>
      <c r="H110" s="282"/>
      <c r="I110" s="282"/>
      <c r="J110" s="282"/>
      <c r="K110" s="282"/>
      <c r="L110" s="283"/>
      <c r="M110" s="11"/>
      <c r="N110" s="11"/>
      <c r="O110" s="11"/>
      <c r="P110" s="11"/>
      <c r="Q110" s="11"/>
      <c r="R110" s="11"/>
      <c r="S110" s="11"/>
      <c r="T110" s="11"/>
      <c r="U110" s="11"/>
      <c r="V110" s="11"/>
      <c r="W110" s="11"/>
      <c r="X110" s="11"/>
    </row>
    <row r="111" spans="1:24" customFormat="1" ht="16" thickBot="1">
      <c r="A111" s="125" t="s">
        <v>25</v>
      </c>
      <c r="B111" s="458" t="str" cm="1">
        <f t="array" aca="1" ref="B111" ca="1">INDIRECT( "b" &amp;(9+$A$25))</f>
        <v>Rising Edge</v>
      </c>
      <c r="C111" s="462"/>
      <c r="D111" s="463"/>
      <c r="E111" s="150" t="str" cm="1">
        <f t="array" aca="1" ref="E111" ca="1">"PSI "&amp;INDIRECT( "b" &amp;(11+$A112))</f>
        <v>PSI 6 → 0</v>
      </c>
      <c r="F111" s="151" t="str" cm="1">
        <f t="array" aca="1" ref="F111" ca="1">"VID (mV) = "&amp;INDIRECT("c"&amp;(11+$A112))</f>
        <v>VID (mV) =   PSI 6 → 1200</v>
      </c>
      <c r="G111" s="458" t="str" cm="1">
        <f t="array" aca="1" ref="G111" ca="1">INDIRECT( "d" &amp;(9+$A$25))</f>
        <v>Falling Edge</v>
      </c>
      <c r="H111" s="462"/>
      <c r="I111" s="462"/>
      <c r="J111" s="463"/>
      <c r="K111" s="150" t="str" cm="1">
        <f t="array" aca="1" ref="K111" ca="1">"PSI "&amp;INDIRECT( "d" &amp;(11+$A112))</f>
        <v>PSI 7 → 7</v>
      </c>
      <c r="L111" s="151" t="str" cm="1">
        <f t="array" aca="1" ref="L111" ca="1">"VID (mV) = "&amp;INDIRECT("e"&amp;(11+$A112))</f>
        <v>VID (mV) = 1200 → 550</v>
      </c>
      <c r="M111" s="11"/>
      <c r="N111" s="11"/>
      <c r="O111" s="11"/>
      <c r="P111" s="11"/>
      <c r="Q111" s="11"/>
      <c r="R111" s="11"/>
      <c r="S111" s="11"/>
      <c r="T111" s="11"/>
      <c r="U111" s="11"/>
      <c r="V111" s="11"/>
      <c r="W111" s="11"/>
      <c r="X111" s="11"/>
    </row>
    <row r="112" spans="1:24" customFormat="1" ht="25">
      <c r="A112" s="74">
        <f>$A15</f>
        <v>4</v>
      </c>
      <c r="B112" s="278"/>
      <c r="C112" s="279"/>
      <c r="D112" s="279"/>
      <c r="E112" s="279"/>
      <c r="F112" s="280"/>
      <c r="G112" s="278"/>
      <c r="H112" s="279"/>
      <c r="I112" s="279"/>
      <c r="J112" s="279"/>
      <c r="K112" s="279"/>
      <c r="L112" s="280"/>
      <c r="M112" s="11"/>
      <c r="N112" s="11"/>
      <c r="O112" s="11"/>
      <c r="P112" s="11"/>
      <c r="Q112" s="11"/>
      <c r="R112" s="11"/>
      <c r="S112" s="11"/>
      <c r="T112" s="11"/>
      <c r="U112" s="11"/>
      <c r="V112" s="11"/>
      <c r="W112" s="11"/>
      <c r="X112" s="11"/>
    </row>
    <row r="113" spans="1:24" customFormat="1">
      <c r="A113" s="75"/>
      <c r="B113" s="281"/>
      <c r="C113" s="282"/>
      <c r="D113" s="282"/>
      <c r="E113" s="282"/>
      <c r="F113" s="283"/>
      <c r="G113" s="281"/>
      <c r="H113" s="282"/>
      <c r="I113" s="282"/>
      <c r="J113" s="282"/>
      <c r="K113" s="282"/>
      <c r="L113" s="283"/>
      <c r="M113" s="11"/>
      <c r="N113" s="11"/>
      <c r="O113" s="11"/>
      <c r="P113" s="11"/>
      <c r="Q113" s="11"/>
      <c r="R113" s="11"/>
      <c r="S113" s="11"/>
      <c r="T113" s="11"/>
      <c r="U113" s="11"/>
      <c r="V113" s="11"/>
      <c r="W113" s="11"/>
      <c r="X113" s="11"/>
    </row>
    <row r="114" spans="1:24" customFormat="1">
      <c r="A114" s="470" t="str" cm="1">
        <f t="array" aca="1" ref="A114" ca="1">INDIRECT("f"&amp;(9+$A$25))</f>
        <v>IDD Set
(A)</v>
      </c>
      <c r="B114" s="281"/>
      <c r="C114" s="282"/>
      <c r="D114" s="282"/>
      <c r="E114" s="282"/>
      <c r="F114" s="283"/>
      <c r="G114" s="281"/>
      <c r="H114" s="282"/>
      <c r="I114" s="282"/>
      <c r="J114" s="282"/>
      <c r="K114" s="282"/>
      <c r="L114" s="283"/>
      <c r="M114" s="11"/>
      <c r="N114" s="11"/>
      <c r="O114" s="11"/>
      <c r="P114" s="11"/>
      <c r="Q114" s="11"/>
      <c r="R114" s="11"/>
      <c r="S114" s="11"/>
      <c r="T114" s="11"/>
      <c r="U114" s="11"/>
      <c r="V114" s="11"/>
      <c r="W114" s="11"/>
      <c r="X114" s="11"/>
    </row>
    <row r="115" spans="1:24" customFormat="1">
      <c r="A115" s="464"/>
      <c r="B115" s="281"/>
      <c r="C115" s="282"/>
      <c r="D115" s="282"/>
      <c r="E115" s="282"/>
      <c r="F115" s="283"/>
      <c r="G115" s="281"/>
      <c r="H115" s="282"/>
      <c r="I115" s="282"/>
      <c r="J115" s="282"/>
      <c r="K115" s="282"/>
      <c r="L115" s="283"/>
      <c r="M115" s="11"/>
      <c r="N115" s="11"/>
      <c r="O115" s="11"/>
      <c r="P115" s="11"/>
      <c r="Q115" s="11"/>
      <c r="R115" s="11"/>
      <c r="S115" s="11"/>
      <c r="T115" s="11"/>
      <c r="U115" s="11"/>
      <c r="V115" s="11"/>
      <c r="W115" s="11"/>
      <c r="X115" s="11"/>
    </row>
    <row r="116" spans="1:24" customFormat="1">
      <c r="A116" s="471" cm="1">
        <f t="array" aca="1" ref="A116" ca="1">INDIRECT("f"&amp;(11+$A$112))</f>
        <v>44</v>
      </c>
      <c r="B116" s="281"/>
      <c r="C116" s="282"/>
      <c r="D116" s="282"/>
      <c r="E116" s="282"/>
      <c r="F116" s="283"/>
      <c r="G116" s="281"/>
      <c r="H116" s="282"/>
      <c r="I116" s="282"/>
      <c r="J116" s="282"/>
      <c r="K116" s="282"/>
      <c r="L116" s="283"/>
      <c r="M116" s="11"/>
      <c r="N116" s="11"/>
      <c r="O116" s="11"/>
      <c r="P116" s="11"/>
      <c r="Q116" s="11"/>
      <c r="R116" s="11"/>
      <c r="S116" s="11"/>
      <c r="T116" s="11"/>
      <c r="U116" s="11"/>
      <c r="V116" s="11"/>
      <c r="W116" s="11"/>
      <c r="X116" s="11"/>
    </row>
    <row r="117" spans="1:24" customFormat="1">
      <c r="A117" s="460"/>
      <c r="B117" s="281"/>
      <c r="C117" s="282"/>
      <c r="D117" s="282"/>
      <c r="E117" s="282"/>
      <c r="F117" s="283"/>
      <c r="G117" s="281"/>
      <c r="H117" s="282"/>
      <c r="I117" s="282"/>
      <c r="J117" s="282"/>
      <c r="K117" s="282"/>
      <c r="L117" s="283"/>
      <c r="M117" s="11"/>
      <c r="N117" s="11"/>
      <c r="O117" s="11"/>
      <c r="P117" s="11"/>
      <c r="Q117" s="11"/>
      <c r="R117" s="11"/>
      <c r="S117" s="11"/>
      <c r="T117" s="11"/>
      <c r="U117" s="11"/>
      <c r="V117" s="11"/>
      <c r="W117" s="11"/>
      <c r="X117" s="11"/>
    </row>
    <row r="118" spans="1:24" customFormat="1" ht="14.65" customHeight="1">
      <c r="A118" s="124" t="str" cm="1">
        <f t="array" aca="1" ref="A118" ca="1">INDIRECT("g"&amp;(9+$A$25))</f>
        <v>Slew Rate
(mV/us)</v>
      </c>
      <c r="B118" s="281"/>
      <c r="C118" s="282"/>
      <c r="D118" s="282"/>
      <c r="E118" s="282"/>
      <c r="F118" s="283"/>
      <c r="G118" s="281"/>
      <c r="H118" s="282"/>
      <c r="I118" s="282"/>
      <c r="J118" s="282"/>
      <c r="K118" s="282"/>
      <c r="L118" s="283"/>
      <c r="M118" s="11"/>
      <c r="N118" s="11"/>
      <c r="O118" s="11"/>
      <c r="P118" s="11"/>
      <c r="Q118" s="11"/>
      <c r="R118" s="11"/>
      <c r="S118" s="11"/>
      <c r="T118" s="11"/>
      <c r="U118" s="11"/>
      <c r="V118" s="11"/>
      <c r="W118" s="11"/>
      <c r="X118" s="11"/>
    </row>
    <row r="119" spans="1:24" customFormat="1" ht="14.65" customHeight="1">
      <c r="A119" s="119" cm="1">
        <f t="array" aca="1" ref="A119" ca="1">INDIRECT("g"&amp;(11+$A$25))</f>
        <v>2.5</v>
      </c>
      <c r="B119" s="281"/>
      <c r="C119" s="282"/>
      <c r="D119" s="282"/>
      <c r="E119" s="282"/>
      <c r="F119" s="283"/>
      <c r="G119" s="281"/>
      <c r="H119" s="282"/>
      <c r="I119" s="282"/>
      <c r="J119" s="282"/>
      <c r="K119" s="282"/>
      <c r="L119" s="283"/>
      <c r="M119" s="11"/>
      <c r="N119" s="11"/>
      <c r="O119" s="11"/>
      <c r="P119" s="11"/>
      <c r="Q119" s="11"/>
      <c r="R119" s="11"/>
      <c r="S119" s="11"/>
      <c r="T119" s="11"/>
      <c r="U119" s="11"/>
      <c r="V119" s="11"/>
      <c r="W119" s="11"/>
      <c r="X119" s="11"/>
    </row>
    <row r="120" spans="1:24" customFormat="1" ht="14.65" customHeight="1">
      <c r="A120" s="123"/>
      <c r="B120" s="281"/>
      <c r="C120" s="282"/>
      <c r="D120" s="282"/>
      <c r="E120" s="282"/>
      <c r="F120" s="283"/>
      <c r="G120" s="281"/>
      <c r="H120" s="282"/>
      <c r="I120" s="282"/>
      <c r="J120" s="282"/>
      <c r="K120" s="282"/>
      <c r="L120" s="283"/>
      <c r="M120" s="11"/>
      <c r="N120" s="11"/>
      <c r="O120" s="11"/>
      <c r="P120" s="11"/>
      <c r="Q120" s="11"/>
      <c r="R120" s="11"/>
      <c r="S120" s="11"/>
      <c r="T120" s="11"/>
      <c r="U120" s="11"/>
      <c r="V120" s="11"/>
      <c r="W120" s="11"/>
      <c r="X120" s="11"/>
    </row>
    <row r="121" spans="1:24" customFormat="1" ht="14.65" customHeight="1">
      <c r="A121" s="172"/>
      <c r="B121" s="281"/>
      <c r="C121" s="282"/>
      <c r="D121" s="282"/>
      <c r="E121" s="282"/>
      <c r="F121" s="283"/>
      <c r="G121" s="281"/>
      <c r="H121" s="282"/>
      <c r="I121" s="282"/>
      <c r="J121" s="282"/>
      <c r="K121" s="282"/>
      <c r="L121" s="283"/>
      <c r="M121" s="11"/>
      <c r="N121" s="11"/>
      <c r="O121" s="11"/>
      <c r="P121" s="11"/>
      <c r="Q121" s="11"/>
      <c r="R121" s="11"/>
      <c r="S121" s="11"/>
      <c r="T121" s="11"/>
      <c r="U121" s="11"/>
      <c r="V121" s="11"/>
      <c r="W121" s="11"/>
      <c r="X121" s="11"/>
    </row>
    <row r="122" spans="1:24" customFormat="1" ht="14.65" customHeight="1">
      <c r="A122" s="172"/>
      <c r="B122" s="281"/>
      <c r="C122" s="282"/>
      <c r="D122" s="282"/>
      <c r="E122" s="282"/>
      <c r="F122" s="283"/>
      <c r="G122" s="281"/>
      <c r="H122" s="282"/>
      <c r="I122" s="282"/>
      <c r="J122" s="282"/>
      <c r="K122" s="282"/>
      <c r="L122" s="283"/>
      <c r="M122" s="11"/>
      <c r="N122" s="11"/>
      <c r="O122" s="11"/>
      <c r="P122" s="11"/>
      <c r="Q122" s="11"/>
      <c r="R122" s="11"/>
      <c r="S122" s="11"/>
      <c r="T122" s="11"/>
      <c r="U122" s="11"/>
      <c r="V122" s="11"/>
      <c r="W122" s="11"/>
      <c r="X122" s="11"/>
    </row>
    <row r="123" spans="1:24" customFormat="1" ht="14.65" customHeight="1">
      <c r="A123" s="467" t="str" cm="1">
        <f t="array" aca="1" ref="A123" ca="1">INDIRECT("i"&amp;(9+$A$25))</f>
        <v>Does VRM react to the PSI command?</v>
      </c>
      <c r="B123" s="281"/>
      <c r="C123" s="282"/>
      <c r="D123" s="282"/>
      <c r="E123" s="282"/>
      <c r="F123" s="283"/>
      <c r="G123" s="281"/>
      <c r="H123" s="282"/>
      <c r="I123" s="282"/>
      <c r="J123" s="282"/>
      <c r="K123" s="282"/>
      <c r="L123" s="283"/>
      <c r="M123" s="11"/>
      <c r="N123" s="11"/>
      <c r="O123" s="11"/>
      <c r="P123" s="11"/>
      <c r="Q123" s="11"/>
      <c r="R123" s="11"/>
      <c r="S123" s="11"/>
      <c r="T123" s="11"/>
      <c r="U123" s="11"/>
      <c r="V123" s="11"/>
      <c r="W123" s="11"/>
      <c r="X123" s="11"/>
    </row>
    <row r="124" spans="1:24" customFormat="1" ht="14.65" customHeight="1">
      <c r="A124" s="468"/>
      <c r="B124" s="281"/>
      <c r="C124" s="282"/>
      <c r="D124" s="282"/>
      <c r="E124" s="282"/>
      <c r="F124" s="283"/>
      <c r="G124" s="281"/>
      <c r="H124" s="282"/>
      <c r="I124" s="282"/>
      <c r="J124" s="282"/>
      <c r="K124" s="282"/>
      <c r="L124" s="283"/>
      <c r="M124" s="11"/>
      <c r="N124" s="11"/>
      <c r="O124" s="11"/>
      <c r="P124" s="11"/>
      <c r="Q124" s="11"/>
      <c r="R124" s="11"/>
      <c r="S124" s="11"/>
      <c r="T124" s="11"/>
      <c r="U124" s="11"/>
      <c r="V124" s="11"/>
      <c r="W124" s="11"/>
      <c r="X124" s="11"/>
    </row>
    <row r="125" spans="1:24" customFormat="1" ht="14.65" customHeight="1">
      <c r="A125" s="469"/>
      <c r="B125" s="281"/>
      <c r="C125" s="282"/>
      <c r="D125" s="282"/>
      <c r="E125" s="282"/>
      <c r="F125" s="283"/>
      <c r="G125" s="281"/>
      <c r="H125" s="282"/>
      <c r="I125" s="282"/>
      <c r="J125" s="282"/>
      <c r="K125" s="282"/>
      <c r="L125" s="283"/>
      <c r="M125" s="11"/>
      <c r="N125" s="11"/>
      <c r="O125" s="11"/>
      <c r="P125" s="11"/>
      <c r="Q125" s="11"/>
      <c r="R125" s="11"/>
      <c r="S125" s="11"/>
      <c r="T125" s="11"/>
      <c r="U125" s="11"/>
      <c r="V125" s="11"/>
      <c r="W125" s="11"/>
      <c r="X125" s="11"/>
    </row>
    <row r="126" spans="1:24" customFormat="1" ht="15" customHeight="1">
      <c r="A126" s="117"/>
      <c r="B126" s="281"/>
      <c r="C126" s="282"/>
      <c r="D126" s="282"/>
      <c r="E126" s="282"/>
      <c r="F126" s="283"/>
      <c r="G126" s="281"/>
      <c r="H126" s="282"/>
      <c r="I126" s="282"/>
      <c r="J126" s="282"/>
      <c r="K126" s="282"/>
      <c r="L126" s="283"/>
      <c r="M126" s="11"/>
      <c r="N126" s="11"/>
      <c r="O126" s="11"/>
      <c r="P126" s="11"/>
      <c r="Q126" s="11"/>
      <c r="R126" s="11"/>
      <c r="S126" s="11"/>
      <c r="T126" s="11"/>
      <c r="U126" s="11"/>
      <c r="V126" s="11"/>
      <c r="W126" s="11"/>
      <c r="X126" s="11"/>
    </row>
    <row r="127" spans="1:24" customFormat="1">
      <c r="A127" s="157"/>
      <c r="B127" s="281"/>
      <c r="C127" s="282"/>
      <c r="D127" s="282"/>
      <c r="E127" s="282"/>
      <c r="F127" s="283"/>
      <c r="G127" s="281"/>
      <c r="H127" s="282"/>
      <c r="I127" s="282"/>
      <c r="J127" s="282"/>
      <c r="K127" s="282"/>
      <c r="L127" s="283"/>
      <c r="M127" s="11"/>
      <c r="N127" s="11"/>
      <c r="O127" s="11"/>
      <c r="P127" s="11"/>
      <c r="Q127" s="11"/>
      <c r="R127" s="11"/>
      <c r="S127" s="11"/>
      <c r="T127" s="11"/>
      <c r="U127" s="11"/>
      <c r="V127" s="11"/>
      <c r="W127" s="11"/>
      <c r="X127" s="11"/>
    </row>
    <row r="128" spans="1:24" customFormat="1">
      <c r="A128" s="481" t="s">
        <v>42</v>
      </c>
      <c r="B128" s="281"/>
      <c r="C128" s="282"/>
      <c r="D128" s="282"/>
      <c r="E128" s="282"/>
      <c r="F128" s="283"/>
      <c r="G128" s="281"/>
      <c r="H128" s="282"/>
      <c r="I128" s="282"/>
      <c r="J128" s="282"/>
      <c r="K128" s="282"/>
      <c r="L128" s="283"/>
      <c r="M128" s="11"/>
      <c r="N128" s="11"/>
      <c r="O128" s="11"/>
      <c r="P128" s="11"/>
      <c r="Q128" s="11"/>
      <c r="R128" s="11"/>
      <c r="S128" s="11"/>
      <c r="T128" s="11"/>
      <c r="U128" s="11"/>
      <c r="V128" s="11"/>
      <c r="W128" s="11"/>
      <c r="X128" s="11"/>
    </row>
    <row r="129" spans="1:24" customFormat="1">
      <c r="A129" s="481"/>
      <c r="B129" s="281"/>
      <c r="C129" s="282"/>
      <c r="D129" s="282"/>
      <c r="E129" s="282"/>
      <c r="F129" s="283"/>
      <c r="G129" s="281"/>
      <c r="H129" s="282"/>
      <c r="I129" s="282"/>
      <c r="J129" s="282"/>
      <c r="K129" s="282"/>
      <c r="L129" s="283"/>
      <c r="M129" s="11"/>
      <c r="N129" s="11"/>
      <c r="O129" s="11"/>
      <c r="P129" s="11"/>
      <c r="Q129" s="11"/>
      <c r="R129" s="11"/>
      <c r="S129" s="11"/>
      <c r="T129" s="11"/>
      <c r="U129" s="11"/>
      <c r="V129" s="11"/>
      <c r="W129" s="11"/>
      <c r="X129" s="11"/>
    </row>
    <row r="130" spans="1:24" customFormat="1">
      <c r="A130" s="149" t="s">
        <v>98</v>
      </c>
      <c r="B130" s="281"/>
      <c r="C130" s="282"/>
      <c r="D130" s="282"/>
      <c r="E130" s="282"/>
      <c r="F130" s="283"/>
      <c r="G130" s="281"/>
      <c r="H130" s="282"/>
      <c r="I130" s="282"/>
      <c r="J130" s="282"/>
      <c r="K130" s="282"/>
      <c r="L130" s="283"/>
      <c r="M130" s="11"/>
      <c r="N130" s="11"/>
      <c r="O130" s="11"/>
      <c r="P130" s="11"/>
      <c r="Q130" s="11"/>
      <c r="R130" s="11"/>
      <c r="S130" s="11"/>
      <c r="T130" s="11"/>
      <c r="U130" s="11"/>
      <c r="V130" s="11"/>
      <c r="W130" s="11"/>
      <c r="X130" s="11"/>
    </row>
    <row r="131" spans="1:24" customFormat="1" ht="14.65" customHeight="1">
      <c r="A131" s="481" t="s">
        <v>43</v>
      </c>
      <c r="B131" s="281"/>
      <c r="C131" s="282"/>
      <c r="D131" s="282"/>
      <c r="E131" s="282"/>
      <c r="F131" s="283"/>
      <c r="G131" s="281"/>
      <c r="H131" s="282"/>
      <c r="I131" s="282"/>
      <c r="J131" s="282"/>
      <c r="K131" s="282"/>
      <c r="L131" s="283"/>
      <c r="M131" s="11"/>
      <c r="N131" s="11"/>
      <c r="O131" s="11"/>
      <c r="P131" s="11"/>
      <c r="Q131" s="11"/>
      <c r="R131" s="11"/>
      <c r="S131" s="11"/>
      <c r="T131" s="11"/>
      <c r="U131" s="11"/>
      <c r="V131" s="11"/>
      <c r="W131" s="11"/>
      <c r="X131" s="11"/>
    </row>
    <row r="132" spans="1:24" customFormat="1" ht="14.65" customHeight="1">
      <c r="A132" s="481"/>
      <c r="B132" s="281"/>
      <c r="C132" s="282"/>
      <c r="D132" s="282"/>
      <c r="E132" s="282"/>
      <c r="F132" s="283"/>
      <c r="G132" s="281"/>
      <c r="H132" s="282"/>
      <c r="I132" s="282"/>
      <c r="J132" s="282"/>
      <c r="K132" s="282"/>
      <c r="L132" s="283"/>
      <c r="M132" s="11"/>
      <c r="N132" s="11"/>
      <c r="O132" s="11"/>
      <c r="P132" s="11"/>
      <c r="Q132" s="11"/>
      <c r="R132" s="11"/>
      <c r="S132" s="11"/>
      <c r="T132" s="11"/>
      <c r="U132" s="11"/>
      <c r="V132" s="11"/>
      <c r="W132" s="11"/>
      <c r="X132" s="11"/>
    </row>
    <row r="133" spans="1:24" customFormat="1">
      <c r="A133" s="149" t="s">
        <v>99</v>
      </c>
      <c r="B133" s="281"/>
      <c r="C133" s="282"/>
      <c r="D133" s="282"/>
      <c r="E133" s="282"/>
      <c r="F133" s="283"/>
      <c r="G133" s="281"/>
      <c r="H133" s="282"/>
      <c r="I133" s="282"/>
      <c r="J133" s="282"/>
      <c r="K133" s="282"/>
      <c r="L133" s="283"/>
      <c r="M133" s="11"/>
      <c r="N133" s="11"/>
      <c r="O133" s="11"/>
      <c r="P133" s="11"/>
      <c r="Q133" s="11"/>
      <c r="R133" s="11"/>
      <c r="S133" s="11"/>
      <c r="T133" s="11"/>
      <c r="U133" s="11"/>
      <c r="V133" s="11"/>
      <c r="W133" s="11"/>
      <c r="X133" s="11"/>
    </row>
    <row r="134" spans="1:24" customFormat="1">
      <c r="A134" s="481" t="s">
        <v>44</v>
      </c>
      <c r="B134" s="281"/>
      <c r="C134" s="282"/>
      <c r="D134" s="282"/>
      <c r="E134" s="282"/>
      <c r="F134" s="283"/>
      <c r="G134" s="281"/>
      <c r="H134" s="282"/>
      <c r="I134" s="282"/>
      <c r="J134" s="282"/>
      <c r="K134" s="282"/>
      <c r="L134" s="283"/>
      <c r="M134" s="11"/>
      <c r="N134" s="11"/>
      <c r="O134" s="11"/>
      <c r="P134" s="11"/>
      <c r="Q134" s="11"/>
      <c r="R134" s="11"/>
      <c r="S134" s="11"/>
      <c r="T134" s="11"/>
      <c r="U134" s="11"/>
      <c r="V134" s="11"/>
      <c r="W134" s="11"/>
      <c r="X134" s="11"/>
    </row>
    <row r="135" spans="1:24" customFormat="1">
      <c r="A135" s="481"/>
      <c r="B135" s="281"/>
      <c r="C135" s="282"/>
      <c r="D135" s="282"/>
      <c r="E135" s="282"/>
      <c r="F135" s="283"/>
      <c r="G135" s="281"/>
      <c r="H135" s="282"/>
      <c r="I135" s="282"/>
      <c r="J135" s="282"/>
      <c r="K135" s="282"/>
      <c r="L135" s="283"/>
      <c r="M135" s="11"/>
      <c r="N135" s="11"/>
      <c r="O135" s="11"/>
      <c r="P135" s="11"/>
      <c r="Q135" s="11"/>
      <c r="R135" s="11"/>
      <c r="S135" s="11"/>
      <c r="T135" s="11"/>
      <c r="U135" s="11"/>
      <c r="V135" s="11"/>
      <c r="W135" s="11"/>
      <c r="X135" s="11"/>
    </row>
    <row r="136" spans="1:24" customFormat="1">
      <c r="A136" s="149" t="s">
        <v>100</v>
      </c>
      <c r="B136" s="281"/>
      <c r="C136" s="282"/>
      <c r="D136" s="282"/>
      <c r="E136" s="282"/>
      <c r="F136" s="283"/>
      <c r="G136" s="281"/>
      <c r="H136" s="282"/>
      <c r="I136" s="282"/>
      <c r="J136" s="282"/>
      <c r="K136" s="282"/>
      <c r="L136" s="283"/>
      <c r="M136" s="11"/>
      <c r="N136" s="11"/>
      <c r="O136" s="11"/>
      <c r="P136" s="11"/>
      <c r="Q136" s="11"/>
      <c r="R136" s="11"/>
      <c r="S136" s="11"/>
      <c r="T136" s="11"/>
      <c r="U136" s="11"/>
      <c r="V136" s="11"/>
      <c r="W136" s="11"/>
      <c r="X136" s="11"/>
    </row>
    <row r="137" spans="1:24" customFormat="1" ht="14.65" customHeight="1">
      <c r="A137" s="481" t="s">
        <v>101</v>
      </c>
      <c r="B137" s="281"/>
      <c r="C137" s="282"/>
      <c r="D137" s="282"/>
      <c r="E137" s="282"/>
      <c r="F137" s="283"/>
      <c r="G137" s="281"/>
      <c r="H137" s="282"/>
      <c r="I137" s="282"/>
      <c r="J137" s="282"/>
      <c r="K137" s="282"/>
      <c r="L137" s="283"/>
      <c r="M137" s="11"/>
      <c r="N137" s="11"/>
      <c r="O137" s="11"/>
      <c r="P137" s="11"/>
      <c r="Q137" s="11"/>
      <c r="R137" s="11"/>
      <c r="S137" s="11"/>
      <c r="T137" s="11"/>
      <c r="U137" s="11"/>
      <c r="V137" s="11"/>
      <c r="W137" s="11"/>
      <c r="X137" s="11"/>
    </row>
    <row r="138" spans="1:24" customFormat="1">
      <c r="A138" s="481"/>
      <c r="B138" s="281"/>
      <c r="C138" s="282"/>
      <c r="D138" s="282"/>
      <c r="E138" s="282"/>
      <c r="F138" s="283"/>
      <c r="G138" s="281"/>
      <c r="H138" s="282"/>
      <c r="I138" s="282"/>
      <c r="J138" s="282"/>
      <c r="K138" s="282"/>
      <c r="L138" s="283"/>
      <c r="M138" s="11"/>
      <c r="N138" s="11"/>
      <c r="O138" s="11"/>
      <c r="P138" s="11"/>
      <c r="Q138" s="11"/>
      <c r="R138" s="11"/>
      <c r="S138" s="11"/>
      <c r="T138" s="11"/>
      <c r="U138" s="11"/>
      <c r="V138" s="11"/>
      <c r="W138" s="11"/>
      <c r="X138" s="11"/>
    </row>
    <row r="139" spans="1:24" customFormat="1" ht="15" thickBot="1">
      <c r="A139" s="166" t="str">
        <f>IF($H$12&gt;0, "Phase "&amp;$H$12, "Data Incomplete in the H12")</f>
        <v>Data Incomplete in the H12</v>
      </c>
      <c r="B139" s="281"/>
      <c r="C139" s="282"/>
      <c r="D139" s="282"/>
      <c r="E139" s="282"/>
      <c r="F139" s="283"/>
      <c r="G139" s="281"/>
      <c r="H139" s="282"/>
      <c r="I139" s="282"/>
      <c r="J139" s="282"/>
      <c r="K139" s="282"/>
      <c r="L139" s="283"/>
      <c r="M139" s="11"/>
      <c r="N139" s="11"/>
      <c r="O139" s="11"/>
      <c r="P139" s="11"/>
      <c r="Q139" s="11"/>
      <c r="R139" s="11"/>
      <c r="S139" s="11"/>
      <c r="T139" s="11"/>
      <c r="U139" s="11"/>
      <c r="V139" s="11"/>
      <c r="W139" s="11"/>
      <c r="X139" s="11"/>
    </row>
    <row r="140" spans="1:24" customFormat="1" ht="16" thickBot="1">
      <c r="A140" s="90" t="s">
        <v>75</v>
      </c>
      <c r="B140" s="477" t="str" cm="1">
        <f t="array" aca="1" ref="B140" ca="1">INDIRECT( "b" &amp;(9+$A$25))</f>
        <v>Rising Edge</v>
      </c>
      <c r="C140" s="478"/>
      <c r="D140" s="479"/>
      <c r="E140" s="122" t="str" cm="1">
        <f t="array" aca="1" ref="E140" ca="1">"PSI "&amp;INDIRECT( "b" &amp;(18+$A141))</f>
        <v>PSI 7 → 7</v>
      </c>
      <c r="F140" s="121" t="str" cm="1">
        <f t="array" aca="1" ref="F140" ca="1">"VID (mV) = "&amp;INDIRECT("c"&amp;(18+$A141))</f>
        <v>VID (mV) = 900 → 1200</v>
      </c>
      <c r="G140" s="477" t="str" cm="1">
        <f t="array" aca="1" ref="G140" ca="1">INDIRECT( "d" &amp;(9+$A$25))</f>
        <v>Falling Edge</v>
      </c>
      <c r="H140" s="478"/>
      <c r="I140" s="478"/>
      <c r="J140" s="479"/>
      <c r="K140" s="122" t="str" cm="1">
        <f t="array" aca="1" ref="K140" ca="1">"PSI "&amp;INDIRECT( "d" &amp;(18+$A141))</f>
        <v>PSI 7 →7</v>
      </c>
      <c r="L140" s="121" t="str" cm="1">
        <f t="array" aca="1" ref="L140" ca="1">"VID (mV) = "&amp;INDIRECT("e"&amp;(18+$A141))</f>
        <v>VID (mV) = 1200 → 900</v>
      </c>
      <c r="M140" s="11"/>
      <c r="N140" s="11"/>
      <c r="O140" s="11"/>
      <c r="P140" s="11"/>
      <c r="Q140" s="11"/>
      <c r="R140" s="11"/>
      <c r="S140" s="11"/>
      <c r="T140" s="11"/>
      <c r="U140" s="11"/>
      <c r="V140" s="11"/>
      <c r="W140" s="11"/>
      <c r="X140" s="11"/>
    </row>
    <row r="141" spans="1:24" customFormat="1" ht="25">
      <c r="A141" s="93">
        <f>$A19</f>
        <v>1</v>
      </c>
      <c r="B141" s="278"/>
      <c r="C141" s="279"/>
      <c r="D141" s="279"/>
      <c r="E141" s="279"/>
      <c r="F141" s="280"/>
      <c r="G141" s="278"/>
      <c r="H141" s="279"/>
      <c r="I141" s="279"/>
      <c r="J141" s="279"/>
      <c r="K141" s="279"/>
      <c r="L141" s="280"/>
      <c r="M141" s="11"/>
      <c r="N141" s="11"/>
      <c r="O141" s="11"/>
      <c r="P141" s="11"/>
      <c r="Q141" s="11"/>
      <c r="R141" s="11"/>
      <c r="S141" s="11"/>
      <c r="T141" s="11"/>
      <c r="U141" s="11"/>
      <c r="V141" s="11"/>
      <c r="W141" s="11"/>
      <c r="X141" s="11"/>
    </row>
    <row r="142" spans="1:24" customFormat="1">
      <c r="A142" s="94"/>
      <c r="B142" s="281"/>
      <c r="C142" s="282"/>
      <c r="D142" s="282"/>
      <c r="E142" s="282"/>
      <c r="F142" s="283"/>
      <c r="G142" s="281"/>
      <c r="H142" s="282"/>
      <c r="I142" s="282"/>
      <c r="J142" s="282"/>
      <c r="K142" s="282"/>
      <c r="L142" s="283"/>
      <c r="M142" s="11"/>
      <c r="N142" s="11"/>
      <c r="O142" s="11"/>
      <c r="P142" s="11"/>
      <c r="Q142" s="11"/>
      <c r="R142" s="11"/>
      <c r="S142" s="11"/>
      <c r="T142" s="11"/>
      <c r="U142" s="11"/>
      <c r="V142" s="11"/>
      <c r="W142" s="11"/>
      <c r="X142" s="11"/>
    </row>
    <row r="143" spans="1:24" customFormat="1" ht="14.65" customHeight="1">
      <c r="A143" s="475" t="str" cm="1">
        <f t="array" aca="1" ref="A143" ca="1">INDIRECT("f"&amp;(9+$A$25))</f>
        <v>IDD Set
(A)</v>
      </c>
      <c r="B143" s="281"/>
      <c r="C143" s="282"/>
      <c r="D143" s="282"/>
      <c r="E143" s="282"/>
      <c r="F143" s="283"/>
      <c r="G143" s="281"/>
      <c r="H143" s="282"/>
      <c r="I143" s="282"/>
      <c r="J143" s="282"/>
      <c r="K143" s="282"/>
      <c r="L143" s="283"/>
      <c r="M143" s="11"/>
      <c r="N143" s="11"/>
      <c r="O143" s="11"/>
      <c r="P143" s="11"/>
      <c r="Q143" s="11"/>
      <c r="R143" s="11"/>
      <c r="S143" s="11"/>
      <c r="T143" s="11"/>
      <c r="U143" s="11"/>
      <c r="V143" s="11"/>
      <c r="W143" s="11"/>
      <c r="X143" s="11"/>
    </row>
    <row r="144" spans="1:24" customFormat="1" ht="14.65" customHeight="1">
      <c r="A144" s="476"/>
      <c r="B144" s="281"/>
      <c r="C144" s="282"/>
      <c r="D144" s="282"/>
      <c r="E144" s="282"/>
      <c r="F144" s="283"/>
      <c r="G144" s="281"/>
      <c r="H144" s="282"/>
      <c r="I144" s="282"/>
      <c r="J144" s="282"/>
      <c r="K144" s="282"/>
      <c r="L144" s="283"/>
      <c r="M144" s="11"/>
      <c r="N144" s="11"/>
      <c r="O144" s="11"/>
      <c r="P144" s="11"/>
      <c r="Q144" s="11"/>
      <c r="R144" s="11"/>
      <c r="S144" s="11"/>
      <c r="T144" s="11"/>
      <c r="U144" s="11"/>
      <c r="V144" s="11"/>
      <c r="W144" s="11"/>
      <c r="X144" s="11"/>
    </row>
    <row r="145" spans="1:24" customFormat="1" ht="14.65" customHeight="1">
      <c r="A145" s="471" cm="1">
        <f t="array" aca="1" ref="A145" ca="1">INDIRECT("f"&amp;(18+$A$141))</f>
        <v>60</v>
      </c>
      <c r="B145" s="281"/>
      <c r="C145" s="282"/>
      <c r="D145" s="282"/>
      <c r="E145" s="282"/>
      <c r="F145" s="283"/>
      <c r="G145" s="281"/>
      <c r="H145" s="282"/>
      <c r="I145" s="282"/>
      <c r="J145" s="282"/>
      <c r="K145" s="282"/>
      <c r="L145" s="283"/>
      <c r="M145" s="11"/>
      <c r="N145" s="11"/>
      <c r="O145" s="11"/>
      <c r="P145" s="11"/>
      <c r="Q145" s="11"/>
      <c r="R145" s="11"/>
      <c r="S145" s="11"/>
      <c r="T145" s="11"/>
      <c r="U145" s="11"/>
      <c r="V145" s="11"/>
      <c r="W145" s="11"/>
      <c r="X145" s="11"/>
    </row>
    <row r="146" spans="1:24" customFormat="1" ht="14.65" customHeight="1">
      <c r="A146" s="460"/>
      <c r="B146" s="281"/>
      <c r="C146" s="282"/>
      <c r="D146" s="282"/>
      <c r="E146" s="282"/>
      <c r="F146" s="283"/>
      <c r="G146" s="281"/>
      <c r="H146" s="282"/>
      <c r="I146" s="282"/>
      <c r="J146" s="282"/>
      <c r="K146" s="282"/>
      <c r="L146" s="283"/>
      <c r="M146" s="11"/>
      <c r="N146" s="11"/>
      <c r="O146" s="11"/>
      <c r="P146" s="11"/>
      <c r="Q146" s="11"/>
      <c r="R146" s="11"/>
      <c r="S146" s="11"/>
      <c r="T146" s="11"/>
      <c r="U146" s="11"/>
      <c r="V146" s="11"/>
      <c r="W146" s="11"/>
      <c r="X146" s="11"/>
    </row>
    <row r="147" spans="1:24" customFormat="1" ht="14.65" customHeight="1">
      <c r="A147" s="120" t="str" cm="1">
        <f t="array" aca="1" ref="A147" ca="1">INDIRECT("g"&amp;(9+$A$25))</f>
        <v>Slew Rate
(mV/us)</v>
      </c>
      <c r="B147" s="281"/>
      <c r="C147" s="282"/>
      <c r="D147" s="282"/>
      <c r="E147" s="282"/>
      <c r="F147" s="283"/>
      <c r="G147" s="281"/>
      <c r="H147" s="282"/>
      <c r="I147" s="282"/>
      <c r="J147" s="282"/>
      <c r="K147" s="282"/>
      <c r="L147" s="283"/>
      <c r="M147" s="11"/>
      <c r="N147" s="11"/>
      <c r="O147" s="11"/>
      <c r="P147" s="11"/>
      <c r="Q147" s="11"/>
      <c r="R147" s="11"/>
      <c r="S147" s="11"/>
      <c r="T147" s="11"/>
      <c r="U147" s="11"/>
      <c r="V147" s="11"/>
      <c r="W147" s="11"/>
      <c r="X147" s="11"/>
    </row>
    <row r="148" spans="1:24" customFormat="1" ht="14.65" customHeight="1">
      <c r="A148" s="119" cm="1">
        <f t="array" aca="1" ref="A148" ca="1">INDIRECT("g"&amp;(11+$A$25))</f>
        <v>2.5</v>
      </c>
      <c r="B148" s="281"/>
      <c r="C148" s="282"/>
      <c r="D148" s="282"/>
      <c r="E148" s="282"/>
      <c r="F148" s="283"/>
      <c r="G148" s="281"/>
      <c r="H148" s="282"/>
      <c r="I148" s="282"/>
      <c r="J148" s="282"/>
      <c r="K148" s="282"/>
      <c r="L148" s="283"/>
      <c r="M148" s="11"/>
      <c r="N148" s="11"/>
      <c r="O148" s="11"/>
      <c r="P148" s="11"/>
      <c r="Q148" s="11"/>
      <c r="R148" s="11"/>
      <c r="S148" s="11"/>
      <c r="T148" s="11"/>
      <c r="U148" s="11"/>
      <c r="V148" s="11"/>
      <c r="W148" s="11"/>
      <c r="X148" s="11"/>
    </row>
    <row r="149" spans="1:24" customFormat="1" ht="14.65" customHeight="1">
      <c r="A149" s="118"/>
      <c r="B149" s="281"/>
      <c r="C149" s="282"/>
      <c r="D149" s="282"/>
      <c r="E149" s="282"/>
      <c r="F149" s="283"/>
      <c r="G149" s="281"/>
      <c r="H149" s="282"/>
      <c r="I149" s="282"/>
      <c r="J149" s="282"/>
      <c r="K149" s="282"/>
      <c r="L149" s="283"/>
      <c r="M149" s="11"/>
      <c r="N149" s="11"/>
      <c r="O149" s="11"/>
      <c r="P149" s="11"/>
      <c r="Q149" s="11"/>
      <c r="R149" s="11"/>
      <c r="S149" s="11"/>
      <c r="T149" s="11"/>
      <c r="U149" s="11"/>
      <c r="V149" s="11"/>
      <c r="W149" s="11"/>
      <c r="X149" s="11"/>
    </row>
    <row r="150" spans="1:24" customFormat="1" ht="14.65" customHeight="1">
      <c r="A150" s="118"/>
      <c r="B150" s="281"/>
      <c r="C150" s="282"/>
      <c r="D150" s="282"/>
      <c r="E150" s="282"/>
      <c r="F150" s="283"/>
      <c r="G150" s="281"/>
      <c r="H150" s="282"/>
      <c r="I150" s="282"/>
      <c r="J150" s="282"/>
      <c r="K150" s="282"/>
      <c r="L150" s="283"/>
      <c r="M150" s="11"/>
      <c r="N150" s="11"/>
      <c r="O150" s="11"/>
      <c r="P150" s="11"/>
      <c r="Q150" s="11"/>
      <c r="R150" s="11"/>
      <c r="S150" s="11"/>
      <c r="T150" s="11"/>
      <c r="U150" s="11"/>
      <c r="V150" s="11"/>
      <c r="W150" s="11"/>
      <c r="X150" s="11"/>
    </row>
    <row r="151" spans="1:24" customFormat="1" ht="14.65" customHeight="1">
      <c r="A151" s="167"/>
      <c r="B151" s="281"/>
      <c r="C151" s="282"/>
      <c r="D151" s="282"/>
      <c r="E151" s="282"/>
      <c r="F151" s="283"/>
      <c r="G151" s="281"/>
      <c r="H151" s="282"/>
      <c r="I151" s="282"/>
      <c r="J151" s="282"/>
      <c r="K151" s="282"/>
      <c r="L151" s="283"/>
      <c r="M151" s="11"/>
      <c r="N151" s="11"/>
      <c r="O151" s="11"/>
      <c r="P151" s="11"/>
      <c r="Q151" s="11"/>
      <c r="R151" s="11"/>
      <c r="S151" s="11"/>
      <c r="T151" s="11"/>
      <c r="U151" s="11"/>
      <c r="V151" s="11"/>
      <c r="W151" s="11"/>
      <c r="X151" s="11"/>
    </row>
    <row r="152" spans="1:24" customFormat="1" ht="14.65" customHeight="1">
      <c r="A152" s="472" t="str" cm="1">
        <f t="array" aca="1" ref="A152" ca="1">INDIRECT("i"&amp;(9+$A$25))</f>
        <v>Does VRM react to the PSI command?</v>
      </c>
      <c r="B152" s="281"/>
      <c r="C152" s="282"/>
      <c r="D152" s="282"/>
      <c r="E152" s="282"/>
      <c r="F152" s="283"/>
      <c r="G152" s="281"/>
      <c r="H152" s="282"/>
      <c r="I152" s="282"/>
      <c r="J152" s="282"/>
      <c r="K152" s="282"/>
      <c r="L152" s="283"/>
      <c r="M152" s="11"/>
      <c r="N152" s="11"/>
      <c r="O152" s="11"/>
      <c r="P152" s="11"/>
      <c r="Q152" s="11"/>
      <c r="R152" s="11"/>
      <c r="S152" s="11"/>
      <c r="T152" s="11"/>
      <c r="U152" s="11"/>
      <c r="V152" s="11"/>
      <c r="W152" s="11"/>
      <c r="X152" s="11"/>
    </row>
    <row r="153" spans="1:24" customFormat="1" ht="14.65" customHeight="1">
      <c r="A153" s="473"/>
      <c r="B153" s="281"/>
      <c r="C153" s="282"/>
      <c r="D153" s="282"/>
      <c r="E153" s="282"/>
      <c r="F153" s="283"/>
      <c r="G153" s="281"/>
      <c r="H153" s="282"/>
      <c r="I153" s="282"/>
      <c r="J153" s="282"/>
      <c r="K153" s="282"/>
      <c r="L153" s="283"/>
      <c r="M153" s="11"/>
      <c r="N153" s="11"/>
      <c r="O153" s="11"/>
      <c r="P153" s="11"/>
      <c r="Q153" s="11"/>
      <c r="R153" s="11"/>
      <c r="S153" s="11"/>
      <c r="T153" s="11"/>
      <c r="U153" s="11"/>
      <c r="V153" s="11"/>
      <c r="W153" s="11"/>
      <c r="X153" s="11"/>
    </row>
    <row r="154" spans="1:24" customFormat="1" ht="14.65" customHeight="1">
      <c r="A154" s="474"/>
      <c r="B154" s="281"/>
      <c r="C154" s="282"/>
      <c r="D154" s="282"/>
      <c r="E154" s="282"/>
      <c r="F154" s="283"/>
      <c r="G154" s="281"/>
      <c r="H154" s="282"/>
      <c r="I154" s="282"/>
      <c r="J154" s="282"/>
      <c r="K154" s="282"/>
      <c r="L154" s="283"/>
      <c r="M154" s="11"/>
      <c r="N154" s="11"/>
      <c r="O154" s="11"/>
      <c r="P154" s="11"/>
      <c r="Q154" s="11"/>
      <c r="R154" s="11"/>
      <c r="S154" s="11"/>
      <c r="T154" s="11"/>
      <c r="U154" s="11"/>
      <c r="V154" s="11"/>
      <c r="W154" s="11"/>
      <c r="X154" s="11"/>
    </row>
    <row r="155" spans="1:24" customFormat="1" ht="15" customHeight="1">
      <c r="A155" s="117"/>
      <c r="B155" s="281"/>
      <c r="C155" s="282"/>
      <c r="D155" s="282"/>
      <c r="E155" s="282"/>
      <c r="F155" s="283"/>
      <c r="G155" s="281"/>
      <c r="H155" s="282"/>
      <c r="I155" s="282"/>
      <c r="J155" s="282"/>
      <c r="K155" s="282"/>
      <c r="L155" s="283"/>
      <c r="M155" s="11"/>
      <c r="N155" s="11"/>
      <c r="O155" s="11"/>
      <c r="P155" s="11"/>
      <c r="Q155" s="11"/>
      <c r="R155" s="11"/>
      <c r="S155" s="11"/>
      <c r="T155" s="11"/>
      <c r="U155" s="11"/>
      <c r="V155" s="11"/>
      <c r="W155" s="11"/>
      <c r="X155" s="11"/>
    </row>
    <row r="156" spans="1:24" customFormat="1">
      <c r="A156" s="160"/>
      <c r="B156" s="281"/>
      <c r="C156" s="282"/>
      <c r="D156" s="282"/>
      <c r="E156" s="282"/>
      <c r="F156" s="283"/>
      <c r="G156" s="281"/>
      <c r="H156" s="282"/>
      <c r="I156" s="282"/>
      <c r="J156" s="282"/>
      <c r="K156" s="282"/>
      <c r="L156" s="283"/>
      <c r="M156" s="11"/>
      <c r="N156" s="11"/>
      <c r="O156" s="11"/>
      <c r="P156" s="11"/>
      <c r="Q156" s="11"/>
      <c r="R156" s="11"/>
      <c r="S156" s="11"/>
      <c r="T156" s="11"/>
      <c r="U156" s="11"/>
      <c r="V156" s="11"/>
      <c r="W156" s="11"/>
      <c r="X156" s="11"/>
    </row>
    <row r="157" spans="1:24" customFormat="1">
      <c r="A157" s="480" t="s">
        <v>42</v>
      </c>
      <c r="B157" s="281"/>
      <c r="C157" s="282"/>
      <c r="D157" s="282"/>
      <c r="E157" s="282"/>
      <c r="F157" s="283"/>
      <c r="G157" s="281"/>
      <c r="H157" s="282"/>
      <c r="I157" s="282"/>
      <c r="J157" s="282"/>
      <c r="K157" s="282"/>
      <c r="L157" s="283"/>
      <c r="M157" s="11"/>
      <c r="N157" s="11"/>
      <c r="O157" s="11"/>
      <c r="P157" s="11"/>
      <c r="Q157" s="11"/>
      <c r="R157" s="11"/>
      <c r="S157" s="11"/>
      <c r="T157" s="11"/>
      <c r="U157" s="11"/>
      <c r="V157" s="11"/>
      <c r="W157" s="11"/>
      <c r="X157" s="11"/>
    </row>
    <row r="158" spans="1:24" customFormat="1">
      <c r="A158" s="480"/>
      <c r="B158" s="281"/>
      <c r="C158" s="282"/>
      <c r="D158" s="282"/>
      <c r="E158" s="282"/>
      <c r="F158" s="283"/>
      <c r="G158" s="281"/>
      <c r="H158" s="282"/>
      <c r="I158" s="282"/>
      <c r="J158" s="282"/>
      <c r="K158" s="282"/>
      <c r="L158" s="283"/>
      <c r="M158" s="11"/>
      <c r="N158" s="11"/>
      <c r="O158" s="11"/>
      <c r="P158" s="11"/>
      <c r="Q158" s="11"/>
      <c r="R158" s="11"/>
      <c r="S158" s="11"/>
      <c r="T158" s="11"/>
      <c r="U158" s="11"/>
      <c r="V158" s="11"/>
      <c r="W158" s="11"/>
      <c r="X158" s="11"/>
    </row>
    <row r="159" spans="1:24" customFormat="1">
      <c r="A159" s="149" t="s">
        <v>98</v>
      </c>
      <c r="B159" s="281"/>
      <c r="C159" s="282"/>
      <c r="D159" s="282"/>
      <c r="E159" s="282"/>
      <c r="F159" s="283"/>
      <c r="G159" s="281"/>
      <c r="H159" s="282"/>
      <c r="I159" s="282"/>
      <c r="J159" s="282"/>
      <c r="K159" s="282"/>
      <c r="L159" s="283"/>
      <c r="M159" s="11"/>
      <c r="N159" s="11"/>
      <c r="O159" s="11"/>
      <c r="P159" s="11"/>
      <c r="Q159" s="11"/>
      <c r="R159" s="11"/>
      <c r="S159" s="11"/>
      <c r="T159" s="11"/>
      <c r="U159" s="11"/>
      <c r="V159" s="11"/>
      <c r="W159" s="11"/>
      <c r="X159" s="11"/>
    </row>
    <row r="160" spans="1:24" customFormat="1" ht="14.65" customHeight="1">
      <c r="A160" s="480" t="s">
        <v>43</v>
      </c>
      <c r="B160" s="281"/>
      <c r="C160" s="282"/>
      <c r="D160" s="282"/>
      <c r="E160" s="282"/>
      <c r="F160" s="283"/>
      <c r="G160" s="281"/>
      <c r="H160" s="282"/>
      <c r="I160" s="282"/>
      <c r="J160" s="282"/>
      <c r="K160" s="282"/>
      <c r="L160" s="283"/>
      <c r="M160" s="11"/>
      <c r="N160" s="11"/>
      <c r="O160" s="11"/>
      <c r="P160" s="11"/>
      <c r="Q160" s="11"/>
      <c r="R160" s="11"/>
      <c r="S160" s="11"/>
      <c r="T160" s="11"/>
      <c r="U160" s="11"/>
      <c r="V160" s="11"/>
      <c r="W160" s="11"/>
      <c r="X160" s="11"/>
    </row>
    <row r="161" spans="1:24" customFormat="1" ht="14.65" customHeight="1">
      <c r="A161" s="480"/>
      <c r="B161" s="281"/>
      <c r="C161" s="282"/>
      <c r="D161" s="282"/>
      <c r="E161" s="282"/>
      <c r="F161" s="283"/>
      <c r="G161" s="281"/>
      <c r="H161" s="282"/>
      <c r="I161" s="282"/>
      <c r="J161" s="282"/>
      <c r="K161" s="282"/>
      <c r="L161" s="283"/>
      <c r="M161" s="11"/>
      <c r="N161" s="11"/>
      <c r="O161" s="11"/>
      <c r="P161" s="11"/>
      <c r="Q161" s="11"/>
      <c r="R161" s="11"/>
      <c r="S161" s="11"/>
      <c r="T161" s="11"/>
      <c r="U161" s="11"/>
      <c r="V161" s="11"/>
      <c r="W161" s="11"/>
      <c r="X161" s="11"/>
    </row>
    <row r="162" spans="1:24" customFormat="1">
      <c r="A162" s="149" t="s">
        <v>99</v>
      </c>
      <c r="B162" s="281"/>
      <c r="C162" s="282"/>
      <c r="D162" s="282"/>
      <c r="E162" s="282"/>
      <c r="F162" s="283"/>
      <c r="G162" s="281"/>
      <c r="H162" s="282"/>
      <c r="I162" s="282"/>
      <c r="J162" s="282"/>
      <c r="K162" s="282"/>
      <c r="L162" s="283"/>
      <c r="M162" s="11"/>
      <c r="N162" s="11"/>
      <c r="O162" s="11"/>
      <c r="P162" s="11"/>
      <c r="Q162" s="11"/>
      <c r="R162" s="11"/>
      <c r="S162" s="11"/>
      <c r="T162" s="11"/>
      <c r="U162" s="11"/>
      <c r="V162" s="11"/>
      <c r="W162" s="11"/>
      <c r="X162" s="11"/>
    </row>
    <row r="163" spans="1:24" customFormat="1">
      <c r="A163" s="480" t="s">
        <v>44</v>
      </c>
      <c r="B163" s="281"/>
      <c r="C163" s="282"/>
      <c r="D163" s="282"/>
      <c r="E163" s="282"/>
      <c r="F163" s="283"/>
      <c r="G163" s="281"/>
      <c r="H163" s="282"/>
      <c r="I163" s="282"/>
      <c r="J163" s="282"/>
      <c r="K163" s="282"/>
      <c r="L163" s="283"/>
      <c r="M163" s="11"/>
      <c r="N163" s="11"/>
      <c r="O163" s="11"/>
      <c r="P163" s="11"/>
      <c r="Q163" s="11"/>
      <c r="R163" s="11"/>
      <c r="S163" s="11"/>
      <c r="T163" s="11"/>
      <c r="U163" s="11"/>
      <c r="V163" s="11"/>
      <c r="W163" s="11"/>
      <c r="X163" s="11"/>
    </row>
    <row r="164" spans="1:24" customFormat="1">
      <c r="A164" s="480"/>
      <c r="B164" s="281"/>
      <c r="C164" s="282"/>
      <c r="D164" s="282"/>
      <c r="E164" s="282"/>
      <c r="F164" s="283"/>
      <c r="G164" s="281"/>
      <c r="H164" s="282"/>
      <c r="I164" s="282"/>
      <c r="J164" s="282"/>
      <c r="K164" s="282"/>
      <c r="L164" s="283"/>
      <c r="M164" s="11"/>
      <c r="N164" s="11"/>
      <c r="O164" s="11"/>
      <c r="P164" s="11"/>
      <c r="Q164" s="11"/>
      <c r="R164" s="11"/>
      <c r="S164" s="11"/>
      <c r="T164" s="11"/>
      <c r="U164" s="11"/>
      <c r="V164" s="11"/>
      <c r="W164" s="11"/>
      <c r="X164" s="11"/>
    </row>
    <row r="165" spans="1:24" customFormat="1">
      <c r="A165" s="149" t="s">
        <v>100</v>
      </c>
      <c r="B165" s="281"/>
      <c r="C165" s="282"/>
      <c r="D165" s="282"/>
      <c r="E165" s="282"/>
      <c r="F165" s="283"/>
      <c r="G165" s="281"/>
      <c r="H165" s="282"/>
      <c r="I165" s="282"/>
      <c r="J165" s="282"/>
      <c r="K165" s="282"/>
      <c r="L165" s="283"/>
      <c r="M165" s="11"/>
      <c r="N165" s="11"/>
      <c r="O165" s="11"/>
      <c r="P165" s="11"/>
      <c r="Q165" s="11"/>
      <c r="R165" s="11"/>
      <c r="S165" s="11"/>
      <c r="T165" s="11"/>
      <c r="U165" s="11"/>
      <c r="V165" s="11"/>
      <c r="W165" s="11"/>
      <c r="X165" s="11"/>
    </row>
    <row r="166" spans="1:24" customFormat="1" ht="14.65" customHeight="1">
      <c r="A166" s="480" t="s">
        <v>101</v>
      </c>
      <c r="B166" s="281"/>
      <c r="C166" s="282"/>
      <c r="D166" s="282"/>
      <c r="E166" s="282"/>
      <c r="F166" s="283"/>
      <c r="G166" s="281"/>
      <c r="H166" s="282"/>
      <c r="I166" s="282"/>
      <c r="J166" s="282"/>
      <c r="K166" s="282"/>
      <c r="L166" s="283"/>
      <c r="M166" s="11"/>
      <c r="N166" s="11"/>
      <c r="O166" s="11"/>
      <c r="P166" s="11"/>
      <c r="Q166" s="11"/>
      <c r="R166" s="11"/>
      <c r="S166" s="11"/>
      <c r="T166" s="11"/>
      <c r="U166" s="11"/>
      <c r="V166" s="11"/>
      <c r="W166" s="11"/>
      <c r="X166" s="11"/>
    </row>
    <row r="167" spans="1:24" customFormat="1">
      <c r="A167" s="480"/>
      <c r="B167" s="281"/>
      <c r="C167" s="282"/>
      <c r="D167" s="282"/>
      <c r="E167" s="282"/>
      <c r="F167" s="283"/>
      <c r="G167" s="281"/>
      <c r="H167" s="282"/>
      <c r="I167" s="282"/>
      <c r="J167" s="282"/>
      <c r="K167" s="282"/>
      <c r="L167" s="283"/>
      <c r="M167" s="11"/>
      <c r="N167" s="11"/>
      <c r="O167" s="11"/>
      <c r="P167" s="11"/>
      <c r="Q167" s="11"/>
      <c r="R167" s="11"/>
      <c r="S167" s="11"/>
      <c r="T167" s="11"/>
      <c r="U167" s="11"/>
      <c r="V167" s="11"/>
      <c r="W167" s="11"/>
      <c r="X167" s="11"/>
    </row>
    <row r="168" spans="1:24" customFormat="1" ht="15" thickBot="1">
      <c r="A168" s="166" t="str">
        <f>IF($H$19&gt;0, "Phase "&amp;$H$19, "Data Incomplete in the H19")</f>
        <v>Data Incomplete in the H19</v>
      </c>
      <c r="B168" s="281"/>
      <c r="C168" s="282"/>
      <c r="D168" s="282"/>
      <c r="E168" s="282"/>
      <c r="F168" s="283"/>
      <c r="G168" s="281"/>
      <c r="H168" s="282"/>
      <c r="I168" s="282"/>
      <c r="J168" s="282"/>
      <c r="K168" s="282"/>
      <c r="L168" s="283"/>
      <c r="M168" s="11"/>
      <c r="N168" s="11"/>
      <c r="O168" s="11"/>
      <c r="P168" s="11"/>
      <c r="Q168" s="11"/>
      <c r="R168" s="11"/>
      <c r="S168" s="11"/>
      <c r="T168" s="11"/>
      <c r="U168" s="11"/>
      <c r="V168" s="11"/>
      <c r="W168" s="11"/>
      <c r="X168" s="11"/>
    </row>
    <row r="169" spans="1:24" customFormat="1" ht="16" thickBot="1">
      <c r="A169" s="90" t="s">
        <v>75</v>
      </c>
      <c r="B169" s="477" t="str" cm="1">
        <f t="array" aca="1" ref="B169" ca="1">INDIRECT( "b" &amp;(9+$A$25))</f>
        <v>Rising Edge</v>
      </c>
      <c r="C169" s="478"/>
      <c r="D169" s="479"/>
      <c r="E169" s="122" t="str" cm="1">
        <f t="array" aca="1" ref="E169" ca="1">"PSI "&amp;INDIRECT( "b" &amp;(18+$A170))</f>
        <v>PSI 7 → 7</v>
      </c>
      <c r="F169" s="121" t="str" cm="1">
        <f t="array" aca="1" ref="F169" ca="1">"VID (mV) = "&amp;INDIRECT("c"&amp;(18+$A170))</f>
        <v>VID (mV) = 900 → 1200</v>
      </c>
      <c r="G169" s="477" t="str" cm="1">
        <f t="array" aca="1" ref="G169" ca="1">INDIRECT( "d" &amp;(9+$A$25))</f>
        <v>Falling Edge</v>
      </c>
      <c r="H169" s="478"/>
      <c r="I169" s="478"/>
      <c r="J169" s="479"/>
      <c r="K169" s="122" t="str" cm="1">
        <f t="array" aca="1" ref="K169" ca="1">"PSI "&amp;INDIRECT( "d" &amp;(18+$A170))</f>
        <v>PSI 7 → 7</v>
      </c>
      <c r="L169" s="121" t="str" cm="1">
        <f t="array" aca="1" ref="L169" ca="1">"VID (mV) = "&amp;INDIRECT("e"&amp;(18+$A170))</f>
        <v>VID (mV) = 1200 → 900</v>
      </c>
      <c r="M169" s="11"/>
      <c r="N169" s="11"/>
      <c r="O169" s="11"/>
      <c r="P169" s="11"/>
      <c r="Q169" s="11"/>
      <c r="R169" s="11"/>
      <c r="S169" s="11"/>
      <c r="T169" s="11"/>
      <c r="U169" s="11"/>
      <c r="V169" s="11"/>
      <c r="W169" s="11"/>
      <c r="X169" s="11"/>
    </row>
    <row r="170" spans="1:24" customFormat="1" ht="25">
      <c r="A170" s="93">
        <f>$A20</f>
        <v>2</v>
      </c>
      <c r="B170" s="278"/>
      <c r="C170" s="279"/>
      <c r="D170" s="279"/>
      <c r="E170" s="279"/>
      <c r="F170" s="280"/>
      <c r="G170" s="278"/>
      <c r="H170" s="279"/>
      <c r="I170" s="279"/>
      <c r="J170" s="279"/>
      <c r="K170" s="279"/>
      <c r="L170" s="280"/>
      <c r="M170" s="11"/>
      <c r="N170" s="11"/>
      <c r="O170" s="11"/>
      <c r="P170" s="11"/>
      <c r="Q170" s="11"/>
      <c r="R170" s="11"/>
      <c r="S170" s="11"/>
      <c r="T170" s="11"/>
      <c r="U170" s="11"/>
      <c r="V170" s="11"/>
      <c r="W170" s="11"/>
      <c r="X170" s="11"/>
    </row>
    <row r="171" spans="1:24" customFormat="1">
      <c r="A171" s="94"/>
      <c r="B171" s="281"/>
      <c r="C171" s="366"/>
      <c r="D171" s="366"/>
      <c r="E171" s="366"/>
      <c r="F171" s="283"/>
      <c r="G171" s="281"/>
      <c r="H171" s="366"/>
      <c r="I171" s="366"/>
      <c r="J171" s="366"/>
      <c r="K171" s="366"/>
      <c r="L171" s="283"/>
      <c r="M171" s="11"/>
      <c r="N171" s="11"/>
      <c r="O171" s="11"/>
      <c r="P171" s="11"/>
      <c r="Q171" s="11"/>
      <c r="R171" s="11"/>
      <c r="S171" s="11"/>
      <c r="T171" s="11"/>
      <c r="U171" s="11"/>
      <c r="V171" s="11"/>
      <c r="W171" s="11"/>
      <c r="X171" s="11"/>
    </row>
    <row r="172" spans="1:24" customFormat="1">
      <c r="A172" s="475" t="str" cm="1">
        <f t="array" aca="1" ref="A172" ca="1">INDIRECT("f"&amp;(9+$A$25))</f>
        <v>IDD Set
(A)</v>
      </c>
      <c r="B172" s="281"/>
      <c r="C172" s="366"/>
      <c r="D172" s="366"/>
      <c r="E172" s="366"/>
      <c r="F172" s="283"/>
      <c r="G172" s="281"/>
      <c r="H172" s="366"/>
      <c r="I172" s="366"/>
      <c r="J172" s="366"/>
      <c r="K172" s="366"/>
      <c r="L172" s="283"/>
      <c r="M172" s="11"/>
      <c r="N172" s="11"/>
      <c r="O172" s="11"/>
      <c r="P172" s="11"/>
      <c r="Q172" s="11"/>
      <c r="R172" s="11"/>
      <c r="S172" s="11"/>
      <c r="T172" s="11"/>
      <c r="U172" s="11"/>
      <c r="V172" s="11"/>
      <c r="W172" s="11"/>
      <c r="X172" s="11"/>
    </row>
    <row r="173" spans="1:24" customFormat="1">
      <c r="A173" s="476"/>
      <c r="B173" s="281"/>
      <c r="C173" s="366"/>
      <c r="D173" s="366"/>
      <c r="E173" s="366"/>
      <c r="F173" s="283"/>
      <c r="G173" s="281"/>
      <c r="H173" s="366"/>
      <c r="I173" s="366"/>
      <c r="J173" s="366"/>
      <c r="K173" s="366"/>
      <c r="L173" s="283"/>
      <c r="M173" s="11"/>
      <c r="N173" s="11"/>
      <c r="O173" s="11"/>
      <c r="P173" s="11"/>
      <c r="Q173" s="11"/>
      <c r="R173" s="11"/>
      <c r="S173" s="11"/>
      <c r="T173" s="11"/>
      <c r="U173" s="11"/>
      <c r="V173" s="11"/>
      <c r="W173" s="11"/>
      <c r="X173" s="11"/>
    </row>
    <row r="174" spans="1:24" customFormat="1">
      <c r="A174" s="471" cm="1">
        <f t="array" aca="1" ref="A174" ca="1">INDIRECT("f"&amp;(18+$A$170))</f>
        <v>20</v>
      </c>
      <c r="B174" s="281"/>
      <c r="C174" s="366"/>
      <c r="D174" s="366"/>
      <c r="E174" s="366"/>
      <c r="F174" s="283"/>
      <c r="G174" s="281"/>
      <c r="H174" s="366"/>
      <c r="I174" s="366"/>
      <c r="J174" s="366"/>
      <c r="K174" s="366"/>
      <c r="L174" s="283"/>
      <c r="M174" s="11"/>
      <c r="N174" s="11"/>
      <c r="O174" s="11"/>
      <c r="P174" s="11"/>
      <c r="Q174" s="11"/>
      <c r="R174" s="11"/>
      <c r="S174" s="11"/>
      <c r="T174" s="11"/>
      <c r="U174" s="11"/>
      <c r="V174" s="11"/>
      <c r="W174" s="11"/>
      <c r="X174" s="11"/>
    </row>
    <row r="175" spans="1:24" customFormat="1">
      <c r="A175" s="460"/>
      <c r="B175" s="281"/>
      <c r="C175" s="366"/>
      <c r="D175" s="366"/>
      <c r="E175" s="366"/>
      <c r="F175" s="283"/>
      <c r="G175" s="281"/>
      <c r="H175" s="366"/>
      <c r="I175" s="366"/>
      <c r="J175" s="366"/>
      <c r="K175" s="366"/>
      <c r="L175" s="283"/>
      <c r="M175" s="11"/>
      <c r="N175" s="11"/>
      <c r="O175" s="11"/>
      <c r="P175" s="11"/>
      <c r="Q175" s="11"/>
      <c r="R175" s="11"/>
      <c r="S175" s="11"/>
      <c r="T175" s="11"/>
      <c r="U175" s="11"/>
      <c r="V175" s="11"/>
      <c r="W175" s="11"/>
      <c r="X175" s="11"/>
    </row>
    <row r="176" spans="1:24" customFormat="1" ht="14.65" customHeight="1">
      <c r="A176" s="120" t="str" cm="1">
        <f t="array" aca="1" ref="A176" ca="1">INDIRECT("g"&amp;(9+$A$25))</f>
        <v>Slew Rate
(mV/us)</v>
      </c>
      <c r="B176" s="281"/>
      <c r="C176" s="366"/>
      <c r="D176" s="366"/>
      <c r="E176" s="366"/>
      <c r="F176" s="283"/>
      <c r="G176" s="281"/>
      <c r="H176" s="366"/>
      <c r="I176" s="366"/>
      <c r="J176" s="366"/>
      <c r="K176" s="366"/>
      <c r="L176" s="283"/>
      <c r="M176" s="11"/>
      <c r="N176" s="11"/>
      <c r="O176" s="11"/>
      <c r="P176" s="11"/>
      <c r="Q176" s="11"/>
      <c r="R176" s="11"/>
      <c r="S176" s="11"/>
      <c r="T176" s="11"/>
      <c r="U176" s="11"/>
      <c r="V176" s="11"/>
      <c r="W176" s="11"/>
      <c r="X176" s="11"/>
    </row>
    <row r="177" spans="1:24" customFormat="1" ht="14.65" customHeight="1">
      <c r="A177" s="119" cm="1">
        <f t="array" aca="1" ref="A177" ca="1">INDIRECT("g"&amp;(11+$A$25))</f>
        <v>2.5</v>
      </c>
      <c r="B177" s="281"/>
      <c r="C177" s="366"/>
      <c r="D177" s="366"/>
      <c r="E177" s="366"/>
      <c r="F177" s="283"/>
      <c r="G177" s="281"/>
      <c r="H177" s="366"/>
      <c r="I177" s="366"/>
      <c r="J177" s="366"/>
      <c r="K177" s="366"/>
      <c r="L177" s="283"/>
      <c r="M177" s="11"/>
      <c r="N177" s="11"/>
      <c r="O177" s="11"/>
      <c r="P177" s="11"/>
      <c r="Q177" s="11"/>
      <c r="R177" s="11"/>
      <c r="S177" s="11"/>
      <c r="T177" s="11"/>
      <c r="U177" s="11"/>
      <c r="V177" s="11"/>
      <c r="W177" s="11"/>
      <c r="X177" s="11"/>
    </row>
    <row r="178" spans="1:24" customFormat="1" ht="14.65" customHeight="1">
      <c r="A178" s="118"/>
      <c r="B178" s="281"/>
      <c r="C178" s="366"/>
      <c r="D178" s="366"/>
      <c r="E178" s="366"/>
      <c r="F178" s="283"/>
      <c r="G178" s="281"/>
      <c r="H178" s="366"/>
      <c r="I178" s="366"/>
      <c r="J178" s="366"/>
      <c r="K178" s="366"/>
      <c r="L178" s="283"/>
      <c r="M178" s="11"/>
      <c r="N178" s="11"/>
      <c r="O178" s="11"/>
      <c r="P178" s="11"/>
      <c r="Q178" s="11"/>
      <c r="R178" s="11"/>
      <c r="S178" s="11"/>
      <c r="T178" s="11"/>
      <c r="U178" s="11"/>
      <c r="V178" s="11"/>
      <c r="W178" s="11"/>
      <c r="X178" s="11"/>
    </row>
    <row r="179" spans="1:24" customFormat="1" ht="14.65" customHeight="1">
      <c r="A179" s="118"/>
      <c r="B179" s="281"/>
      <c r="C179" s="366"/>
      <c r="D179" s="366"/>
      <c r="E179" s="366"/>
      <c r="F179" s="283"/>
      <c r="G179" s="281"/>
      <c r="H179" s="366"/>
      <c r="I179" s="366"/>
      <c r="J179" s="366"/>
      <c r="K179" s="366"/>
      <c r="L179" s="283"/>
      <c r="M179" s="11"/>
      <c r="N179" s="11"/>
      <c r="O179" s="11"/>
      <c r="P179" s="11"/>
      <c r="Q179" s="11"/>
      <c r="R179" s="11"/>
      <c r="S179" s="11"/>
      <c r="T179" s="11"/>
      <c r="U179" s="11"/>
      <c r="V179" s="11"/>
      <c r="W179" s="11"/>
      <c r="X179" s="11"/>
    </row>
    <row r="180" spans="1:24" customFormat="1" ht="14.65" customHeight="1">
      <c r="A180" s="167"/>
      <c r="B180" s="281"/>
      <c r="C180" s="366"/>
      <c r="D180" s="366"/>
      <c r="E180" s="366"/>
      <c r="F180" s="283"/>
      <c r="G180" s="281"/>
      <c r="H180" s="366"/>
      <c r="I180" s="366"/>
      <c r="J180" s="366"/>
      <c r="K180" s="366"/>
      <c r="L180" s="283"/>
      <c r="M180" s="11"/>
      <c r="N180" s="11"/>
      <c r="O180" s="11"/>
      <c r="P180" s="11"/>
      <c r="Q180" s="11"/>
      <c r="R180" s="11"/>
      <c r="S180" s="11"/>
      <c r="T180" s="11"/>
      <c r="U180" s="11"/>
      <c r="V180" s="11"/>
      <c r="W180" s="11"/>
      <c r="X180" s="11"/>
    </row>
    <row r="181" spans="1:24" customFormat="1" ht="14.65" customHeight="1">
      <c r="A181" s="472" t="str" cm="1">
        <f t="array" aca="1" ref="A181" ca="1">INDIRECT("i"&amp;(9+$A$25))</f>
        <v>Does VRM react to the PSI command?</v>
      </c>
      <c r="B181" s="281"/>
      <c r="C181" s="366"/>
      <c r="D181" s="366"/>
      <c r="E181" s="366"/>
      <c r="F181" s="283"/>
      <c r="G181" s="281"/>
      <c r="H181" s="366"/>
      <c r="I181" s="366"/>
      <c r="J181" s="366"/>
      <c r="K181" s="366"/>
      <c r="L181" s="283"/>
      <c r="M181" s="11"/>
      <c r="N181" s="11"/>
      <c r="O181" s="11"/>
      <c r="P181" s="11"/>
      <c r="Q181" s="11"/>
      <c r="R181" s="11"/>
      <c r="S181" s="11"/>
      <c r="T181" s="11"/>
      <c r="U181" s="11"/>
      <c r="V181" s="11"/>
      <c r="W181" s="11"/>
      <c r="X181" s="11"/>
    </row>
    <row r="182" spans="1:24" customFormat="1" ht="14.65" customHeight="1">
      <c r="A182" s="473"/>
      <c r="B182" s="281"/>
      <c r="C182" s="366"/>
      <c r="D182" s="366"/>
      <c r="E182" s="366"/>
      <c r="F182" s="283"/>
      <c r="G182" s="281"/>
      <c r="H182" s="366"/>
      <c r="I182" s="366"/>
      <c r="J182" s="366"/>
      <c r="K182" s="366"/>
      <c r="L182" s="283"/>
      <c r="M182" s="11"/>
      <c r="N182" s="11"/>
      <c r="O182" s="11"/>
      <c r="P182" s="11"/>
      <c r="Q182" s="11"/>
      <c r="R182" s="11"/>
      <c r="S182" s="11"/>
      <c r="T182" s="11"/>
      <c r="U182" s="11"/>
      <c r="V182" s="11"/>
      <c r="W182" s="11"/>
      <c r="X182" s="11"/>
    </row>
    <row r="183" spans="1:24" customFormat="1" ht="14.65" customHeight="1">
      <c r="A183" s="474"/>
      <c r="B183" s="281"/>
      <c r="C183" s="366"/>
      <c r="D183" s="366"/>
      <c r="E183" s="366"/>
      <c r="F183" s="283"/>
      <c r="G183" s="281"/>
      <c r="H183" s="366"/>
      <c r="I183" s="366"/>
      <c r="J183" s="366"/>
      <c r="K183" s="366"/>
      <c r="L183" s="283"/>
      <c r="M183" s="11"/>
      <c r="N183" s="11"/>
      <c r="O183" s="11"/>
      <c r="P183" s="11"/>
      <c r="Q183" s="11"/>
      <c r="R183" s="11"/>
      <c r="S183" s="11"/>
      <c r="T183" s="11"/>
      <c r="U183" s="11"/>
      <c r="V183" s="11"/>
      <c r="W183" s="11"/>
      <c r="X183" s="11"/>
    </row>
    <row r="184" spans="1:24" customFormat="1" ht="15" customHeight="1">
      <c r="A184" s="117"/>
      <c r="B184" s="281"/>
      <c r="C184" s="366"/>
      <c r="D184" s="366"/>
      <c r="E184" s="366"/>
      <c r="F184" s="283"/>
      <c r="G184" s="281"/>
      <c r="H184" s="366"/>
      <c r="I184" s="366"/>
      <c r="J184" s="366"/>
      <c r="K184" s="366"/>
      <c r="L184" s="283"/>
      <c r="M184" s="11"/>
      <c r="N184" s="11"/>
      <c r="O184" s="11"/>
      <c r="P184" s="11"/>
      <c r="Q184" s="11"/>
      <c r="R184" s="11"/>
      <c r="S184" s="11"/>
      <c r="T184" s="11"/>
      <c r="U184" s="11"/>
      <c r="V184" s="11"/>
      <c r="W184" s="11"/>
      <c r="X184" s="11"/>
    </row>
    <row r="185" spans="1:24" customFormat="1">
      <c r="A185" s="160"/>
      <c r="B185" s="281"/>
      <c r="C185" s="366"/>
      <c r="D185" s="366"/>
      <c r="E185" s="366"/>
      <c r="F185" s="283"/>
      <c r="G185" s="281"/>
      <c r="H185" s="366"/>
      <c r="I185" s="366"/>
      <c r="J185" s="366"/>
      <c r="K185" s="366"/>
      <c r="L185" s="283"/>
      <c r="M185" s="11"/>
      <c r="N185" s="11"/>
      <c r="O185" s="11"/>
      <c r="P185" s="11"/>
      <c r="Q185" s="11"/>
      <c r="R185" s="11"/>
      <c r="S185" s="11"/>
      <c r="T185" s="11"/>
      <c r="U185" s="11"/>
      <c r="V185" s="11"/>
      <c r="W185" s="11"/>
      <c r="X185" s="11"/>
    </row>
    <row r="186" spans="1:24" customFormat="1">
      <c r="A186" s="480" t="s">
        <v>42</v>
      </c>
      <c r="B186" s="281"/>
      <c r="C186" s="366"/>
      <c r="D186" s="366"/>
      <c r="E186" s="366"/>
      <c r="F186" s="283"/>
      <c r="G186" s="281"/>
      <c r="H186" s="366"/>
      <c r="I186" s="366"/>
      <c r="J186" s="366"/>
      <c r="K186" s="366"/>
      <c r="L186" s="283"/>
      <c r="M186" s="11"/>
      <c r="N186" s="11"/>
      <c r="O186" s="11"/>
      <c r="P186" s="11"/>
      <c r="Q186" s="11"/>
      <c r="R186" s="11"/>
      <c r="S186" s="11"/>
      <c r="T186" s="11"/>
      <c r="U186" s="11"/>
      <c r="V186" s="11"/>
      <c r="W186" s="11"/>
      <c r="X186" s="11"/>
    </row>
    <row r="187" spans="1:24" customFormat="1">
      <c r="A187" s="480"/>
      <c r="B187" s="281"/>
      <c r="C187" s="366"/>
      <c r="D187" s="366"/>
      <c r="E187" s="366"/>
      <c r="F187" s="283"/>
      <c r="G187" s="281"/>
      <c r="H187" s="366"/>
      <c r="I187" s="366"/>
      <c r="J187" s="366"/>
      <c r="K187" s="366"/>
      <c r="L187" s="283"/>
      <c r="M187" s="11"/>
      <c r="N187" s="11"/>
      <c r="O187" s="11"/>
      <c r="P187" s="11"/>
      <c r="Q187" s="11"/>
      <c r="R187" s="11"/>
      <c r="S187" s="11"/>
      <c r="T187" s="11"/>
      <c r="U187" s="11"/>
      <c r="V187" s="11"/>
      <c r="W187" s="11"/>
      <c r="X187" s="11"/>
    </row>
    <row r="188" spans="1:24" customFormat="1">
      <c r="A188" s="149" t="s">
        <v>98</v>
      </c>
      <c r="B188" s="281"/>
      <c r="C188" s="366"/>
      <c r="D188" s="366"/>
      <c r="E188" s="366"/>
      <c r="F188" s="283"/>
      <c r="G188" s="281"/>
      <c r="H188" s="366"/>
      <c r="I188" s="366"/>
      <c r="J188" s="366"/>
      <c r="K188" s="366"/>
      <c r="L188" s="283"/>
      <c r="M188" s="11"/>
      <c r="N188" s="11"/>
      <c r="O188" s="11"/>
      <c r="P188" s="11"/>
      <c r="Q188" s="11"/>
      <c r="R188" s="11"/>
      <c r="S188" s="11"/>
      <c r="T188" s="11"/>
      <c r="U188" s="11"/>
      <c r="V188" s="11"/>
      <c r="W188" s="11"/>
      <c r="X188" s="11"/>
    </row>
    <row r="189" spans="1:24" customFormat="1" ht="14.65" customHeight="1">
      <c r="A189" s="480" t="s">
        <v>43</v>
      </c>
      <c r="B189" s="281"/>
      <c r="C189" s="366"/>
      <c r="D189" s="366"/>
      <c r="E189" s="366"/>
      <c r="F189" s="283"/>
      <c r="G189" s="281"/>
      <c r="H189" s="366"/>
      <c r="I189" s="366"/>
      <c r="J189" s="366"/>
      <c r="K189" s="366"/>
      <c r="L189" s="283"/>
      <c r="M189" s="11"/>
      <c r="N189" s="11"/>
      <c r="O189" s="11"/>
      <c r="P189" s="11"/>
      <c r="Q189" s="11"/>
      <c r="R189" s="11"/>
      <c r="S189" s="11"/>
      <c r="T189" s="11"/>
      <c r="U189" s="11"/>
      <c r="V189" s="11"/>
      <c r="W189" s="11"/>
      <c r="X189" s="11"/>
    </row>
    <row r="190" spans="1:24" customFormat="1" ht="14.65" customHeight="1">
      <c r="A190" s="480"/>
      <c r="B190" s="281"/>
      <c r="C190" s="366"/>
      <c r="D190" s="366"/>
      <c r="E190" s="366"/>
      <c r="F190" s="283"/>
      <c r="G190" s="281"/>
      <c r="H190" s="366"/>
      <c r="I190" s="366"/>
      <c r="J190" s="366"/>
      <c r="K190" s="366"/>
      <c r="L190" s="283"/>
      <c r="M190" s="11"/>
      <c r="N190" s="11"/>
      <c r="O190" s="11"/>
      <c r="P190" s="11"/>
      <c r="Q190" s="11"/>
      <c r="R190" s="11"/>
      <c r="S190" s="11"/>
      <c r="T190" s="11"/>
      <c r="U190" s="11"/>
      <c r="V190" s="11"/>
      <c r="W190" s="11"/>
      <c r="X190" s="11"/>
    </row>
    <row r="191" spans="1:24" customFormat="1">
      <c r="A191" s="149" t="s">
        <v>99</v>
      </c>
      <c r="B191" s="281"/>
      <c r="C191" s="366"/>
      <c r="D191" s="366"/>
      <c r="E191" s="366"/>
      <c r="F191" s="283"/>
      <c r="G191" s="281"/>
      <c r="H191" s="366"/>
      <c r="I191" s="366"/>
      <c r="J191" s="366"/>
      <c r="K191" s="366"/>
      <c r="L191" s="283"/>
      <c r="M191" s="11"/>
      <c r="N191" s="11"/>
      <c r="O191" s="11"/>
      <c r="P191" s="11"/>
      <c r="Q191" s="11"/>
      <c r="R191" s="11"/>
      <c r="S191" s="11"/>
      <c r="T191" s="11"/>
      <c r="U191" s="11"/>
      <c r="V191" s="11"/>
      <c r="W191" s="11"/>
      <c r="X191" s="11"/>
    </row>
    <row r="192" spans="1:24" customFormat="1">
      <c r="A192" s="480" t="s">
        <v>44</v>
      </c>
      <c r="B192" s="281"/>
      <c r="C192" s="366"/>
      <c r="D192" s="366"/>
      <c r="E192" s="366"/>
      <c r="F192" s="283"/>
      <c r="G192" s="281"/>
      <c r="H192" s="366"/>
      <c r="I192" s="366"/>
      <c r="J192" s="366"/>
      <c r="K192" s="366"/>
      <c r="L192" s="283"/>
      <c r="M192" s="11"/>
      <c r="N192" s="11"/>
      <c r="O192" s="11"/>
      <c r="P192" s="11"/>
      <c r="Q192" s="11"/>
      <c r="R192" s="11"/>
      <c r="S192" s="11"/>
      <c r="T192" s="11"/>
      <c r="U192" s="11"/>
      <c r="V192" s="11"/>
      <c r="W192" s="11"/>
      <c r="X192" s="11"/>
    </row>
    <row r="193" spans="1:24" customFormat="1">
      <c r="A193" s="480"/>
      <c r="B193" s="281"/>
      <c r="C193" s="366"/>
      <c r="D193" s="366"/>
      <c r="E193" s="366"/>
      <c r="F193" s="283"/>
      <c r="G193" s="281"/>
      <c r="H193" s="366"/>
      <c r="I193" s="366"/>
      <c r="J193" s="366"/>
      <c r="K193" s="366"/>
      <c r="L193" s="283"/>
      <c r="M193" s="11"/>
      <c r="N193" s="11"/>
      <c r="O193" s="11"/>
      <c r="P193" s="11"/>
      <c r="Q193" s="11"/>
      <c r="R193" s="11"/>
      <c r="S193" s="11"/>
      <c r="T193" s="11"/>
      <c r="U193" s="11"/>
      <c r="V193" s="11"/>
      <c r="W193" s="11"/>
      <c r="X193" s="11"/>
    </row>
    <row r="194" spans="1:24" customFormat="1">
      <c r="A194" s="149" t="s">
        <v>100</v>
      </c>
      <c r="B194" s="281"/>
      <c r="C194" s="366"/>
      <c r="D194" s="366"/>
      <c r="E194" s="366"/>
      <c r="F194" s="283"/>
      <c r="G194" s="281"/>
      <c r="H194" s="366"/>
      <c r="I194" s="366"/>
      <c r="J194" s="366"/>
      <c r="K194" s="366"/>
      <c r="L194" s="283"/>
      <c r="M194" s="11"/>
      <c r="N194" s="11"/>
      <c r="O194" s="11"/>
      <c r="P194" s="11"/>
      <c r="Q194" s="11"/>
      <c r="R194" s="11"/>
      <c r="S194" s="11"/>
      <c r="T194" s="11"/>
      <c r="U194" s="11"/>
      <c r="V194" s="11"/>
      <c r="W194" s="11"/>
      <c r="X194" s="11"/>
    </row>
    <row r="195" spans="1:24" customFormat="1" ht="14.65" customHeight="1">
      <c r="A195" s="480" t="s">
        <v>101</v>
      </c>
      <c r="B195" s="281"/>
      <c r="C195" s="366"/>
      <c r="D195" s="366"/>
      <c r="E195" s="366"/>
      <c r="F195" s="283"/>
      <c r="G195" s="281"/>
      <c r="H195" s="366"/>
      <c r="I195" s="366"/>
      <c r="J195" s="366"/>
      <c r="K195" s="366"/>
      <c r="L195" s="283"/>
      <c r="M195" s="11"/>
      <c r="N195" s="11"/>
      <c r="O195" s="11"/>
      <c r="P195" s="11"/>
      <c r="Q195" s="11"/>
      <c r="R195" s="11"/>
      <c r="S195" s="11"/>
      <c r="T195" s="11"/>
      <c r="U195" s="11"/>
      <c r="V195" s="11"/>
      <c r="W195" s="11"/>
      <c r="X195" s="11"/>
    </row>
    <row r="196" spans="1:24" customFormat="1">
      <c r="A196" s="480"/>
      <c r="B196" s="281"/>
      <c r="C196" s="366"/>
      <c r="D196" s="366"/>
      <c r="E196" s="366"/>
      <c r="F196" s="283"/>
      <c r="G196" s="281"/>
      <c r="H196" s="366"/>
      <c r="I196" s="366"/>
      <c r="J196" s="366"/>
      <c r="K196" s="366"/>
      <c r="L196" s="283"/>
      <c r="M196" s="11"/>
      <c r="N196" s="11"/>
      <c r="O196" s="11"/>
      <c r="P196" s="11"/>
      <c r="Q196" s="11"/>
      <c r="R196" s="11"/>
      <c r="S196" s="11"/>
      <c r="T196" s="11"/>
      <c r="U196" s="11"/>
      <c r="V196" s="11"/>
      <c r="W196" s="11"/>
      <c r="X196" s="11"/>
    </row>
    <row r="197" spans="1:24" customFormat="1" ht="15" thickBot="1">
      <c r="A197" s="168" t="str">
        <f>IF($H$19&gt;0, "Phase "&amp;$H$19, "Data Incomplete in the H19")</f>
        <v>Data Incomplete in the H19</v>
      </c>
      <c r="B197" s="284"/>
      <c r="C197" s="285"/>
      <c r="D197" s="285"/>
      <c r="E197" s="285"/>
      <c r="F197" s="286"/>
      <c r="G197" s="284"/>
      <c r="H197" s="285"/>
      <c r="I197" s="285"/>
      <c r="J197" s="285"/>
      <c r="K197" s="285"/>
      <c r="L197" s="286"/>
      <c r="M197" s="11"/>
      <c r="N197" s="11"/>
      <c r="O197" s="11"/>
      <c r="P197" s="11"/>
      <c r="Q197" s="11"/>
      <c r="R197" s="11"/>
      <c r="S197" s="11"/>
      <c r="T197" s="11"/>
      <c r="U197" s="11"/>
      <c r="V197" s="11"/>
      <c r="W197" s="11"/>
      <c r="X197" s="11"/>
    </row>
  </sheetData>
  <sheetProtection algorithmName="SHA-512" hashValue="ucEiczcHA1huvilLXCjUPOYJe5YDzmoTqiepqMuNXqLG0jwJpJvl/tYQ4tKGaYqO2yZ6xZBCBenN5NmfGgpGeA==" saltValue="NmbP6z6FuQa6jyWOfN9SgA==" spinCount="100000" sheet="1" scenarios="1"/>
  <protectedRanges>
    <protectedRange sqref="H12 H19" name="Range1"/>
    <protectedRange sqref="G6:H7" name="Range3"/>
    <protectedRange sqref="A39" name="Range2_1"/>
    <protectedRange sqref="A68" name="Range2_2"/>
    <protectedRange sqref="A97" name="Range2_3"/>
    <protectedRange sqref="A126" name="Range2_4"/>
    <protectedRange sqref="A155" name="Range2_5"/>
    <protectedRange sqref="A184" name="Range2_6"/>
  </protectedRanges>
  <mergeCells count="100">
    <mergeCell ref="H19:H20"/>
    <mergeCell ref="A166:A167"/>
    <mergeCell ref="A73:A74"/>
    <mergeCell ref="A76:A77"/>
    <mergeCell ref="A79:A80"/>
    <mergeCell ref="A99:A100"/>
    <mergeCell ref="A102:A103"/>
    <mergeCell ref="A41:A42"/>
    <mergeCell ref="A44:A45"/>
    <mergeCell ref="A47:A48"/>
    <mergeCell ref="A50:A51"/>
    <mergeCell ref="A70:A71"/>
    <mergeCell ref="B140:D140"/>
    <mergeCell ref="G140:J140"/>
    <mergeCell ref="B111:D111"/>
    <mergeCell ref="G111:J111"/>
    <mergeCell ref="A192:A193"/>
    <mergeCell ref="A195:A196"/>
    <mergeCell ref="A105:A106"/>
    <mergeCell ref="A108:A109"/>
    <mergeCell ref="A128:A129"/>
    <mergeCell ref="A131:A132"/>
    <mergeCell ref="A134:A135"/>
    <mergeCell ref="A152:A154"/>
    <mergeCell ref="A123:A125"/>
    <mergeCell ref="A114:A115"/>
    <mergeCell ref="A116:A117"/>
    <mergeCell ref="A137:A138"/>
    <mergeCell ref="B170:F197"/>
    <mergeCell ref="G170:L197"/>
    <mergeCell ref="A181:A183"/>
    <mergeCell ref="B141:F168"/>
    <mergeCell ref="A172:A173"/>
    <mergeCell ref="A174:A175"/>
    <mergeCell ref="B169:D169"/>
    <mergeCell ref="G169:J169"/>
    <mergeCell ref="G141:L168"/>
    <mergeCell ref="A143:A144"/>
    <mergeCell ref="A145:A146"/>
    <mergeCell ref="A157:A158"/>
    <mergeCell ref="A160:A161"/>
    <mergeCell ref="A163:A164"/>
    <mergeCell ref="A186:A187"/>
    <mergeCell ref="A189:A190"/>
    <mergeCell ref="B112:F139"/>
    <mergeCell ref="G112:L139"/>
    <mergeCell ref="B53:D53"/>
    <mergeCell ref="G53:J53"/>
    <mergeCell ref="A85:A86"/>
    <mergeCell ref="A87:A88"/>
    <mergeCell ref="B82:D82"/>
    <mergeCell ref="G82:J82"/>
    <mergeCell ref="A65:A67"/>
    <mergeCell ref="B83:F110"/>
    <mergeCell ref="G83:L110"/>
    <mergeCell ref="A94:A96"/>
    <mergeCell ref="B54:F81"/>
    <mergeCell ref="G54:L81"/>
    <mergeCell ref="A56:A57"/>
    <mergeCell ref="A58:A59"/>
    <mergeCell ref="A1:B1"/>
    <mergeCell ref="J1:K1"/>
    <mergeCell ref="B2:C2"/>
    <mergeCell ref="J2:K2"/>
    <mergeCell ref="B25:F52"/>
    <mergeCell ref="A9:A11"/>
    <mergeCell ref="G25:L52"/>
    <mergeCell ref="A16:A18"/>
    <mergeCell ref="B24:D24"/>
    <mergeCell ref="A29:A30"/>
    <mergeCell ref="G24:J24"/>
    <mergeCell ref="A27:A28"/>
    <mergeCell ref="G19:G20"/>
    <mergeCell ref="A36:A38"/>
    <mergeCell ref="B17:C17"/>
    <mergeCell ref="D17:E17"/>
    <mergeCell ref="F17:F18"/>
    <mergeCell ref="I17:I18"/>
    <mergeCell ref="G17:G18"/>
    <mergeCell ref="F10:F11"/>
    <mergeCell ref="G10:G11"/>
    <mergeCell ref="H12:H15"/>
    <mergeCell ref="B16:H16"/>
    <mergeCell ref="H17:H18"/>
    <mergeCell ref="I6:L7"/>
    <mergeCell ref="M2:R2"/>
    <mergeCell ref="J9:K14"/>
    <mergeCell ref="B3:C3"/>
    <mergeCell ref="E3:H3"/>
    <mergeCell ref="B4:C4"/>
    <mergeCell ref="H4:I4"/>
    <mergeCell ref="E5:J5"/>
    <mergeCell ref="I10:I11"/>
    <mergeCell ref="D10:E10"/>
    <mergeCell ref="B10:C10"/>
    <mergeCell ref="G12:G15"/>
    <mergeCell ref="B9:H9"/>
    <mergeCell ref="H10:H11"/>
    <mergeCell ref="F6:F7"/>
    <mergeCell ref="G6:H7"/>
  </mergeCells>
  <conditionalFormatting sqref="T22">
    <cfRule type="cellIs" dxfId="80" priority="92" operator="equal">
      <formula>"Pass"</formula>
    </cfRule>
    <cfRule type="cellIs" dxfId="79" priority="93" operator="equal">
      <formula>"Fail"</formula>
    </cfRule>
  </conditionalFormatting>
  <conditionalFormatting sqref="Q22">
    <cfRule type="cellIs" dxfId="78" priority="90" operator="equal">
      <formula>"Pass"</formula>
    </cfRule>
    <cfRule type="cellIs" dxfId="77" priority="91" operator="equal">
      <formula>"Fail"</formula>
    </cfRule>
  </conditionalFormatting>
  <conditionalFormatting sqref="S22">
    <cfRule type="cellIs" dxfId="76" priority="88" operator="equal">
      <formula>"Pass"</formula>
    </cfRule>
    <cfRule type="cellIs" dxfId="75" priority="89" operator="equal">
      <formula>"Fail"</formula>
    </cfRule>
  </conditionalFormatting>
  <conditionalFormatting sqref="O22">
    <cfRule type="cellIs" dxfId="74" priority="86" operator="equal">
      <formula>"Pass"</formula>
    </cfRule>
    <cfRule type="cellIs" dxfId="73" priority="87" operator="equal">
      <formula>"Fail"</formula>
    </cfRule>
  </conditionalFormatting>
  <conditionalFormatting sqref="U22">
    <cfRule type="cellIs" dxfId="72" priority="83" operator="equal">
      <formula>"INFO"</formula>
    </cfRule>
    <cfRule type="cellIs" dxfId="71" priority="84" operator="equal">
      <formula>"PASS"</formula>
    </cfRule>
    <cfRule type="cellIs" dxfId="70" priority="85" operator="equal">
      <formula>"FAIL"</formula>
    </cfRule>
  </conditionalFormatting>
  <conditionalFormatting sqref="U19:U20">
    <cfRule type="cellIs" dxfId="69" priority="72" operator="equal">
      <formula>"INFO"</formula>
    </cfRule>
    <cfRule type="cellIs" dxfId="68" priority="73" operator="equal">
      <formula>"PASS"</formula>
    </cfRule>
    <cfRule type="cellIs" dxfId="67" priority="74" operator="equal">
      <formula>"FAIL"</formula>
    </cfRule>
  </conditionalFormatting>
  <conditionalFormatting sqref="S19:S20">
    <cfRule type="cellIs" dxfId="66" priority="66" operator="equal">
      <formula>"Pass"</formula>
    </cfRule>
    <cfRule type="cellIs" dxfId="65" priority="67" operator="equal">
      <formula>"Fail"</formula>
    </cfRule>
  </conditionalFormatting>
  <conditionalFormatting sqref="O19:O20">
    <cfRule type="cellIs" dxfId="64" priority="64" operator="equal">
      <formula>"Pass"</formula>
    </cfRule>
    <cfRule type="cellIs" dxfId="63" priority="65" operator="equal">
      <formula>"Fail"</formula>
    </cfRule>
  </conditionalFormatting>
  <conditionalFormatting sqref="T19:T20">
    <cfRule type="cellIs" dxfId="62" priority="70" operator="equal">
      <formula>"Pass"</formula>
    </cfRule>
    <cfRule type="cellIs" dxfId="61" priority="71" operator="equal">
      <formula>"Fail"</formula>
    </cfRule>
  </conditionalFormatting>
  <conditionalFormatting sqref="Q19:Q20">
    <cfRule type="cellIs" dxfId="60" priority="68" operator="equal">
      <formula>"Pass"</formula>
    </cfRule>
    <cfRule type="cellIs" dxfId="59" priority="69" operator="equal">
      <formula>"Fail"</formula>
    </cfRule>
  </conditionalFormatting>
  <conditionalFormatting sqref="T21">
    <cfRule type="cellIs" dxfId="58" priority="62" operator="equal">
      <formula>"Pass"</formula>
    </cfRule>
    <cfRule type="cellIs" dxfId="57" priority="63" operator="equal">
      <formula>"Fail"</formula>
    </cfRule>
  </conditionalFormatting>
  <conditionalFormatting sqref="Q21">
    <cfRule type="cellIs" dxfId="56" priority="60" operator="equal">
      <formula>"Pass"</formula>
    </cfRule>
    <cfRule type="cellIs" dxfId="55" priority="61" operator="equal">
      <formula>"Fail"</formula>
    </cfRule>
  </conditionalFormatting>
  <conditionalFormatting sqref="S21">
    <cfRule type="cellIs" dxfId="54" priority="58" operator="equal">
      <formula>"Pass"</formula>
    </cfRule>
    <cfRule type="cellIs" dxfId="53" priority="59" operator="equal">
      <formula>"Fail"</formula>
    </cfRule>
  </conditionalFormatting>
  <conditionalFormatting sqref="O21">
    <cfRule type="cellIs" dxfId="52" priority="56" operator="equal">
      <formula>"Pass"</formula>
    </cfRule>
    <cfRule type="cellIs" dxfId="51" priority="57" operator="equal">
      <formula>"Fail"</formula>
    </cfRule>
  </conditionalFormatting>
  <conditionalFormatting sqref="U21">
    <cfRule type="cellIs" dxfId="50" priority="53" operator="equal">
      <formula>"INFO"</formula>
    </cfRule>
    <cfRule type="cellIs" dxfId="49" priority="54" operator="equal">
      <formula>"PASS"</formula>
    </cfRule>
    <cfRule type="cellIs" dxfId="48" priority="55" operator="equal">
      <formula>"FAIL"</formula>
    </cfRule>
  </conditionalFormatting>
  <conditionalFormatting sqref="B3 A1:A5 D2:I2 K3:L3 D3:E3">
    <cfRule type="cellIs" dxfId="47" priority="51" operator="equal">
      <formula>"Verify"</formula>
    </cfRule>
    <cfRule type="cellIs" dxfId="46" priority="52" operator="equal">
      <formula>"Pass"</formula>
    </cfRule>
  </conditionalFormatting>
  <conditionalFormatting sqref="A3:B3 C1:I1 D2:I2 D3:E3 A1:A2 K3:L3 A4:A5">
    <cfRule type="cellIs" dxfId="45" priority="50" operator="equal">
      <formula>"Warn"</formula>
    </cfRule>
  </conditionalFormatting>
  <conditionalFormatting sqref="J4">
    <cfRule type="cellIs" dxfId="44" priority="48" operator="equal">
      <formula>"Verify"</formula>
    </cfRule>
    <cfRule type="cellIs" dxfId="43" priority="49" operator="equal">
      <formula>"Pass"</formula>
    </cfRule>
  </conditionalFormatting>
  <conditionalFormatting sqref="J4">
    <cfRule type="cellIs" dxfId="42" priority="47" operator="equal">
      <formula>"Warn"</formula>
    </cfRule>
  </conditionalFormatting>
  <conditionalFormatting sqref="H4">
    <cfRule type="cellIs" dxfId="41" priority="45" operator="equal">
      <formula>"Verify"</formula>
    </cfRule>
    <cfRule type="cellIs" dxfId="40" priority="46" operator="equal">
      <formula>"Pass"</formula>
    </cfRule>
  </conditionalFormatting>
  <conditionalFormatting sqref="H4">
    <cfRule type="cellIs" dxfId="39" priority="44" operator="equal">
      <formula>"Warn"</formula>
    </cfRule>
  </conditionalFormatting>
  <conditionalFormatting sqref="H4">
    <cfRule type="cellIs" dxfId="38" priority="42" operator="equal">
      <formula>"Verify"</formula>
    </cfRule>
    <cfRule type="cellIs" dxfId="37" priority="43" operator="equal">
      <formula>"Pass"</formula>
    </cfRule>
  </conditionalFormatting>
  <conditionalFormatting sqref="H4">
    <cfRule type="cellIs" dxfId="36" priority="41" operator="equal">
      <formula>"Warn"</formula>
    </cfRule>
  </conditionalFormatting>
  <conditionalFormatting sqref="I1:I2 I4">
    <cfRule type="cellIs" dxfId="35" priority="40" operator="equal">
      <formula>"Fail"</formula>
    </cfRule>
  </conditionalFormatting>
  <conditionalFormatting sqref="D4">
    <cfRule type="cellIs" dxfId="34" priority="38" operator="equal">
      <formula>"Verify"</formula>
    </cfRule>
    <cfRule type="cellIs" dxfId="33" priority="39" operator="equal">
      <formula>"Pass"</formula>
    </cfRule>
  </conditionalFormatting>
  <conditionalFormatting sqref="D4">
    <cfRule type="cellIs" dxfId="32" priority="37" operator="equal">
      <formula>"Warn"</formula>
    </cfRule>
  </conditionalFormatting>
  <conditionalFormatting sqref="E4">
    <cfRule type="cellIs" dxfId="31" priority="34" operator="equal">
      <formula>"Warn"</formula>
    </cfRule>
    <cfRule type="cellIs" dxfId="30" priority="35" operator="equal">
      <formula>"Pass"</formula>
    </cfRule>
    <cfRule type="cellIs" dxfId="29" priority="36" operator="equal">
      <formula>"Fail"</formula>
    </cfRule>
  </conditionalFormatting>
  <conditionalFormatting sqref="F4">
    <cfRule type="cellIs" dxfId="28" priority="31" operator="equal">
      <formula>"Warn"</formula>
    </cfRule>
    <cfRule type="cellIs" dxfId="27" priority="32" operator="equal">
      <formula>"Pass"</formula>
    </cfRule>
    <cfRule type="cellIs" dxfId="26" priority="33" operator="equal">
      <formula>"Fail"</formula>
    </cfRule>
  </conditionalFormatting>
  <conditionalFormatting sqref="B2">
    <cfRule type="cellIs" dxfId="25" priority="29" operator="equal">
      <formula>"Verify"</formula>
    </cfRule>
    <cfRule type="cellIs" dxfId="24" priority="30" operator="equal">
      <formula>"Pass"</formula>
    </cfRule>
  </conditionalFormatting>
  <conditionalFormatting sqref="B2">
    <cfRule type="cellIs" dxfId="23" priority="28" operator="equal">
      <formula>"Warn"</formula>
    </cfRule>
  </conditionalFormatting>
  <conditionalFormatting sqref="J1:J2">
    <cfRule type="cellIs" dxfId="22" priority="25" operator="equal">
      <formula>"Warn"</formula>
    </cfRule>
    <cfRule type="cellIs" dxfId="21" priority="26" operator="equal">
      <formula>"Pass"</formula>
    </cfRule>
    <cfRule type="cellIs" dxfId="20" priority="27" operator="equal">
      <formula>"Fail"</formula>
    </cfRule>
  </conditionalFormatting>
  <conditionalFormatting sqref="O3:O4 Q3:Q4">
    <cfRule type="cellIs" dxfId="19" priority="22" operator="equal">
      <formula>"Warn"</formula>
    </cfRule>
    <cfRule type="cellIs" dxfId="18" priority="23" operator="equal">
      <formula>"Verify"</formula>
    </cfRule>
    <cfRule type="cellIs" dxfId="17" priority="24" operator="equal">
      <formula>"Pass"</formula>
    </cfRule>
  </conditionalFormatting>
  <conditionalFormatting sqref="M3:M4">
    <cfRule type="cellIs" dxfId="16" priority="19" operator="equal">
      <formula>"Warn"</formula>
    </cfRule>
    <cfRule type="cellIs" dxfId="15" priority="20" operator="equal">
      <formula>"Verify"</formula>
    </cfRule>
    <cfRule type="cellIs" dxfId="14" priority="21" operator="equal">
      <formula>"Pass"</formula>
    </cfRule>
  </conditionalFormatting>
  <conditionalFormatting sqref="I12">
    <cfRule type="cellIs" dxfId="13" priority="17" operator="equal">
      <formula>"No"</formula>
    </cfRule>
    <cfRule type="cellIs" dxfId="12" priority="18" operator="equal">
      <formula>"Yes"</formula>
    </cfRule>
  </conditionalFormatting>
  <conditionalFormatting sqref="I13">
    <cfRule type="cellIs" dxfId="11" priority="15" operator="equal">
      <formula>"No"</formula>
    </cfRule>
    <cfRule type="cellIs" dxfId="10" priority="16" operator="equal">
      <formula>"Yes"</formula>
    </cfRule>
  </conditionalFormatting>
  <conditionalFormatting sqref="I14">
    <cfRule type="cellIs" dxfId="9" priority="9" operator="equal">
      <formula>"No"</formula>
    </cfRule>
    <cfRule type="cellIs" dxfId="8" priority="10" operator="equal">
      <formula>"Yes"</formula>
    </cfRule>
  </conditionalFormatting>
  <conditionalFormatting sqref="I15">
    <cfRule type="cellIs" dxfId="7" priority="7" operator="equal">
      <formula>"No"</formula>
    </cfRule>
    <cfRule type="cellIs" dxfId="6" priority="8" operator="equal">
      <formula>"Yes"</formula>
    </cfRule>
  </conditionalFormatting>
  <conditionalFormatting sqref="I19">
    <cfRule type="cellIs" dxfId="5" priority="5" operator="equal">
      <formula>"No"</formula>
    </cfRule>
    <cfRule type="cellIs" dxfId="4" priority="6" operator="equal">
      <formula>"Yes"</formula>
    </cfRule>
  </conditionalFormatting>
  <conditionalFormatting sqref="I20">
    <cfRule type="cellIs" dxfId="3" priority="3" operator="equal">
      <formula>"No"</formula>
    </cfRule>
    <cfRule type="cellIs" dxfId="2" priority="4" operator="equal">
      <formula>"Yes"</formula>
    </cfRule>
  </conditionalFormatting>
  <conditionalFormatting sqref="I6">
    <cfRule type="cellIs" dxfId="1" priority="2" operator="equal">
      <formula>"Defeature PSI7/APS it mean multi phase voltage regulator operated with all phases on and benefit on light load efficiency diminish."</formula>
    </cfRule>
  </conditionalFormatting>
  <conditionalFormatting sqref="I12:I15 I19:I20">
    <cfRule type="cellIs" dxfId="0" priority="1" operator="equal">
      <formula>"Disable APS"</formula>
    </cfRule>
  </conditionalFormatting>
  <dataValidations count="4">
    <dataValidation type="list" allowBlank="1" showInputMessage="1" showErrorMessage="1" sqref="E4" xr:uid="{430E4087-5283-4B8A-9967-BE232A85C7C1}">
      <formula1>"15, 14, 13, 12, 11, 10, 9, 8, 7, 6, 5, 4, 3, 2, 1, 0"</formula1>
    </dataValidation>
    <dataValidation type="list" showInputMessage="1" showErrorMessage="1" sqref="R20:R22" xr:uid="{4B27751D-4281-4DCC-9F8B-75DACE951E92}">
      <formula1>"Yes,No"</formula1>
    </dataValidation>
    <dataValidation type="list" allowBlank="1" showInputMessage="1" showErrorMessage="1" sqref="G6:H7" xr:uid="{C4C6FB83-0DF4-4293-B867-63551009134E}">
      <formula1>"User Prefer Ignore PSI7 Command, Follow SVI3 Protocol Setting"</formula1>
    </dataValidation>
    <dataValidation type="list" showInputMessage="1" showErrorMessage="1" sqref="A39 A68 A97 A126 A155 A184" xr:uid="{376D351D-8AD2-4348-9335-1CB4BD2A679E}">
      <formula1>"Yes,No,Disable APS"</formula1>
    </dataValidation>
  </dataValidations>
  <hyperlinks>
    <hyperlink ref="A9" location="Analysis!A239" display="Test Case" xr:uid="{82544BD2-4FA3-4E6F-842C-53AB55D2C9AF}"/>
    <hyperlink ref="A16" location="Analysis!A239" display="Test Case" xr:uid="{F6D753B5-2C4E-4FD2-A3A0-0D401D09F962}"/>
  </hyperlinks>
  <pageMargins left="0.7" right="0.7" top="0.75" bottom="0.75" header="0.3" footer="0.3"/>
  <pageSetup orientation="portrait" r:id="rId1"/>
  <headerFooter>
    <oddHeader>&amp;L&amp;"Arial"&amp;10&amp;KFF8C00[Confidential - Distribution with NDA]&amp;1#_x000D_&amp;"Calibri"&amp;11&amp;K000000</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538B0-FF20-4643-A5A5-3536E4FEDB7B}">
  <sheetPr codeName="Sheet2">
    <tabColor rgb="FF92D050"/>
  </sheetPr>
  <dimension ref="B3:D20"/>
  <sheetViews>
    <sheetView zoomScaleNormal="100" workbookViewId="0">
      <selection activeCell="B5" sqref="B5:D5"/>
    </sheetView>
  </sheetViews>
  <sheetFormatPr defaultColWidth="9.26953125" defaultRowHeight="14.5"/>
  <cols>
    <col min="1" max="1" width="9.26953125" style="11"/>
    <col min="2" max="2" width="16" style="11" customWidth="1"/>
    <col min="3" max="3" width="14.7265625" style="11" customWidth="1"/>
    <col min="4" max="4" width="74.7265625" style="11" customWidth="1"/>
    <col min="5" max="16384" width="9.26953125" style="11"/>
  </cols>
  <sheetData>
    <row r="3" spans="2:4">
      <c r="B3" s="10" t="s">
        <v>7</v>
      </c>
      <c r="C3" s="10" t="s">
        <v>8</v>
      </c>
      <c r="D3" s="10" t="s">
        <v>9</v>
      </c>
    </row>
    <row r="4" spans="2:4">
      <c r="B4" s="12">
        <v>45218</v>
      </c>
      <c r="C4" s="195">
        <v>0.1</v>
      </c>
      <c r="D4" s="222" t="s">
        <v>139</v>
      </c>
    </row>
    <row r="5" spans="2:4" ht="29">
      <c r="B5" s="12">
        <v>45371</v>
      </c>
      <c r="C5" s="195">
        <v>0.2</v>
      </c>
      <c r="D5" s="214" t="s">
        <v>159</v>
      </c>
    </row>
    <row r="6" spans="2:4">
      <c r="B6" s="12"/>
      <c r="C6" s="98"/>
      <c r="D6" s="98"/>
    </row>
    <row r="7" spans="2:4">
      <c r="B7" s="12"/>
      <c r="C7" s="98"/>
      <c r="D7" s="98"/>
    </row>
    <row r="8" spans="2:4">
      <c r="B8" s="12"/>
      <c r="C8" s="98"/>
      <c r="D8" s="98"/>
    </row>
    <row r="9" spans="2:4">
      <c r="B9" s="12"/>
      <c r="C9" s="98"/>
      <c r="D9" s="98"/>
    </row>
    <row r="10" spans="2:4">
      <c r="B10" s="12"/>
      <c r="C10" s="98"/>
      <c r="D10" s="13"/>
    </row>
    <row r="11" spans="2:4">
      <c r="B11" s="12"/>
      <c r="C11" s="98"/>
      <c r="D11" s="98"/>
    </row>
    <row r="12" spans="2:4">
      <c r="B12" s="12"/>
      <c r="C12" s="98"/>
      <c r="D12" s="13"/>
    </row>
    <row r="13" spans="2:4">
      <c r="B13" s="12"/>
      <c r="C13" s="98"/>
      <c r="D13" s="13"/>
    </row>
    <row r="14" spans="2:4">
      <c r="B14" s="184"/>
      <c r="C14" s="185"/>
      <c r="D14" s="13"/>
    </row>
    <row r="15" spans="2:4">
      <c r="B15" s="12"/>
      <c r="C15" s="98"/>
      <c r="D15" s="186"/>
    </row>
    <row r="16" spans="2:4">
      <c r="B16" s="12"/>
      <c r="C16" s="98"/>
      <c r="D16" s="13"/>
    </row>
    <row r="17" spans="2:4">
      <c r="B17" s="12"/>
      <c r="C17" s="194"/>
      <c r="D17" s="13"/>
    </row>
    <row r="18" spans="2:4">
      <c r="B18" s="12"/>
      <c r="C18" s="195"/>
      <c r="D18" s="13"/>
    </row>
    <row r="19" spans="2:4">
      <c r="B19" s="12"/>
      <c r="C19" s="195"/>
      <c r="D19" s="199"/>
    </row>
    <row r="20" spans="2:4">
      <c r="B20" s="184"/>
      <c r="C20" s="185"/>
      <c r="D20" s="214"/>
    </row>
  </sheetData>
  <sheetProtection algorithmName="SHA-512" hashValue="+0Poeoi3B2IhtYr5pH3dA4YIZrNOS01JbK4wUQUlBzLrV+oUkOKmCH66/E52AZrUfQ9iP8hJxSNmplU4c+T85A==" saltValue="MF3RdGnDYGKqz77FpHU9+w==" spinCount="100000" sheet="1" objects="1" scenarios="1"/>
  <pageMargins left="0.7" right="0.7" top="0.75" bottom="0.75" header="0.3" footer="0.3"/>
  <pageSetup orientation="portrait" r:id="rId1"/>
  <headerFooter>
    <oddHeader>&amp;L&amp;"Arial"&amp;10&amp;KFF8C00[Confidential - Distribution with NDA]&amp;1#_x000D_&amp;"Calibri"&amp;11&amp;K000000</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88D9B4507C2D84399AEA4F3465DF083" ma:contentTypeVersion="0" ma:contentTypeDescription="Create a new document." ma:contentTypeScope="" ma:versionID="da22187723dbb21c27d9025fd0718bb9">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ACDED7D-A7BE-4CF0-812E-9057668CC470}">
  <ds:schemaRefs>
    <ds:schemaRef ds:uri="http://www.w3.org/XML/1998/namespace"/>
    <ds:schemaRef ds:uri="http://schemas.microsoft.com/office/2006/metadata/properties"/>
    <ds:schemaRef ds:uri="http://purl.org/dc/elements/1.1/"/>
    <ds:schemaRef ds:uri="http://purl.org/dc/terms/"/>
    <ds:schemaRef ds:uri="http://schemas.microsoft.com/office/2006/documentManagement/type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D638EDEB-03BB-4185-8089-C9B6259A4745}">
  <ds:schemaRefs>
    <ds:schemaRef ds:uri="http://schemas.microsoft.com/sharepoint/v3/contenttype/forms"/>
  </ds:schemaRefs>
</ds:datastoreItem>
</file>

<file path=customXml/itemProps3.xml><?xml version="1.0" encoding="utf-8"?>
<ds:datastoreItem xmlns:ds="http://schemas.openxmlformats.org/officeDocument/2006/customXml" ds:itemID="{6DB32281-6289-41EA-8349-EC3E25C922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Disclaimer</vt:lpstr>
      <vt:lpstr>Static_Analysis</vt:lpstr>
      <vt:lpstr>Dynamic_Analysis</vt:lpstr>
      <vt:lpstr>VOTF_Timing</vt:lpstr>
      <vt:lpstr>PCC_Timing</vt:lpstr>
      <vt:lpstr>PSI_Transition</vt:lpstr>
      <vt:lpstr>Version History </vt:lpstr>
      <vt:lpstr>aaz</vt:lpstr>
      <vt:lpstr>ccc</vt:lpstr>
      <vt:lpstr>zzz2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Brian.Shih@amd.com</dc:creator>
  <cp:lastModifiedBy>Mohammad Ridzwan Bin Fozi</cp:lastModifiedBy>
  <dcterms:created xsi:type="dcterms:W3CDTF">2011-02-18T14:21:18Z</dcterms:created>
  <dcterms:modified xsi:type="dcterms:W3CDTF">2025-07-17T02:42:01Z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0x010100988D9B4507C2D84399AEA4F3465DF083</vt:lpwstr>
  </property>
  <property fmtid="{D5CDD505-2E9C-101B-9397-08002B2CF9AE}" pid="3" name="MSIP_Label_b279fe2f-c605-4da1-a326-a2d599ca0ca3_Enabled">
    <vt:lpwstr>true</vt:lpwstr>
  </property>
  <property fmtid="{D5CDD505-2E9C-101B-9397-08002B2CF9AE}" pid="4" name="MSIP_Label_b279fe2f-c605-4da1-a326-a2d599ca0ca3_SetDate">
    <vt:lpwstr>2024-03-25T06:57:57Z</vt:lpwstr>
  </property>
  <property fmtid="{D5CDD505-2E9C-101B-9397-08002B2CF9AE}" pid="5" name="MSIP_Label_b279fe2f-c605-4da1-a326-a2d599ca0ca3_Method">
    <vt:lpwstr>Privileged</vt:lpwstr>
  </property>
  <property fmtid="{D5CDD505-2E9C-101B-9397-08002B2CF9AE}" pid="6" name="MSIP_Label_b279fe2f-c605-4da1-a326-a2d599ca0ca3_Name">
    <vt:lpwstr>Distribution with NDA  AIP 2.0</vt:lpwstr>
  </property>
  <property fmtid="{D5CDD505-2E9C-101B-9397-08002B2CF9AE}" pid="7" name="MSIP_Label_b279fe2f-c605-4da1-a326-a2d599ca0ca3_SiteId">
    <vt:lpwstr>3dd8961f-e488-4e60-8e11-a82d994e183d</vt:lpwstr>
  </property>
  <property fmtid="{D5CDD505-2E9C-101B-9397-08002B2CF9AE}" pid="8" name="MSIP_Label_b279fe2f-c605-4da1-a326-a2d599ca0ca3_ActionId">
    <vt:lpwstr>4606b751-27fd-4ca9-b418-d4cb78f25ed1</vt:lpwstr>
  </property>
  <property fmtid="{D5CDD505-2E9C-101B-9397-08002B2CF9AE}" pid="9" name="MSIP_Label_b279fe2f-c605-4da1-a326-a2d599ca0ca3_ContentBits">
    <vt:lpwstr>1</vt:lpwstr>
  </property>
</Properties>
</file>