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760238-C8E8-4B20-BEC5-981702ED6AB5}" xr6:coauthVersionLast="47" xr6:coauthVersionMax="47" xr10:uidLastSave="{00000000-0000-0000-0000-000000000000}"/>
  <bookViews>
    <workbookView xWindow="-120" yWindow="-120" windowWidth="20730" windowHeight="11040" activeTab="2" xr2:uid="{8D6830C6-FE81-44EB-AE08-5552E0DC2A0B}"/>
  </bookViews>
  <sheets>
    <sheet name="C.P. ARROZ" sheetId="1" r:id="rId1"/>
    <sheet name="C.P. MAIZ" sheetId="3" r:id="rId2"/>
    <sheet name="C.P. CACAO" sheetId="2" r:id="rId3"/>
    <sheet name="C.P. MUSACE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5" l="1"/>
  <c r="N45" i="5"/>
  <c r="L45" i="5"/>
  <c r="J45" i="5"/>
  <c r="E45" i="5"/>
  <c r="H47" i="5"/>
  <c r="H36" i="5"/>
  <c r="E27" i="5"/>
  <c r="H27" i="5"/>
  <c r="J27" i="5"/>
  <c r="L27" i="5"/>
  <c r="N27" i="5"/>
  <c r="N26" i="5"/>
  <c r="L26" i="5"/>
  <c r="J26" i="5"/>
  <c r="H26" i="5"/>
  <c r="E26" i="5"/>
  <c r="N61" i="5" l="1"/>
  <c r="L61" i="5"/>
  <c r="J61" i="5"/>
  <c r="H61" i="5"/>
  <c r="E61" i="5"/>
  <c r="N47" i="5"/>
  <c r="L47" i="5"/>
  <c r="J47" i="5"/>
  <c r="E47" i="5"/>
  <c r="N46" i="5"/>
  <c r="L46" i="5"/>
  <c r="J46" i="5"/>
  <c r="H46" i="5"/>
  <c r="E46" i="5"/>
  <c r="N44" i="5"/>
  <c r="L44" i="5"/>
  <c r="J44" i="5"/>
  <c r="H44" i="5"/>
  <c r="E44" i="5"/>
  <c r="N41" i="5"/>
  <c r="L41" i="5"/>
  <c r="J41" i="5"/>
  <c r="H41" i="5"/>
  <c r="E41" i="5"/>
  <c r="N40" i="5"/>
  <c r="L40" i="5"/>
  <c r="J40" i="5"/>
  <c r="H40" i="5"/>
  <c r="E40" i="5"/>
  <c r="N37" i="5"/>
  <c r="L37" i="5"/>
  <c r="J37" i="5"/>
  <c r="H37" i="5"/>
  <c r="E37" i="5"/>
  <c r="N36" i="5"/>
  <c r="L36" i="5"/>
  <c r="J36" i="5"/>
  <c r="E36" i="5"/>
  <c r="N35" i="5"/>
  <c r="L35" i="5"/>
  <c r="J35" i="5"/>
  <c r="H35" i="5"/>
  <c r="E35" i="5"/>
  <c r="N32" i="5"/>
  <c r="N31" i="5" s="1"/>
  <c r="L32" i="5"/>
  <c r="L31" i="5" s="1"/>
  <c r="J32" i="5"/>
  <c r="J31" i="5" s="1"/>
  <c r="H32" i="5"/>
  <c r="H31" i="5" s="1"/>
  <c r="E32" i="5"/>
  <c r="N29" i="5"/>
  <c r="L29" i="5"/>
  <c r="J29" i="5"/>
  <c r="H29" i="5"/>
  <c r="E29" i="5"/>
  <c r="N28" i="5"/>
  <c r="L28" i="5"/>
  <c r="J28" i="5"/>
  <c r="H28" i="5"/>
  <c r="E28" i="5"/>
  <c r="N25" i="5"/>
  <c r="L25" i="5"/>
  <c r="J25" i="5"/>
  <c r="H25" i="5"/>
  <c r="E25" i="5"/>
  <c r="N24" i="5"/>
  <c r="L24" i="5"/>
  <c r="J24" i="5"/>
  <c r="H24" i="5"/>
  <c r="E24" i="5"/>
  <c r="N23" i="5"/>
  <c r="L23" i="5"/>
  <c r="J23" i="5"/>
  <c r="H23" i="5"/>
  <c r="E23" i="5"/>
  <c r="N22" i="5"/>
  <c r="L22" i="5"/>
  <c r="J22" i="5"/>
  <c r="H22" i="5"/>
  <c r="E22" i="5"/>
  <c r="N21" i="5"/>
  <c r="L21" i="5"/>
  <c r="J21" i="5"/>
  <c r="H21" i="5"/>
  <c r="E21" i="5"/>
  <c r="N20" i="5"/>
  <c r="L20" i="5"/>
  <c r="J20" i="5"/>
  <c r="H20" i="5"/>
  <c r="E20" i="5"/>
  <c r="N18" i="5"/>
  <c r="L18" i="5"/>
  <c r="J18" i="5"/>
  <c r="H18" i="5"/>
  <c r="E18" i="5"/>
  <c r="N17" i="5"/>
  <c r="L17" i="5"/>
  <c r="J17" i="5"/>
  <c r="H17" i="5"/>
  <c r="E17" i="5"/>
  <c r="N16" i="5"/>
  <c r="L16" i="5"/>
  <c r="J16" i="5"/>
  <c r="H16" i="5"/>
  <c r="E16" i="5"/>
  <c r="J39" i="5" l="1"/>
  <c r="N14" i="5"/>
  <c r="H39" i="5"/>
  <c r="H43" i="5"/>
  <c r="N34" i="5"/>
  <c r="H14" i="5"/>
  <c r="L34" i="5"/>
  <c r="J43" i="5"/>
  <c r="H34" i="5"/>
  <c r="J34" i="5"/>
  <c r="J14" i="5"/>
  <c r="L14" i="5"/>
  <c r="L39" i="5"/>
  <c r="N39" i="5"/>
  <c r="E39" i="5"/>
  <c r="L43" i="5"/>
  <c r="N43" i="5"/>
  <c r="E34" i="5"/>
  <c r="E14" i="5"/>
  <c r="E31" i="5"/>
  <c r="E43" i="5"/>
  <c r="E49" i="5" l="1"/>
  <c r="N49" i="5"/>
  <c r="N55" i="5" s="1"/>
  <c r="H49" i="5"/>
  <c r="H54" i="5" s="1"/>
  <c r="J49" i="5"/>
  <c r="J55" i="5" s="1"/>
  <c r="L49" i="5"/>
  <c r="L55" i="5" s="1"/>
  <c r="E53" i="3"/>
  <c r="G51" i="3"/>
  <c r="E38" i="3"/>
  <c r="E37" i="3"/>
  <c r="E36" i="3"/>
  <c r="B35" i="3"/>
  <c r="E35" i="3" s="1"/>
  <c r="E33" i="3" s="1"/>
  <c r="G33" i="3" s="1"/>
  <c r="E34" i="3"/>
  <c r="E31" i="3"/>
  <c r="E30" i="3"/>
  <c r="E29" i="3"/>
  <c r="E24" i="3" s="1"/>
  <c r="G24" i="3" s="1"/>
  <c r="E28" i="3"/>
  <c r="E27" i="3"/>
  <c r="E26" i="3"/>
  <c r="E25" i="3"/>
  <c r="E22" i="3"/>
  <c r="E21" i="3"/>
  <c r="E20" i="3"/>
  <c r="G20" i="3" s="1"/>
  <c r="E18" i="3"/>
  <c r="E17" i="3"/>
  <c r="G17" i="3" s="1"/>
  <c r="D11" i="3"/>
  <c r="N60" i="2"/>
  <c r="L60" i="2"/>
  <c r="J60" i="2"/>
  <c r="H60" i="2"/>
  <c r="E60" i="2"/>
  <c r="N46" i="2"/>
  <c r="L46" i="2"/>
  <c r="J46" i="2"/>
  <c r="H46" i="2"/>
  <c r="E46" i="2"/>
  <c r="F46" i="2" s="1"/>
  <c r="N45" i="2"/>
  <c r="L45" i="2"/>
  <c r="J45" i="2"/>
  <c r="H45" i="2"/>
  <c r="E45" i="2"/>
  <c r="F45" i="2" s="1"/>
  <c r="N44" i="2"/>
  <c r="L44" i="2"/>
  <c r="J44" i="2"/>
  <c r="J42" i="2" s="1"/>
  <c r="H44" i="2"/>
  <c r="E44" i="2"/>
  <c r="F44" i="2" s="1"/>
  <c r="N43" i="2"/>
  <c r="N42" i="2" s="1"/>
  <c r="L43" i="2"/>
  <c r="J43" i="2"/>
  <c r="H43" i="2"/>
  <c r="E43" i="2"/>
  <c r="F43" i="2" s="1"/>
  <c r="F42" i="2" s="1"/>
  <c r="L42" i="2"/>
  <c r="H42" i="2"/>
  <c r="N40" i="2"/>
  <c r="L40" i="2"/>
  <c r="J40" i="2"/>
  <c r="H40" i="2"/>
  <c r="E40" i="2"/>
  <c r="F40" i="2" s="1"/>
  <c r="N39" i="2"/>
  <c r="N38" i="2" s="1"/>
  <c r="L39" i="2"/>
  <c r="J39" i="2"/>
  <c r="H39" i="2"/>
  <c r="E39" i="2"/>
  <c r="F39" i="2" s="1"/>
  <c r="F38" i="2" s="1"/>
  <c r="L38" i="2"/>
  <c r="J38" i="2"/>
  <c r="H38" i="2"/>
  <c r="N36" i="2"/>
  <c r="L36" i="2"/>
  <c r="J36" i="2"/>
  <c r="H36" i="2"/>
  <c r="E36" i="2"/>
  <c r="F36" i="2" s="1"/>
  <c r="N35" i="2"/>
  <c r="N33" i="2" s="1"/>
  <c r="L35" i="2"/>
  <c r="J35" i="2"/>
  <c r="H35" i="2"/>
  <c r="E35" i="2"/>
  <c r="F35" i="2" s="1"/>
  <c r="N34" i="2"/>
  <c r="L34" i="2"/>
  <c r="L33" i="2" s="1"/>
  <c r="J34" i="2"/>
  <c r="J33" i="2" s="1"/>
  <c r="H34" i="2"/>
  <c r="H33" i="2" s="1"/>
  <c r="E34" i="2"/>
  <c r="F34" i="2" s="1"/>
  <c r="F33" i="2"/>
  <c r="E33" i="2"/>
  <c r="N31" i="2"/>
  <c r="N30" i="2" s="1"/>
  <c r="L31" i="2"/>
  <c r="J31" i="2"/>
  <c r="H31" i="2"/>
  <c r="E31" i="2"/>
  <c r="F31" i="2" s="1"/>
  <c r="F30" i="2" s="1"/>
  <c r="L30" i="2"/>
  <c r="J30" i="2"/>
  <c r="H30" i="2"/>
  <c r="E30" i="2"/>
  <c r="N28" i="2"/>
  <c r="L28" i="2"/>
  <c r="J28" i="2"/>
  <c r="H28" i="2"/>
  <c r="E28" i="2"/>
  <c r="F28" i="2" s="1"/>
  <c r="N27" i="2"/>
  <c r="L27" i="2"/>
  <c r="J27" i="2"/>
  <c r="H27" i="2"/>
  <c r="E27" i="2"/>
  <c r="F27" i="2" s="1"/>
  <c r="N26" i="2"/>
  <c r="L26" i="2"/>
  <c r="J26" i="2"/>
  <c r="H26" i="2"/>
  <c r="E26" i="2"/>
  <c r="F26" i="2" s="1"/>
  <c r="N25" i="2"/>
  <c r="L25" i="2"/>
  <c r="J25" i="2"/>
  <c r="H25" i="2"/>
  <c r="E25" i="2"/>
  <c r="F25" i="2" s="1"/>
  <c r="N24" i="2"/>
  <c r="L24" i="2"/>
  <c r="J24" i="2"/>
  <c r="H24" i="2"/>
  <c r="E24" i="2"/>
  <c r="F24" i="2" s="1"/>
  <c r="N23" i="2"/>
  <c r="L23" i="2"/>
  <c r="J23" i="2"/>
  <c r="H23" i="2"/>
  <c r="E23" i="2"/>
  <c r="F23" i="2" s="1"/>
  <c r="N22" i="2"/>
  <c r="L22" i="2"/>
  <c r="J22" i="2"/>
  <c r="H22" i="2"/>
  <c r="E22" i="2"/>
  <c r="F22" i="2" s="1"/>
  <c r="N21" i="2"/>
  <c r="L21" i="2"/>
  <c r="J21" i="2"/>
  <c r="H21" i="2"/>
  <c r="E21" i="2"/>
  <c r="F21" i="2" s="1"/>
  <c r="N20" i="2"/>
  <c r="L20" i="2"/>
  <c r="J20" i="2"/>
  <c r="H20" i="2"/>
  <c r="E20" i="2"/>
  <c r="F20" i="2" s="1"/>
  <c r="N18" i="2"/>
  <c r="N14" i="2" s="1"/>
  <c r="L18" i="2"/>
  <c r="J18" i="2"/>
  <c r="H18" i="2"/>
  <c r="E18" i="2"/>
  <c r="F18" i="2" s="1"/>
  <c r="N17" i="2"/>
  <c r="L17" i="2"/>
  <c r="J17" i="2"/>
  <c r="H17" i="2"/>
  <c r="H14" i="2" s="1"/>
  <c r="E17" i="2"/>
  <c r="F17" i="2" s="1"/>
  <c r="N16" i="2"/>
  <c r="L16" i="2"/>
  <c r="J16" i="2"/>
  <c r="J14" i="2" s="1"/>
  <c r="H16" i="2"/>
  <c r="E16" i="2"/>
  <c r="L14" i="2"/>
  <c r="D61" i="1"/>
  <c r="D62" i="1" s="1"/>
  <c r="E56" i="1"/>
  <c r="B42" i="1"/>
  <c r="E42" i="1" s="1"/>
  <c r="E41" i="1"/>
  <c r="B40" i="1"/>
  <c r="E40" i="1" s="1"/>
  <c r="B39" i="1"/>
  <c r="E39" i="1" s="1"/>
  <c r="B38" i="1"/>
  <c r="E38" i="1" s="1"/>
  <c r="B37" i="1"/>
  <c r="E37" i="1" s="1"/>
  <c r="E36" i="1"/>
  <c r="E35" i="1"/>
  <c r="E34" i="1" s="1"/>
  <c r="E32" i="1"/>
  <c r="E31" i="1"/>
  <c r="E30" i="1"/>
  <c r="E26" i="1" s="1"/>
  <c r="E29" i="1"/>
  <c r="E28" i="1"/>
  <c r="E27" i="1"/>
  <c r="E24" i="1"/>
  <c r="E23" i="1"/>
  <c r="E22" i="1"/>
  <c r="E20" i="1"/>
  <c r="E19" i="1" s="1"/>
  <c r="D11" i="1"/>
  <c r="E10" i="1"/>
  <c r="J48" i="2" l="1"/>
  <c r="H48" i="2"/>
  <c r="N48" i="2"/>
  <c r="L48" i="2"/>
  <c r="E38" i="2"/>
  <c r="E42" i="2"/>
  <c r="L54" i="5"/>
  <c r="L53" i="5" s="1"/>
  <c r="L57" i="5" s="1"/>
  <c r="N54" i="5"/>
  <c r="N53" i="5" s="1"/>
  <c r="N57" i="5" s="1"/>
  <c r="N62" i="5" s="1"/>
  <c r="N64" i="5" s="1"/>
  <c r="H55" i="5"/>
  <c r="H53" i="5" s="1"/>
  <c r="J54" i="5"/>
  <c r="J53" i="5" s="1"/>
  <c r="J57" i="5" s="1"/>
  <c r="J65" i="5" s="1"/>
  <c r="E55" i="5"/>
  <c r="E54" i="5"/>
  <c r="F16" i="2"/>
  <c r="F14" i="2" s="1"/>
  <c r="F48" i="2" s="1"/>
  <c r="E14" i="2"/>
  <c r="E48" i="2" s="1"/>
  <c r="E53" i="2" s="1"/>
  <c r="D15" i="3"/>
  <c r="E15" i="3" s="1"/>
  <c r="D14" i="3"/>
  <c r="E14" i="3" s="1"/>
  <c r="D13" i="3"/>
  <c r="E13" i="3" s="1"/>
  <c r="D12" i="3"/>
  <c r="E12" i="3" s="1"/>
  <c r="E11" i="3"/>
  <c r="G18" i="3"/>
  <c r="G21" i="3"/>
  <c r="G22" i="3"/>
  <c r="G25" i="3"/>
  <c r="G26" i="3"/>
  <c r="G27" i="3"/>
  <c r="G28" i="3"/>
  <c r="G29" i="3"/>
  <c r="G30" i="3"/>
  <c r="G31" i="3"/>
  <c r="G34" i="3"/>
  <c r="G35" i="3"/>
  <c r="G36" i="3"/>
  <c r="G37" i="3"/>
  <c r="G38" i="3"/>
  <c r="G53" i="3"/>
  <c r="H54" i="2"/>
  <c r="H53" i="2"/>
  <c r="H52" i="2" s="1"/>
  <c r="H56" i="2" s="1"/>
  <c r="H64" i="2" s="1"/>
  <c r="J54" i="2"/>
  <c r="J53" i="2"/>
  <c r="L54" i="2"/>
  <c r="L53" i="2"/>
  <c r="N54" i="2"/>
  <c r="N53" i="2"/>
  <c r="N52" i="2" s="1"/>
  <c r="N56" i="2" s="1"/>
  <c r="N64" i="2" s="1"/>
  <c r="D12" i="1"/>
  <c r="E11" i="1"/>
  <c r="H62" i="2" l="1"/>
  <c r="E54" i="2"/>
  <c r="F54" i="2" s="1"/>
  <c r="H61" i="2"/>
  <c r="H63" i="2" s="1"/>
  <c r="N61" i="2"/>
  <c r="N63" i="2" s="1"/>
  <c r="N62" i="2"/>
  <c r="L52" i="2"/>
  <c r="L56" i="2" s="1"/>
  <c r="J52" i="2"/>
  <c r="J56" i="2" s="1"/>
  <c r="L62" i="5"/>
  <c r="L64" i="5" s="1"/>
  <c r="L65" i="5"/>
  <c r="L63" i="5"/>
  <c r="N63" i="5"/>
  <c r="N65" i="5"/>
  <c r="H57" i="5"/>
  <c r="H65" i="5" s="1"/>
  <c r="J62" i="5"/>
  <c r="J64" i="5" s="1"/>
  <c r="J63" i="5"/>
  <c r="E53" i="5"/>
  <c r="E57" i="5" s="1"/>
  <c r="F45" i="5" s="1"/>
  <c r="G11" i="3"/>
  <c r="E10" i="3"/>
  <c r="G12" i="3"/>
  <c r="G13" i="3"/>
  <c r="G14" i="3"/>
  <c r="G15" i="3"/>
  <c r="F53" i="2"/>
  <c r="F52" i="2" s="1"/>
  <c r="F56" i="2" s="1"/>
  <c r="E52" i="2"/>
  <c r="E56" i="2" s="1"/>
  <c r="D13" i="1"/>
  <c r="E12" i="1"/>
  <c r="J64" i="2" l="1"/>
  <c r="J61" i="2"/>
  <c r="J63" i="2" s="1"/>
  <c r="J62" i="2"/>
  <c r="L64" i="2"/>
  <c r="L62" i="2"/>
  <c r="L61" i="2"/>
  <c r="L63" i="2" s="1"/>
  <c r="H62" i="5"/>
  <c r="H64" i="5" s="1"/>
  <c r="H63" i="5"/>
  <c r="F41" i="5"/>
  <c r="F44" i="5"/>
  <c r="F47" i="5"/>
  <c r="F46" i="5"/>
  <c r="F16" i="5"/>
  <c r="F18" i="5"/>
  <c r="F21" i="5"/>
  <c r="F23" i="5"/>
  <c r="F25" i="5"/>
  <c r="F27" i="5"/>
  <c r="F28" i="5"/>
  <c r="F32" i="5"/>
  <c r="F31" i="5" s="1"/>
  <c r="F36" i="5"/>
  <c r="F37" i="5"/>
  <c r="F17" i="5"/>
  <c r="F20" i="5"/>
  <c r="F22" i="5"/>
  <c r="F24" i="5"/>
  <c r="F26" i="5"/>
  <c r="F29" i="5"/>
  <c r="F35" i="5"/>
  <c r="F40" i="5"/>
  <c r="F39" i="5" s="1"/>
  <c r="F54" i="5"/>
  <c r="F55" i="5"/>
  <c r="E63" i="5"/>
  <c r="E62" i="5"/>
  <c r="E64" i="5" s="1"/>
  <c r="E40" i="3"/>
  <c r="G10" i="3"/>
  <c r="E62" i="2"/>
  <c r="E61" i="2"/>
  <c r="E63" i="2" s="1"/>
  <c r="D14" i="1"/>
  <c r="E13" i="1"/>
  <c r="F53" i="5" l="1"/>
  <c r="F43" i="5"/>
  <c r="F34" i="5"/>
  <c r="F14" i="5"/>
  <c r="E47" i="3"/>
  <c r="E46" i="3"/>
  <c r="E45" i="3"/>
  <c r="G40" i="3"/>
  <c r="D15" i="1"/>
  <c r="E14" i="1"/>
  <c r="F49" i="5" l="1"/>
  <c r="F57" i="5"/>
  <c r="G45" i="3"/>
  <c r="E44" i="3"/>
  <c r="G46" i="3"/>
  <c r="G47" i="3"/>
  <c r="D16" i="1"/>
  <c r="E15" i="1"/>
  <c r="G44" i="3" l="1"/>
  <c r="E49" i="3"/>
  <c r="D17" i="1"/>
  <c r="E17" i="1" s="1"/>
  <c r="E16" i="1"/>
  <c r="E57" i="3" l="1"/>
  <c r="G49" i="3"/>
  <c r="F18" i="3"/>
  <c r="F17" i="3" s="1"/>
  <c r="F21" i="3"/>
  <c r="F22" i="3"/>
  <c r="F25" i="3"/>
  <c r="F26" i="3"/>
  <c r="F27" i="3"/>
  <c r="F28" i="3"/>
  <c r="F29" i="3"/>
  <c r="F30" i="3"/>
  <c r="F31" i="3"/>
  <c r="F34" i="3"/>
  <c r="F35" i="3"/>
  <c r="F36" i="3"/>
  <c r="F37" i="3"/>
  <c r="F38" i="3"/>
  <c r="E55" i="3"/>
  <c r="E54" i="3"/>
  <c r="F11" i="3"/>
  <c r="F12" i="3"/>
  <c r="F13" i="3"/>
  <c r="F14" i="3"/>
  <c r="F15" i="3"/>
  <c r="F45" i="3"/>
  <c r="F46" i="3"/>
  <c r="F47" i="3"/>
  <c r="E9" i="1"/>
  <c r="E44" i="1" s="1"/>
  <c r="F44" i="3" l="1"/>
  <c r="F10" i="3"/>
  <c r="E56" i="3"/>
  <c r="G54" i="3"/>
  <c r="F33" i="3"/>
  <c r="F24" i="3"/>
  <c r="F20" i="3"/>
  <c r="E50" i="1"/>
  <c r="E49" i="1"/>
  <c r="E48" i="1"/>
  <c r="F40" i="3" l="1"/>
  <c r="F49" i="3" s="1"/>
  <c r="E47" i="1"/>
  <c r="E52" i="1" s="1"/>
  <c r="F49" i="1" s="1"/>
  <c r="F50" i="1"/>
  <c r="E60" i="1" l="1"/>
  <c r="F10" i="1"/>
  <c r="F20" i="1"/>
  <c r="F19" i="1" s="1"/>
  <c r="F23" i="1"/>
  <c r="F24" i="1"/>
  <c r="F27" i="1"/>
  <c r="F28" i="1"/>
  <c r="F29" i="1"/>
  <c r="F30" i="1"/>
  <c r="F31" i="1"/>
  <c r="F32" i="1"/>
  <c r="F35" i="1"/>
  <c r="F36" i="1"/>
  <c r="F37" i="1"/>
  <c r="F38" i="1"/>
  <c r="F39" i="1"/>
  <c r="F40" i="1"/>
  <c r="F41" i="1"/>
  <c r="F42" i="1"/>
  <c r="E58" i="1"/>
  <c r="E57" i="1"/>
  <c r="E59" i="1" s="1"/>
  <c r="F11" i="1"/>
  <c r="F12" i="1"/>
  <c r="F13" i="1"/>
  <c r="F14" i="1"/>
  <c r="F15" i="1"/>
  <c r="F16" i="1"/>
  <c r="F17" i="1"/>
  <c r="F48" i="1"/>
  <c r="F47" i="1" s="1"/>
  <c r="F34" i="1" l="1"/>
  <c r="F26" i="1"/>
  <c r="F22" i="1"/>
  <c r="F9" i="1"/>
  <c r="F44" i="1" s="1"/>
  <c r="F52" i="1" s="1"/>
</calcChain>
</file>

<file path=xl/sharedStrings.xml><?xml version="1.0" encoding="utf-8"?>
<sst xmlns="http://schemas.openxmlformats.org/spreadsheetml/2006/main" count="381" uniqueCount="168">
  <si>
    <t xml:space="preserve"> </t>
  </si>
  <si>
    <t>COSTO DE PRODUCCIÓN POR HECTÁREA</t>
  </si>
  <si>
    <r>
      <t xml:space="preserve">ARROZ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Oriza sativa L</t>
    </r>
    <r>
      <rPr>
        <sz val="11"/>
        <rFont val="Arial"/>
        <family val="2"/>
      </rPr>
      <t>.)</t>
    </r>
  </si>
  <si>
    <t>PROVINCIA: GUAYAS</t>
  </si>
  <si>
    <t>SISTEMA: SEMI-TECNIFICADO</t>
  </si>
  <si>
    <t>CONCEPTO</t>
  </si>
  <si>
    <t>CANT.</t>
  </si>
  <si>
    <t>UNIDAD DE</t>
  </si>
  <si>
    <t>PRECIO</t>
  </si>
  <si>
    <t>TOTAL</t>
  </si>
  <si>
    <t>%</t>
  </si>
  <si>
    <t>MEDIDA</t>
  </si>
  <si>
    <t>UNITARIO</t>
  </si>
  <si>
    <t>DÓLARES</t>
  </si>
  <si>
    <t>I. COSTOS DIRECTOS</t>
  </si>
  <si>
    <t>MANO DE OBRA</t>
  </si>
  <si>
    <t>Limpieza de Muros y Canales</t>
  </si>
  <si>
    <t>Jornal</t>
  </si>
  <si>
    <t>Siembra Directa en suelo arado y/o fangueado</t>
  </si>
  <si>
    <t>Resiembra</t>
  </si>
  <si>
    <t>Aplicación Herbicidas</t>
  </si>
  <si>
    <t>Aplicación Insecticidas</t>
  </si>
  <si>
    <t>Aplicación Fungicidas</t>
  </si>
  <si>
    <t>Aplicación Fertilizantes</t>
  </si>
  <si>
    <t>Deshierba Manual</t>
  </si>
  <si>
    <t>SEMILLA</t>
  </si>
  <si>
    <t>SFL-011</t>
  </si>
  <si>
    <t>Quintal</t>
  </si>
  <si>
    <t>FERTILIZANTE</t>
  </si>
  <si>
    <t xml:space="preserve">Urea - 46% </t>
  </si>
  <si>
    <t>Saco</t>
  </si>
  <si>
    <t>Abono Completo</t>
  </si>
  <si>
    <t>FITOSANITARIOS</t>
  </si>
  <si>
    <r>
      <t xml:space="preserve">Control de Malezas (Pre-emergente) </t>
    </r>
    <r>
      <rPr>
        <b/>
        <sz val="9"/>
        <rFont val="Arial"/>
        <family val="2"/>
      </rPr>
      <t>Butarroz</t>
    </r>
  </si>
  <si>
    <t>Litro</t>
  </si>
  <si>
    <r>
      <t xml:space="preserve">Control de Malezas </t>
    </r>
    <r>
      <rPr>
        <sz val="6"/>
        <rFont val="Arial"/>
        <family val="2"/>
      </rPr>
      <t>(METSULFURON METHYL 600 G/KG)</t>
    </r>
    <r>
      <rPr>
        <sz val="8"/>
        <rFont val="Arial"/>
        <family val="2"/>
      </rPr>
      <t xml:space="preserve"> </t>
    </r>
    <r>
      <rPr>
        <b/>
        <sz val="9"/>
        <rFont val="Arial"/>
        <family val="2"/>
      </rPr>
      <t>Matancha</t>
    </r>
  </si>
  <si>
    <t>15 gr</t>
  </si>
  <si>
    <r>
      <t xml:space="preserve">Control de enfermedades </t>
    </r>
    <r>
      <rPr>
        <sz val="7"/>
        <rFont val="Arial"/>
        <family val="2"/>
      </rPr>
      <t>(Tebuconazole+Triadimenol)</t>
    </r>
    <r>
      <rPr>
        <sz val="8"/>
        <rFont val="Arial"/>
        <family val="2"/>
      </rPr>
      <t xml:space="preserve">  </t>
    </r>
    <r>
      <rPr>
        <b/>
        <sz val="9"/>
        <rFont val="Arial"/>
        <family val="2"/>
      </rPr>
      <t>Silvacur</t>
    </r>
  </si>
  <si>
    <r>
      <t xml:space="preserve">Control de Insectos - Plagas </t>
    </r>
    <r>
      <rPr>
        <b/>
        <sz val="9"/>
        <rFont val="Arial"/>
        <family val="2"/>
      </rPr>
      <t>Profenopac</t>
    </r>
  </si>
  <si>
    <t>250 cc</t>
  </si>
  <si>
    <r>
      <t xml:space="preserve">Control de Insectos - Plagas </t>
    </r>
    <r>
      <rPr>
        <b/>
        <sz val="9"/>
        <rFont val="Arial"/>
        <family val="2"/>
      </rPr>
      <t>Amunil</t>
    </r>
  </si>
  <si>
    <t>240 cc</t>
  </si>
  <si>
    <r>
      <t xml:space="preserve">Fijador/Regulador (Acidos Orgánicos) </t>
    </r>
    <r>
      <rPr>
        <b/>
        <sz val="9"/>
        <rFont val="Arial"/>
        <family val="2"/>
      </rPr>
      <t>Fixer Plus</t>
    </r>
  </si>
  <si>
    <t>MAQUINARIAS/EQUIPOS/MATERIALES</t>
  </si>
  <si>
    <t>Arada + Fangueo</t>
  </si>
  <si>
    <t>Hora</t>
  </si>
  <si>
    <t xml:space="preserve">Riego </t>
  </si>
  <si>
    <t>Ha.</t>
  </si>
  <si>
    <t>Cosecha (Cosechadora)</t>
  </si>
  <si>
    <t>Sacas</t>
  </si>
  <si>
    <t>Transporte Urea, Abono completo y Semilla</t>
  </si>
  <si>
    <t>Transporte Cosecha (Predio)</t>
  </si>
  <si>
    <t>Transporte Cosecha (Piladora)</t>
  </si>
  <si>
    <t>Insumos de Cosecha</t>
  </si>
  <si>
    <t>Envases</t>
  </si>
  <si>
    <t>I. SUBTOTAL COSTOS DIRECTOS</t>
  </si>
  <si>
    <t>II. COSTOS INDIRECTOS</t>
  </si>
  <si>
    <t>II. SUBTOTAL COSTOS INDIRECTOS</t>
  </si>
  <si>
    <t>Administración y Asistencia Técnica (10%)</t>
  </si>
  <si>
    <t>Costo Financiero (11% anual/6 meses)</t>
  </si>
  <si>
    <t>Renta de la tierra (5% )</t>
  </si>
  <si>
    <t>TOTAL COSTO DE PRODUCCIÓN ($/Ha.) ( A )</t>
  </si>
  <si>
    <t>I + II</t>
  </si>
  <si>
    <r>
      <t xml:space="preserve">Rendimiento (Sacas de 205 libras-Húmedo y sucio) </t>
    </r>
    <r>
      <rPr>
        <b/>
        <sz val="9"/>
        <rFont val="Arial"/>
        <family val="2"/>
      </rPr>
      <t>( B )</t>
    </r>
  </si>
  <si>
    <r>
      <t xml:space="preserve">Precio unitario arroz cáscara ($/qq.) </t>
    </r>
    <r>
      <rPr>
        <b/>
        <sz val="9"/>
        <rFont val="Arial"/>
        <family val="2"/>
      </rPr>
      <t>( C )</t>
    </r>
  </si>
  <si>
    <r>
      <t xml:space="preserve">Ingreso Bruto Total (dólares) </t>
    </r>
    <r>
      <rPr>
        <b/>
        <sz val="9"/>
        <rFont val="Arial"/>
        <family val="2"/>
      </rPr>
      <t>( D )</t>
    </r>
  </si>
  <si>
    <t xml:space="preserve"> ( B X C )</t>
  </si>
  <si>
    <r>
      <t xml:space="preserve">Utilidad Neta Total (dólares) </t>
    </r>
    <r>
      <rPr>
        <b/>
        <sz val="9"/>
        <rFont val="Arial"/>
        <family val="2"/>
      </rPr>
      <t>( E )</t>
    </r>
  </si>
  <si>
    <t xml:space="preserve"> ( D -  A )</t>
  </si>
  <si>
    <r>
      <t xml:space="preserve">Relación: Beneficio / costo (B/C) </t>
    </r>
    <r>
      <rPr>
        <b/>
        <sz val="9"/>
        <rFont val="Arial"/>
        <family val="2"/>
      </rPr>
      <t>( F )</t>
    </r>
  </si>
  <si>
    <t xml:space="preserve"> ( D /  A )</t>
  </si>
  <si>
    <t>Rentabilidad (%)</t>
  </si>
  <si>
    <t>( E / A * 100 )</t>
  </si>
  <si>
    <t>Costo de producción por unidad ( $/saca de 200 libras)</t>
  </si>
  <si>
    <t>( A / B )</t>
  </si>
  <si>
    <t>Toneladas/Ha.</t>
  </si>
  <si>
    <t>quintales/Ha.</t>
  </si>
  <si>
    <t>COSTO DE PRODUCCION POR HECTAREA</t>
  </si>
  <si>
    <r>
      <t xml:space="preserve">CACAO 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 xml:space="preserve"> Theobroma cacao</t>
    </r>
    <r>
      <rPr>
        <sz val="10"/>
        <rFont val="Arial"/>
        <family val="2"/>
      </rPr>
      <t xml:space="preserve"> )</t>
    </r>
  </si>
  <si>
    <t>CANTIDAD</t>
  </si>
  <si>
    <t xml:space="preserve">UNIDAD </t>
  </si>
  <si>
    <t>AÑO 1</t>
  </si>
  <si>
    <t>AÑO 2</t>
  </si>
  <si>
    <t>AÑO 3</t>
  </si>
  <si>
    <t>AÑO 4</t>
  </si>
  <si>
    <t>AÑO 5</t>
  </si>
  <si>
    <t>LABOR DE INSTALACION</t>
  </si>
  <si>
    <t>Socola, tumba, repique y limpieza</t>
  </si>
  <si>
    <t>Alineada, estaquillada y huequeada de cacao</t>
  </si>
  <si>
    <t>Distribución, siembra y resiembra de cacao</t>
  </si>
  <si>
    <t>LABOR DE FORMACION Y DESARROLLO</t>
  </si>
  <si>
    <t>Bombeo de agua para riego</t>
  </si>
  <si>
    <t>Apuntalamiento de cacao</t>
  </si>
  <si>
    <t>Control de Malezas</t>
  </si>
  <si>
    <t>Riego (6 riegos - 2 jornales)</t>
  </si>
  <si>
    <t>Fertilización</t>
  </si>
  <si>
    <t>Control Fitosanitario</t>
  </si>
  <si>
    <t>Mantenimiento de Canales</t>
  </si>
  <si>
    <t>Poda</t>
  </si>
  <si>
    <t>Cosecha de cacao</t>
  </si>
  <si>
    <t>Plantas de Cacao</t>
  </si>
  <si>
    <t>Plantas</t>
  </si>
  <si>
    <t>Urea - 46% (Precio comercial)</t>
  </si>
  <si>
    <t>Muriato de Potasio</t>
  </si>
  <si>
    <t>Abono Foliar (Fertipac liquido)</t>
  </si>
  <si>
    <t>Control de Plagas</t>
  </si>
  <si>
    <t>Control de Enfermedades</t>
  </si>
  <si>
    <t>Kilo</t>
  </si>
  <si>
    <t>Equipo para riego complementario</t>
  </si>
  <si>
    <t>Riego Complementario</t>
  </si>
  <si>
    <t>Puntales para cacao</t>
  </si>
  <si>
    <t>Puntales</t>
  </si>
  <si>
    <t>Alquitran vegetal</t>
  </si>
  <si>
    <t>Galon</t>
  </si>
  <si>
    <t>Costo Financiero (11,83% anual)</t>
  </si>
  <si>
    <r>
      <t xml:space="preserve">Rendimiento en QQ./Ha a partir del 2do Año. </t>
    </r>
    <r>
      <rPr>
        <b/>
        <sz val="8"/>
        <rFont val="Arial"/>
        <family val="2"/>
      </rPr>
      <t>( B )</t>
    </r>
  </si>
  <si>
    <r>
      <t xml:space="preserve">Precio unitario quintal </t>
    </r>
    <r>
      <rPr>
        <b/>
        <sz val="8"/>
        <rFont val="Arial"/>
        <family val="2"/>
      </rPr>
      <t>( C )</t>
    </r>
  </si>
  <si>
    <r>
      <t xml:space="preserve">Ingreso Bruto Total (dólares) </t>
    </r>
    <r>
      <rPr>
        <b/>
        <sz val="8"/>
        <rFont val="Arial"/>
        <family val="2"/>
      </rPr>
      <t>( D )</t>
    </r>
  </si>
  <si>
    <r>
      <t xml:space="preserve">Utilidad Neta Total (dólares) </t>
    </r>
    <r>
      <rPr>
        <b/>
        <sz val="8"/>
        <rFont val="Arial"/>
        <family val="2"/>
      </rPr>
      <t>( E )</t>
    </r>
  </si>
  <si>
    <r>
      <t xml:space="preserve">Relación: Beneficio/Costo (B/C) </t>
    </r>
    <r>
      <rPr>
        <b/>
        <sz val="8"/>
        <rFont val="Arial"/>
        <family val="2"/>
      </rPr>
      <t>( F )</t>
    </r>
  </si>
  <si>
    <t>( E/A * 100 )</t>
  </si>
  <si>
    <t>Costo de Producción por unidad ( $/QQ.)</t>
  </si>
  <si>
    <t xml:space="preserve">  MINISTERIO DE AGRICULTURA Y GANADERÍA</t>
  </si>
  <si>
    <r>
      <t xml:space="preserve">MAÍZ DURO ( </t>
    </r>
    <r>
      <rPr>
        <b/>
        <i/>
        <sz val="10"/>
        <rFont val="Arial"/>
        <family val="2"/>
      </rPr>
      <t>Zea mays L</t>
    </r>
    <r>
      <rPr>
        <b/>
        <sz val="10"/>
        <rFont val="Arial"/>
        <family val="2"/>
      </rPr>
      <t>. )</t>
    </r>
  </si>
  <si>
    <t>SISTEMA: SEMITECNIFICADO</t>
  </si>
  <si>
    <t>HAS.</t>
  </si>
  <si>
    <t>Siembra</t>
  </si>
  <si>
    <t xml:space="preserve">Cosecha </t>
  </si>
  <si>
    <t>HIBRIDO DE EMBLEMA</t>
  </si>
  <si>
    <t>Saco/15kg</t>
  </si>
  <si>
    <t>MIXPAC MAIZ 1 INICIO 50 KG</t>
  </si>
  <si>
    <t>Saco/50Kg</t>
  </si>
  <si>
    <t>NITROPAC 40 KG</t>
  </si>
  <si>
    <t>Saco/40Kg</t>
  </si>
  <si>
    <r>
      <t>Control de Malezas</t>
    </r>
    <r>
      <rPr>
        <sz val="8"/>
        <rFont val="Arial"/>
        <family val="2"/>
      </rPr>
      <t xml:space="preserve"> (ATRANEX 90 WG 900 GRS.)</t>
    </r>
  </si>
  <si>
    <t xml:space="preserve">funda </t>
  </si>
  <si>
    <t>Control de Malezas (GRAMOXONE NF)</t>
  </si>
  <si>
    <t>Control de Insecticidas (CRUISER 60CC)</t>
  </si>
  <si>
    <t>Control de Insecticidas (SEMEVIN 200 CC)</t>
  </si>
  <si>
    <t>Control de Insecticidas (SOLARIS SC 100CC)</t>
  </si>
  <si>
    <t>Control de Insecticidas (PROCLAIM 100 GRS)</t>
  </si>
  <si>
    <t>Regulador de pH organico (FIXER PLUS 250 CC)</t>
  </si>
  <si>
    <t xml:space="preserve">Arada + Rastra </t>
  </si>
  <si>
    <t>Combustible Riego</t>
  </si>
  <si>
    <t>Galón</t>
  </si>
  <si>
    <t>Transporte Urea y Semilla</t>
  </si>
  <si>
    <t>Sacos para envasar el grano</t>
  </si>
  <si>
    <t>Desgranado y Transporte</t>
  </si>
  <si>
    <r>
      <t xml:space="preserve">Rendimiento (qq - Seco y Limpio)  </t>
    </r>
    <r>
      <rPr>
        <b/>
        <sz val="10"/>
        <rFont val="Arial"/>
        <family val="2"/>
      </rPr>
      <t>( B )</t>
    </r>
  </si>
  <si>
    <r>
      <t xml:space="preserve">Precio ($/qq.) </t>
    </r>
    <r>
      <rPr>
        <b/>
        <sz val="10"/>
        <rFont val="Arial"/>
        <family val="2"/>
      </rPr>
      <t>( C )</t>
    </r>
  </si>
  <si>
    <r>
      <t xml:space="preserve">Ingreso Bruto Total (dólares) </t>
    </r>
    <r>
      <rPr>
        <b/>
        <sz val="10"/>
        <rFont val="Arial"/>
        <family val="2"/>
      </rPr>
      <t>( D )</t>
    </r>
  </si>
  <si>
    <r>
      <t xml:space="preserve">Utilidad Neta Total (dólares) </t>
    </r>
    <r>
      <rPr>
        <b/>
        <sz val="10"/>
        <rFont val="Arial"/>
        <family val="2"/>
      </rPr>
      <t>( E )</t>
    </r>
  </si>
  <si>
    <r>
      <t xml:space="preserve">Relación: Beneficio / costo (B/C) </t>
    </r>
    <r>
      <rPr>
        <b/>
        <sz val="10"/>
        <rFont val="Arial"/>
        <family val="2"/>
      </rPr>
      <t>( F )</t>
    </r>
  </si>
  <si>
    <t>Costo de producción por unidad ( $/qq)</t>
  </si>
  <si>
    <r>
      <t xml:space="preserve">MUSACEAS </t>
    </r>
    <r>
      <rPr>
        <sz val="10"/>
        <rFont val="Arial"/>
        <family val="2"/>
      </rPr>
      <t>(BANANO - PLATANO)</t>
    </r>
  </si>
  <si>
    <t>Alineada, estaquillada y huequeada de Musacea</t>
  </si>
  <si>
    <t>Distribución, siembra y resiembra de Musacea</t>
  </si>
  <si>
    <t>Cosecha de musacea</t>
  </si>
  <si>
    <t>Plantines de musaceas</t>
  </si>
  <si>
    <t>Suncho para musaceas</t>
  </si>
  <si>
    <t>Deshije y deshoje</t>
  </si>
  <si>
    <t>Tutorado y embolsado</t>
  </si>
  <si>
    <t>AÑO 0</t>
  </si>
  <si>
    <r>
      <t xml:space="preserve">Rendimiento en cajas/Ha a partir del 2do Año. </t>
    </r>
    <r>
      <rPr>
        <b/>
        <sz val="8"/>
        <rFont val="Arial"/>
        <family val="2"/>
      </rPr>
      <t>( B )</t>
    </r>
  </si>
  <si>
    <r>
      <t xml:space="preserve">Precio unitario cajas </t>
    </r>
    <r>
      <rPr>
        <b/>
        <sz val="8"/>
        <rFont val="Arial"/>
        <family val="2"/>
      </rPr>
      <t>( C )</t>
    </r>
  </si>
  <si>
    <t>Fundas protectoras</t>
  </si>
  <si>
    <t>caja</t>
  </si>
  <si>
    <t>paquete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</si>
</sst>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P_t_a_-;\-* #,##0.00\ _P_t_a_-;_-* &quot;-&quot;\ _P_t_a_-;_-@_-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ptos Narrow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6"/>
      <name val="Arial"/>
      <family val="2"/>
    </font>
    <font>
      <sz val="7"/>
      <name val="Arial"/>
      <family val="2"/>
    </font>
    <font>
      <b/>
      <sz val="9"/>
      <color theme="1"/>
      <name val="Aptos Narrow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7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3" fillId="0" borderId="0" xfId="0" applyFont="1"/>
    <xf numFmtId="0" fontId="5" fillId="2" borderId="0" xfId="0" applyFont="1" applyFill="1"/>
    <xf numFmtId="0" fontId="6" fillId="2" borderId="0" xfId="0" applyFont="1" applyFill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2" borderId="5" xfId="0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2" fontId="11" fillId="2" borderId="6" xfId="0" applyNumberFormat="1" applyFont="1" applyFill="1" applyBorder="1" applyAlignment="1">
      <alignment horizontal="center" vertical="center"/>
    </xf>
    <xf numFmtId="2" fontId="11" fillId="2" borderId="7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2" fontId="5" fillId="2" borderId="7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2" borderId="26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2" fontId="6" fillId="2" borderId="30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2" fontId="6" fillId="2" borderId="24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2" fontId="6" fillId="0" borderId="3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3" xfId="0" applyFont="1" applyBorder="1" applyAlignment="1">
      <alignment vertical="center"/>
    </xf>
    <xf numFmtId="2" fontId="6" fillId="0" borderId="32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horizontal="center" vertical="center"/>
    </xf>
    <xf numFmtId="2" fontId="6" fillId="0" borderId="36" xfId="0" applyNumberFormat="1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39" xfId="0" applyFont="1" applyFill="1" applyBorder="1" applyAlignment="1">
      <alignment vertical="center"/>
    </xf>
    <xf numFmtId="4" fontId="5" fillId="2" borderId="7" xfId="0" applyNumberFormat="1" applyFont="1" applyFill="1" applyBorder="1" applyAlignment="1">
      <alignment horizontal="center" vertical="center"/>
    </xf>
    <xf numFmtId="2" fontId="12" fillId="2" borderId="3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12" fillId="2" borderId="33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4" fontId="6" fillId="2" borderId="18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vertical="center"/>
    </xf>
    <xf numFmtId="0" fontId="0" fillId="0" borderId="43" xfId="0" applyBorder="1" applyAlignment="1">
      <alignment vertical="center"/>
    </xf>
    <xf numFmtId="2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2" fillId="0" borderId="0" xfId="0" applyFont="1"/>
    <xf numFmtId="0" fontId="18" fillId="2" borderId="33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39" xfId="0" applyFont="1" applyFill="1" applyBorder="1" applyAlignment="1">
      <alignment horizontal="center"/>
    </xf>
    <xf numFmtId="0" fontId="11" fillId="2" borderId="33" xfId="0" applyFont="1" applyFill="1" applyBorder="1"/>
    <xf numFmtId="0" fontId="12" fillId="2" borderId="0" xfId="0" applyFont="1" applyFill="1"/>
    <xf numFmtId="0" fontId="17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9" fillId="0" borderId="33" xfId="0" applyFont="1" applyBorder="1"/>
    <xf numFmtId="0" fontId="9" fillId="2" borderId="0" xfId="0" applyFont="1" applyFill="1"/>
    <xf numFmtId="0" fontId="8" fillId="2" borderId="7" xfId="0" applyFont="1" applyFill="1" applyBorder="1" applyAlignment="1">
      <alignment horizontal="center"/>
    </xf>
    <xf numFmtId="0" fontId="18" fillId="2" borderId="33" xfId="0" applyFont="1" applyFill="1" applyBorder="1"/>
    <xf numFmtId="164" fontId="8" fillId="2" borderId="0" xfId="0" applyNumberFormat="1" applyFont="1" applyFill="1" applyAlignment="1">
      <alignment horizontal="center"/>
    </xf>
    <xf numFmtId="164" fontId="8" fillId="2" borderId="39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2" borderId="39" xfId="0" applyNumberFormat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center"/>
    </xf>
    <xf numFmtId="2" fontId="9" fillId="2" borderId="29" xfId="0" applyNumberFormat="1" applyFont="1" applyFill="1" applyBorder="1" applyAlignment="1">
      <alignment horizontal="center"/>
    </xf>
    <xf numFmtId="2" fontId="9" fillId="2" borderId="11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0" borderId="47" xfId="0" applyNumberFormat="1" applyFont="1" applyBorder="1" applyAlignment="1">
      <alignment horizontal="center"/>
    </xf>
    <xf numFmtId="164" fontId="9" fillId="2" borderId="26" xfId="0" applyNumberFormat="1" applyFont="1" applyFill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0" fontId="9" fillId="0" borderId="0" xfId="0" applyFont="1"/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center"/>
    </xf>
    <xf numFmtId="2" fontId="9" fillId="2" borderId="32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2" fontId="9" fillId="2" borderId="18" xfId="0" applyNumberFormat="1" applyFont="1" applyFill="1" applyBorder="1" applyAlignment="1">
      <alignment horizontal="center"/>
    </xf>
    <xf numFmtId="2" fontId="9" fillId="0" borderId="48" xfId="0" applyNumberFormat="1" applyFont="1" applyBorder="1" applyAlignment="1">
      <alignment horizontal="center"/>
    </xf>
    <xf numFmtId="164" fontId="9" fillId="2" borderId="18" xfId="0" applyNumberFormat="1" applyFont="1" applyFill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0" fontId="9" fillId="2" borderId="19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center"/>
    </xf>
    <xf numFmtId="2" fontId="9" fillId="2" borderId="31" xfId="0" applyNumberFormat="1" applyFont="1" applyFill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2" fontId="9" fillId="0" borderId="49" xfId="0" applyNumberFormat="1" applyFont="1" applyBorder="1" applyAlignment="1">
      <alignment horizontal="center"/>
    </xf>
    <xf numFmtId="164" fontId="9" fillId="2" borderId="24" xfId="0" applyNumberFormat="1" applyFont="1" applyFill="1" applyBorder="1" applyAlignment="1">
      <alignment horizontal="center"/>
    </xf>
    <xf numFmtId="2" fontId="9" fillId="0" borderId="50" xfId="0" applyNumberFormat="1" applyFont="1" applyBorder="1" applyAlignment="1">
      <alignment horizontal="center"/>
    </xf>
    <xf numFmtId="2" fontId="9" fillId="0" borderId="24" xfId="0" applyNumberFormat="1" applyFont="1" applyBorder="1" applyAlignment="1">
      <alignment horizontal="center"/>
    </xf>
    <xf numFmtId="0" fontId="8" fillId="2" borderId="3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center"/>
    </xf>
    <xf numFmtId="2" fontId="9" fillId="2" borderId="4" xfId="0" applyNumberFormat="1" applyFont="1" applyFill="1" applyBorder="1" applyAlignment="1">
      <alignment horizontal="center"/>
    </xf>
    <xf numFmtId="2" fontId="9" fillId="2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2" fontId="9" fillId="2" borderId="51" xfId="0" applyNumberFormat="1" applyFont="1" applyFill="1" applyBorder="1" applyAlignment="1">
      <alignment horizontal="center"/>
    </xf>
    <xf numFmtId="2" fontId="9" fillId="2" borderId="30" xfId="0" applyNumberFormat="1" applyFont="1" applyFill="1" applyBorder="1" applyAlignment="1">
      <alignment horizontal="center"/>
    </xf>
    <xf numFmtId="2" fontId="9" fillId="2" borderId="26" xfId="0" applyNumberFormat="1" applyFont="1" applyFill="1" applyBorder="1" applyAlignment="1">
      <alignment horizontal="center"/>
    </xf>
    <xf numFmtId="2" fontId="9" fillId="0" borderId="52" xfId="0" applyNumberFormat="1" applyFont="1" applyBorder="1" applyAlignment="1">
      <alignment horizontal="center"/>
    </xf>
    <xf numFmtId="164" fontId="9" fillId="2" borderId="30" xfId="0" applyNumberFormat="1" applyFont="1" applyFill="1" applyBorder="1" applyAlignment="1">
      <alignment horizontal="center"/>
    </xf>
    <xf numFmtId="164" fontId="9" fillId="2" borderId="52" xfId="0" applyNumberFormat="1" applyFont="1" applyFill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164" fontId="9" fillId="2" borderId="48" xfId="0" applyNumberFormat="1" applyFont="1" applyFill="1" applyBorder="1" applyAlignment="1">
      <alignment horizontal="center"/>
    </xf>
    <xf numFmtId="164" fontId="9" fillId="2" borderId="50" xfId="0" applyNumberFormat="1" applyFont="1" applyFill="1" applyBorder="1" applyAlignment="1">
      <alignment horizontal="center"/>
    </xf>
    <xf numFmtId="0" fontId="9" fillId="2" borderId="33" xfId="0" applyFont="1" applyFill="1" applyBorder="1"/>
    <xf numFmtId="0" fontId="9" fillId="2" borderId="0" xfId="0" applyFont="1" applyFill="1" applyAlignment="1">
      <alignment horizontal="center"/>
    </xf>
    <xf numFmtId="0" fontId="8" fillId="2" borderId="33" xfId="0" applyFont="1" applyFill="1" applyBorder="1"/>
    <xf numFmtId="4" fontId="8" fillId="2" borderId="6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9" fillId="0" borderId="53" xfId="0" applyFont="1" applyBorder="1"/>
    <xf numFmtId="0" fontId="9" fillId="2" borderId="54" xfId="0" applyFont="1" applyFill="1" applyBorder="1" applyAlignment="1">
      <alignment horizontal="center"/>
    </xf>
    <xf numFmtId="2" fontId="9" fillId="2" borderId="55" xfId="0" applyNumberFormat="1" applyFont="1" applyFill="1" applyBorder="1" applyAlignment="1">
      <alignment horizontal="center"/>
    </xf>
    <xf numFmtId="2" fontId="9" fillId="2" borderId="7" xfId="0" applyNumberFormat="1" applyFont="1" applyFill="1" applyBorder="1" applyAlignment="1">
      <alignment horizontal="center"/>
    </xf>
    <xf numFmtId="2" fontId="9" fillId="0" borderId="56" xfId="0" applyNumberFormat="1" applyFont="1" applyBorder="1" applyAlignment="1">
      <alignment horizontal="center"/>
    </xf>
    <xf numFmtId="164" fontId="9" fillId="2" borderId="54" xfId="0" applyNumberFormat="1" applyFont="1" applyFill="1" applyBorder="1" applyAlignment="1">
      <alignment horizontal="center"/>
    </xf>
    <xf numFmtId="2" fontId="9" fillId="0" borderId="54" xfId="0" applyNumberFormat="1" applyFont="1" applyBorder="1" applyAlignment="1">
      <alignment horizontal="center"/>
    </xf>
    <xf numFmtId="164" fontId="9" fillId="2" borderId="57" xfId="0" applyNumberFormat="1" applyFont="1" applyFill="1" applyBorder="1" applyAlignment="1">
      <alignment horizontal="center"/>
    </xf>
    <xf numFmtId="4" fontId="9" fillId="2" borderId="0" xfId="0" applyNumberFormat="1" applyFont="1" applyFill="1"/>
    <xf numFmtId="3" fontId="9" fillId="2" borderId="0" xfId="0" applyNumberFormat="1" applyFont="1" applyFill="1" applyAlignment="1">
      <alignment horizontal="center"/>
    </xf>
    <xf numFmtId="0" fontId="9" fillId="2" borderId="8" xfId="0" applyFont="1" applyFill="1" applyBorder="1"/>
    <xf numFmtId="3" fontId="9" fillId="2" borderId="9" xfId="0" applyNumberFormat="1" applyFont="1" applyFill="1" applyBorder="1" applyAlignment="1">
      <alignment horizontal="center"/>
    </xf>
    <xf numFmtId="2" fontId="9" fillId="2" borderId="47" xfId="0" applyNumberFormat="1" applyFont="1" applyFill="1" applyBorder="1" applyAlignment="1">
      <alignment horizontal="center"/>
    </xf>
    <xf numFmtId="164" fontId="9" fillId="2" borderId="47" xfId="0" applyNumberFormat="1" applyFont="1" applyFill="1" applyBorder="1" applyAlignment="1">
      <alignment horizontal="center"/>
    </xf>
    <xf numFmtId="0" fontId="9" fillId="2" borderId="13" xfId="0" applyFont="1" applyFill="1" applyBorder="1"/>
    <xf numFmtId="3" fontId="9" fillId="2" borderId="14" xfId="0" applyNumberFormat="1" applyFont="1" applyFill="1" applyBorder="1" applyAlignment="1">
      <alignment horizontal="center"/>
    </xf>
    <xf numFmtId="2" fontId="9" fillId="2" borderId="48" xfId="0" applyNumberFormat="1" applyFont="1" applyFill="1" applyBorder="1" applyAlignment="1">
      <alignment horizontal="center"/>
    </xf>
    <xf numFmtId="0" fontId="9" fillId="2" borderId="19" xfId="0" applyFont="1" applyFill="1" applyBorder="1"/>
    <xf numFmtId="3" fontId="9" fillId="2" borderId="20" xfId="0" applyNumberFormat="1" applyFont="1" applyFill="1" applyBorder="1" applyAlignment="1">
      <alignment horizontal="center"/>
    </xf>
    <xf numFmtId="0" fontId="9" fillId="3" borderId="8" xfId="0" applyFont="1" applyFill="1" applyBorder="1"/>
    <xf numFmtId="3" fontId="9" fillId="3" borderId="9" xfId="0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2" fontId="9" fillId="3" borderId="29" xfId="0" applyNumberFormat="1" applyFont="1" applyFill="1" applyBorder="1" applyAlignment="1">
      <alignment horizontal="center"/>
    </xf>
    <xf numFmtId="0" fontId="9" fillId="3" borderId="19" xfId="0" applyFont="1" applyFill="1" applyBorder="1"/>
    <xf numFmtId="3" fontId="9" fillId="3" borderId="20" xfId="0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2" fontId="9" fillId="3" borderId="31" xfId="0" applyNumberFormat="1" applyFont="1" applyFill="1" applyBorder="1" applyAlignment="1">
      <alignment horizontal="center"/>
    </xf>
    <xf numFmtId="3" fontId="9" fillId="2" borderId="0" xfId="0" applyNumberFormat="1" applyFont="1" applyFill="1"/>
    <xf numFmtId="4" fontId="8" fillId="2" borderId="1" xfId="0" applyNumberFormat="1" applyFont="1" applyFill="1" applyBorder="1" applyAlignment="1">
      <alignment horizontal="center"/>
    </xf>
    <xf numFmtId="4" fontId="8" fillId="2" borderId="0" xfId="0" applyNumberFormat="1" applyFont="1" applyFill="1" applyAlignment="1">
      <alignment horizontal="center"/>
    </xf>
    <xf numFmtId="3" fontId="9" fillId="2" borderId="32" xfId="0" applyNumberFormat="1" applyFont="1" applyFill="1" applyBorder="1" applyAlignment="1">
      <alignment horizontal="center"/>
    </xf>
    <xf numFmtId="3" fontId="9" fillId="2" borderId="17" xfId="0" applyNumberFormat="1" applyFont="1" applyFill="1" applyBorder="1" applyAlignment="1">
      <alignment horizontal="center"/>
    </xf>
    <xf numFmtId="4" fontId="9" fillId="2" borderId="32" xfId="0" applyNumberFormat="1" applyFont="1" applyFill="1" applyBorder="1" applyAlignment="1">
      <alignment horizontal="center"/>
    </xf>
    <xf numFmtId="4" fontId="9" fillId="2" borderId="17" xfId="0" applyNumberFormat="1" applyFont="1" applyFill="1" applyBorder="1" applyAlignment="1">
      <alignment horizontal="center"/>
    </xf>
    <xf numFmtId="0" fontId="9" fillId="2" borderId="46" xfId="0" applyFont="1" applyFill="1" applyBorder="1"/>
    <xf numFmtId="0" fontId="9" fillId="2" borderId="5" xfId="0" applyFont="1" applyFill="1" applyBorder="1"/>
    <xf numFmtId="0" fontId="9" fillId="2" borderId="58" xfId="0" applyFont="1" applyFill="1" applyBorder="1"/>
    <xf numFmtId="0" fontId="9" fillId="2" borderId="39" xfId="0" applyFont="1" applyFill="1" applyBorder="1"/>
    <xf numFmtId="0" fontId="8" fillId="2" borderId="7" xfId="0" applyFont="1" applyFill="1" applyBorder="1"/>
    <xf numFmtId="4" fontId="8" fillId="2" borderId="7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center"/>
    </xf>
    <xf numFmtId="0" fontId="8" fillId="2" borderId="1" xfId="0" applyFont="1" applyFill="1" applyBorder="1"/>
    <xf numFmtId="2" fontId="8" fillId="2" borderId="45" xfId="0" applyNumberFormat="1" applyFont="1" applyFill="1" applyBorder="1" applyAlignment="1">
      <alignment horizontal="center"/>
    </xf>
    <xf numFmtId="0" fontId="9" fillId="2" borderId="26" xfId="0" applyFont="1" applyFill="1" applyBorder="1"/>
    <xf numFmtId="2" fontId="9" fillId="2" borderId="0" xfId="0" applyNumberFormat="1" applyFont="1" applyFill="1" applyAlignment="1">
      <alignment horizontal="center"/>
    </xf>
    <xf numFmtId="0" fontId="9" fillId="2" borderId="18" xfId="0" applyFont="1" applyFill="1" applyBorder="1"/>
    <xf numFmtId="0" fontId="8" fillId="2" borderId="25" xfId="0" applyFont="1" applyFill="1" applyBorder="1"/>
    <xf numFmtId="0" fontId="9" fillId="2" borderId="4" xfId="0" applyFont="1" applyFill="1" applyBorder="1"/>
    <xf numFmtId="3" fontId="9" fillId="2" borderId="26" xfId="0" applyNumberFormat="1" applyFont="1" applyFill="1" applyBorder="1" applyAlignment="1">
      <alignment horizontal="center"/>
    </xf>
    <xf numFmtId="3" fontId="9" fillId="2" borderId="18" xfId="0" applyNumberFormat="1" applyFont="1" applyFill="1" applyBorder="1" applyAlignment="1">
      <alignment horizontal="center"/>
    </xf>
    <xf numFmtId="4" fontId="9" fillId="2" borderId="18" xfId="0" applyNumberFormat="1" applyFont="1" applyFill="1" applyBorder="1" applyAlignment="1">
      <alignment horizontal="center"/>
    </xf>
    <xf numFmtId="4" fontId="9" fillId="2" borderId="0" xfId="0" applyNumberFormat="1" applyFont="1" applyFill="1" applyAlignment="1">
      <alignment horizontal="center"/>
    </xf>
    <xf numFmtId="0" fontId="9" fillId="2" borderId="24" xfId="0" applyFont="1" applyFill="1" applyBorder="1"/>
    <xf numFmtId="0" fontId="5" fillId="2" borderId="33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2" fillId="0" borderId="33" xfId="0" applyFont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1" fillId="2" borderId="33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2" fontId="12" fillId="0" borderId="29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31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2" fontId="12" fillId="0" borderId="32" xfId="0" applyNumberFormat="1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2" fontId="12" fillId="0" borderId="36" xfId="0" applyNumberFormat="1" applyFont="1" applyBorder="1" applyAlignment="1">
      <alignment horizontal="center" vertical="center"/>
    </xf>
    <xf numFmtId="2" fontId="12" fillId="0" borderId="3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2" fontId="12" fillId="0" borderId="66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32" xfId="0" applyFont="1" applyBorder="1" applyAlignment="1">
      <alignment horizontal="center" vertical="center"/>
    </xf>
    <xf numFmtId="3" fontId="12" fillId="0" borderId="14" xfId="0" applyNumberFormat="1" applyFont="1" applyBorder="1" applyAlignment="1">
      <alignment horizontal="center" vertical="center"/>
    </xf>
    <xf numFmtId="3" fontId="12" fillId="0" borderId="20" xfId="0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2" borderId="46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8" fillId="2" borderId="33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2" fontId="12" fillId="2" borderId="26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vertical="center"/>
    </xf>
    <xf numFmtId="2" fontId="12" fillId="2" borderId="18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2" fontId="12" fillId="2" borderId="24" xfId="0" applyNumberFormat="1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/>
    <xf numFmtId="0" fontId="22" fillId="0" borderId="39" xfId="0" applyFont="1" applyBorder="1" applyAlignment="1">
      <alignment vertical="center"/>
    </xf>
    <xf numFmtId="0" fontId="22" fillId="0" borderId="45" xfId="0" applyFont="1" applyBorder="1" applyAlignment="1">
      <alignment vertical="center"/>
    </xf>
    <xf numFmtId="0" fontId="22" fillId="0" borderId="58" xfId="0" applyFont="1" applyBorder="1" applyAlignment="1">
      <alignment vertical="center"/>
    </xf>
    <xf numFmtId="4" fontId="11" fillId="2" borderId="6" xfId="0" applyNumberFormat="1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4" fontId="12" fillId="0" borderId="17" xfId="0" applyNumberFormat="1" applyFont="1" applyBorder="1" applyAlignment="1">
      <alignment horizontal="center" vertical="center"/>
    </xf>
    <xf numFmtId="4" fontId="12" fillId="0" borderId="23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vertical="center"/>
    </xf>
    <xf numFmtId="0" fontId="23" fillId="0" borderId="64" xfId="0" applyFont="1" applyBorder="1" applyAlignment="1">
      <alignment vertical="center"/>
    </xf>
    <xf numFmtId="4" fontId="12" fillId="0" borderId="25" xfId="0" applyNumberFormat="1" applyFont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/>
    </xf>
    <xf numFmtId="4" fontId="12" fillId="0" borderId="26" xfId="0" applyNumberFormat="1" applyFont="1" applyBorder="1" applyAlignment="1">
      <alignment horizontal="center" vertical="center"/>
    </xf>
    <xf numFmtId="4" fontId="12" fillId="0" borderId="18" xfId="0" applyNumberFormat="1" applyFont="1" applyBorder="1" applyAlignment="1">
      <alignment horizontal="center" vertical="center"/>
    </xf>
    <xf numFmtId="4" fontId="12" fillId="0" borderId="38" xfId="0" applyNumberFormat="1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23" fillId="0" borderId="3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3" fillId="0" borderId="58" xfId="0" applyFont="1" applyBorder="1" applyAlignment="1">
      <alignment vertical="center"/>
    </xf>
    <xf numFmtId="4" fontId="12" fillId="2" borderId="26" xfId="0" applyNumberFormat="1" applyFont="1" applyFill="1" applyBorder="1" applyAlignment="1">
      <alignment horizontal="center" vertical="center"/>
    </xf>
    <xf numFmtId="4" fontId="12" fillId="2" borderId="18" xfId="0" applyNumberFormat="1" applyFont="1" applyFill="1" applyBorder="1" applyAlignment="1">
      <alignment horizontal="center" vertical="center"/>
    </xf>
    <xf numFmtId="4" fontId="12" fillId="2" borderId="24" xfId="0" applyNumberFormat="1" applyFont="1" applyFill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2" fontId="9" fillId="0" borderId="14" xfId="0" applyNumberFormat="1" applyFont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2" fontId="9" fillId="2" borderId="9" xfId="0" applyNumberFormat="1" applyFont="1" applyFill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164" fontId="9" fillId="2" borderId="9" xfId="0" applyNumberFormat="1" applyFont="1" applyFill="1" applyBorder="1" applyAlignment="1">
      <alignment horizontal="center"/>
    </xf>
    <xf numFmtId="164" fontId="9" fillId="2" borderId="69" xfId="0" applyNumberFormat="1" applyFont="1" applyFill="1" applyBorder="1" applyAlignment="1">
      <alignment horizontal="center"/>
    </xf>
    <xf numFmtId="164" fontId="9" fillId="2" borderId="16" xfId="0" applyNumberFormat="1" applyFont="1" applyFill="1" applyBorder="1" applyAlignment="1">
      <alignment horizontal="center"/>
    </xf>
    <xf numFmtId="2" fontId="9" fillId="2" borderId="20" xfId="0" applyNumberFormat="1" applyFont="1" applyFill="1" applyBorder="1" applyAlignment="1">
      <alignment horizontal="center"/>
    </xf>
    <xf numFmtId="2" fontId="9" fillId="0" borderId="20" xfId="0" applyNumberFormat="1" applyFont="1" applyBorder="1" applyAlignment="1">
      <alignment horizontal="center"/>
    </xf>
    <xf numFmtId="164" fontId="9" fillId="2" borderId="20" xfId="0" applyNumberFormat="1" applyFont="1" applyFill="1" applyBorder="1" applyAlignment="1">
      <alignment horizontal="center"/>
    </xf>
    <xf numFmtId="164" fontId="9" fillId="2" borderId="22" xfId="0" applyNumberFormat="1" applyFont="1" applyFill="1" applyBorder="1" applyAlignment="1">
      <alignment horizontal="center"/>
    </xf>
    <xf numFmtId="2" fontId="9" fillId="2" borderId="54" xfId="0" applyNumberFormat="1" applyFont="1" applyFill="1" applyBorder="1" applyAlignment="1">
      <alignment horizontal="center"/>
    </xf>
    <xf numFmtId="2" fontId="9" fillId="2" borderId="8" xfId="0" applyNumberFormat="1" applyFont="1" applyFill="1" applyBorder="1" applyAlignment="1">
      <alignment horizontal="center"/>
    </xf>
    <xf numFmtId="2" fontId="9" fillId="2" borderId="69" xfId="0" applyNumberFormat="1" applyFont="1" applyFill="1" applyBorder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2" fontId="9" fillId="2" borderId="22" xfId="0" applyNumberFormat="1" applyFont="1" applyFill="1" applyBorder="1" applyAlignment="1">
      <alignment horizontal="center"/>
    </xf>
    <xf numFmtId="3" fontId="9" fillId="2" borderId="29" xfId="0" applyNumberFormat="1" applyFont="1" applyFill="1" applyBorder="1" applyAlignment="1">
      <alignment horizontal="center"/>
    </xf>
    <xf numFmtId="3" fontId="9" fillId="2" borderId="8" xfId="0" applyNumberFormat="1" applyFont="1" applyFill="1" applyBorder="1" applyAlignment="1">
      <alignment horizontal="center"/>
    </xf>
    <xf numFmtId="4" fontId="9" fillId="2" borderId="13" xfId="0" applyNumberFormat="1" applyFont="1" applyFill="1" applyBorder="1" applyAlignment="1">
      <alignment horizontal="center"/>
    </xf>
    <xf numFmtId="0" fontId="9" fillId="2" borderId="70" xfId="0" applyFont="1" applyFill="1" applyBorder="1"/>
    <xf numFmtId="3" fontId="9" fillId="2" borderId="15" xfId="0" applyNumberFormat="1" applyFont="1" applyFill="1" applyBorder="1" applyAlignment="1">
      <alignment horizontal="center"/>
    </xf>
    <xf numFmtId="3" fontId="9" fillId="2" borderId="51" xfId="0" applyNumberFormat="1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2" borderId="0" xfId="0" applyFont="1" applyFill="1"/>
    <xf numFmtId="0" fontId="0" fillId="0" borderId="0" xfId="0"/>
    <xf numFmtId="0" fontId="5" fillId="0" borderId="44" xfId="0" applyFont="1" applyBorder="1" applyAlignment="1">
      <alignment vertical="center"/>
    </xf>
    <xf numFmtId="0" fontId="16" fillId="0" borderId="44" xfId="0" applyFont="1" applyBorder="1" applyAlignment="1">
      <alignment vertical="center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4" fontId="23" fillId="0" borderId="25" xfId="0" applyNumberFormat="1" applyFont="1" applyBorder="1" applyAlignment="1">
      <alignment horizontal="center" vertical="center"/>
    </xf>
    <xf numFmtId="4" fontId="23" fillId="0" borderId="64" xfId="0" applyNumberFormat="1" applyFont="1" applyBorder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4" fontId="23" fillId="0" borderId="23" xfId="0" applyNumberFormat="1" applyFont="1" applyBorder="1" applyAlignment="1">
      <alignment horizontal="center" vertical="center"/>
    </xf>
    <xf numFmtId="4" fontId="23" fillId="0" borderId="49" xfId="0" applyNumberFormat="1" applyFont="1" applyBorder="1" applyAlignment="1">
      <alignment horizontal="center" vertical="center"/>
    </xf>
    <xf numFmtId="4" fontId="23" fillId="0" borderId="46" xfId="0" applyNumberFormat="1" applyFont="1" applyBorder="1" applyAlignment="1">
      <alignment horizontal="center" vertical="center"/>
    </xf>
    <xf numFmtId="4" fontId="23" fillId="0" borderId="58" xfId="0" applyNumberFormat="1" applyFont="1" applyBorder="1" applyAlignment="1">
      <alignment horizontal="center" vertical="center"/>
    </xf>
    <xf numFmtId="4" fontId="23" fillId="0" borderId="6" xfId="0" applyNumberFormat="1" applyFont="1" applyBorder="1" applyAlignment="1">
      <alignment horizontal="center" vertical="center"/>
    </xf>
    <xf numFmtId="4" fontId="23" fillId="0" borderId="45" xfId="0" applyNumberFormat="1" applyFont="1" applyBorder="1" applyAlignment="1">
      <alignment horizontal="center" vertical="center"/>
    </xf>
    <xf numFmtId="4" fontId="23" fillId="0" borderId="17" xfId="0" applyNumberFormat="1" applyFont="1" applyBorder="1" applyAlignment="1">
      <alignment horizontal="center" vertical="center"/>
    </xf>
    <xf numFmtId="4" fontId="23" fillId="0" borderId="63" xfId="0" applyNumberFormat="1" applyFont="1" applyBorder="1" applyAlignment="1">
      <alignment horizontal="center" vertical="center"/>
    </xf>
    <xf numFmtId="4" fontId="23" fillId="0" borderId="11" xfId="0" applyNumberFormat="1" applyFont="1" applyBorder="1" applyAlignment="1">
      <alignment horizontal="center" vertical="center"/>
    </xf>
    <xf numFmtId="4" fontId="23" fillId="0" borderId="65" xfId="0" applyNumberFormat="1" applyFont="1" applyBorder="1" applyAlignment="1">
      <alignment horizontal="center" vertical="center"/>
    </xf>
    <xf numFmtId="4" fontId="23" fillId="0" borderId="67" xfId="0" applyNumberFormat="1" applyFont="1" applyBorder="1" applyAlignment="1">
      <alignment horizontal="center" vertical="center"/>
    </xf>
    <xf numFmtId="4" fontId="23" fillId="0" borderId="68" xfId="0" applyNumberFormat="1" applyFont="1" applyBorder="1" applyAlignment="1">
      <alignment horizontal="center" vertical="center"/>
    </xf>
    <xf numFmtId="4" fontId="23" fillId="0" borderId="33" xfId="0" applyNumberFormat="1" applyFont="1" applyBorder="1" applyAlignment="1">
      <alignment horizontal="center" vertical="center"/>
    </xf>
    <xf numFmtId="4" fontId="23" fillId="0" borderId="39" xfId="0" applyNumberFormat="1" applyFont="1" applyBorder="1" applyAlignment="1">
      <alignment horizontal="center" vertical="center"/>
    </xf>
    <xf numFmtId="0" fontId="18" fillId="2" borderId="33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39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3" fillId="0" borderId="59" xfId="0" applyFont="1" applyBorder="1" applyAlignment="1">
      <alignment horizontal="right" vertical="center"/>
    </xf>
    <xf numFmtId="0" fontId="23" fillId="0" borderId="61" xfId="0" applyFont="1" applyBorder="1" applyAlignment="1">
      <alignment horizontal="right" vertical="center"/>
    </xf>
    <xf numFmtId="0" fontId="22" fillId="0" borderId="60" xfId="0" applyFont="1" applyBorder="1" applyAlignment="1">
      <alignment horizontal="left" vertical="center"/>
    </xf>
    <xf numFmtId="0" fontId="22" fillId="0" borderId="62" xfId="0" applyFont="1" applyBorder="1" applyAlignment="1">
      <alignment horizontal="left" vertical="center"/>
    </xf>
    <xf numFmtId="0" fontId="8" fillId="2" borderId="46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8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3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09B6-0B05-46B3-B477-33BC8886BCB6}">
  <dimension ref="A1:Q62"/>
  <sheetViews>
    <sheetView zoomScale="220" zoomScaleNormal="220" workbookViewId="0">
      <selection sqref="A1:F62"/>
    </sheetView>
  </sheetViews>
  <sheetFormatPr defaultColWidth="8.85546875" defaultRowHeight="15" x14ac:dyDescent="0.25"/>
  <cols>
    <col min="1" max="1" width="44.7109375" customWidth="1"/>
    <col min="2" max="2" width="5.28515625" customWidth="1"/>
    <col min="3" max="3" width="8.5703125" customWidth="1"/>
    <col min="4" max="4" width="7.7109375" customWidth="1"/>
    <col min="5" max="5" width="9.28515625" customWidth="1"/>
    <col min="6" max="6" width="5.7109375" customWidth="1"/>
    <col min="7" max="256" width="11.42578125" customWidth="1"/>
  </cols>
  <sheetData>
    <row r="1" spans="1:17" ht="12.95" customHeight="1" x14ac:dyDescent="0.25">
      <c r="A1" s="350" t="s">
        <v>0</v>
      </c>
      <c r="B1" s="350"/>
      <c r="C1" s="350"/>
      <c r="D1" s="350"/>
      <c r="E1" s="350"/>
      <c r="F1" s="350"/>
      <c r="G1" s="1"/>
    </row>
    <row r="2" spans="1:17" ht="12.95" customHeight="1" x14ac:dyDescent="0.25">
      <c r="A2" s="350" t="s">
        <v>1</v>
      </c>
      <c r="B2" s="350"/>
      <c r="C2" s="350"/>
      <c r="D2" s="350"/>
      <c r="E2" s="350"/>
      <c r="F2" s="350"/>
      <c r="G2" s="1"/>
    </row>
    <row r="3" spans="1:17" ht="12.95" customHeight="1" x14ac:dyDescent="0.25">
      <c r="A3" s="350" t="s">
        <v>2</v>
      </c>
      <c r="B3" s="350"/>
      <c r="C3" s="350"/>
      <c r="D3" s="350"/>
      <c r="E3" s="350"/>
      <c r="F3" s="350"/>
      <c r="G3" s="1"/>
    </row>
    <row r="4" spans="1:17" ht="12.95" customHeight="1" x14ac:dyDescent="0.25">
      <c r="A4" s="2" t="s">
        <v>3</v>
      </c>
      <c r="B4" s="3"/>
      <c r="C4" s="3"/>
      <c r="D4" s="3"/>
      <c r="E4" s="3"/>
      <c r="F4" s="3"/>
      <c r="G4" s="4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2.95" customHeight="1" thickBot="1" x14ac:dyDescent="0.3">
      <c r="A5" s="2" t="s">
        <v>4</v>
      </c>
      <c r="B5" s="2"/>
      <c r="C5" s="3"/>
      <c r="D5" s="3"/>
      <c r="E5" s="2"/>
      <c r="F5" s="3"/>
      <c r="G5" s="4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2.95" customHeight="1" x14ac:dyDescent="0.25">
      <c r="A6" s="351" t="s">
        <v>5</v>
      </c>
      <c r="B6" s="351" t="s">
        <v>6</v>
      </c>
      <c r="C6" s="6" t="s">
        <v>7</v>
      </c>
      <c r="D6" s="6" t="s">
        <v>8</v>
      </c>
      <c r="E6" s="6" t="s">
        <v>9</v>
      </c>
      <c r="F6" s="351" t="s">
        <v>10</v>
      </c>
      <c r="G6" s="7"/>
      <c r="I6" s="8"/>
      <c r="J6" s="8"/>
      <c r="K6" s="8"/>
      <c r="L6" s="8"/>
      <c r="M6" s="8"/>
      <c r="N6" s="8"/>
      <c r="O6" s="8"/>
      <c r="P6" s="8"/>
      <c r="Q6" s="8"/>
    </row>
    <row r="7" spans="1:17" ht="12.95" customHeight="1" thickBot="1" x14ac:dyDescent="0.3">
      <c r="A7" s="352"/>
      <c r="B7" s="352"/>
      <c r="C7" s="9" t="s">
        <v>11</v>
      </c>
      <c r="D7" s="9" t="s">
        <v>12</v>
      </c>
      <c r="E7" s="9" t="s">
        <v>13</v>
      </c>
      <c r="F7" s="352"/>
      <c r="G7" s="7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ht="12.95" customHeight="1" thickBot="1" x14ac:dyDescent="0.3">
      <c r="A8" s="10" t="s">
        <v>14</v>
      </c>
      <c r="B8" s="11"/>
      <c r="C8" s="11"/>
      <c r="D8" s="11"/>
      <c r="E8" s="11"/>
      <c r="F8" s="12"/>
      <c r="G8" s="13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ht="12.95" customHeight="1" thickBot="1" x14ac:dyDescent="0.3">
      <c r="A9" s="15" t="s">
        <v>15</v>
      </c>
      <c r="B9" s="11"/>
      <c r="C9" s="16"/>
      <c r="D9" s="11"/>
      <c r="E9" s="17">
        <f>SUM(E10:E17)</f>
        <v>210</v>
      </c>
      <c r="F9" s="18">
        <f>SUM(F10:F17)</f>
        <v>13.199390216456406</v>
      </c>
      <c r="G9" s="13"/>
      <c r="I9" s="14"/>
      <c r="J9" s="14"/>
      <c r="K9" s="14"/>
      <c r="L9" s="14"/>
      <c r="M9" s="14"/>
      <c r="N9" s="14"/>
      <c r="O9" s="14"/>
      <c r="P9" s="14"/>
      <c r="Q9" s="14"/>
    </row>
    <row r="10" spans="1:17" ht="12.95" customHeight="1" x14ac:dyDescent="0.25">
      <c r="A10" s="19" t="s">
        <v>16</v>
      </c>
      <c r="B10" s="20">
        <v>2</v>
      </c>
      <c r="C10" s="20" t="s">
        <v>17</v>
      </c>
      <c r="D10" s="21">
        <v>10</v>
      </c>
      <c r="E10" s="22">
        <f t="shared" ref="E10:E17" si="0">SUM(B10*D10)</f>
        <v>20</v>
      </c>
      <c r="F10" s="23">
        <f>SUM(E10*100/E52)</f>
        <v>1.2570847825196578</v>
      </c>
      <c r="G10" s="24"/>
      <c r="I10" s="25"/>
      <c r="J10" s="25"/>
      <c r="K10" s="25"/>
      <c r="L10" s="25"/>
      <c r="M10" s="25"/>
      <c r="N10" s="25"/>
      <c r="O10" s="25"/>
      <c r="P10" s="25"/>
      <c r="Q10" s="25"/>
    </row>
    <row r="11" spans="1:17" ht="12.95" customHeight="1" x14ac:dyDescent="0.25">
      <c r="A11" s="26" t="s">
        <v>18</v>
      </c>
      <c r="B11" s="27">
        <v>2</v>
      </c>
      <c r="C11" s="28" t="s">
        <v>17</v>
      </c>
      <c r="D11" s="29">
        <f>D10</f>
        <v>10</v>
      </c>
      <c r="E11" s="30">
        <f t="shared" si="0"/>
        <v>20</v>
      </c>
      <c r="F11" s="31">
        <f>SUM(E11*100/E52)</f>
        <v>1.2570847825196578</v>
      </c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ht="12.95" customHeight="1" x14ac:dyDescent="0.25">
      <c r="A12" s="26" t="s">
        <v>19</v>
      </c>
      <c r="B12" s="27">
        <v>2</v>
      </c>
      <c r="C12" s="28" t="s">
        <v>17</v>
      </c>
      <c r="D12" s="29">
        <f t="shared" ref="D12:D17" si="1">D11</f>
        <v>10</v>
      </c>
      <c r="E12" s="30">
        <f t="shared" si="0"/>
        <v>20</v>
      </c>
      <c r="F12" s="31">
        <f>SUM(E12*100/E52)</f>
        <v>1.2570847825196578</v>
      </c>
      <c r="G12" s="24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ht="12.95" customHeight="1" x14ac:dyDescent="0.25">
      <c r="A13" s="26" t="s">
        <v>20</v>
      </c>
      <c r="B13" s="32">
        <v>2</v>
      </c>
      <c r="C13" s="33" t="s">
        <v>17</v>
      </c>
      <c r="D13" s="29">
        <f t="shared" si="1"/>
        <v>10</v>
      </c>
      <c r="E13" s="34">
        <f t="shared" si="0"/>
        <v>20</v>
      </c>
      <c r="F13" s="35">
        <f>SUM(E13*100/E52)</f>
        <v>1.2570847825196578</v>
      </c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ht="12.95" customHeight="1" x14ac:dyDescent="0.25">
      <c r="A14" s="26" t="s">
        <v>21</v>
      </c>
      <c r="B14" s="32">
        <v>2</v>
      </c>
      <c r="C14" s="33" t="s">
        <v>17</v>
      </c>
      <c r="D14" s="29">
        <f t="shared" si="1"/>
        <v>10</v>
      </c>
      <c r="E14" s="34">
        <f t="shared" si="0"/>
        <v>20</v>
      </c>
      <c r="F14" s="35">
        <f>SUM(E14*100/E52)</f>
        <v>1.2570847825196578</v>
      </c>
      <c r="G14" s="24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ht="12.95" customHeight="1" x14ac:dyDescent="0.25">
      <c r="A15" s="26" t="s">
        <v>22</v>
      </c>
      <c r="B15" s="32">
        <v>2</v>
      </c>
      <c r="C15" s="33" t="s">
        <v>17</v>
      </c>
      <c r="D15" s="29">
        <f t="shared" si="1"/>
        <v>10</v>
      </c>
      <c r="E15" s="34">
        <f>SUM(B15*D15)</f>
        <v>20</v>
      </c>
      <c r="F15" s="35">
        <f>SUM(E15*100/E52)</f>
        <v>1.2570847825196578</v>
      </c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ht="12.95" customHeight="1" x14ac:dyDescent="0.25">
      <c r="A16" s="26" t="s">
        <v>23</v>
      </c>
      <c r="B16" s="27">
        <v>2</v>
      </c>
      <c r="C16" s="28" t="s">
        <v>17</v>
      </c>
      <c r="D16" s="29">
        <f t="shared" si="1"/>
        <v>10</v>
      </c>
      <c r="E16" s="30">
        <f t="shared" si="0"/>
        <v>20</v>
      </c>
      <c r="F16" s="31">
        <f>SUM(E16*100/E52)</f>
        <v>1.2570847825196578</v>
      </c>
      <c r="G16" s="24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ht="12.95" customHeight="1" thickBot="1" x14ac:dyDescent="0.3">
      <c r="A17" s="36" t="s">
        <v>24</v>
      </c>
      <c r="B17" s="37">
        <v>7</v>
      </c>
      <c r="C17" s="38" t="s">
        <v>17</v>
      </c>
      <c r="D17" s="39">
        <f t="shared" si="1"/>
        <v>10</v>
      </c>
      <c r="E17" s="40">
        <f t="shared" si="0"/>
        <v>70</v>
      </c>
      <c r="F17" s="41">
        <f>SUM(E17*100/E52)</f>
        <v>4.399796738818802</v>
      </c>
      <c r="G17" s="24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ht="6.95" customHeight="1" thickBot="1" x14ac:dyDescent="0.3">
      <c r="A18" s="42"/>
      <c r="B18" s="16"/>
      <c r="C18" s="16"/>
      <c r="D18" s="16"/>
      <c r="E18" s="11"/>
      <c r="F18" s="12"/>
      <c r="G18" s="13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12.95" customHeight="1" thickBot="1" x14ac:dyDescent="0.3">
      <c r="A19" s="15" t="s">
        <v>25</v>
      </c>
      <c r="B19" s="16"/>
      <c r="C19" s="16"/>
      <c r="D19" s="16"/>
      <c r="E19" s="43">
        <f>SUM(E20)</f>
        <v>138</v>
      </c>
      <c r="F19" s="43">
        <f>SUM(F20)</f>
        <v>8.6738849993856384</v>
      </c>
      <c r="G19" s="13"/>
      <c r="H19" s="14"/>
      <c r="J19" s="14"/>
      <c r="K19" s="14"/>
      <c r="L19" s="14"/>
      <c r="M19" s="14"/>
      <c r="N19" s="14"/>
      <c r="O19" s="14"/>
      <c r="P19" s="14"/>
      <c r="Q19" s="14"/>
    </row>
    <row r="20" spans="1:17" ht="12.95" customHeight="1" thickBot="1" x14ac:dyDescent="0.3">
      <c r="A20" s="44" t="s">
        <v>26</v>
      </c>
      <c r="B20" s="45">
        <v>2</v>
      </c>
      <c r="C20" s="46" t="s">
        <v>27</v>
      </c>
      <c r="D20" s="47">
        <v>69</v>
      </c>
      <c r="E20" s="48">
        <f>SUM(B20*D20)</f>
        <v>138</v>
      </c>
      <c r="F20" s="49">
        <f>SUM(E20*100/E52)</f>
        <v>8.6738849993856384</v>
      </c>
      <c r="G20" s="24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ht="6.95" customHeight="1" thickBot="1" x14ac:dyDescent="0.3">
      <c r="A21" s="50"/>
      <c r="B21" s="16"/>
      <c r="C21" s="16"/>
      <c r="D21" s="16"/>
      <c r="E21" s="11"/>
      <c r="F21" s="12"/>
      <c r="G21" s="13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ht="12.95" customHeight="1" thickBot="1" x14ac:dyDescent="0.3">
      <c r="A22" s="15" t="s">
        <v>28</v>
      </c>
      <c r="B22" s="51"/>
      <c r="C22" s="51"/>
      <c r="D22" s="51"/>
      <c r="E22" s="52">
        <f>SUM(E23:E24)</f>
        <v>201</v>
      </c>
      <c r="F22" s="53">
        <f>SUM(F23:F24)</f>
        <v>12.633702064322559</v>
      </c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17" ht="12.95" customHeight="1" x14ac:dyDescent="0.25">
      <c r="A23" s="54" t="s">
        <v>29</v>
      </c>
      <c r="B23" s="55">
        <v>5</v>
      </c>
      <c r="C23" s="56" t="s">
        <v>30</v>
      </c>
      <c r="D23" s="57">
        <v>25</v>
      </c>
      <c r="E23" s="58">
        <f>SUM(B23*D23)</f>
        <v>125</v>
      </c>
      <c r="F23" s="59">
        <f>SUM(E23*100/E52)</f>
        <v>7.8567798907478608</v>
      </c>
      <c r="G23" s="24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 ht="12.95" customHeight="1" thickBot="1" x14ac:dyDescent="0.3">
      <c r="A24" s="60" t="s">
        <v>31</v>
      </c>
      <c r="B24" s="61">
        <v>2</v>
      </c>
      <c r="C24" s="61" t="s">
        <v>30</v>
      </c>
      <c r="D24" s="62">
        <v>38</v>
      </c>
      <c r="E24" s="63">
        <f>SUM(B24*D24)</f>
        <v>76</v>
      </c>
      <c r="F24" s="63">
        <f>SUM(E24*100/E52)</f>
        <v>4.7769221735746994</v>
      </c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 ht="6.95" customHeight="1" thickBot="1" x14ac:dyDescent="0.3">
      <c r="A25" s="42"/>
      <c r="B25" s="16"/>
      <c r="C25" s="16"/>
      <c r="D25" s="16"/>
      <c r="E25" s="11"/>
      <c r="F25" s="12"/>
      <c r="G25" s="13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ht="12.95" customHeight="1" thickBot="1" x14ac:dyDescent="0.3">
      <c r="A26" s="15" t="s">
        <v>32</v>
      </c>
      <c r="B26" s="16"/>
      <c r="C26" s="16"/>
      <c r="D26" s="16"/>
      <c r="E26" s="52">
        <f>SUM(E27:E32)</f>
        <v>91.817499999999995</v>
      </c>
      <c r="F26" s="43">
        <f>SUM(F27:F32)</f>
        <v>5.7711191009499334</v>
      </c>
      <c r="G26" s="13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ht="12.95" customHeight="1" x14ac:dyDescent="0.25">
      <c r="A27" s="64" t="s">
        <v>33</v>
      </c>
      <c r="B27" s="20">
        <v>3</v>
      </c>
      <c r="C27" s="20" t="s">
        <v>34</v>
      </c>
      <c r="D27" s="57">
        <v>6.63</v>
      </c>
      <c r="E27" s="22">
        <f t="shared" ref="E27:E32" si="2">SUM(B27*D27)</f>
        <v>19.89</v>
      </c>
      <c r="F27" s="65">
        <f>SUM(E27*100/E52)</f>
        <v>1.2501708162157996</v>
      </c>
      <c r="G27" s="24"/>
      <c r="H27" s="346"/>
      <c r="I27" s="347"/>
      <c r="J27" s="347"/>
      <c r="K27" s="347"/>
      <c r="L27" s="347"/>
      <c r="M27" s="347"/>
      <c r="N27" s="347"/>
      <c r="O27" s="347"/>
      <c r="P27" s="347"/>
      <c r="Q27" s="347"/>
    </row>
    <row r="28" spans="1:17" ht="12.95" customHeight="1" x14ac:dyDescent="0.25">
      <c r="A28" s="67" t="s">
        <v>35</v>
      </c>
      <c r="B28" s="32">
        <v>1</v>
      </c>
      <c r="C28" s="32" t="s">
        <v>36</v>
      </c>
      <c r="D28" s="68">
        <v>6.58</v>
      </c>
      <c r="E28" s="34">
        <f t="shared" si="2"/>
        <v>6.58</v>
      </c>
      <c r="F28" s="35">
        <f>SUM(E28*100/E52)</f>
        <v>0.41358089344896737</v>
      </c>
      <c r="G28" s="69"/>
      <c r="H28" s="348"/>
      <c r="I28" s="348"/>
      <c r="J28" s="348"/>
      <c r="K28" s="348"/>
      <c r="L28" s="348"/>
      <c r="M28" s="348"/>
      <c r="N28" s="348"/>
      <c r="O28" s="348"/>
      <c r="P28" s="348"/>
      <c r="Q28" s="348"/>
    </row>
    <row r="29" spans="1:17" ht="12.95" customHeight="1" x14ac:dyDescent="0.25">
      <c r="A29" s="67" t="s">
        <v>37</v>
      </c>
      <c r="B29" s="32">
        <v>0.75</v>
      </c>
      <c r="C29" s="32" t="s">
        <v>34</v>
      </c>
      <c r="D29" s="68">
        <v>37.369999999999997</v>
      </c>
      <c r="E29" s="34">
        <f t="shared" si="2"/>
        <v>28.027499999999996</v>
      </c>
      <c r="F29" s="35">
        <f>SUM(E29*100/E52)</f>
        <v>1.7616471871034851</v>
      </c>
      <c r="G29" s="24"/>
      <c r="H29" s="349"/>
      <c r="I29" s="347"/>
      <c r="J29" s="347"/>
      <c r="K29" s="347"/>
      <c r="L29" s="347"/>
      <c r="M29" s="347"/>
      <c r="N29" s="347"/>
      <c r="O29" s="347"/>
      <c r="P29" s="347"/>
      <c r="Q29" s="347"/>
    </row>
    <row r="30" spans="1:17" ht="12.95" customHeight="1" x14ac:dyDescent="0.25">
      <c r="A30" s="71" t="s">
        <v>38</v>
      </c>
      <c r="B30" s="72">
        <v>2</v>
      </c>
      <c r="C30" s="72" t="s">
        <v>39</v>
      </c>
      <c r="D30" s="73">
        <v>4.74</v>
      </c>
      <c r="E30" s="74">
        <f t="shared" si="2"/>
        <v>9.48</v>
      </c>
      <c r="F30" s="75">
        <f>SUM(E30*100/E52)</f>
        <v>0.5958581869143178</v>
      </c>
      <c r="G30" s="24"/>
      <c r="H30" s="70"/>
      <c r="I30" s="66"/>
      <c r="J30" s="66"/>
      <c r="K30" s="66"/>
      <c r="L30" s="66"/>
      <c r="M30" s="66"/>
      <c r="N30" s="66"/>
      <c r="O30" s="66"/>
      <c r="P30" s="66"/>
      <c r="Q30" s="66"/>
    </row>
    <row r="31" spans="1:17" ht="12.95" customHeight="1" x14ac:dyDescent="0.25">
      <c r="A31" s="71" t="s">
        <v>40</v>
      </c>
      <c r="B31" s="72">
        <v>1</v>
      </c>
      <c r="C31" s="72" t="s">
        <v>41</v>
      </c>
      <c r="D31" s="73">
        <v>13.47</v>
      </c>
      <c r="E31" s="74">
        <f t="shared" si="2"/>
        <v>13.47</v>
      </c>
      <c r="F31" s="75">
        <f>SUM(E31*100/E52)</f>
        <v>0.84664660102698952</v>
      </c>
      <c r="G31" s="24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ht="12.95" customHeight="1" thickBot="1" x14ac:dyDescent="0.3">
      <c r="A32" s="36" t="s">
        <v>42</v>
      </c>
      <c r="B32" s="37">
        <v>1</v>
      </c>
      <c r="C32" s="37" t="s">
        <v>34</v>
      </c>
      <c r="D32" s="62">
        <v>14.37</v>
      </c>
      <c r="E32" s="40">
        <f t="shared" si="2"/>
        <v>14.37</v>
      </c>
      <c r="F32" s="41">
        <f>SUM(E32*100/E52)</f>
        <v>0.90321541624037405</v>
      </c>
      <c r="G32" s="24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ht="6.95" customHeight="1" thickBot="1" x14ac:dyDescent="0.3">
      <c r="A33" s="42"/>
      <c r="B33" s="11"/>
      <c r="C33" s="16"/>
      <c r="D33" s="11"/>
      <c r="E33" s="11"/>
      <c r="F33" s="12"/>
      <c r="G33" s="13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ht="12.95" customHeight="1" thickBot="1" x14ac:dyDescent="0.3">
      <c r="A34" s="15" t="s">
        <v>43</v>
      </c>
      <c r="B34" s="11"/>
      <c r="C34" s="11"/>
      <c r="D34" s="11"/>
      <c r="E34" s="76">
        <f>SUM(E35:E42)</f>
        <v>679.5</v>
      </c>
      <c r="F34" s="43">
        <f>SUM(F35:F42)</f>
        <v>42.709455486105377</v>
      </c>
      <c r="G34" s="13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ht="12.95" customHeight="1" x14ac:dyDescent="0.25">
      <c r="A35" s="19" t="s">
        <v>44</v>
      </c>
      <c r="B35" s="20">
        <v>5</v>
      </c>
      <c r="C35" s="20" t="s">
        <v>45</v>
      </c>
      <c r="D35" s="57">
        <v>40</v>
      </c>
      <c r="E35" s="77">
        <f t="shared" ref="E35:E42" si="3">SUM(B35*D35)</f>
        <v>200</v>
      </c>
      <c r="F35" s="65">
        <f>SUM(E35*100/E52)</f>
        <v>12.570847825196577</v>
      </c>
      <c r="G35" s="24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ht="12.95" customHeight="1" x14ac:dyDescent="0.25">
      <c r="A36" s="26" t="s">
        <v>46</v>
      </c>
      <c r="B36" s="32">
        <v>1</v>
      </c>
      <c r="C36" s="32" t="s">
        <v>47</v>
      </c>
      <c r="D36" s="68">
        <v>165</v>
      </c>
      <c r="E36" s="35">
        <f t="shared" si="3"/>
        <v>165</v>
      </c>
      <c r="F36" s="35">
        <f>SUM(E36*100/E52)</f>
        <v>10.370949455787176</v>
      </c>
      <c r="G36" s="24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ht="12.95" customHeight="1" x14ac:dyDescent="0.25">
      <c r="A37" s="26" t="s">
        <v>48</v>
      </c>
      <c r="B37" s="78">
        <f>E54</f>
        <v>60</v>
      </c>
      <c r="C37" s="32" t="s">
        <v>49</v>
      </c>
      <c r="D37" s="68">
        <v>3</v>
      </c>
      <c r="E37" s="35">
        <f t="shared" si="3"/>
        <v>180</v>
      </c>
      <c r="F37" s="35">
        <f>SUM(E37*100/E52)</f>
        <v>11.31376304267692</v>
      </c>
      <c r="G37" s="24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ht="12.95" customHeight="1" x14ac:dyDescent="0.25">
      <c r="A38" s="26" t="s">
        <v>50</v>
      </c>
      <c r="B38" s="32">
        <f>SUM(B23:B24)+B20</f>
        <v>9</v>
      </c>
      <c r="C38" s="32" t="s">
        <v>27</v>
      </c>
      <c r="D38" s="68">
        <v>0.5</v>
      </c>
      <c r="E38" s="35">
        <f t="shared" si="3"/>
        <v>4.5</v>
      </c>
      <c r="F38" s="35">
        <f>SUM(E38*100/E52)</f>
        <v>0.28284407606692297</v>
      </c>
      <c r="G38" s="24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ht="12.95" customHeight="1" x14ac:dyDescent="0.25">
      <c r="A39" s="26" t="s">
        <v>51</v>
      </c>
      <c r="B39" s="78">
        <f>E54</f>
        <v>60</v>
      </c>
      <c r="C39" s="32" t="s">
        <v>49</v>
      </c>
      <c r="D39" s="68">
        <v>0.5</v>
      </c>
      <c r="E39" s="35">
        <f t="shared" si="3"/>
        <v>30</v>
      </c>
      <c r="F39" s="35">
        <f>SUM(E39*100/E52)</f>
        <v>1.8856271737794865</v>
      </c>
      <c r="G39" s="24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ht="12.95" customHeight="1" x14ac:dyDescent="0.25">
      <c r="A40" s="26" t="s">
        <v>52</v>
      </c>
      <c r="B40" s="78">
        <f>E54</f>
        <v>60</v>
      </c>
      <c r="C40" s="32" t="s">
        <v>49</v>
      </c>
      <c r="D40" s="68">
        <v>0.5</v>
      </c>
      <c r="E40" s="35">
        <f t="shared" si="3"/>
        <v>30</v>
      </c>
      <c r="F40" s="35">
        <f>SUM(E40*100/E52)</f>
        <v>1.8856271737794865</v>
      </c>
      <c r="G40" s="24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ht="12.95" customHeight="1" x14ac:dyDescent="0.25">
      <c r="A41" s="26" t="s">
        <v>53</v>
      </c>
      <c r="B41" s="32">
        <v>1</v>
      </c>
      <c r="C41" s="32" t="s">
        <v>47</v>
      </c>
      <c r="D41" s="68">
        <v>10</v>
      </c>
      <c r="E41" s="35">
        <f t="shared" si="3"/>
        <v>10</v>
      </c>
      <c r="F41" s="35">
        <f>SUM(E41*100/E52)</f>
        <v>0.62854239125982891</v>
      </c>
      <c r="G41" s="24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1:17" ht="12.95" customHeight="1" thickBot="1" x14ac:dyDescent="0.3">
      <c r="A42" s="36" t="s">
        <v>54</v>
      </c>
      <c r="B42" s="79">
        <f>E54</f>
        <v>60</v>
      </c>
      <c r="C42" s="37" t="s">
        <v>30</v>
      </c>
      <c r="D42" s="39">
        <v>1</v>
      </c>
      <c r="E42" s="41">
        <f t="shared" si="3"/>
        <v>60</v>
      </c>
      <c r="F42" s="41">
        <f>SUM(E42*100/E52)</f>
        <v>3.771254347558973</v>
      </c>
      <c r="G42" s="24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17" ht="6.95" customHeight="1" thickBot="1" x14ac:dyDescent="0.3">
      <c r="A43" s="11"/>
      <c r="B43" s="11"/>
      <c r="C43" s="11"/>
      <c r="D43" s="11"/>
      <c r="E43" s="80"/>
      <c r="F43" s="12"/>
      <c r="G43" s="13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ht="12.95" customHeight="1" thickBot="1" x14ac:dyDescent="0.3">
      <c r="A44" s="81" t="s">
        <v>55</v>
      </c>
      <c r="B44" s="82"/>
      <c r="C44" s="82"/>
      <c r="D44" s="83"/>
      <c r="E44" s="84">
        <f>SUM(E9+E19+E22+E26+E34)</f>
        <v>1320.3175000000001</v>
      </c>
      <c r="F44" s="43">
        <f>SUM(F9+F19+F22+F26+F34)</f>
        <v>82.987551867219906</v>
      </c>
      <c r="G44" s="24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ht="12.95" customHeight="1" x14ac:dyDescent="0.25">
      <c r="A45" s="81" t="s">
        <v>56</v>
      </c>
      <c r="B45" s="11"/>
      <c r="C45" s="11"/>
      <c r="D45" s="11"/>
      <c r="E45" s="11"/>
      <c r="F45" s="85"/>
      <c r="G45" s="13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ht="6.95" customHeight="1" thickBot="1" x14ac:dyDescent="0.3">
      <c r="A46" s="81"/>
      <c r="B46" s="11"/>
      <c r="C46" s="11"/>
      <c r="D46" s="11"/>
      <c r="E46" s="11"/>
      <c r="F46" s="80"/>
      <c r="G46" s="13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ht="12.95" customHeight="1" thickBot="1" x14ac:dyDescent="0.3">
      <c r="A47" s="15" t="s">
        <v>57</v>
      </c>
      <c r="B47" s="11"/>
      <c r="C47" s="11"/>
      <c r="D47" s="11"/>
      <c r="E47" s="76">
        <f>SUM(E48:E50)</f>
        <v>270.66508750000003</v>
      </c>
      <c r="F47" s="43">
        <f>SUM(F48:F50)</f>
        <v>17.012448132780083</v>
      </c>
      <c r="G47" s="13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ht="12.95" customHeight="1" x14ac:dyDescent="0.25">
      <c r="A48" s="86" t="s">
        <v>58</v>
      </c>
      <c r="B48" s="82"/>
      <c r="C48" s="82"/>
      <c r="D48" s="82"/>
      <c r="E48" s="58">
        <f>SUM(E44*10/100)</f>
        <v>132.03175000000002</v>
      </c>
      <c r="F48" s="59">
        <f>SUM(E48*100/E52)</f>
        <v>8.2987551867219924</v>
      </c>
      <c r="G48" s="24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ht="12.95" customHeight="1" x14ac:dyDescent="0.25">
      <c r="A49" s="87" t="s">
        <v>59</v>
      </c>
      <c r="B49" s="82"/>
      <c r="C49" s="82"/>
      <c r="D49" s="82"/>
      <c r="E49" s="31">
        <f>SUM(E44*11/100)/2</f>
        <v>72.617462500000002</v>
      </c>
      <c r="F49" s="31">
        <f>SUM(E49*100/E52)</f>
        <v>4.5643153526970952</v>
      </c>
      <c r="G49" s="24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17" ht="12.95" customHeight="1" thickBot="1" x14ac:dyDescent="0.3">
      <c r="A50" s="88" t="s">
        <v>60</v>
      </c>
      <c r="B50" s="82"/>
      <c r="C50" s="82"/>
      <c r="D50" s="82"/>
      <c r="E50" s="63">
        <f>SUM(E44*5/100)</f>
        <v>66.015875000000008</v>
      </c>
      <c r="F50" s="63">
        <f>SUM(E50*100/E52)</f>
        <v>4.1493775933609962</v>
      </c>
      <c r="G50" s="24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17" ht="6.95" customHeight="1" thickBot="1" x14ac:dyDescent="0.3">
      <c r="A51" s="89"/>
      <c r="B51" s="11"/>
      <c r="C51" s="11"/>
      <c r="D51" s="11"/>
      <c r="E51" s="11"/>
      <c r="F51" s="12"/>
      <c r="G51" s="13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2.95" customHeight="1" thickBot="1" x14ac:dyDescent="0.3">
      <c r="A52" s="81" t="s">
        <v>61</v>
      </c>
      <c r="B52" s="11"/>
      <c r="C52" s="90" t="s">
        <v>62</v>
      </c>
      <c r="D52" s="83"/>
      <c r="E52" s="84">
        <f>SUM(E44+E47)</f>
        <v>1590.9825875000001</v>
      </c>
      <c r="F52" s="91">
        <f>SUM(F44+F47)</f>
        <v>99.999999999999986</v>
      </c>
      <c r="G52" s="13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6.95" customHeight="1" thickBot="1" x14ac:dyDescent="0.3">
      <c r="A53" s="89"/>
      <c r="B53" s="11"/>
      <c r="C53" s="11"/>
      <c r="D53" s="11"/>
      <c r="E53" s="11"/>
      <c r="F53" s="42"/>
      <c r="G53" s="13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2.95" customHeight="1" thickBot="1" x14ac:dyDescent="0.3">
      <c r="A54" s="86" t="s">
        <v>63</v>
      </c>
      <c r="B54" s="25"/>
      <c r="C54" s="92"/>
      <c r="D54" s="93"/>
      <c r="E54" s="58">
        <v>60</v>
      </c>
      <c r="F54" s="82"/>
      <c r="G54" s="24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ht="12.95" customHeight="1" thickBot="1" x14ac:dyDescent="0.3">
      <c r="A55" s="87" t="s">
        <v>64</v>
      </c>
      <c r="B55" s="94"/>
      <c r="C55" s="92"/>
      <c r="D55" s="25"/>
      <c r="E55" s="35">
        <v>35.5</v>
      </c>
      <c r="F55" s="82"/>
      <c r="G55" s="24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ht="12.95" customHeight="1" x14ac:dyDescent="0.25">
      <c r="A56" s="87" t="s">
        <v>65</v>
      </c>
      <c r="B56" s="338" t="s">
        <v>66</v>
      </c>
      <c r="C56" s="339"/>
      <c r="D56" s="340"/>
      <c r="E56" s="95">
        <f>SUM(E54*E55)</f>
        <v>2130</v>
      </c>
      <c r="F56" s="82"/>
      <c r="G56" s="24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ht="12.95" customHeight="1" x14ac:dyDescent="0.25">
      <c r="A57" s="87" t="s">
        <v>67</v>
      </c>
      <c r="B57" s="338" t="s">
        <v>68</v>
      </c>
      <c r="C57" s="339"/>
      <c r="D57" s="340"/>
      <c r="E57" s="95">
        <f>SUM(E56-E52)</f>
        <v>539.01741249999986</v>
      </c>
      <c r="F57" s="82"/>
      <c r="G57" s="24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ht="12.95" customHeight="1" x14ac:dyDescent="0.25">
      <c r="A58" s="87" t="s">
        <v>69</v>
      </c>
      <c r="B58" s="338" t="s">
        <v>70</v>
      </c>
      <c r="C58" s="339"/>
      <c r="D58" s="340"/>
      <c r="E58" s="31">
        <f>SUM(E56/E52)</f>
        <v>1.3387952933834355</v>
      </c>
      <c r="F58" s="82"/>
      <c r="G58" s="24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17" ht="12.95" customHeight="1" x14ac:dyDescent="0.25">
      <c r="A59" s="87" t="s">
        <v>71</v>
      </c>
      <c r="B59" s="338" t="s">
        <v>72</v>
      </c>
      <c r="C59" s="339"/>
      <c r="D59" s="340"/>
      <c r="E59" s="31">
        <f>SUM(E57/E52*100)</f>
        <v>33.879529338343552</v>
      </c>
      <c r="F59" s="82"/>
      <c r="G59" s="24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spans="1:17" ht="12.95" customHeight="1" thickBot="1" x14ac:dyDescent="0.3">
      <c r="A60" s="88" t="s">
        <v>73</v>
      </c>
      <c r="B60" s="338" t="s">
        <v>74</v>
      </c>
      <c r="C60" s="339"/>
      <c r="D60" s="340"/>
      <c r="E60" s="63">
        <f>SUM(E52/E54)</f>
        <v>26.516376458333337</v>
      </c>
      <c r="F60" s="96"/>
      <c r="G60" s="24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17" ht="12.95" customHeight="1" x14ac:dyDescent="0.25">
      <c r="A61" s="14"/>
      <c r="B61" s="97"/>
      <c r="C61" s="14"/>
      <c r="D61" s="98">
        <f>(((E54*205)/100/22))</f>
        <v>5.5909090909090908</v>
      </c>
      <c r="E61" s="341" t="s">
        <v>75</v>
      </c>
      <c r="F61" s="341"/>
      <c r="G61" s="13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2.95" customHeight="1" x14ac:dyDescent="0.25">
      <c r="A62" s="342"/>
      <c r="B62" s="343"/>
      <c r="C62" s="343"/>
      <c r="D62" s="99">
        <f>D61*22</f>
        <v>123</v>
      </c>
      <c r="E62" s="344" t="s">
        <v>76</v>
      </c>
      <c r="F62" s="345"/>
    </row>
  </sheetData>
  <mergeCells count="17">
    <mergeCell ref="B58:D58"/>
    <mergeCell ref="A1:F1"/>
    <mergeCell ref="A2:F2"/>
    <mergeCell ref="A3:F3"/>
    <mergeCell ref="A6:A7"/>
    <mergeCell ref="B6:B7"/>
    <mergeCell ref="F6:F7"/>
    <mergeCell ref="H27:Q27"/>
    <mergeCell ref="H28:Q28"/>
    <mergeCell ref="H29:Q29"/>
    <mergeCell ref="B56:D56"/>
    <mergeCell ref="B57:D57"/>
    <mergeCell ref="B59:D59"/>
    <mergeCell ref="B60:D60"/>
    <mergeCell ref="E61:F61"/>
    <mergeCell ref="A62:C62"/>
    <mergeCell ref="E62:F6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FCD8-07EB-4251-B08A-03954AAD0216}">
  <dimension ref="A1:I58"/>
  <sheetViews>
    <sheetView zoomScale="145" zoomScaleNormal="145" workbookViewId="0">
      <selection sqref="A1:H57"/>
    </sheetView>
  </sheetViews>
  <sheetFormatPr defaultColWidth="8.85546875" defaultRowHeight="14.25" x14ac:dyDescent="0.2"/>
  <cols>
    <col min="1" max="1" width="34.7109375" style="285" customWidth="1"/>
    <col min="2" max="2" width="6.28515625" style="285" customWidth="1"/>
    <col min="3" max="3" width="10" style="285" customWidth="1"/>
    <col min="4" max="4" width="9.28515625" style="285" customWidth="1"/>
    <col min="5" max="5" width="9.5703125" style="285" customWidth="1"/>
    <col min="6" max="6" width="6.5703125" style="285" customWidth="1"/>
    <col min="7" max="8" width="11.42578125" style="285" hidden="1" customWidth="1"/>
    <col min="9" max="256" width="11.42578125" style="285" customWidth="1"/>
    <col min="257" max="16384" width="8.85546875" style="285"/>
  </cols>
  <sheetData>
    <row r="1" spans="1:9" ht="14.1" customHeight="1" x14ac:dyDescent="0.2">
      <c r="A1" s="376" t="s">
        <v>122</v>
      </c>
      <c r="B1" s="377"/>
      <c r="C1" s="377"/>
      <c r="D1" s="377"/>
      <c r="E1" s="377"/>
      <c r="F1" s="377"/>
      <c r="G1" s="377"/>
      <c r="H1" s="378"/>
      <c r="I1" s="284"/>
    </row>
    <row r="2" spans="1:9" ht="14.1" customHeight="1" x14ac:dyDescent="0.2">
      <c r="A2" s="353" t="s">
        <v>1</v>
      </c>
      <c r="B2" s="354"/>
      <c r="C2" s="354"/>
      <c r="D2" s="354"/>
      <c r="E2" s="354"/>
      <c r="F2" s="354"/>
      <c r="G2" s="354"/>
      <c r="H2" s="379"/>
      <c r="I2" s="284"/>
    </row>
    <row r="3" spans="1:9" ht="14.1" customHeight="1" x14ac:dyDescent="0.2">
      <c r="A3" s="353" t="s">
        <v>123</v>
      </c>
      <c r="B3" s="354"/>
      <c r="C3" s="354"/>
      <c r="D3" s="354"/>
      <c r="E3" s="354"/>
      <c r="F3" s="354"/>
      <c r="G3" s="354"/>
      <c r="H3" s="379"/>
      <c r="I3" s="284"/>
    </row>
    <row r="4" spans="1:9" ht="14.1" customHeight="1" x14ac:dyDescent="0.2">
      <c r="A4" s="227" t="s">
        <v>3</v>
      </c>
      <c r="B4" s="82"/>
      <c r="C4" s="82"/>
      <c r="D4" s="82"/>
      <c r="E4" s="82"/>
      <c r="F4" s="82"/>
      <c r="G4" s="284"/>
      <c r="H4" s="286"/>
      <c r="I4" s="284"/>
    </row>
    <row r="5" spans="1:9" ht="14.1" customHeight="1" thickBot="1" x14ac:dyDescent="0.25">
      <c r="A5" s="227" t="s">
        <v>124</v>
      </c>
      <c r="B5" s="82"/>
      <c r="C5" s="82"/>
      <c r="D5" s="99"/>
      <c r="E5" s="82"/>
      <c r="F5" s="82"/>
      <c r="G5" s="284"/>
      <c r="H5" s="286"/>
      <c r="I5" s="284"/>
    </row>
    <row r="6" spans="1:9" ht="12" customHeight="1" x14ac:dyDescent="0.2">
      <c r="A6" s="380" t="s">
        <v>5</v>
      </c>
      <c r="B6" s="351" t="s">
        <v>6</v>
      </c>
      <c r="C6" s="6" t="s">
        <v>7</v>
      </c>
      <c r="D6" s="228" t="s">
        <v>8</v>
      </c>
      <c r="E6" s="228" t="s">
        <v>9</v>
      </c>
      <c r="F6" s="380" t="s">
        <v>10</v>
      </c>
      <c r="G6" s="382">
        <v>65</v>
      </c>
      <c r="H6" s="384" t="s">
        <v>125</v>
      </c>
      <c r="I6" s="284"/>
    </row>
    <row r="7" spans="1:9" ht="12" customHeight="1" thickBot="1" x14ac:dyDescent="0.25">
      <c r="A7" s="381"/>
      <c r="B7" s="352"/>
      <c r="C7" s="229" t="s">
        <v>11</v>
      </c>
      <c r="D7" s="230" t="s">
        <v>12</v>
      </c>
      <c r="E7" s="9" t="s">
        <v>13</v>
      </c>
      <c r="F7" s="381"/>
      <c r="G7" s="383"/>
      <c r="H7" s="385"/>
      <c r="I7" s="284"/>
    </row>
    <row r="8" spans="1:9" ht="9.9499999999999993" customHeight="1" x14ac:dyDescent="0.2">
      <c r="A8" s="231"/>
      <c r="B8" s="11"/>
      <c r="C8" s="11"/>
      <c r="D8" s="11"/>
      <c r="E8" s="11"/>
      <c r="F8" s="11"/>
      <c r="G8" s="284"/>
      <c r="H8" s="287"/>
      <c r="I8" s="284"/>
    </row>
    <row r="9" spans="1:9" ht="14.1" customHeight="1" thickBot="1" x14ac:dyDescent="0.25">
      <c r="A9" s="232" t="s">
        <v>14</v>
      </c>
      <c r="B9" s="233"/>
      <c r="C9" s="233"/>
      <c r="D9" s="233"/>
      <c r="E9" s="233"/>
      <c r="F9" s="233"/>
      <c r="G9" s="284"/>
      <c r="H9" s="288"/>
      <c r="I9" s="284"/>
    </row>
    <row r="10" spans="1:9" ht="14.1" customHeight="1" thickBot="1" x14ac:dyDescent="0.25">
      <c r="A10" s="234" t="s">
        <v>15</v>
      </c>
      <c r="B10" s="11"/>
      <c r="C10" s="16"/>
      <c r="D10" s="11"/>
      <c r="E10" s="289">
        <f>SUM(E11:E15)</f>
        <v>495</v>
      </c>
      <c r="F10" s="18">
        <f>SUM(F11:F15)</f>
        <v>26.971342580716957</v>
      </c>
      <c r="G10" s="366">
        <f>E10*G6</f>
        <v>32175</v>
      </c>
      <c r="H10" s="367"/>
      <c r="I10" s="284"/>
    </row>
    <row r="11" spans="1:9" ht="14.1" customHeight="1" x14ac:dyDescent="0.2">
      <c r="A11" s="235" t="s">
        <v>126</v>
      </c>
      <c r="B11" s="236">
        <v>9</v>
      </c>
      <c r="C11" s="236" t="s">
        <v>17</v>
      </c>
      <c r="D11" s="237">
        <f>15</f>
        <v>15</v>
      </c>
      <c r="E11" s="290">
        <f>SUM(B11*D11)</f>
        <v>135</v>
      </c>
      <c r="F11" s="238">
        <f>SUM(E11*100/E49)</f>
        <v>7.3558207038318972</v>
      </c>
      <c r="G11" s="366">
        <f>E11*G6</f>
        <v>8775</v>
      </c>
      <c r="H11" s="367"/>
      <c r="I11" s="284"/>
    </row>
    <row r="12" spans="1:9" ht="14.1" customHeight="1" x14ac:dyDescent="0.2">
      <c r="A12" s="239" t="s">
        <v>20</v>
      </c>
      <c r="B12" s="240">
        <v>2</v>
      </c>
      <c r="C12" s="241" t="s">
        <v>17</v>
      </c>
      <c r="D12" s="242">
        <f>D11</f>
        <v>15</v>
      </c>
      <c r="E12" s="291">
        <f>SUM(B12*D12)</f>
        <v>30</v>
      </c>
      <c r="F12" s="243">
        <f>SUM(E12*100/E49)</f>
        <v>1.6346268230737548</v>
      </c>
      <c r="G12" s="368">
        <f>E12*G6</f>
        <v>1950</v>
      </c>
      <c r="H12" s="369"/>
      <c r="I12" s="284"/>
    </row>
    <row r="13" spans="1:9" ht="14.1" customHeight="1" x14ac:dyDescent="0.2">
      <c r="A13" s="239" t="s">
        <v>21</v>
      </c>
      <c r="B13" s="240">
        <v>4</v>
      </c>
      <c r="C13" s="241" t="s">
        <v>17</v>
      </c>
      <c r="D13" s="242">
        <f>D11</f>
        <v>15</v>
      </c>
      <c r="E13" s="291">
        <f>SUM(B13*D13)</f>
        <v>60</v>
      </c>
      <c r="F13" s="243">
        <f>SUM(E13*100/E49)</f>
        <v>3.2692536461475097</v>
      </c>
      <c r="G13" s="368">
        <f>E13*G6</f>
        <v>3900</v>
      </c>
      <c r="H13" s="369"/>
      <c r="I13" s="284"/>
    </row>
    <row r="14" spans="1:9" ht="14.1" customHeight="1" x14ac:dyDescent="0.2">
      <c r="A14" s="239" t="s">
        <v>23</v>
      </c>
      <c r="B14" s="240">
        <v>9</v>
      </c>
      <c r="C14" s="241" t="s">
        <v>17</v>
      </c>
      <c r="D14" s="242">
        <f>D11</f>
        <v>15</v>
      </c>
      <c r="E14" s="291">
        <f>SUM(B14*D14)</f>
        <v>135</v>
      </c>
      <c r="F14" s="243">
        <f>SUM(E14*100/E49)</f>
        <v>7.3558207038318972</v>
      </c>
      <c r="G14" s="368">
        <f>E14*G6</f>
        <v>8775</v>
      </c>
      <c r="H14" s="369"/>
      <c r="I14" s="284"/>
    </row>
    <row r="15" spans="1:9" ht="14.1" customHeight="1" thickBot="1" x14ac:dyDescent="0.25">
      <c r="A15" s="244" t="s">
        <v>127</v>
      </c>
      <c r="B15" s="245">
        <v>9</v>
      </c>
      <c r="C15" s="246" t="s">
        <v>17</v>
      </c>
      <c r="D15" s="247">
        <f>D11</f>
        <v>15</v>
      </c>
      <c r="E15" s="292">
        <f>SUM(B15*D15)</f>
        <v>135</v>
      </c>
      <c r="F15" s="248">
        <f>SUM(E15*100/E49)</f>
        <v>7.3558207038318972</v>
      </c>
      <c r="G15" s="364">
        <f>E15*G6</f>
        <v>8775</v>
      </c>
      <c r="H15" s="365"/>
      <c r="I15" s="284"/>
    </row>
    <row r="16" spans="1:9" ht="9.9499999999999993" customHeight="1" thickBot="1" x14ac:dyDescent="0.25">
      <c r="A16" s="89"/>
      <c r="B16" s="16"/>
      <c r="C16" s="16"/>
      <c r="D16" s="16"/>
      <c r="E16" s="11"/>
      <c r="F16" s="11"/>
      <c r="G16" s="293"/>
      <c r="H16" s="294"/>
      <c r="I16" s="284"/>
    </row>
    <row r="17" spans="1:9" ht="14.1" customHeight="1" thickBot="1" x14ac:dyDescent="0.25">
      <c r="A17" s="234" t="s">
        <v>25</v>
      </c>
      <c r="B17" s="16"/>
      <c r="C17" s="16"/>
      <c r="D17" s="16"/>
      <c r="E17" s="282">
        <f>SUM(E18)</f>
        <v>235</v>
      </c>
      <c r="F17" s="18">
        <f>SUM(F18)</f>
        <v>12.804576780744414</v>
      </c>
      <c r="G17" s="359">
        <f>E17*G6</f>
        <v>15275</v>
      </c>
      <c r="H17" s="360"/>
      <c r="I17" s="284"/>
    </row>
    <row r="18" spans="1:9" ht="14.1" customHeight="1" thickBot="1" x14ac:dyDescent="0.25">
      <c r="A18" s="249" t="s">
        <v>128</v>
      </c>
      <c r="B18" s="250">
        <v>1</v>
      </c>
      <c r="C18" s="251" t="s">
        <v>129</v>
      </c>
      <c r="D18" s="250">
        <v>235</v>
      </c>
      <c r="E18" s="295">
        <f>SUM(B18*D18)</f>
        <v>235</v>
      </c>
      <c r="F18" s="252">
        <f>SUM(E18*100/E49)</f>
        <v>12.804576780744414</v>
      </c>
      <c r="G18" s="359">
        <f>E18*G6</f>
        <v>15275</v>
      </c>
      <c r="H18" s="360"/>
      <c r="I18" s="284"/>
    </row>
    <row r="19" spans="1:9" ht="9.9499999999999993" customHeight="1" thickBot="1" x14ac:dyDescent="0.25">
      <c r="A19" s="231"/>
      <c r="B19" s="16"/>
      <c r="C19" s="16"/>
      <c r="D19" s="16"/>
      <c r="E19" s="11"/>
      <c r="F19" s="11"/>
      <c r="G19" s="293"/>
      <c r="H19" s="294"/>
      <c r="I19" s="284"/>
    </row>
    <row r="20" spans="1:9" ht="14.1" customHeight="1" thickBot="1" x14ac:dyDescent="0.25">
      <c r="A20" s="234" t="s">
        <v>28</v>
      </c>
      <c r="B20" s="16"/>
      <c r="C20" s="16"/>
      <c r="D20" s="16"/>
      <c r="E20" s="296">
        <f>SUM(E21+E22)</f>
        <v>214.82999999999998</v>
      </c>
      <c r="F20" s="18">
        <f>SUM(F21+F22)</f>
        <v>11.705562680031157</v>
      </c>
      <c r="G20" s="359">
        <f>E20*G6</f>
        <v>13963.949999999999</v>
      </c>
      <c r="H20" s="360"/>
      <c r="I20" s="284"/>
    </row>
    <row r="21" spans="1:9" ht="14.1" customHeight="1" x14ac:dyDescent="0.2">
      <c r="A21" s="235" t="s">
        <v>130</v>
      </c>
      <c r="B21" s="236">
        <v>3</v>
      </c>
      <c r="C21" s="253" t="s">
        <v>131</v>
      </c>
      <c r="D21" s="254">
        <v>28.83</v>
      </c>
      <c r="E21" s="290">
        <f>SUM(B21*D21)</f>
        <v>86.49</v>
      </c>
      <c r="F21" s="255">
        <f>SUM(E21*100/E49)</f>
        <v>4.712629130921635</v>
      </c>
      <c r="G21" s="370">
        <f>E21*G6</f>
        <v>5621.8499999999995</v>
      </c>
      <c r="H21" s="371"/>
      <c r="I21" s="284"/>
    </row>
    <row r="22" spans="1:9" ht="14.1" customHeight="1" thickBot="1" x14ac:dyDescent="0.25">
      <c r="A22" s="244" t="s">
        <v>132</v>
      </c>
      <c r="B22" s="245">
        <v>6</v>
      </c>
      <c r="C22" s="245" t="s">
        <v>133</v>
      </c>
      <c r="D22" s="256">
        <v>21.39</v>
      </c>
      <c r="E22" s="292">
        <f>SUM(B22*D22)</f>
        <v>128.34</v>
      </c>
      <c r="F22" s="248">
        <f>SUM(E22*100/E49)</f>
        <v>6.992933549109523</v>
      </c>
      <c r="G22" s="364">
        <f>E22*G6</f>
        <v>8342.1</v>
      </c>
      <c r="H22" s="365"/>
      <c r="I22" s="284"/>
    </row>
    <row r="23" spans="1:9" ht="9.9499999999999993" customHeight="1" thickBot="1" x14ac:dyDescent="0.25">
      <c r="A23" s="89"/>
      <c r="B23" s="16"/>
      <c r="C23" s="16"/>
      <c r="D23" s="16"/>
      <c r="E23" s="11"/>
      <c r="F23" s="11"/>
      <c r="G23" s="293"/>
      <c r="H23" s="294"/>
      <c r="I23" s="284"/>
    </row>
    <row r="24" spans="1:9" ht="14.1" customHeight="1" thickBot="1" x14ac:dyDescent="0.25">
      <c r="A24" s="234" t="s">
        <v>32</v>
      </c>
      <c r="B24" s="16"/>
      <c r="C24" s="16"/>
      <c r="D24" s="16"/>
      <c r="E24" s="282">
        <f>SUM(E25:E31)</f>
        <v>89.240000000000009</v>
      </c>
      <c r="F24" s="18">
        <f>SUM(F25:F31)</f>
        <v>4.8624699230367296</v>
      </c>
      <c r="G24" s="359">
        <f>E24*G6</f>
        <v>5800.6</v>
      </c>
      <c r="H24" s="360"/>
      <c r="I24" s="284"/>
    </row>
    <row r="25" spans="1:9" ht="14.1" customHeight="1" x14ac:dyDescent="0.2">
      <c r="A25" s="257" t="s">
        <v>134</v>
      </c>
      <c r="B25" s="236">
        <v>1</v>
      </c>
      <c r="C25" s="236" t="s">
        <v>135</v>
      </c>
      <c r="D25" s="254">
        <v>8.82</v>
      </c>
      <c r="E25" s="297">
        <f t="shared" ref="E25:E31" si="0">SUM(B25*D25)</f>
        <v>8.82</v>
      </c>
      <c r="F25" s="255">
        <f>SUM(E25*100/E49)</f>
        <v>0.48058028598368396</v>
      </c>
      <c r="G25" s="366">
        <f>E25*G6</f>
        <v>573.30000000000007</v>
      </c>
      <c r="H25" s="367"/>
      <c r="I25" s="13"/>
    </row>
    <row r="26" spans="1:9" ht="14.1" customHeight="1" x14ac:dyDescent="0.2">
      <c r="A26" s="258" t="s">
        <v>136</v>
      </c>
      <c r="B26" s="240">
        <v>2</v>
      </c>
      <c r="C26" s="241" t="s">
        <v>34</v>
      </c>
      <c r="D26" s="259">
        <v>7.2</v>
      </c>
      <c r="E26" s="298">
        <f t="shared" si="0"/>
        <v>14.4</v>
      </c>
      <c r="F26" s="243">
        <f>SUM(E26*100/E49)</f>
        <v>0.78462087507540235</v>
      </c>
      <c r="G26" s="368">
        <f>E26*G6</f>
        <v>936</v>
      </c>
      <c r="H26" s="369"/>
      <c r="I26" s="13"/>
    </row>
    <row r="27" spans="1:9" ht="14.1" customHeight="1" x14ac:dyDescent="0.2">
      <c r="A27" s="258" t="s">
        <v>137</v>
      </c>
      <c r="B27" s="260">
        <v>1</v>
      </c>
      <c r="C27" s="260" t="s">
        <v>135</v>
      </c>
      <c r="D27" s="261">
        <v>16.21</v>
      </c>
      <c r="E27" s="299">
        <f>SUM(B27*D27)</f>
        <v>16.21</v>
      </c>
      <c r="F27" s="262">
        <f>SUM(E27*100/E49)</f>
        <v>0.88324336006751891</v>
      </c>
      <c r="G27" s="374">
        <f>E27*G6</f>
        <v>1053.6500000000001</v>
      </c>
      <c r="H27" s="375"/>
      <c r="I27" s="13"/>
    </row>
    <row r="28" spans="1:9" ht="14.1" customHeight="1" x14ac:dyDescent="0.2">
      <c r="A28" s="258" t="s">
        <v>138</v>
      </c>
      <c r="B28" s="240">
        <v>1</v>
      </c>
      <c r="C28" s="240" t="s">
        <v>135</v>
      </c>
      <c r="D28" s="259">
        <v>9.6199999999999992</v>
      </c>
      <c r="E28" s="298">
        <f>SUM(B28*D28)</f>
        <v>9.6199999999999992</v>
      </c>
      <c r="F28" s="243">
        <f>SUM(E28*100/E49)</f>
        <v>0.52417033459898399</v>
      </c>
      <c r="G28" s="368">
        <f>E28*G6</f>
        <v>625.29999999999995</v>
      </c>
      <c r="H28" s="369"/>
      <c r="I28" s="13"/>
    </row>
    <row r="29" spans="1:9" ht="14.1" customHeight="1" x14ac:dyDescent="0.2">
      <c r="A29" s="258" t="s">
        <v>139</v>
      </c>
      <c r="B29" s="240">
        <v>1</v>
      </c>
      <c r="C29" s="240" t="s">
        <v>135</v>
      </c>
      <c r="D29" s="259">
        <v>15.56</v>
      </c>
      <c r="E29" s="298">
        <f>SUM(B29*D29)</f>
        <v>15.56</v>
      </c>
      <c r="F29" s="243">
        <f>SUM(E29*100/E49)</f>
        <v>0.84782644556758757</v>
      </c>
      <c r="G29" s="368">
        <f>E29*G6</f>
        <v>1011.4</v>
      </c>
      <c r="H29" s="369"/>
      <c r="I29" s="13"/>
    </row>
    <row r="30" spans="1:9" ht="14.1" customHeight="1" x14ac:dyDescent="0.2">
      <c r="A30" s="258" t="s">
        <v>140</v>
      </c>
      <c r="B30" s="240">
        <v>1</v>
      </c>
      <c r="C30" s="240" t="s">
        <v>135</v>
      </c>
      <c r="D30" s="259">
        <v>18.309999999999999</v>
      </c>
      <c r="E30" s="298">
        <f t="shared" si="0"/>
        <v>18.309999999999999</v>
      </c>
      <c r="F30" s="243">
        <f>SUM(E30*100/E49)</f>
        <v>0.99766723768268162</v>
      </c>
      <c r="G30" s="368">
        <f>E30*G6</f>
        <v>1190.1499999999999</v>
      </c>
      <c r="H30" s="369"/>
      <c r="I30" s="13"/>
    </row>
    <row r="31" spans="1:9" ht="14.1" customHeight="1" thickBot="1" x14ac:dyDescent="0.25">
      <c r="A31" s="263" t="s">
        <v>141</v>
      </c>
      <c r="B31" s="246">
        <v>2</v>
      </c>
      <c r="C31" s="246" t="s">
        <v>135</v>
      </c>
      <c r="D31" s="264">
        <v>3.16</v>
      </c>
      <c r="E31" s="300">
        <f t="shared" si="0"/>
        <v>6.32</v>
      </c>
      <c r="F31" s="265">
        <f>SUM(E31*100/E49)</f>
        <v>0.34436138406087102</v>
      </c>
      <c r="G31" s="364">
        <f>E31*G6</f>
        <v>410.8</v>
      </c>
      <c r="H31" s="365"/>
      <c r="I31" s="13"/>
    </row>
    <row r="32" spans="1:9" ht="9.9499999999999993" customHeight="1" thickBot="1" x14ac:dyDescent="0.25">
      <c r="A32" s="89"/>
      <c r="B32" s="11"/>
      <c r="C32" s="16"/>
      <c r="D32" s="11"/>
      <c r="E32" s="11"/>
      <c r="F32" s="11"/>
      <c r="G32" s="293"/>
      <c r="H32" s="294"/>
      <c r="I32" s="266"/>
    </row>
    <row r="33" spans="1:9" ht="14.1" customHeight="1" thickBot="1" x14ac:dyDescent="0.25">
      <c r="A33" s="234" t="s">
        <v>43</v>
      </c>
      <c r="B33" s="11"/>
      <c r="C33" s="11"/>
      <c r="D33" s="11"/>
      <c r="E33" s="282">
        <f>SUM(E34:E38)</f>
        <v>488.98500000000001</v>
      </c>
      <c r="F33" s="18">
        <f>SUM(F34:F38)</f>
        <v>26.643599902690667</v>
      </c>
      <c r="G33" s="359">
        <f>E33*G6</f>
        <v>31784.025000000001</v>
      </c>
      <c r="H33" s="360"/>
      <c r="I33" s="284"/>
    </row>
    <row r="34" spans="1:9" ht="14.1" customHeight="1" x14ac:dyDescent="0.2">
      <c r="A34" s="235" t="s">
        <v>142</v>
      </c>
      <c r="B34" s="236">
        <v>2</v>
      </c>
      <c r="C34" s="236" t="s">
        <v>45</v>
      </c>
      <c r="D34" s="254">
        <v>35</v>
      </c>
      <c r="E34" s="290">
        <f>SUM(B34*D34)</f>
        <v>70</v>
      </c>
      <c r="F34" s="255">
        <f>SUM(E34*100/E49)</f>
        <v>3.8141292538387614</v>
      </c>
      <c r="G34" s="366">
        <f>E34*G6</f>
        <v>4550</v>
      </c>
      <c r="H34" s="367"/>
      <c r="I34" s="284"/>
    </row>
    <row r="35" spans="1:9" ht="14.1" customHeight="1" x14ac:dyDescent="0.2">
      <c r="A35" s="239" t="s">
        <v>143</v>
      </c>
      <c r="B35" s="240">
        <f>B34*2.5</f>
        <v>5</v>
      </c>
      <c r="C35" s="240" t="s">
        <v>144</v>
      </c>
      <c r="D35" s="267">
        <v>1.7969999999999999</v>
      </c>
      <c r="E35" s="291">
        <f>SUM(B35*D35)</f>
        <v>8.9849999999999994</v>
      </c>
      <c r="F35" s="243">
        <f>SUM(E35*100/E49)</f>
        <v>0.48957073351058961</v>
      </c>
      <c r="G35" s="368">
        <f>E35*G6</f>
        <v>584.02499999999998</v>
      </c>
      <c r="H35" s="369"/>
      <c r="I35" s="284"/>
    </row>
    <row r="36" spans="1:9" ht="14.1" customHeight="1" x14ac:dyDescent="0.2">
      <c r="A36" s="239" t="s">
        <v>145</v>
      </c>
      <c r="B36" s="240">
        <v>10</v>
      </c>
      <c r="C36" s="240" t="s">
        <v>27</v>
      </c>
      <c r="D36" s="259">
        <v>1</v>
      </c>
      <c r="E36" s="291">
        <f>SUM(B36*D36)</f>
        <v>10</v>
      </c>
      <c r="F36" s="243">
        <f>SUM(E36*100/E49)</f>
        <v>0.54487560769125165</v>
      </c>
      <c r="G36" s="368">
        <f>E36*G6</f>
        <v>650</v>
      </c>
      <c r="H36" s="369"/>
      <c r="I36" s="284"/>
    </row>
    <row r="37" spans="1:9" ht="14.1" customHeight="1" x14ac:dyDescent="0.2">
      <c r="A37" s="239" t="s">
        <v>146</v>
      </c>
      <c r="B37" s="268">
        <v>200</v>
      </c>
      <c r="C37" s="240" t="s">
        <v>30</v>
      </c>
      <c r="D37" s="259">
        <v>0.5</v>
      </c>
      <c r="E37" s="291">
        <f>SUM(B37*D37)</f>
        <v>100</v>
      </c>
      <c r="F37" s="243">
        <f>SUM(E37*100/E49)</f>
        <v>5.4487560769125167</v>
      </c>
      <c r="G37" s="368">
        <f>E37*G6</f>
        <v>6500</v>
      </c>
      <c r="H37" s="369"/>
      <c r="I37" s="284"/>
    </row>
    <row r="38" spans="1:9" ht="14.1" customHeight="1" thickBot="1" x14ac:dyDescent="0.25">
      <c r="A38" s="244" t="s">
        <v>147</v>
      </c>
      <c r="B38" s="269">
        <v>200</v>
      </c>
      <c r="C38" s="245" t="s">
        <v>27</v>
      </c>
      <c r="D38" s="270">
        <v>1.5</v>
      </c>
      <c r="E38" s="292">
        <f>SUM(B38*D38)</f>
        <v>300</v>
      </c>
      <c r="F38" s="248">
        <f>SUM(E38*100/E49)</f>
        <v>16.34626823073755</v>
      </c>
      <c r="G38" s="364">
        <f>E38*G6</f>
        <v>19500</v>
      </c>
      <c r="H38" s="365"/>
      <c r="I38" s="284"/>
    </row>
    <row r="39" spans="1:9" ht="9.9499999999999993" customHeight="1" thickBot="1" x14ac:dyDescent="0.25">
      <c r="A39" s="271"/>
      <c r="B39" s="11"/>
      <c r="C39" s="11"/>
      <c r="D39" s="11"/>
      <c r="E39" s="80"/>
      <c r="F39" s="80"/>
      <c r="G39" s="293"/>
      <c r="H39" s="294"/>
      <c r="I39" s="284"/>
    </row>
    <row r="40" spans="1:9" ht="14.1" customHeight="1" thickBot="1" x14ac:dyDescent="0.25">
      <c r="A40" s="272" t="s">
        <v>55</v>
      </c>
      <c r="B40" s="11"/>
      <c r="C40" s="11"/>
      <c r="D40" s="11"/>
      <c r="E40" s="282">
        <f>SUM(E10+E17+E20+E24+E33)</f>
        <v>1523.0549999999998</v>
      </c>
      <c r="F40" s="18">
        <f>SUM(F10+F17+F20+F24+F33)</f>
        <v>82.987551867219921</v>
      </c>
      <c r="G40" s="359">
        <f>E40*G6</f>
        <v>98998.574999999983</v>
      </c>
      <c r="H40" s="360"/>
      <c r="I40" s="284"/>
    </row>
    <row r="41" spans="1:9" ht="9.9499999999999993" customHeight="1" x14ac:dyDescent="0.2">
      <c r="A41" s="234"/>
      <c r="B41" s="11"/>
      <c r="C41" s="11"/>
      <c r="D41" s="11"/>
      <c r="E41" s="301"/>
      <c r="F41" s="11"/>
      <c r="G41" s="302"/>
      <c r="H41" s="303"/>
      <c r="I41" s="284"/>
    </row>
    <row r="42" spans="1:9" ht="14.1" customHeight="1" x14ac:dyDescent="0.2">
      <c r="A42" s="273" t="s">
        <v>56</v>
      </c>
      <c r="B42" s="11"/>
      <c r="C42" s="11"/>
      <c r="D42" s="11"/>
      <c r="E42" s="11"/>
      <c r="F42" s="11"/>
      <c r="G42" s="304"/>
      <c r="H42" s="305"/>
      <c r="I42" s="284"/>
    </row>
    <row r="43" spans="1:9" ht="9.9499999999999993" customHeight="1" thickBot="1" x14ac:dyDescent="0.25">
      <c r="A43" s="234"/>
      <c r="B43" s="11"/>
      <c r="C43" s="11"/>
      <c r="D43" s="11"/>
      <c r="E43" s="11"/>
      <c r="F43" s="11"/>
      <c r="G43" s="306"/>
      <c r="H43" s="307"/>
      <c r="I43" s="284"/>
    </row>
    <row r="44" spans="1:9" ht="14.1" customHeight="1" thickBot="1" x14ac:dyDescent="0.25">
      <c r="A44" s="274" t="s">
        <v>57</v>
      </c>
      <c r="B44" s="11"/>
      <c r="C44" s="11"/>
      <c r="D44" s="11"/>
      <c r="E44" s="296">
        <f>SUM(E45:E47)</f>
        <v>312.22627499999999</v>
      </c>
      <c r="F44" s="18">
        <f>SUM(F45:F47)</f>
        <v>17.012448132780083</v>
      </c>
      <c r="G44" s="366">
        <f>E44*G6</f>
        <v>20294.707875</v>
      </c>
      <c r="H44" s="367"/>
      <c r="I44" s="284"/>
    </row>
    <row r="45" spans="1:9" ht="14.1" customHeight="1" x14ac:dyDescent="0.2">
      <c r="A45" s="86" t="s">
        <v>58</v>
      </c>
      <c r="B45" s="11"/>
      <c r="C45" s="11"/>
      <c r="D45" s="11"/>
      <c r="E45" s="308">
        <f>(E40*(10/100))</f>
        <v>152.30549999999999</v>
      </c>
      <c r="F45" s="275">
        <f>SUM(E45*100/E49)</f>
        <v>8.2987551867219924</v>
      </c>
      <c r="G45" s="370">
        <f>E45*G6</f>
        <v>9899.8575000000001</v>
      </c>
      <c r="H45" s="371"/>
      <c r="I45" s="284"/>
    </row>
    <row r="46" spans="1:9" ht="14.1" customHeight="1" x14ac:dyDescent="0.2">
      <c r="A46" s="276" t="s">
        <v>59</v>
      </c>
      <c r="B46" s="11"/>
      <c r="C46" s="11"/>
      <c r="D46" s="11"/>
      <c r="E46" s="309">
        <f>SUM(E40*11/100)/2</f>
        <v>83.768024999999994</v>
      </c>
      <c r="F46" s="277">
        <f>SUM(E46*100/E49)</f>
        <v>4.5643153526970961</v>
      </c>
      <c r="G46" s="372">
        <f>E46*G6</f>
        <v>5444.9216249999999</v>
      </c>
      <c r="H46" s="373"/>
      <c r="I46" s="284"/>
    </row>
    <row r="47" spans="1:9" ht="14.1" customHeight="1" thickBot="1" x14ac:dyDescent="0.25">
      <c r="A47" s="278" t="s">
        <v>60</v>
      </c>
      <c r="B47" s="11"/>
      <c r="C47" s="11"/>
      <c r="D47" s="11"/>
      <c r="E47" s="310">
        <f>SUM(E40*5/100)</f>
        <v>76.152749999999997</v>
      </c>
      <c r="F47" s="279">
        <f>SUM(E47*100/E49)</f>
        <v>4.1493775933609962</v>
      </c>
      <c r="G47" s="362">
        <f>E47*G6</f>
        <v>4949.92875</v>
      </c>
      <c r="H47" s="363"/>
      <c r="I47" s="284"/>
    </row>
    <row r="48" spans="1:9" ht="9.9499999999999993" customHeight="1" thickBot="1" x14ac:dyDescent="0.25">
      <c r="A48" s="89"/>
      <c r="B48" s="11"/>
      <c r="C48" s="11"/>
      <c r="D48" s="11"/>
      <c r="E48" s="11"/>
      <c r="F48" s="11"/>
      <c r="G48" s="293"/>
      <c r="H48" s="294"/>
      <c r="I48" s="284"/>
    </row>
    <row r="49" spans="1:9" ht="14.1" customHeight="1" thickBot="1" x14ac:dyDescent="0.25">
      <c r="A49" s="280" t="s">
        <v>61</v>
      </c>
      <c r="B49" s="12"/>
      <c r="C49" s="281" t="s">
        <v>62</v>
      </c>
      <c r="D49" s="12"/>
      <c r="E49" s="282">
        <f>SUM(E40+E44)</f>
        <v>1835.2812749999998</v>
      </c>
      <c r="F49" s="282">
        <f>SUM(F40+F44)</f>
        <v>100</v>
      </c>
      <c r="G49" s="359">
        <f>E49*G6</f>
        <v>119293.28287499999</v>
      </c>
      <c r="H49" s="360"/>
      <c r="I49" s="284"/>
    </row>
    <row r="50" spans="1:9" ht="9.9499999999999993" customHeight="1" thickBot="1" x14ac:dyDescent="0.25">
      <c r="A50" s="89"/>
      <c r="B50" s="11"/>
      <c r="C50" s="11"/>
      <c r="D50" s="11"/>
      <c r="E50" s="11"/>
      <c r="F50" s="11"/>
      <c r="G50" s="302"/>
      <c r="H50" s="303"/>
      <c r="I50" s="284"/>
    </row>
    <row r="51" spans="1:9" ht="14.1" customHeight="1" x14ac:dyDescent="0.2">
      <c r="A51" s="283" t="s">
        <v>148</v>
      </c>
      <c r="B51" s="11"/>
      <c r="C51" s="11"/>
      <c r="D51" s="11"/>
      <c r="E51" s="311">
        <v>200</v>
      </c>
      <c r="F51" s="11"/>
      <c r="G51" s="361">
        <f>E51*G6</f>
        <v>13000</v>
      </c>
      <c r="H51" s="361"/>
      <c r="I51" s="284"/>
    </row>
    <row r="52" spans="1:9" ht="14.1" customHeight="1" x14ac:dyDescent="0.2">
      <c r="A52" s="276" t="s">
        <v>149</v>
      </c>
      <c r="B52" s="11"/>
      <c r="C52" s="11"/>
      <c r="D52" s="11"/>
      <c r="E52" s="298">
        <v>17.2</v>
      </c>
      <c r="F52" s="11"/>
      <c r="G52" s="304"/>
      <c r="H52" s="304"/>
      <c r="I52" s="284"/>
    </row>
    <row r="53" spans="1:9" ht="14.1" customHeight="1" x14ac:dyDescent="0.2">
      <c r="A53" s="276" t="s">
        <v>150</v>
      </c>
      <c r="B53" s="353" t="s">
        <v>66</v>
      </c>
      <c r="C53" s="354"/>
      <c r="D53" s="354"/>
      <c r="E53" s="309">
        <f>SUM(E51*E52)</f>
        <v>3440</v>
      </c>
      <c r="F53" s="11"/>
      <c r="G53" s="361">
        <f>E53*G6</f>
        <v>223600</v>
      </c>
      <c r="H53" s="361"/>
      <c r="I53" s="284"/>
    </row>
    <row r="54" spans="1:9" ht="14.1" customHeight="1" x14ac:dyDescent="0.2">
      <c r="A54" s="276" t="s">
        <v>151</v>
      </c>
      <c r="B54" s="353" t="s">
        <v>68</v>
      </c>
      <c r="C54" s="354"/>
      <c r="D54" s="354"/>
      <c r="E54" s="309">
        <f>SUM(E53-E49)</f>
        <v>1604.7187250000002</v>
      </c>
      <c r="F54" s="11"/>
      <c r="G54" s="361">
        <f>E54*G6</f>
        <v>104306.71712500001</v>
      </c>
      <c r="H54" s="361"/>
      <c r="I54" s="284"/>
    </row>
    <row r="55" spans="1:9" ht="14.1" customHeight="1" x14ac:dyDescent="0.2">
      <c r="A55" s="276" t="s">
        <v>152</v>
      </c>
      <c r="B55" s="353" t="s">
        <v>70</v>
      </c>
      <c r="C55" s="354"/>
      <c r="D55" s="354"/>
      <c r="E55" s="309">
        <f>SUM(E53/E49)</f>
        <v>1.8743720904579055</v>
      </c>
      <c r="F55" s="11"/>
      <c r="G55" s="284"/>
      <c r="H55" s="284"/>
      <c r="I55" s="284"/>
    </row>
    <row r="56" spans="1:9" ht="14.1" customHeight="1" x14ac:dyDescent="0.2">
      <c r="A56" s="276" t="s">
        <v>71</v>
      </c>
      <c r="B56" s="353" t="s">
        <v>120</v>
      </c>
      <c r="C56" s="354"/>
      <c r="D56" s="354"/>
      <c r="E56" s="309">
        <f>SUM(E54/E49*100)</f>
        <v>87.437209045790567</v>
      </c>
      <c r="F56" s="11"/>
      <c r="G56" s="284"/>
      <c r="H56" s="284"/>
      <c r="I56" s="284"/>
    </row>
    <row r="57" spans="1:9" ht="14.1" customHeight="1" thickBot="1" x14ac:dyDescent="0.25">
      <c r="A57" s="278" t="s">
        <v>153</v>
      </c>
      <c r="B57" s="355" t="s">
        <v>74</v>
      </c>
      <c r="C57" s="356"/>
      <c r="D57" s="356"/>
      <c r="E57" s="310">
        <f>SUM(E49/E51)</f>
        <v>9.1764063749999991</v>
      </c>
      <c r="F57" s="11"/>
      <c r="G57" s="284"/>
      <c r="H57" s="284"/>
      <c r="I57" s="284"/>
    </row>
    <row r="58" spans="1:9" x14ac:dyDescent="0.2">
      <c r="A58" s="357"/>
      <c r="B58" s="357"/>
      <c r="C58" s="357"/>
      <c r="D58" s="357"/>
      <c r="E58" s="358"/>
      <c r="F58" s="358"/>
      <c r="G58" s="358"/>
      <c r="H58" s="358"/>
    </row>
  </sheetData>
  <mergeCells count="48">
    <mergeCell ref="G15:H15"/>
    <mergeCell ref="A1:H1"/>
    <mergeCell ref="A2:H2"/>
    <mergeCell ref="A3:H3"/>
    <mergeCell ref="A6:A7"/>
    <mergeCell ref="B6:B7"/>
    <mergeCell ref="F6:F7"/>
    <mergeCell ref="G6:G7"/>
    <mergeCell ref="H6:H7"/>
    <mergeCell ref="G10:H10"/>
    <mergeCell ref="G11:H11"/>
    <mergeCell ref="G12:H12"/>
    <mergeCell ref="G13:H13"/>
    <mergeCell ref="G14:H14"/>
    <mergeCell ref="G30:H30"/>
    <mergeCell ref="G17:H17"/>
    <mergeCell ref="G18:H18"/>
    <mergeCell ref="G20:H20"/>
    <mergeCell ref="G21:H21"/>
    <mergeCell ref="G22:H22"/>
    <mergeCell ref="G24:H24"/>
    <mergeCell ref="G25:H25"/>
    <mergeCell ref="G26:H26"/>
    <mergeCell ref="G27:H27"/>
    <mergeCell ref="G28:H28"/>
    <mergeCell ref="G29:H29"/>
    <mergeCell ref="G47:H47"/>
    <mergeCell ref="G31:H31"/>
    <mergeCell ref="G33:H33"/>
    <mergeCell ref="G34:H34"/>
    <mergeCell ref="G35:H35"/>
    <mergeCell ref="G36:H36"/>
    <mergeCell ref="G37:H37"/>
    <mergeCell ref="G38:H38"/>
    <mergeCell ref="G40:H40"/>
    <mergeCell ref="G44:H44"/>
    <mergeCell ref="G45:H45"/>
    <mergeCell ref="G46:H46"/>
    <mergeCell ref="B55:D55"/>
    <mergeCell ref="B56:D56"/>
    <mergeCell ref="B57:D57"/>
    <mergeCell ref="A58:H58"/>
    <mergeCell ref="G49:H49"/>
    <mergeCell ref="G51:H51"/>
    <mergeCell ref="B53:D53"/>
    <mergeCell ref="G53:H53"/>
    <mergeCell ref="B54:D54"/>
    <mergeCell ref="G54:H5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C23-FDFD-4358-BB42-055FB4759A3F}">
  <dimension ref="A1:O65"/>
  <sheetViews>
    <sheetView tabSelected="1" topLeftCell="E42" zoomScale="175" zoomScaleNormal="175" workbookViewId="0">
      <selection sqref="A1:N65"/>
    </sheetView>
  </sheetViews>
  <sheetFormatPr defaultColWidth="11.42578125" defaultRowHeight="15" x14ac:dyDescent="0.25"/>
  <cols>
    <col min="1" max="1" width="32.28515625" customWidth="1"/>
    <col min="257" max="257" width="24.28515625" customWidth="1"/>
    <col min="513" max="513" width="24.28515625" customWidth="1"/>
    <col min="769" max="769" width="24.28515625" customWidth="1"/>
    <col min="1025" max="1025" width="24.28515625" customWidth="1"/>
    <col min="1281" max="1281" width="24.28515625" customWidth="1"/>
    <col min="1537" max="1537" width="24.28515625" customWidth="1"/>
    <col min="1793" max="1793" width="24.28515625" customWidth="1"/>
    <col min="2049" max="2049" width="24.28515625" customWidth="1"/>
    <col min="2305" max="2305" width="24.28515625" customWidth="1"/>
    <col min="2561" max="2561" width="24.28515625" customWidth="1"/>
    <col min="2817" max="2817" width="24.28515625" customWidth="1"/>
    <col min="3073" max="3073" width="24.28515625" customWidth="1"/>
    <col min="3329" max="3329" width="24.28515625" customWidth="1"/>
    <col min="3585" max="3585" width="24.28515625" customWidth="1"/>
    <col min="3841" max="3841" width="24.28515625" customWidth="1"/>
    <col min="4097" max="4097" width="24.28515625" customWidth="1"/>
    <col min="4353" max="4353" width="24.28515625" customWidth="1"/>
    <col min="4609" max="4609" width="24.28515625" customWidth="1"/>
    <col min="4865" max="4865" width="24.28515625" customWidth="1"/>
    <col min="5121" max="5121" width="24.28515625" customWidth="1"/>
    <col min="5377" max="5377" width="24.28515625" customWidth="1"/>
    <col min="5633" max="5633" width="24.28515625" customWidth="1"/>
    <col min="5889" max="5889" width="24.28515625" customWidth="1"/>
    <col min="6145" max="6145" width="24.28515625" customWidth="1"/>
    <col min="6401" max="6401" width="24.28515625" customWidth="1"/>
    <col min="6657" max="6657" width="24.28515625" customWidth="1"/>
    <col min="6913" max="6913" width="24.28515625" customWidth="1"/>
    <col min="7169" max="7169" width="24.28515625" customWidth="1"/>
    <col min="7425" max="7425" width="24.28515625" customWidth="1"/>
    <col min="7681" max="7681" width="24.28515625" customWidth="1"/>
    <col min="7937" max="7937" width="24.28515625" customWidth="1"/>
    <col min="8193" max="8193" width="24.28515625" customWidth="1"/>
    <col min="8449" max="8449" width="24.28515625" customWidth="1"/>
    <col min="8705" max="8705" width="24.28515625" customWidth="1"/>
    <col min="8961" max="8961" width="24.28515625" customWidth="1"/>
    <col min="9217" max="9217" width="24.28515625" customWidth="1"/>
    <col min="9473" max="9473" width="24.28515625" customWidth="1"/>
    <col min="9729" max="9729" width="24.28515625" customWidth="1"/>
    <col min="9985" max="9985" width="24.28515625" customWidth="1"/>
    <col min="10241" max="10241" width="24.28515625" customWidth="1"/>
    <col min="10497" max="10497" width="24.28515625" customWidth="1"/>
    <col min="10753" max="10753" width="24.28515625" customWidth="1"/>
    <col min="11009" max="11009" width="24.28515625" customWidth="1"/>
    <col min="11265" max="11265" width="24.28515625" customWidth="1"/>
    <col min="11521" max="11521" width="24.28515625" customWidth="1"/>
    <col min="11777" max="11777" width="24.28515625" customWidth="1"/>
    <col min="12033" max="12033" width="24.28515625" customWidth="1"/>
    <col min="12289" max="12289" width="24.28515625" customWidth="1"/>
    <col min="12545" max="12545" width="24.28515625" customWidth="1"/>
    <col min="12801" max="12801" width="24.28515625" customWidth="1"/>
    <col min="13057" max="13057" width="24.28515625" customWidth="1"/>
    <col min="13313" max="13313" width="24.28515625" customWidth="1"/>
    <col min="13569" max="13569" width="24.28515625" customWidth="1"/>
    <col min="13825" max="13825" width="24.28515625" customWidth="1"/>
    <col min="14081" max="14081" width="24.28515625" customWidth="1"/>
    <col min="14337" max="14337" width="24.28515625" customWidth="1"/>
    <col min="14593" max="14593" width="24.28515625" customWidth="1"/>
    <col min="14849" max="14849" width="24.28515625" customWidth="1"/>
    <col min="15105" max="15105" width="24.28515625" customWidth="1"/>
    <col min="15361" max="15361" width="24.28515625" customWidth="1"/>
    <col min="15617" max="15617" width="24.28515625" customWidth="1"/>
    <col min="15873" max="15873" width="24.28515625" customWidth="1"/>
    <col min="16129" max="16129" width="24.28515625" customWidth="1"/>
  </cols>
  <sheetData>
    <row r="1" spans="1:15" ht="18" x14ac:dyDescent="0.25">
      <c r="A1" s="389" t="s">
        <v>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1"/>
      <c r="O1" s="100"/>
    </row>
    <row r="2" spans="1:15" ht="15.75" x14ac:dyDescent="0.25">
      <c r="A2" s="392" t="s">
        <v>0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4"/>
      <c r="O2" s="100"/>
    </row>
    <row r="3" spans="1:15" ht="15.75" x14ac:dyDescent="0.25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3"/>
      <c r="O3" s="100"/>
    </row>
    <row r="4" spans="1:15" ht="15.75" x14ac:dyDescent="0.25">
      <c r="A4" s="392" t="s">
        <v>77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4"/>
      <c r="O4" s="100"/>
    </row>
    <row r="5" spans="1:15" ht="18" x14ac:dyDescent="0.25">
      <c r="A5" s="395" t="s">
        <v>78</v>
      </c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7"/>
      <c r="O5" s="100"/>
    </row>
    <row r="6" spans="1:15" ht="18" x14ac:dyDescent="0.25">
      <c r="A6" s="104" t="s">
        <v>3</v>
      </c>
      <c r="B6" s="105"/>
      <c r="C6" s="105"/>
      <c r="D6" s="105"/>
      <c r="E6" s="105"/>
      <c r="F6" s="106" t="s">
        <v>0</v>
      </c>
      <c r="G6" s="106"/>
      <c r="H6" s="105"/>
      <c r="I6" s="105"/>
      <c r="J6" s="105"/>
      <c r="K6" s="105"/>
      <c r="L6" s="105"/>
      <c r="M6" s="107"/>
      <c r="N6" s="108"/>
      <c r="O6" s="100"/>
    </row>
    <row r="7" spans="1:15" x14ac:dyDescent="0.25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7"/>
      <c r="N7" s="108"/>
      <c r="O7" s="100"/>
    </row>
    <row r="8" spans="1:15" x14ac:dyDescent="0.25">
      <c r="A8" s="10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7"/>
      <c r="N8" s="108"/>
      <c r="O8" s="100"/>
    </row>
    <row r="9" spans="1:15" ht="15.75" thickBot="1" x14ac:dyDescent="0.3">
      <c r="A9" s="10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7"/>
      <c r="N9" s="108"/>
      <c r="O9" s="100"/>
    </row>
    <row r="10" spans="1:15" x14ac:dyDescent="0.25">
      <c r="A10" s="351" t="s">
        <v>5</v>
      </c>
      <c r="B10" s="351" t="s">
        <v>79</v>
      </c>
      <c r="C10" s="109" t="s">
        <v>80</v>
      </c>
      <c r="D10" s="109" t="s">
        <v>8</v>
      </c>
      <c r="E10" s="109" t="s">
        <v>9</v>
      </c>
      <c r="F10" s="351" t="s">
        <v>10</v>
      </c>
      <c r="G10" s="398" t="s">
        <v>79</v>
      </c>
      <c r="H10" s="109" t="s">
        <v>9</v>
      </c>
      <c r="I10" s="400" t="s">
        <v>79</v>
      </c>
      <c r="J10" s="109" t="s">
        <v>9</v>
      </c>
      <c r="K10" s="400" t="s">
        <v>79</v>
      </c>
      <c r="L10" s="109" t="s">
        <v>9</v>
      </c>
      <c r="M10" s="400" t="s">
        <v>79</v>
      </c>
      <c r="N10" s="109" t="s">
        <v>9</v>
      </c>
      <c r="O10" s="100"/>
    </row>
    <row r="11" spans="1:15" ht="15.75" thickBot="1" x14ac:dyDescent="0.3">
      <c r="A11" s="352"/>
      <c r="B11" s="352"/>
      <c r="C11" s="110" t="s">
        <v>11</v>
      </c>
      <c r="D11" s="110" t="s">
        <v>12</v>
      </c>
      <c r="E11" s="110" t="s">
        <v>13</v>
      </c>
      <c r="F11" s="352"/>
      <c r="G11" s="399"/>
      <c r="H11" s="111" t="s">
        <v>13</v>
      </c>
      <c r="I11" s="401"/>
      <c r="J11" s="111" t="s">
        <v>13</v>
      </c>
      <c r="K11" s="401"/>
      <c r="L11" s="111" t="s">
        <v>13</v>
      </c>
      <c r="M11" s="401"/>
      <c r="N11" s="111" t="s">
        <v>13</v>
      </c>
      <c r="O11" s="100"/>
    </row>
    <row r="12" spans="1:15" ht="15.75" thickBot="1" x14ac:dyDescent="0.3">
      <c r="A12" s="112"/>
      <c r="B12" s="113"/>
      <c r="C12" s="113"/>
      <c r="D12" s="113"/>
      <c r="E12" s="114" t="s">
        <v>81</v>
      </c>
      <c r="F12" s="113"/>
      <c r="G12" s="113"/>
      <c r="H12" s="110" t="s">
        <v>82</v>
      </c>
      <c r="I12" s="113"/>
      <c r="J12" s="110" t="s">
        <v>83</v>
      </c>
      <c r="K12" s="113"/>
      <c r="L12" s="110" t="s">
        <v>84</v>
      </c>
      <c r="M12" s="113"/>
      <c r="N12" s="110" t="s">
        <v>85</v>
      </c>
      <c r="O12" s="100"/>
    </row>
    <row r="13" spans="1:15" ht="16.5" thickBot="1" x14ac:dyDescent="0.3">
      <c r="A13" s="115" t="s">
        <v>14</v>
      </c>
      <c r="B13" s="105"/>
      <c r="C13" s="105"/>
      <c r="D13" s="105"/>
      <c r="E13" s="105"/>
      <c r="F13" s="105"/>
      <c r="G13" s="100"/>
      <c r="H13" s="116"/>
      <c r="I13" s="116"/>
      <c r="J13" s="100"/>
      <c r="K13" s="100"/>
      <c r="L13" s="100"/>
      <c r="M13" s="116"/>
      <c r="N13" s="117"/>
      <c r="O13" s="100"/>
    </row>
    <row r="14" spans="1:15" ht="15.75" thickBot="1" x14ac:dyDescent="0.3">
      <c r="A14" s="104" t="s">
        <v>15</v>
      </c>
      <c r="B14" s="105"/>
      <c r="C14" s="118"/>
      <c r="D14" s="105"/>
      <c r="E14" s="119">
        <f>SUM(E16:E28)</f>
        <v>640</v>
      </c>
      <c r="F14" s="120">
        <f>SUM(F16:F28)</f>
        <v>9.2399558792106777</v>
      </c>
      <c r="G14" s="100"/>
      <c r="H14" s="120">
        <f>SUM(H16:H28)</f>
        <v>610</v>
      </c>
      <c r="I14" s="121"/>
      <c r="J14" s="120">
        <f>SUM(J16:J28)</f>
        <v>630</v>
      </c>
      <c r="K14" s="121"/>
      <c r="L14" s="120">
        <f>SUM(L16:L28)</f>
        <v>670</v>
      </c>
      <c r="M14" s="121"/>
      <c r="N14" s="120">
        <f>SUM(N16:N28)</f>
        <v>730</v>
      </c>
      <c r="O14" s="100"/>
    </row>
    <row r="15" spans="1:15" ht="15.75" thickBot="1" x14ac:dyDescent="0.3">
      <c r="A15" s="104" t="s">
        <v>86</v>
      </c>
      <c r="B15" s="105"/>
      <c r="C15" s="118"/>
      <c r="D15" s="105"/>
      <c r="E15" s="122"/>
      <c r="F15" s="121"/>
      <c r="G15" s="100"/>
      <c r="H15" s="123"/>
      <c r="I15" s="123"/>
      <c r="J15" s="100"/>
      <c r="K15" s="100"/>
      <c r="L15" s="100"/>
      <c r="M15" s="123"/>
      <c r="N15" s="124"/>
      <c r="O15" s="100"/>
    </row>
    <row r="16" spans="1:15" x14ac:dyDescent="0.25">
      <c r="A16" s="125" t="s">
        <v>87</v>
      </c>
      <c r="B16" s="126">
        <v>10</v>
      </c>
      <c r="C16" s="126" t="s">
        <v>17</v>
      </c>
      <c r="D16" s="127">
        <v>10</v>
      </c>
      <c r="E16" s="128">
        <f t="shared" ref="E16:E18" si="0">SUM(B16*D16)</f>
        <v>100</v>
      </c>
      <c r="F16" s="129">
        <f t="shared" ref="F16:F18" si="1">SUM(E16*100/6926.44)</f>
        <v>1.4437431061266683</v>
      </c>
      <c r="G16" s="130">
        <v>0</v>
      </c>
      <c r="H16" s="131">
        <f t="shared" ref="H16:H18" si="2">SUM(D16*G16)</f>
        <v>0</v>
      </c>
      <c r="I16" s="130">
        <v>0</v>
      </c>
      <c r="J16" s="132">
        <f t="shared" ref="J16:J18" si="3">SUM(I16*D16)</f>
        <v>0</v>
      </c>
      <c r="K16" s="130">
        <v>0</v>
      </c>
      <c r="L16" s="132">
        <f t="shared" ref="L16:L18" si="4">SUM(K16*D16)</f>
        <v>0</v>
      </c>
      <c r="M16" s="130">
        <v>0</v>
      </c>
      <c r="N16" s="131">
        <f t="shared" ref="N16:N18" si="5">SUM(M16*D16)</f>
        <v>0</v>
      </c>
      <c r="O16" s="133"/>
    </row>
    <row r="17" spans="1:15" x14ac:dyDescent="0.25">
      <c r="A17" s="134" t="s">
        <v>88</v>
      </c>
      <c r="B17" s="135">
        <v>8</v>
      </c>
      <c r="C17" s="135" t="s">
        <v>17</v>
      </c>
      <c r="D17" s="136">
        <v>10</v>
      </c>
      <c r="E17" s="137">
        <f t="shared" si="0"/>
        <v>80</v>
      </c>
      <c r="F17" s="138">
        <f t="shared" si="1"/>
        <v>1.1549944849013347</v>
      </c>
      <c r="G17" s="139">
        <v>0</v>
      </c>
      <c r="H17" s="140">
        <f t="shared" si="2"/>
        <v>0</v>
      </c>
      <c r="I17" s="139">
        <v>0</v>
      </c>
      <c r="J17" s="141">
        <f t="shared" si="3"/>
        <v>0</v>
      </c>
      <c r="K17" s="139">
        <v>0</v>
      </c>
      <c r="L17" s="141">
        <f t="shared" si="4"/>
        <v>0</v>
      </c>
      <c r="M17" s="139">
        <v>0</v>
      </c>
      <c r="N17" s="140">
        <f t="shared" si="5"/>
        <v>0</v>
      </c>
      <c r="O17" s="133"/>
    </row>
    <row r="18" spans="1:15" ht="15.75" thickBot="1" x14ac:dyDescent="0.3">
      <c r="A18" s="142" t="s">
        <v>89</v>
      </c>
      <c r="B18" s="143">
        <v>5</v>
      </c>
      <c r="C18" s="143" t="s">
        <v>17</v>
      </c>
      <c r="D18" s="144">
        <v>10</v>
      </c>
      <c r="E18" s="145">
        <f t="shared" si="0"/>
        <v>50</v>
      </c>
      <c r="F18" s="146">
        <f t="shared" si="1"/>
        <v>0.72187155306333417</v>
      </c>
      <c r="G18" s="147">
        <v>0</v>
      </c>
      <c r="H18" s="148">
        <f t="shared" si="2"/>
        <v>0</v>
      </c>
      <c r="I18" s="149">
        <v>0</v>
      </c>
      <c r="J18" s="150">
        <f t="shared" si="3"/>
        <v>0</v>
      </c>
      <c r="K18" s="149">
        <v>0</v>
      </c>
      <c r="L18" s="150">
        <f t="shared" si="4"/>
        <v>0</v>
      </c>
      <c r="M18" s="147">
        <v>0</v>
      </c>
      <c r="N18" s="148">
        <f t="shared" si="5"/>
        <v>0</v>
      </c>
      <c r="O18" s="133"/>
    </row>
    <row r="19" spans="1:15" ht="15.75" thickBot="1" x14ac:dyDescent="0.3">
      <c r="A19" s="151" t="s">
        <v>90</v>
      </c>
      <c r="B19" s="152"/>
      <c r="C19" s="152"/>
      <c r="D19" s="153"/>
      <c r="E19" s="154"/>
      <c r="F19" s="154"/>
      <c r="G19" s="155"/>
      <c r="H19" s="156"/>
      <c r="I19" s="156"/>
      <c r="J19" s="155"/>
      <c r="K19" s="155"/>
      <c r="L19" s="155"/>
      <c r="M19" s="156"/>
      <c r="N19" s="157"/>
      <c r="O19" s="133"/>
    </row>
    <row r="20" spans="1:15" x14ac:dyDescent="0.25">
      <c r="A20" s="125" t="s">
        <v>91</v>
      </c>
      <c r="B20" s="158">
        <v>6</v>
      </c>
      <c r="C20" s="158" t="s">
        <v>17</v>
      </c>
      <c r="D20" s="159">
        <v>10</v>
      </c>
      <c r="E20" s="160">
        <f t="shared" ref="E20:E28" si="6">SUM(B20*D20)</f>
        <v>60</v>
      </c>
      <c r="F20" s="161">
        <f t="shared" ref="F20:F28" si="7">SUM(E20*100/6926.44)</f>
        <v>0.86624586367600098</v>
      </c>
      <c r="G20" s="162">
        <v>6</v>
      </c>
      <c r="H20" s="163">
        <f t="shared" ref="H20:H28" si="8">SUM(D20*G20)</f>
        <v>60</v>
      </c>
      <c r="I20" s="164">
        <v>6</v>
      </c>
      <c r="J20" s="165">
        <f t="shared" ref="J20:J28" si="9">SUM(I20*D20)</f>
        <v>60</v>
      </c>
      <c r="K20" s="162">
        <v>6</v>
      </c>
      <c r="L20" s="165">
        <f t="shared" ref="L20:L28" si="10">SUM(K20*D20)</f>
        <v>60</v>
      </c>
      <c r="M20" s="164">
        <v>6</v>
      </c>
      <c r="N20" s="163">
        <f t="shared" ref="N20:N28" si="11">SUM(M20*D20)</f>
        <v>60</v>
      </c>
      <c r="O20" s="133"/>
    </row>
    <row r="21" spans="1:15" x14ac:dyDescent="0.25">
      <c r="A21" s="134" t="s">
        <v>92</v>
      </c>
      <c r="B21" s="135">
        <v>0</v>
      </c>
      <c r="C21" s="135" t="s">
        <v>17</v>
      </c>
      <c r="D21" s="136">
        <v>10</v>
      </c>
      <c r="E21" s="138">
        <f t="shared" si="6"/>
        <v>0</v>
      </c>
      <c r="F21" s="138">
        <f t="shared" si="7"/>
        <v>0</v>
      </c>
      <c r="G21" s="139">
        <v>2</v>
      </c>
      <c r="H21" s="140">
        <f t="shared" si="8"/>
        <v>20</v>
      </c>
      <c r="I21" s="166">
        <v>2</v>
      </c>
      <c r="J21" s="141">
        <f t="shared" si="9"/>
        <v>20</v>
      </c>
      <c r="K21" s="139">
        <v>0</v>
      </c>
      <c r="L21" s="141">
        <f t="shared" si="10"/>
        <v>0</v>
      </c>
      <c r="M21" s="139">
        <v>0</v>
      </c>
      <c r="N21" s="140">
        <f t="shared" si="11"/>
        <v>0</v>
      </c>
      <c r="O21" s="133"/>
    </row>
    <row r="22" spans="1:15" x14ac:dyDescent="0.25">
      <c r="A22" s="134" t="s">
        <v>93</v>
      </c>
      <c r="B22" s="135">
        <v>10</v>
      </c>
      <c r="C22" s="135" t="s">
        <v>17</v>
      </c>
      <c r="D22" s="136">
        <v>10</v>
      </c>
      <c r="E22" s="138">
        <f t="shared" si="6"/>
        <v>100</v>
      </c>
      <c r="F22" s="138">
        <f t="shared" si="7"/>
        <v>1.4437431061266683</v>
      </c>
      <c r="G22" s="139">
        <v>21</v>
      </c>
      <c r="H22" s="140">
        <f t="shared" si="8"/>
        <v>210</v>
      </c>
      <c r="I22" s="166">
        <v>18</v>
      </c>
      <c r="J22" s="141">
        <f t="shared" si="9"/>
        <v>180</v>
      </c>
      <c r="K22" s="139">
        <v>18</v>
      </c>
      <c r="L22" s="141">
        <f t="shared" si="10"/>
        <v>180</v>
      </c>
      <c r="M22" s="166">
        <v>18</v>
      </c>
      <c r="N22" s="140">
        <f t="shared" si="11"/>
        <v>180</v>
      </c>
      <c r="O22" s="133"/>
    </row>
    <row r="23" spans="1:15" x14ac:dyDescent="0.25">
      <c r="A23" s="134" t="s">
        <v>94</v>
      </c>
      <c r="B23" s="135">
        <v>12</v>
      </c>
      <c r="C23" s="135" t="s">
        <v>17</v>
      </c>
      <c r="D23" s="136">
        <v>10</v>
      </c>
      <c r="E23" s="138">
        <f t="shared" si="6"/>
        <v>120</v>
      </c>
      <c r="F23" s="138">
        <f t="shared" si="7"/>
        <v>1.732491727352002</v>
      </c>
      <c r="G23" s="139">
        <v>12</v>
      </c>
      <c r="H23" s="140">
        <f t="shared" si="8"/>
        <v>120</v>
      </c>
      <c r="I23" s="166">
        <v>12</v>
      </c>
      <c r="J23" s="141">
        <f t="shared" si="9"/>
        <v>120</v>
      </c>
      <c r="K23" s="139">
        <v>12</v>
      </c>
      <c r="L23" s="141">
        <f t="shared" si="10"/>
        <v>120</v>
      </c>
      <c r="M23" s="166">
        <v>12</v>
      </c>
      <c r="N23" s="140">
        <f t="shared" si="11"/>
        <v>120</v>
      </c>
      <c r="O23" s="133"/>
    </row>
    <row r="24" spans="1:15" x14ac:dyDescent="0.25">
      <c r="A24" s="134" t="s">
        <v>95</v>
      </c>
      <c r="B24" s="135">
        <v>4</v>
      </c>
      <c r="C24" s="135" t="s">
        <v>17</v>
      </c>
      <c r="D24" s="136">
        <v>10</v>
      </c>
      <c r="E24" s="138">
        <f t="shared" si="6"/>
        <v>40</v>
      </c>
      <c r="F24" s="138">
        <f t="shared" si="7"/>
        <v>0.57749724245066736</v>
      </c>
      <c r="G24" s="139">
        <v>3</v>
      </c>
      <c r="H24" s="140">
        <f t="shared" si="8"/>
        <v>30</v>
      </c>
      <c r="I24" s="166">
        <v>2</v>
      </c>
      <c r="J24" s="141">
        <f t="shared" si="9"/>
        <v>20</v>
      </c>
      <c r="K24" s="139">
        <v>2</v>
      </c>
      <c r="L24" s="141">
        <f t="shared" si="10"/>
        <v>20</v>
      </c>
      <c r="M24" s="166">
        <v>3</v>
      </c>
      <c r="N24" s="140">
        <f t="shared" si="11"/>
        <v>30</v>
      </c>
      <c r="O24" s="133"/>
    </row>
    <row r="25" spans="1:15" x14ac:dyDescent="0.25">
      <c r="A25" s="134" t="s">
        <v>96</v>
      </c>
      <c r="B25" s="135">
        <v>3</v>
      </c>
      <c r="C25" s="135" t="s">
        <v>17</v>
      </c>
      <c r="D25" s="136">
        <v>10</v>
      </c>
      <c r="E25" s="138">
        <f t="shared" si="6"/>
        <v>30</v>
      </c>
      <c r="F25" s="138">
        <f t="shared" si="7"/>
        <v>0.43312293183800049</v>
      </c>
      <c r="G25" s="139">
        <v>3</v>
      </c>
      <c r="H25" s="140">
        <f t="shared" si="8"/>
        <v>30</v>
      </c>
      <c r="I25" s="166">
        <v>3</v>
      </c>
      <c r="J25" s="141">
        <f t="shared" si="9"/>
        <v>30</v>
      </c>
      <c r="K25" s="139">
        <v>3</v>
      </c>
      <c r="L25" s="141">
        <f t="shared" si="10"/>
        <v>30</v>
      </c>
      <c r="M25" s="166">
        <v>2</v>
      </c>
      <c r="N25" s="140">
        <f t="shared" si="11"/>
        <v>20</v>
      </c>
      <c r="O25" s="133"/>
    </row>
    <row r="26" spans="1:15" x14ac:dyDescent="0.25">
      <c r="A26" s="134" t="s">
        <v>97</v>
      </c>
      <c r="B26" s="135">
        <v>6</v>
      </c>
      <c r="C26" s="135" t="s">
        <v>17</v>
      </c>
      <c r="D26" s="136">
        <v>10</v>
      </c>
      <c r="E26" s="138">
        <f t="shared" si="6"/>
        <v>60</v>
      </c>
      <c r="F26" s="138">
        <f t="shared" si="7"/>
        <v>0.86624586367600098</v>
      </c>
      <c r="G26" s="139">
        <v>6</v>
      </c>
      <c r="H26" s="140">
        <f t="shared" si="8"/>
        <v>60</v>
      </c>
      <c r="I26" s="166">
        <v>6</v>
      </c>
      <c r="J26" s="141">
        <f t="shared" si="9"/>
        <v>60</v>
      </c>
      <c r="K26" s="139">
        <v>6</v>
      </c>
      <c r="L26" s="141">
        <f t="shared" si="10"/>
        <v>60</v>
      </c>
      <c r="M26" s="166">
        <v>6</v>
      </c>
      <c r="N26" s="140">
        <f t="shared" si="11"/>
        <v>60</v>
      </c>
      <c r="O26" s="133"/>
    </row>
    <row r="27" spans="1:15" x14ac:dyDescent="0.25">
      <c r="A27" s="134" t="s">
        <v>98</v>
      </c>
      <c r="B27" s="135">
        <v>0</v>
      </c>
      <c r="C27" s="135" t="s">
        <v>17</v>
      </c>
      <c r="D27" s="136">
        <v>10</v>
      </c>
      <c r="E27" s="138">
        <f t="shared" si="6"/>
        <v>0</v>
      </c>
      <c r="F27" s="138">
        <f t="shared" si="7"/>
        <v>0</v>
      </c>
      <c r="G27" s="139">
        <v>5</v>
      </c>
      <c r="H27" s="140">
        <f t="shared" si="8"/>
        <v>50</v>
      </c>
      <c r="I27" s="166">
        <v>8</v>
      </c>
      <c r="J27" s="141">
        <f t="shared" si="9"/>
        <v>80</v>
      </c>
      <c r="K27" s="139">
        <v>8</v>
      </c>
      <c r="L27" s="141">
        <f t="shared" si="10"/>
        <v>80</v>
      </c>
      <c r="M27" s="166">
        <v>8</v>
      </c>
      <c r="N27" s="140">
        <f t="shared" si="11"/>
        <v>80</v>
      </c>
      <c r="O27" s="133"/>
    </row>
    <row r="28" spans="1:15" ht="15.75" thickBot="1" x14ac:dyDescent="0.3">
      <c r="A28" s="142" t="s">
        <v>99</v>
      </c>
      <c r="B28" s="143">
        <v>0</v>
      </c>
      <c r="C28" s="143" t="s">
        <v>17</v>
      </c>
      <c r="D28" s="144">
        <v>10</v>
      </c>
      <c r="E28" s="146">
        <f t="shared" si="6"/>
        <v>0</v>
      </c>
      <c r="F28" s="146">
        <f t="shared" si="7"/>
        <v>0</v>
      </c>
      <c r="G28" s="149">
        <v>3</v>
      </c>
      <c r="H28" s="148">
        <f t="shared" si="8"/>
        <v>30</v>
      </c>
      <c r="I28" s="167">
        <v>6</v>
      </c>
      <c r="J28" s="150">
        <f t="shared" si="9"/>
        <v>60</v>
      </c>
      <c r="K28" s="149">
        <v>12</v>
      </c>
      <c r="L28" s="150">
        <f t="shared" si="10"/>
        <v>120</v>
      </c>
      <c r="M28" s="167">
        <v>18</v>
      </c>
      <c r="N28" s="148">
        <f t="shared" si="11"/>
        <v>180</v>
      </c>
      <c r="O28" s="133"/>
    </row>
    <row r="29" spans="1:15" ht="15.75" thickBot="1" x14ac:dyDescent="0.3">
      <c r="A29" s="168"/>
      <c r="B29" s="133"/>
      <c r="C29" s="169"/>
      <c r="D29" s="169"/>
      <c r="E29" s="113"/>
      <c r="F29" s="113"/>
      <c r="G29" s="133"/>
      <c r="H29" s="123"/>
      <c r="I29" s="123"/>
      <c r="J29" s="133"/>
      <c r="K29" s="133"/>
      <c r="L29" s="133"/>
      <c r="M29" s="123"/>
      <c r="N29" s="124"/>
      <c r="O29" s="133"/>
    </row>
    <row r="30" spans="1:15" ht="15.75" thickBot="1" x14ac:dyDescent="0.3">
      <c r="A30" s="170" t="s">
        <v>25</v>
      </c>
      <c r="B30" s="133"/>
      <c r="C30" s="169"/>
      <c r="D30" s="169"/>
      <c r="E30" s="171">
        <f>SUM(E31:E31)</f>
        <v>999.9</v>
      </c>
      <c r="F30" s="172">
        <f>SUM(F31:F31)</f>
        <v>14.435987318160556</v>
      </c>
      <c r="G30" s="133"/>
      <c r="H30" s="172">
        <f>SUM(H31:H31)</f>
        <v>0</v>
      </c>
      <c r="I30" s="173"/>
      <c r="J30" s="172">
        <f>SUM(J31:J31)</f>
        <v>0</v>
      </c>
      <c r="K30" s="173"/>
      <c r="L30" s="172">
        <f>SUM(L31:L31)</f>
        <v>0</v>
      </c>
      <c r="M30" s="173"/>
      <c r="N30" s="172">
        <f>SUM(N31:N31)</f>
        <v>0</v>
      </c>
      <c r="O30" s="133"/>
    </row>
    <row r="31" spans="1:15" ht="15.75" thickBot="1" x14ac:dyDescent="0.3">
      <c r="A31" s="174" t="s">
        <v>100</v>
      </c>
      <c r="B31" s="169">
        <v>1111</v>
      </c>
      <c r="C31" s="175" t="s">
        <v>101</v>
      </c>
      <c r="D31" s="176">
        <v>0.9</v>
      </c>
      <c r="E31" s="177">
        <f>SUM(B31*D31)</f>
        <v>999.9</v>
      </c>
      <c r="F31" s="177">
        <f>SUM(E31*100/6926.44)</f>
        <v>14.435987318160556</v>
      </c>
      <c r="G31" s="178">
        <v>0</v>
      </c>
      <c r="H31" s="179">
        <f>SUM(D31*G31)</f>
        <v>0</v>
      </c>
      <c r="I31" s="180">
        <v>0</v>
      </c>
      <c r="J31" s="180">
        <f>SUM(I31*D31)</f>
        <v>0</v>
      </c>
      <c r="K31" s="180">
        <v>0</v>
      </c>
      <c r="L31" s="180">
        <f>SUM(K31*D31)</f>
        <v>0</v>
      </c>
      <c r="M31" s="180">
        <v>0</v>
      </c>
      <c r="N31" s="181">
        <f>SUM(M31*D31)</f>
        <v>0</v>
      </c>
      <c r="O31" s="133"/>
    </row>
    <row r="32" spans="1:15" ht="15.75" thickBot="1" x14ac:dyDescent="0.3">
      <c r="A32" s="168"/>
      <c r="B32" s="169"/>
      <c r="C32" s="169"/>
      <c r="D32" s="169"/>
      <c r="E32" s="182"/>
      <c r="F32" s="113"/>
      <c r="G32" s="113"/>
      <c r="H32" s="123"/>
      <c r="I32" s="123"/>
      <c r="J32" s="113"/>
      <c r="K32" s="113"/>
      <c r="L32" s="113"/>
      <c r="M32" s="123"/>
      <c r="N32" s="124"/>
      <c r="O32" s="133"/>
    </row>
    <row r="33" spans="1:15" ht="15.75" thickBot="1" x14ac:dyDescent="0.3">
      <c r="A33" s="170" t="s">
        <v>28</v>
      </c>
      <c r="B33" s="183"/>
      <c r="C33" s="169"/>
      <c r="D33" s="169"/>
      <c r="E33" s="172">
        <f>SUM(E34:E36)</f>
        <v>42.8</v>
      </c>
      <c r="F33" s="172">
        <f>SUM(F34:F36)</f>
        <v>0.61792204942221407</v>
      </c>
      <c r="G33" s="113"/>
      <c r="H33" s="172">
        <f>SUM(H34:H36)</f>
        <v>99.4</v>
      </c>
      <c r="I33" s="173"/>
      <c r="J33" s="172">
        <f>SUM(J34:J36)</f>
        <v>126</v>
      </c>
      <c r="K33" s="173"/>
      <c r="L33" s="172">
        <f>SUM(L34:L36)</f>
        <v>158</v>
      </c>
      <c r="M33" s="173"/>
      <c r="N33" s="172">
        <f>SUM(N34:N36)</f>
        <v>158</v>
      </c>
      <c r="O33" s="133"/>
    </row>
    <row r="34" spans="1:15" x14ac:dyDescent="0.25">
      <c r="A34" s="184" t="s">
        <v>102</v>
      </c>
      <c r="B34" s="185">
        <v>1</v>
      </c>
      <c r="C34" s="126" t="s">
        <v>30</v>
      </c>
      <c r="D34" s="127">
        <v>32</v>
      </c>
      <c r="E34" s="161">
        <f>SUM(B34*D34)</f>
        <v>32</v>
      </c>
      <c r="F34" s="161">
        <f>SUM(E34*100/6926.44)</f>
        <v>0.46199779396053386</v>
      </c>
      <c r="G34" s="186">
        <v>2</v>
      </c>
      <c r="H34" s="131">
        <f>SUM(D34*G34)</f>
        <v>64</v>
      </c>
      <c r="I34" s="187">
        <v>3</v>
      </c>
      <c r="J34" s="132">
        <f>SUM(I34*D34)</f>
        <v>96</v>
      </c>
      <c r="K34" s="130">
        <v>4</v>
      </c>
      <c r="L34" s="132">
        <f>SUM(K34*D34)</f>
        <v>128</v>
      </c>
      <c r="M34" s="187">
        <v>4</v>
      </c>
      <c r="N34" s="131">
        <f>SUM(M34*D34)</f>
        <v>128</v>
      </c>
      <c r="O34" s="133"/>
    </row>
    <row r="35" spans="1:15" x14ac:dyDescent="0.25">
      <c r="A35" s="188" t="s">
        <v>103</v>
      </c>
      <c r="B35" s="189">
        <v>0</v>
      </c>
      <c r="C35" s="135" t="s">
        <v>30</v>
      </c>
      <c r="D35" s="136">
        <v>30</v>
      </c>
      <c r="E35" s="138">
        <f>SUM(B35*D35)</f>
        <v>0</v>
      </c>
      <c r="F35" s="138">
        <f>SUM(E35*100/6926.44)</f>
        <v>0</v>
      </c>
      <c r="G35" s="190">
        <v>1</v>
      </c>
      <c r="H35" s="140">
        <f>SUM(D35*G35)</f>
        <v>30</v>
      </c>
      <c r="I35" s="166">
        <v>1</v>
      </c>
      <c r="J35" s="141">
        <f>SUM(I35*D35)</f>
        <v>30</v>
      </c>
      <c r="K35" s="139">
        <v>1</v>
      </c>
      <c r="L35" s="141">
        <f>SUM(K35*D35)</f>
        <v>30</v>
      </c>
      <c r="M35" s="166">
        <v>1</v>
      </c>
      <c r="N35" s="140">
        <f>SUM(M35*D35)</f>
        <v>30</v>
      </c>
      <c r="O35" s="133"/>
    </row>
    <row r="36" spans="1:15" ht="15.75" thickBot="1" x14ac:dyDescent="0.3">
      <c r="A36" s="191" t="s">
        <v>104</v>
      </c>
      <c r="B36" s="192">
        <v>2</v>
      </c>
      <c r="C36" s="143" t="s">
        <v>34</v>
      </c>
      <c r="D36" s="144">
        <v>5.4</v>
      </c>
      <c r="E36" s="146">
        <f>SUM(B36*D36)</f>
        <v>10.8</v>
      </c>
      <c r="F36" s="146">
        <f>SUM(E36*100/6926.44)</f>
        <v>0.15592425546168018</v>
      </c>
      <c r="G36" s="149">
        <v>1</v>
      </c>
      <c r="H36" s="148">
        <f>SUM(D36*G36)</f>
        <v>5.4</v>
      </c>
      <c r="I36" s="149">
        <v>0</v>
      </c>
      <c r="J36" s="150">
        <f>SUM(I36*D36)</f>
        <v>0</v>
      </c>
      <c r="K36" s="149">
        <v>0</v>
      </c>
      <c r="L36" s="150">
        <f>SUM(K36*D36)</f>
        <v>0</v>
      </c>
      <c r="M36" s="167">
        <v>0</v>
      </c>
      <c r="N36" s="148">
        <f>SUM(M36*D36)</f>
        <v>0</v>
      </c>
      <c r="O36" s="133"/>
    </row>
    <row r="37" spans="1:15" ht="15.75" thickBot="1" x14ac:dyDescent="0.3">
      <c r="A37" s="168"/>
      <c r="B37" s="183"/>
      <c r="C37" s="169"/>
      <c r="D37" s="169"/>
      <c r="E37" s="113"/>
      <c r="F37" s="113"/>
      <c r="G37" s="133"/>
      <c r="H37" s="123"/>
      <c r="I37" s="123"/>
      <c r="J37" s="133"/>
      <c r="K37" s="133"/>
      <c r="L37" s="133"/>
      <c r="M37" s="123"/>
      <c r="N37" s="124"/>
      <c r="O37" s="133"/>
    </row>
    <row r="38" spans="1:15" ht="15.75" thickBot="1" x14ac:dyDescent="0.3">
      <c r="A38" s="170" t="s">
        <v>32</v>
      </c>
      <c r="B38" s="183"/>
      <c r="C38" s="169"/>
      <c r="D38" s="169"/>
      <c r="E38" s="172">
        <f>SUM(E39:E40)</f>
        <v>24</v>
      </c>
      <c r="F38" s="172">
        <f>SUM(F39:F40)</f>
        <v>0.34649834547040043</v>
      </c>
      <c r="G38" s="133"/>
      <c r="H38" s="172">
        <f>SUM(H39:H40)</f>
        <v>24</v>
      </c>
      <c r="I38" s="173"/>
      <c r="J38" s="172">
        <f>SUM(J39:J40)</f>
        <v>24</v>
      </c>
      <c r="K38" s="173"/>
      <c r="L38" s="172">
        <f>SUM(L39:L40)</f>
        <v>36</v>
      </c>
      <c r="M38" s="173"/>
      <c r="N38" s="172">
        <f>SUM(N39:N40)</f>
        <v>36</v>
      </c>
      <c r="O38" s="133"/>
    </row>
    <row r="39" spans="1:15" x14ac:dyDescent="0.25">
      <c r="A39" s="193" t="s">
        <v>105</v>
      </c>
      <c r="B39" s="194">
        <v>1</v>
      </c>
      <c r="C39" s="195" t="s">
        <v>34</v>
      </c>
      <c r="D39" s="196">
        <v>12</v>
      </c>
      <c r="E39" s="161">
        <f>SUM(B39*D39)</f>
        <v>12</v>
      </c>
      <c r="F39" s="161">
        <f>SUM(E39*100/6926.44)</f>
        <v>0.17324917273520021</v>
      </c>
      <c r="G39" s="130">
        <v>1</v>
      </c>
      <c r="H39" s="131">
        <f>SUM(D39*G39)</f>
        <v>12</v>
      </c>
      <c r="I39" s="187">
        <v>1</v>
      </c>
      <c r="J39" s="132">
        <f>SUM(I39*D39)</f>
        <v>12</v>
      </c>
      <c r="K39" s="130">
        <v>1</v>
      </c>
      <c r="L39" s="132">
        <f>SUM(K39*D39)</f>
        <v>12</v>
      </c>
      <c r="M39" s="187">
        <v>1</v>
      </c>
      <c r="N39" s="131">
        <f>SUM(M39*D39)</f>
        <v>12</v>
      </c>
      <c r="O39" s="133"/>
    </row>
    <row r="40" spans="1:15" ht="15.75" thickBot="1" x14ac:dyDescent="0.3">
      <c r="A40" s="197" t="s">
        <v>106</v>
      </c>
      <c r="B40" s="198">
        <v>1</v>
      </c>
      <c r="C40" s="199" t="s">
        <v>107</v>
      </c>
      <c r="D40" s="200">
        <v>12</v>
      </c>
      <c r="E40" s="146">
        <f>SUM(B40*D40)</f>
        <v>12</v>
      </c>
      <c r="F40" s="146">
        <f>SUM(E40*100/6926.44)</f>
        <v>0.17324917273520021</v>
      </c>
      <c r="G40" s="149">
        <v>1</v>
      </c>
      <c r="H40" s="148">
        <f>SUM(D40*G40)</f>
        <v>12</v>
      </c>
      <c r="I40" s="167">
        <v>1</v>
      </c>
      <c r="J40" s="150">
        <f>SUM(I40*D40)</f>
        <v>12</v>
      </c>
      <c r="K40" s="149">
        <v>2</v>
      </c>
      <c r="L40" s="150">
        <f>SUM(K40*D40)</f>
        <v>24</v>
      </c>
      <c r="M40" s="167">
        <v>2</v>
      </c>
      <c r="N40" s="148">
        <f>SUM(M40*D40)</f>
        <v>24</v>
      </c>
      <c r="O40" s="133"/>
    </row>
    <row r="41" spans="1:15" ht="15.75" thickBot="1" x14ac:dyDescent="0.3">
      <c r="A41" s="168"/>
      <c r="B41" s="201"/>
      <c r="C41" s="169"/>
      <c r="D41" s="113"/>
      <c r="E41" s="113"/>
      <c r="F41" s="113"/>
      <c r="G41" s="133"/>
      <c r="H41" s="116"/>
      <c r="I41" s="116"/>
      <c r="J41" s="133"/>
      <c r="K41" s="133"/>
      <c r="L41" s="133"/>
      <c r="M41" s="116"/>
      <c r="N41" s="117"/>
      <c r="O41" s="133"/>
    </row>
    <row r="42" spans="1:15" x14ac:dyDescent="0.25">
      <c r="A42" s="170" t="s">
        <v>43</v>
      </c>
      <c r="B42" s="201"/>
      <c r="C42" s="113"/>
      <c r="D42" s="113"/>
      <c r="E42" s="202">
        <f>SUM(E43:E46)</f>
        <v>2525</v>
      </c>
      <c r="F42" s="202">
        <f>SUM(F43:F46)</f>
        <v>36.45451342969838</v>
      </c>
      <c r="G42" s="133"/>
      <c r="H42" s="202">
        <f>SUM(H43:H46)</f>
        <v>325</v>
      </c>
      <c r="I42" s="203"/>
      <c r="J42" s="202">
        <f>SUM(J43:J46)</f>
        <v>389</v>
      </c>
      <c r="K42" s="203"/>
      <c r="L42" s="202">
        <f>SUM(L43:L46)</f>
        <v>29</v>
      </c>
      <c r="M42" s="203"/>
      <c r="N42" s="202">
        <f>SUM(N43:N46)</f>
        <v>29</v>
      </c>
      <c r="O42" s="133"/>
    </row>
    <row r="43" spans="1:15" x14ac:dyDescent="0.25">
      <c r="A43" s="188" t="s">
        <v>108</v>
      </c>
      <c r="B43" s="189">
        <v>1</v>
      </c>
      <c r="C43" s="135" t="s">
        <v>47</v>
      </c>
      <c r="D43" s="204">
        <v>2500</v>
      </c>
      <c r="E43" s="205">
        <f t="shared" ref="E43:E46" si="12">SUM(B43*D43)</f>
        <v>2500</v>
      </c>
      <c r="F43" s="138">
        <f t="shared" ref="F43:F46" si="13">SUM(E43*100/6926.44)</f>
        <v>36.093577653166712</v>
      </c>
      <c r="G43" s="139">
        <v>0</v>
      </c>
      <c r="H43" s="140">
        <f t="shared" ref="H43:H46" si="14">SUM(D43*G43)</f>
        <v>0</v>
      </c>
      <c r="I43" s="166">
        <v>0</v>
      </c>
      <c r="J43" s="141">
        <f t="shared" ref="J43:J46" si="15">SUM(I43*D43)</f>
        <v>0</v>
      </c>
      <c r="K43" s="139">
        <v>0</v>
      </c>
      <c r="L43" s="141">
        <f t="shared" ref="L43:L46" si="16">SUM(K43*D43)</f>
        <v>0</v>
      </c>
      <c r="M43" s="166">
        <v>0</v>
      </c>
      <c r="N43" s="140">
        <f t="shared" ref="N43:N46" si="17">SUM(M43*D43)</f>
        <v>0</v>
      </c>
      <c r="O43" s="133"/>
    </row>
    <row r="44" spans="1:15" x14ac:dyDescent="0.25">
      <c r="A44" s="188" t="s">
        <v>109</v>
      </c>
      <c r="B44" s="189">
        <v>1</v>
      </c>
      <c r="C44" s="135" t="s">
        <v>47</v>
      </c>
      <c r="D44" s="206">
        <v>25</v>
      </c>
      <c r="E44" s="207">
        <f t="shared" si="12"/>
        <v>25</v>
      </c>
      <c r="F44" s="138">
        <f t="shared" si="13"/>
        <v>0.36093577653166709</v>
      </c>
      <c r="G44" s="139">
        <v>1</v>
      </c>
      <c r="H44" s="140">
        <f t="shared" si="14"/>
        <v>25</v>
      </c>
      <c r="I44" s="166">
        <v>1</v>
      </c>
      <c r="J44" s="141">
        <f t="shared" si="15"/>
        <v>25</v>
      </c>
      <c r="K44" s="139">
        <v>1</v>
      </c>
      <c r="L44" s="141">
        <f t="shared" si="16"/>
        <v>25</v>
      </c>
      <c r="M44" s="166">
        <v>1</v>
      </c>
      <c r="N44" s="140">
        <f t="shared" si="17"/>
        <v>25</v>
      </c>
      <c r="O44" s="133"/>
    </row>
    <row r="45" spans="1:15" x14ac:dyDescent="0.25">
      <c r="A45" s="188" t="s">
        <v>110</v>
      </c>
      <c r="B45" s="189">
        <v>0</v>
      </c>
      <c r="C45" s="135" t="s">
        <v>111</v>
      </c>
      <c r="D45" s="136">
        <v>0.6</v>
      </c>
      <c r="E45" s="137">
        <f t="shared" si="12"/>
        <v>0</v>
      </c>
      <c r="F45" s="138">
        <f t="shared" si="13"/>
        <v>0</v>
      </c>
      <c r="G45" s="139">
        <v>500</v>
      </c>
      <c r="H45" s="140">
        <f t="shared" si="14"/>
        <v>300</v>
      </c>
      <c r="I45" s="166">
        <v>600</v>
      </c>
      <c r="J45" s="141">
        <f t="shared" si="15"/>
        <v>360</v>
      </c>
      <c r="K45" s="139">
        <v>0</v>
      </c>
      <c r="L45" s="141">
        <f t="shared" si="16"/>
        <v>0</v>
      </c>
      <c r="M45" s="139">
        <v>0</v>
      </c>
      <c r="N45" s="140">
        <f t="shared" si="17"/>
        <v>0</v>
      </c>
      <c r="O45" s="133"/>
    </row>
    <row r="46" spans="1:15" ht="15.75" thickBot="1" x14ac:dyDescent="0.3">
      <c r="A46" s="191" t="s">
        <v>112</v>
      </c>
      <c r="B46" s="192">
        <v>0</v>
      </c>
      <c r="C46" s="143" t="s">
        <v>113</v>
      </c>
      <c r="D46" s="144">
        <v>2</v>
      </c>
      <c r="E46" s="145">
        <f t="shared" si="12"/>
        <v>0</v>
      </c>
      <c r="F46" s="146">
        <f t="shared" si="13"/>
        <v>0</v>
      </c>
      <c r="G46" s="149">
        <v>0</v>
      </c>
      <c r="H46" s="148">
        <f t="shared" si="14"/>
        <v>0</v>
      </c>
      <c r="I46" s="167">
        <v>2</v>
      </c>
      <c r="J46" s="150">
        <f t="shared" si="15"/>
        <v>4</v>
      </c>
      <c r="K46" s="149">
        <v>2</v>
      </c>
      <c r="L46" s="150">
        <f t="shared" si="16"/>
        <v>4</v>
      </c>
      <c r="M46" s="167">
        <v>2</v>
      </c>
      <c r="N46" s="148">
        <f t="shared" si="17"/>
        <v>4</v>
      </c>
      <c r="O46" s="133"/>
    </row>
    <row r="47" spans="1:15" ht="15.75" thickBot="1" x14ac:dyDescent="0.3">
      <c r="A47" s="208"/>
      <c r="B47" s="113"/>
      <c r="C47" s="113"/>
      <c r="D47" s="113"/>
      <c r="E47" s="209"/>
      <c r="F47" s="210"/>
      <c r="G47" s="113"/>
      <c r="H47" s="113"/>
      <c r="I47" s="113"/>
      <c r="J47" s="113"/>
      <c r="K47" s="113"/>
      <c r="L47" s="113"/>
      <c r="M47" s="113"/>
      <c r="N47" s="211"/>
      <c r="O47" s="133"/>
    </row>
    <row r="48" spans="1:15" ht="15.75" thickBot="1" x14ac:dyDescent="0.3">
      <c r="A48" s="212" t="s">
        <v>55</v>
      </c>
      <c r="B48" s="113"/>
      <c r="C48" s="113"/>
      <c r="D48" s="113"/>
      <c r="E48" s="213">
        <f>SUM(E14+E30+E33+E38+E42)</f>
        <v>4231.7</v>
      </c>
      <c r="F48" s="214">
        <f>SUM(F14+F30+F33+F38+F42)</f>
        <v>61.094877021962233</v>
      </c>
      <c r="G48" s="113"/>
      <c r="H48" s="213">
        <f>SUM(H14+H30+H33+H38+H42)</f>
        <v>1058.4000000000001</v>
      </c>
      <c r="I48" s="203"/>
      <c r="J48" s="213">
        <f>SUM(J14+J30+J33+J38+J42)</f>
        <v>1169</v>
      </c>
      <c r="K48" s="173"/>
      <c r="L48" s="214">
        <f>SUM(L14+L30+L33+L38+L42)</f>
        <v>893</v>
      </c>
      <c r="M48" s="173"/>
      <c r="N48" s="214">
        <f>SUM(N14+N30+N33+N38+N42)</f>
        <v>953</v>
      </c>
      <c r="O48" s="133"/>
    </row>
    <row r="49" spans="1:15" x14ac:dyDescent="0.25">
      <c r="A49" s="170"/>
      <c r="B49" s="113"/>
      <c r="C49" s="113"/>
      <c r="D49" s="113"/>
      <c r="E49" s="173"/>
      <c r="F49" s="113"/>
      <c r="G49" s="113"/>
      <c r="H49" s="113"/>
      <c r="I49" s="113"/>
      <c r="J49" s="113"/>
      <c r="K49" s="113"/>
      <c r="L49" s="113"/>
      <c r="M49" s="113"/>
      <c r="N49" s="211"/>
      <c r="O49" s="133"/>
    </row>
    <row r="50" spans="1:15" x14ac:dyDescent="0.25">
      <c r="A50" s="170" t="s">
        <v>56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211"/>
      <c r="O50" s="133"/>
    </row>
    <row r="51" spans="1:15" ht="15.75" thickBot="1" x14ac:dyDescent="0.3">
      <c r="A51" s="170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211"/>
      <c r="O51" s="133"/>
    </row>
    <row r="52" spans="1:15" ht="15.75" thickBot="1" x14ac:dyDescent="0.3">
      <c r="A52" s="215" t="s">
        <v>57</v>
      </c>
      <c r="B52" s="113"/>
      <c r="C52" s="113"/>
      <c r="D52" s="113"/>
      <c r="E52" s="172">
        <f>SUM(E53:E54)</f>
        <v>923.78010999999992</v>
      </c>
      <c r="F52" s="216">
        <f>SUM(F53:F54)</f>
        <v>13.337011653894354</v>
      </c>
      <c r="G52" s="113"/>
      <c r="H52" s="172">
        <f>SUM(H53:H54)</f>
        <v>231.04872</v>
      </c>
      <c r="I52" s="173"/>
      <c r="J52" s="172">
        <f>SUM(J53:J54)</f>
        <v>255.1927</v>
      </c>
      <c r="K52" s="113"/>
      <c r="L52" s="172">
        <f>SUM(L53:L54)</f>
        <v>194.9419</v>
      </c>
      <c r="M52" s="173"/>
      <c r="N52" s="172">
        <f>SUM(N53:N54)</f>
        <v>208.03989999999999</v>
      </c>
      <c r="O52" s="133"/>
    </row>
    <row r="53" spans="1:15" x14ac:dyDescent="0.25">
      <c r="A53" s="217" t="s">
        <v>58</v>
      </c>
      <c r="B53" s="113"/>
      <c r="C53" s="113"/>
      <c r="D53" s="113"/>
      <c r="E53" s="161">
        <f>SUM(E48*10/100)</f>
        <v>423.17</v>
      </c>
      <c r="F53" s="161">
        <f>SUM(E53*100/6926.44)</f>
        <v>6.1094877021962226</v>
      </c>
      <c r="G53" s="113"/>
      <c r="H53" s="161">
        <f>SUM(H48*10/100)</f>
        <v>105.84</v>
      </c>
      <c r="I53" s="218"/>
      <c r="J53" s="161">
        <f>SUM(J48*10/100)</f>
        <v>116.9</v>
      </c>
      <c r="K53" s="113"/>
      <c r="L53" s="161">
        <f>SUM(L48*10/100)</f>
        <v>89.3</v>
      </c>
      <c r="M53" s="218"/>
      <c r="N53" s="161">
        <f>SUM(N48*10/100)</f>
        <v>95.3</v>
      </c>
      <c r="O53" s="133"/>
    </row>
    <row r="54" spans="1:15" x14ac:dyDescent="0.25">
      <c r="A54" s="219" t="s">
        <v>114</v>
      </c>
      <c r="B54" s="113"/>
      <c r="C54" s="113"/>
      <c r="D54" s="113"/>
      <c r="E54" s="138">
        <f>SUM(E48*11.83/100)</f>
        <v>500.61010999999996</v>
      </c>
      <c r="F54" s="138">
        <f>SUM(E54*100/6926.44)</f>
        <v>7.2275239516981307</v>
      </c>
      <c r="G54" s="113"/>
      <c r="H54" s="138">
        <f>SUM(H48*11.83/100)</f>
        <v>125.20872000000001</v>
      </c>
      <c r="I54" s="218"/>
      <c r="J54" s="138">
        <f>SUM(J48*11.83/100)</f>
        <v>138.2927</v>
      </c>
      <c r="K54" s="113"/>
      <c r="L54" s="138">
        <f>SUM(L48*11.83/100)</f>
        <v>105.64190000000001</v>
      </c>
      <c r="M54" s="218"/>
      <c r="N54" s="138">
        <f>SUM(N48*11.83/100)</f>
        <v>112.73989999999999</v>
      </c>
      <c r="O54" s="133"/>
    </row>
    <row r="55" spans="1:15" ht="15.75" thickBot="1" x14ac:dyDescent="0.3">
      <c r="A55" s="168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211"/>
      <c r="O55" s="133"/>
    </row>
    <row r="56" spans="1:15" ht="15.75" thickBot="1" x14ac:dyDescent="0.3">
      <c r="A56" s="220" t="s">
        <v>61</v>
      </c>
      <c r="B56" s="221"/>
      <c r="C56" s="152" t="s">
        <v>62</v>
      </c>
      <c r="D56" s="221"/>
      <c r="E56" s="213">
        <f>SUM(E48+E52)</f>
        <v>5155.4801099999995</v>
      </c>
      <c r="F56" s="213">
        <f>SUM(F48+F52)</f>
        <v>74.431888675856584</v>
      </c>
      <c r="G56" s="113"/>
      <c r="H56" s="213">
        <f>SUM(H48+H52)</f>
        <v>1289.4487200000001</v>
      </c>
      <c r="I56" s="203"/>
      <c r="J56" s="213">
        <f>SUM(J48+J52)</f>
        <v>1424.1927000000001</v>
      </c>
      <c r="K56" s="113"/>
      <c r="L56" s="213">
        <f>SUM(L48+L52)</f>
        <v>1087.9419</v>
      </c>
      <c r="M56" s="203"/>
      <c r="N56" s="213">
        <f>SUM(N48+N52)</f>
        <v>1161.0399</v>
      </c>
      <c r="O56" s="133"/>
    </row>
    <row r="57" spans="1:15" ht="15.75" thickBot="1" x14ac:dyDescent="0.3">
      <c r="A57" s="168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211"/>
      <c r="O57" s="133"/>
    </row>
    <row r="58" spans="1:15" x14ac:dyDescent="0.25">
      <c r="A58" s="217" t="s">
        <v>115</v>
      </c>
      <c r="B58" s="113"/>
      <c r="C58" s="113"/>
      <c r="D58" s="113"/>
      <c r="E58" s="222">
        <v>0</v>
      </c>
      <c r="F58" s="113"/>
      <c r="G58" s="113"/>
      <c r="H58" s="222">
        <v>12</v>
      </c>
      <c r="I58" s="183"/>
      <c r="J58" s="222">
        <v>15</v>
      </c>
      <c r="K58" s="113"/>
      <c r="L58" s="222">
        <v>20</v>
      </c>
      <c r="M58" s="113"/>
      <c r="N58" s="222">
        <v>25</v>
      </c>
      <c r="O58" s="133"/>
    </row>
    <row r="59" spans="1:15" x14ac:dyDescent="0.25">
      <c r="A59" s="219" t="s">
        <v>116</v>
      </c>
      <c r="B59" s="113"/>
      <c r="C59" s="113"/>
      <c r="D59" s="113"/>
      <c r="E59" s="138">
        <v>365</v>
      </c>
      <c r="F59" s="113"/>
      <c r="G59" s="113"/>
      <c r="H59" s="138">
        <v>365</v>
      </c>
      <c r="I59" s="218"/>
      <c r="J59" s="138">
        <v>365</v>
      </c>
      <c r="K59" s="113"/>
      <c r="L59" s="138">
        <v>365</v>
      </c>
      <c r="M59" s="113"/>
      <c r="N59" s="138">
        <v>365</v>
      </c>
      <c r="O59" s="133"/>
    </row>
    <row r="60" spans="1:15" x14ac:dyDescent="0.25">
      <c r="A60" s="219" t="s">
        <v>117</v>
      </c>
      <c r="B60" s="402" t="s">
        <v>66</v>
      </c>
      <c r="C60" s="403"/>
      <c r="D60" s="404"/>
      <c r="E60" s="223">
        <f>SUM(E58*E59)</f>
        <v>0</v>
      </c>
      <c r="F60" s="113"/>
      <c r="G60" s="113"/>
      <c r="H60" s="223">
        <f>SUM(H58*H59)</f>
        <v>4380</v>
      </c>
      <c r="I60" s="183"/>
      <c r="J60" s="223">
        <f>SUM(J58*J59)</f>
        <v>5475</v>
      </c>
      <c r="K60" s="113"/>
      <c r="L60" s="223">
        <f>SUM(L58*L59)</f>
        <v>7300</v>
      </c>
      <c r="M60" s="113"/>
      <c r="N60" s="223">
        <f>SUM(N58*N59)</f>
        <v>9125</v>
      </c>
      <c r="O60" s="133"/>
    </row>
    <row r="61" spans="1:15" x14ac:dyDescent="0.25">
      <c r="A61" s="219" t="s">
        <v>118</v>
      </c>
      <c r="B61" s="402" t="s">
        <v>68</v>
      </c>
      <c r="C61" s="403"/>
      <c r="D61" s="404"/>
      <c r="E61" s="224">
        <f>SUM(E60-E56)</f>
        <v>-5155.4801099999995</v>
      </c>
      <c r="F61" s="113"/>
      <c r="G61" s="113"/>
      <c r="H61" s="224">
        <f>SUM(H60-H56)</f>
        <v>3090.5512799999997</v>
      </c>
      <c r="I61" s="225"/>
      <c r="J61" s="224">
        <f>SUM(J60-J56)</f>
        <v>4050.8072999999999</v>
      </c>
      <c r="K61" s="113"/>
      <c r="L61" s="224">
        <f>SUM(L60-L56)</f>
        <v>6212.0581000000002</v>
      </c>
      <c r="M61" s="113"/>
      <c r="N61" s="224">
        <f>SUM(N60-N56)</f>
        <v>7963.9601000000002</v>
      </c>
      <c r="O61" s="133"/>
    </row>
    <row r="62" spans="1:15" x14ac:dyDescent="0.25">
      <c r="A62" s="219" t="s">
        <v>119</v>
      </c>
      <c r="B62" s="402" t="s">
        <v>70</v>
      </c>
      <c r="C62" s="403"/>
      <c r="D62" s="404"/>
      <c r="E62" s="138">
        <f>SUM(E60/E56)</f>
        <v>0</v>
      </c>
      <c r="F62" s="113"/>
      <c r="G62" s="113"/>
      <c r="H62" s="138">
        <f>SUM(H60/H56)</f>
        <v>3.3968004559343776</v>
      </c>
      <c r="I62" s="218"/>
      <c r="J62" s="138">
        <f>SUM(J60/J56)</f>
        <v>3.8442831507281281</v>
      </c>
      <c r="K62" s="113"/>
      <c r="L62" s="138">
        <f>SUM(L60/L56)</f>
        <v>6.7099171380383451</v>
      </c>
      <c r="M62" s="113"/>
      <c r="N62" s="138">
        <f>SUM(N60/N56)</f>
        <v>7.8593336887044103</v>
      </c>
      <c r="O62" s="133"/>
    </row>
    <row r="63" spans="1:15" x14ac:dyDescent="0.25">
      <c r="A63" s="219" t="s">
        <v>71</v>
      </c>
      <c r="B63" s="402" t="s">
        <v>120</v>
      </c>
      <c r="C63" s="403"/>
      <c r="D63" s="404"/>
      <c r="E63" s="138">
        <f>SUM(E61/E56*100)</f>
        <v>-100</v>
      </c>
      <c r="F63" s="113"/>
      <c r="G63" s="113"/>
      <c r="H63" s="138">
        <f>SUM(H61/H56*100)</f>
        <v>239.68004559343777</v>
      </c>
      <c r="I63" s="218"/>
      <c r="J63" s="138">
        <f>SUM(J61/J56*100)</f>
        <v>284.42831507281284</v>
      </c>
      <c r="K63" s="113"/>
      <c r="L63" s="138">
        <f>SUM(L61/L56*100)</f>
        <v>570.99171380383461</v>
      </c>
      <c r="M63" s="113"/>
      <c r="N63" s="138">
        <f>SUM(N61/N56*100)</f>
        <v>685.93336887044109</v>
      </c>
      <c r="O63" s="133"/>
    </row>
    <row r="64" spans="1:15" ht="15.75" thickBot="1" x14ac:dyDescent="0.3">
      <c r="A64" s="226" t="s">
        <v>121</v>
      </c>
      <c r="B64" s="386" t="s">
        <v>74</v>
      </c>
      <c r="C64" s="387"/>
      <c r="D64" s="388"/>
      <c r="E64" s="146">
        <v>0</v>
      </c>
      <c r="F64" s="209"/>
      <c r="G64" s="209"/>
      <c r="H64" s="146">
        <f>SUM(H56/H58)</f>
        <v>107.45406000000001</v>
      </c>
      <c r="I64" s="154"/>
      <c r="J64" s="146">
        <f>SUM(J56/J58)</f>
        <v>94.946179999999998</v>
      </c>
      <c r="K64" s="209"/>
      <c r="L64" s="146">
        <f>SUM(L56/L58)</f>
        <v>54.397095</v>
      </c>
      <c r="M64" s="209"/>
      <c r="N64" s="146">
        <f>SUM(N56/N58)</f>
        <v>46.441595999999997</v>
      </c>
      <c r="O64" s="133"/>
    </row>
    <row r="65" spans="1:15" x14ac:dyDescent="0.25">
      <c r="A65" s="13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33"/>
    </row>
  </sheetData>
  <mergeCells count="16">
    <mergeCell ref="B64:D64"/>
    <mergeCell ref="A1:N1"/>
    <mergeCell ref="A2:N2"/>
    <mergeCell ref="A4:N4"/>
    <mergeCell ref="A5:N5"/>
    <mergeCell ref="A10:A11"/>
    <mergeCell ref="B10:B11"/>
    <mergeCell ref="F10:F11"/>
    <mergeCell ref="G10:G11"/>
    <mergeCell ref="I10:I11"/>
    <mergeCell ref="K10:K11"/>
    <mergeCell ref="M10:M11"/>
    <mergeCell ref="B60:D60"/>
    <mergeCell ref="B61:D61"/>
    <mergeCell ref="B62:D62"/>
    <mergeCell ref="B63:D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9D8A-0EBA-4232-BB4B-CA7C9C35EEE4}">
  <dimension ref="A1:O66"/>
  <sheetViews>
    <sheetView zoomScale="70" zoomScaleNormal="70" workbookViewId="0">
      <selection activeCell="F45" sqref="F45"/>
    </sheetView>
  </sheetViews>
  <sheetFormatPr defaultColWidth="11.42578125" defaultRowHeight="15" x14ac:dyDescent="0.25"/>
  <cols>
    <col min="1" max="1" width="32.28515625" customWidth="1"/>
    <col min="8" max="8" width="12.42578125" bestFit="1" customWidth="1"/>
    <col min="257" max="257" width="24.28515625" customWidth="1"/>
    <col min="513" max="513" width="24.28515625" customWidth="1"/>
    <col min="769" max="769" width="24.28515625" customWidth="1"/>
    <col min="1025" max="1025" width="24.28515625" customWidth="1"/>
    <col min="1281" max="1281" width="24.28515625" customWidth="1"/>
    <col min="1537" max="1537" width="24.28515625" customWidth="1"/>
    <col min="1793" max="1793" width="24.28515625" customWidth="1"/>
    <col min="2049" max="2049" width="24.28515625" customWidth="1"/>
    <col min="2305" max="2305" width="24.28515625" customWidth="1"/>
    <col min="2561" max="2561" width="24.28515625" customWidth="1"/>
    <col min="2817" max="2817" width="24.28515625" customWidth="1"/>
    <col min="3073" max="3073" width="24.28515625" customWidth="1"/>
    <col min="3329" max="3329" width="24.28515625" customWidth="1"/>
    <col min="3585" max="3585" width="24.28515625" customWidth="1"/>
    <col min="3841" max="3841" width="24.28515625" customWidth="1"/>
    <col min="4097" max="4097" width="24.28515625" customWidth="1"/>
    <col min="4353" max="4353" width="24.28515625" customWidth="1"/>
    <col min="4609" max="4609" width="24.28515625" customWidth="1"/>
    <col min="4865" max="4865" width="24.28515625" customWidth="1"/>
    <col min="5121" max="5121" width="24.28515625" customWidth="1"/>
    <col min="5377" max="5377" width="24.28515625" customWidth="1"/>
    <col min="5633" max="5633" width="24.28515625" customWidth="1"/>
    <col min="5889" max="5889" width="24.28515625" customWidth="1"/>
    <col min="6145" max="6145" width="24.28515625" customWidth="1"/>
    <col min="6401" max="6401" width="24.28515625" customWidth="1"/>
    <col min="6657" max="6657" width="24.28515625" customWidth="1"/>
    <col min="6913" max="6913" width="24.28515625" customWidth="1"/>
    <col min="7169" max="7169" width="24.28515625" customWidth="1"/>
    <col min="7425" max="7425" width="24.28515625" customWidth="1"/>
    <col min="7681" max="7681" width="24.28515625" customWidth="1"/>
    <col min="7937" max="7937" width="24.28515625" customWidth="1"/>
    <col min="8193" max="8193" width="24.28515625" customWidth="1"/>
    <col min="8449" max="8449" width="24.28515625" customWidth="1"/>
    <col min="8705" max="8705" width="24.28515625" customWidth="1"/>
    <col min="8961" max="8961" width="24.28515625" customWidth="1"/>
    <col min="9217" max="9217" width="24.28515625" customWidth="1"/>
    <col min="9473" max="9473" width="24.28515625" customWidth="1"/>
    <col min="9729" max="9729" width="24.28515625" customWidth="1"/>
    <col min="9985" max="9985" width="24.28515625" customWidth="1"/>
    <col min="10241" max="10241" width="24.28515625" customWidth="1"/>
    <col min="10497" max="10497" width="24.28515625" customWidth="1"/>
    <col min="10753" max="10753" width="24.28515625" customWidth="1"/>
    <col min="11009" max="11009" width="24.28515625" customWidth="1"/>
    <col min="11265" max="11265" width="24.28515625" customWidth="1"/>
    <col min="11521" max="11521" width="24.28515625" customWidth="1"/>
    <col min="11777" max="11777" width="24.28515625" customWidth="1"/>
    <col min="12033" max="12033" width="24.28515625" customWidth="1"/>
    <col min="12289" max="12289" width="24.28515625" customWidth="1"/>
    <col min="12545" max="12545" width="24.28515625" customWidth="1"/>
    <col min="12801" max="12801" width="24.28515625" customWidth="1"/>
    <col min="13057" max="13057" width="24.28515625" customWidth="1"/>
    <col min="13313" max="13313" width="24.28515625" customWidth="1"/>
    <col min="13569" max="13569" width="24.28515625" customWidth="1"/>
    <col min="13825" max="13825" width="24.28515625" customWidth="1"/>
    <col min="14081" max="14081" width="24.28515625" customWidth="1"/>
    <col min="14337" max="14337" width="24.28515625" customWidth="1"/>
    <col min="14593" max="14593" width="24.28515625" customWidth="1"/>
    <col min="14849" max="14849" width="24.28515625" customWidth="1"/>
    <col min="15105" max="15105" width="24.28515625" customWidth="1"/>
    <col min="15361" max="15361" width="24.28515625" customWidth="1"/>
    <col min="15617" max="15617" width="24.28515625" customWidth="1"/>
    <col min="15873" max="15873" width="24.28515625" customWidth="1"/>
    <col min="16129" max="16129" width="24.28515625" customWidth="1"/>
  </cols>
  <sheetData>
    <row r="1" spans="1:15" ht="18" x14ac:dyDescent="0.25">
      <c r="A1" s="389" t="s">
        <v>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1"/>
      <c r="O1" s="100"/>
    </row>
    <row r="2" spans="1:15" ht="15.75" x14ac:dyDescent="0.25">
      <c r="A2" s="392" t="s">
        <v>0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4"/>
      <c r="O2" s="100"/>
    </row>
    <row r="3" spans="1:15" ht="15.75" x14ac:dyDescent="0.25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3"/>
      <c r="O3" s="100"/>
    </row>
    <row r="4" spans="1:15" ht="15.75" x14ac:dyDescent="0.25">
      <c r="A4" s="392" t="s">
        <v>77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4"/>
      <c r="O4" s="100"/>
    </row>
    <row r="5" spans="1:15" ht="18" x14ac:dyDescent="0.25">
      <c r="A5" s="395" t="s">
        <v>154</v>
      </c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7"/>
      <c r="O5" s="100"/>
    </row>
    <row r="6" spans="1:15" ht="18" x14ac:dyDescent="0.25">
      <c r="A6" s="104" t="s">
        <v>3</v>
      </c>
      <c r="B6" s="105"/>
      <c r="C6" s="105"/>
      <c r="D6" s="105"/>
      <c r="E6" s="105"/>
      <c r="F6" s="106" t="s">
        <v>0</v>
      </c>
      <c r="G6" s="106"/>
      <c r="H6" s="105"/>
      <c r="I6" s="105"/>
      <c r="J6" s="105"/>
      <c r="K6" s="105"/>
      <c r="L6" s="105"/>
      <c r="M6" s="107"/>
      <c r="N6" s="108"/>
      <c r="O6" s="100"/>
    </row>
    <row r="7" spans="1:15" x14ac:dyDescent="0.25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7"/>
      <c r="N7" s="108"/>
      <c r="O7" s="100"/>
    </row>
    <row r="8" spans="1:15" x14ac:dyDescent="0.25">
      <c r="A8" s="10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7"/>
      <c r="N8" s="108"/>
      <c r="O8" s="100"/>
    </row>
    <row r="9" spans="1:15" ht="15.75" thickBot="1" x14ac:dyDescent="0.3">
      <c r="A9" s="10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7"/>
      <c r="N9" s="108"/>
      <c r="O9" s="100"/>
    </row>
    <row r="10" spans="1:15" x14ac:dyDescent="0.25">
      <c r="A10" s="351" t="s">
        <v>5</v>
      </c>
      <c r="B10" s="351" t="s">
        <v>79</v>
      </c>
      <c r="C10" s="109" t="s">
        <v>80</v>
      </c>
      <c r="D10" s="109" t="s">
        <v>8</v>
      </c>
      <c r="E10" s="109" t="s">
        <v>9</v>
      </c>
      <c r="F10" s="351" t="s">
        <v>10</v>
      </c>
      <c r="G10" s="398" t="s">
        <v>79</v>
      </c>
      <c r="H10" s="109" t="s">
        <v>9</v>
      </c>
      <c r="I10" s="400" t="s">
        <v>79</v>
      </c>
      <c r="J10" s="109" t="s">
        <v>9</v>
      </c>
      <c r="K10" s="400" t="s">
        <v>79</v>
      </c>
      <c r="L10" s="109" t="s">
        <v>9</v>
      </c>
      <c r="M10" s="400" t="s">
        <v>79</v>
      </c>
      <c r="N10" s="109" t="s">
        <v>9</v>
      </c>
      <c r="O10" s="100"/>
    </row>
    <row r="11" spans="1:15" ht="15.75" thickBot="1" x14ac:dyDescent="0.3">
      <c r="A11" s="352"/>
      <c r="B11" s="352"/>
      <c r="C11" s="110" t="s">
        <v>11</v>
      </c>
      <c r="D11" s="110" t="s">
        <v>12</v>
      </c>
      <c r="E11" s="110" t="s">
        <v>13</v>
      </c>
      <c r="F11" s="352"/>
      <c r="G11" s="399"/>
      <c r="H11" s="111" t="s">
        <v>13</v>
      </c>
      <c r="I11" s="401"/>
      <c r="J11" s="111" t="s">
        <v>13</v>
      </c>
      <c r="K11" s="401"/>
      <c r="L11" s="111" t="s">
        <v>13</v>
      </c>
      <c r="M11" s="401"/>
      <c r="N11" s="111" t="s">
        <v>13</v>
      </c>
      <c r="O11" s="100"/>
    </row>
    <row r="12" spans="1:15" ht="15.75" thickBot="1" x14ac:dyDescent="0.3">
      <c r="A12" s="112"/>
      <c r="B12" s="113"/>
      <c r="C12" s="113"/>
      <c r="D12" s="113"/>
      <c r="E12" s="114" t="s">
        <v>162</v>
      </c>
      <c r="F12" s="113"/>
      <c r="G12" s="113"/>
      <c r="H12" s="110" t="s">
        <v>81</v>
      </c>
      <c r="I12" s="113"/>
      <c r="J12" s="110" t="s">
        <v>82</v>
      </c>
      <c r="K12" s="113"/>
      <c r="L12" s="110" t="s">
        <v>83</v>
      </c>
      <c r="M12" s="113"/>
      <c r="N12" s="110" t="s">
        <v>84</v>
      </c>
      <c r="O12" s="100"/>
    </row>
    <row r="13" spans="1:15" ht="16.5" thickBot="1" x14ac:dyDescent="0.3">
      <c r="A13" s="115" t="s">
        <v>14</v>
      </c>
      <c r="B13" s="105"/>
      <c r="C13" s="105"/>
      <c r="D13" s="105"/>
      <c r="E13" s="105"/>
      <c r="F13" s="105"/>
      <c r="G13" s="100"/>
      <c r="H13" s="116"/>
      <c r="I13" s="116"/>
      <c r="J13" s="100"/>
      <c r="K13" s="100"/>
      <c r="L13" s="100"/>
      <c r="M13" s="116"/>
      <c r="N13" s="117"/>
      <c r="O13" s="100"/>
    </row>
    <row r="14" spans="1:15" ht="15.75" thickBot="1" x14ac:dyDescent="0.3">
      <c r="A14" s="104" t="s">
        <v>15</v>
      </c>
      <c r="B14" s="105"/>
      <c r="C14" s="118"/>
      <c r="D14" s="105"/>
      <c r="E14" s="119">
        <f>SUM(E16:E29)</f>
        <v>900</v>
      </c>
      <c r="F14" s="120">
        <f>SUM(F16:F29)</f>
        <v>12.551128171125159</v>
      </c>
      <c r="G14" s="100"/>
      <c r="H14" s="120">
        <f>SUM(H16:H29)</f>
        <v>760</v>
      </c>
      <c r="I14" s="121"/>
      <c r="J14" s="120">
        <f>SUM(J16:J29)</f>
        <v>780</v>
      </c>
      <c r="K14" s="121"/>
      <c r="L14" s="120">
        <f>SUM(L16:L29)</f>
        <v>840</v>
      </c>
      <c r="M14" s="121"/>
      <c r="N14" s="120">
        <f>SUM(N16:N29)</f>
        <v>900</v>
      </c>
      <c r="O14" s="100"/>
    </row>
    <row r="15" spans="1:15" ht="15.75" thickBot="1" x14ac:dyDescent="0.3">
      <c r="A15" s="104" t="s">
        <v>86</v>
      </c>
      <c r="B15" s="105"/>
      <c r="C15" s="118"/>
      <c r="D15" s="105"/>
      <c r="E15" s="122"/>
      <c r="F15" s="121"/>
      <c r="G15" s="100"/>
      <c r="H15" s="123"/>
      <c r="I15" s="123"/>
      <c r="J15" s="100"/>
      <c r="K15" s="100"/>
      <c r="L15" s="100"/>
      <c r="M15" s="123"/>
      <c r="N15" s="124"/>
      <c r="O15" s="100"/>
    </row>
    <row r="16" spans="1:15" x14ac:dyDescent="0.25">
      <c r="A16" s="125" t="s">
        <v>87</v>
      </c>
      <c r="B16" s="126">
        <v>10</v>
      </c>
      <c r="C16" s="126" t="s">
        <v>17</v>
      </c>
      <c r="D16" s="316">
        <v>10</v>
      </c>
      <c r="E16" s="316">
        <f t="shared" ref="E16:E18" si="0">SUM(B16*D16)</f>
        <v>100</v>
      </c>
      <c r="F16" s="316">
        <f>SUM(E16*100/$E$57)</f>
        <v>1.3945697967916846</v>
      </c>
      <c r="G16" s="317">
        <v>0</v>
      </c>
      <c r="H16" s="318">
        <f t="shared" ref="H16:H18" si="1">SUM(D16*G16)</f>
        <v>0</v>
      </c>
      <c r="I16" s="317">
        <v>0</v>
      </c>
      <c r="J16" s="317">
        <f t="shared" ref="J16:J18" si="2">SUM(I16*D16)</f>
        <v>0</v>
      </c>
      <c r="K16" s="317">
        <v>0</v>
      </c>
      <c r="L16" s="317">
        <f t="shared" ref="L16:L18" si="3">SUM(K16*D16)</f>
        <v>0</v>
      </c>
      <c r="M16" s="317">
        <v>0</v>
      </c>
      <c r="N16" s="319">
        <f t="shared" ref="N16:N18" si="4">SUM(M16*D16)</f>
        <v>0</v>
      </c>
      <c r="O16" s="133"/>
    </row>
    <row r="17" spans="1:15" x14ac:dyDescent="0.25">
      <c r="A17" s="134" t="s">
        <v>155</v>
      </c>
      <c r="B17" s="135">
        <v>10</v>
      </c>
      <c r="C17" s="135" t="s">
        <v>17</v>
      </c>
      <c r="D17" s="313">
        <v>10</v>
      </c>
      <c r="E17" s="313">
        <f t="shared" si="0"/>
        <v>100</v>
      </c>
      <c r="F17" s="313">
        <f>SUM(E17*100/$E$57)</f>
        <v>1.3945697967916846</v>
      </c>
      <c r="G17" s="314">
        <v>0</v>
      </c>
      <c r="H17" s="315">
        <f t="shared" si="1"/>
        <v>0</v>
      </c>
      <c r="I17" s="314">
        <v>0</v>
      </c>
      <c r="J17" s="314">
        <f t="shared" si="2"/>
        <v>0</v>
      </c>
      <c r="K17" s="314">
        <v>0</v>
      </c>
      <c r="L17" s="314">
        <f t="shared" si="3"/>
        <v>0</v>
      </c>
      <c r="M17" s="314">
        <v>0</v>
      </c>
      <c r="N17" s="320">
        <f t="shared" si="4"/>
        <v>0</v>
      </c>
      <c r="O17" s="133"/>
    </row>
    <row r="18" spans="1:15" ht="15.75" thickBot="1" x14ac:dyDescent="0.3">
      <c r="A18" s="142" t="s">
        <v>156</v>
      </c>
      <c r="B18" s="143">
        <v>10</v>
      </c>
      <c r="C18" s="143" t="s">
        <v>17</v>
      </c>
      <c r="D18" s="321">
        <v>10</v>
      </c>
      <c r="E18" s="321">
        <f t="shared" si="0"/>
        <v>100</v>
      </c>
      <c r="F18" s="321">
        <f>SUM(E18*100/$E$57)</f>
        <v>1.3945697967916846</v>
      </c>
      <c r="G18" s="322">
        <v>0</v>
      </c>
      <c r="H18" s="323">
        <f t="shared" si="1"/>
        <v>0</v>
      </c>
      <c r="I18" s="322">
        <v>0</v>
      </c>
      <c r="J18" s="322">
        <f t="shared" si="2"/>
        <v>0</v>
      </c>
      <c r="K18" s="322">
        <v>0</v>
      </c>
      <c r="L18" s="322">
        <f t="shared" si="3"/>
        <v>0</v>
      </c>
      <c r="M18" s="322">
        <v>0</v>
      </c>
      <c r="N18" s="324">
        <f t="shared" si="4"/>
        <v>0</v>
      </c>
      <c r="O18" s="133"/>
    </row>
    <row r="19" spans="1:15" ht="15.75" thickBot="1" x14ac:dyDescent="0.3">
      <c r="A19" s="151" t="s">
        <v>90</v>
      </c>
      <c r="B19" s="169"/>
      <c r="C19" s="169"/>
      <c r="D19" s="218"/>
      <c r="E19" s="218"/>
      <c r="F19" s="218"/>
      <c r="G19" s="312"/>
      <c r="H19" s="123"/>
      <c r="I19" s="123"/>
      <c r="J19" s="312"/>
      <c r="K19" s="312"/>
      <c r="L19" s="312"/>
      <c r="M19" s="123"/>
      <c r="N19" s="123"/>
      <c r="O19" s="133"/>
    </row>
    <row r="20" spans="1:15" x14ac:dyDescent="0.25">
      <c r="A20" s="125" t="s">
        <v>91</v>
      </c>
      <c r="B20" s="126">
        <v>7</v>
      </c>
      <c r="C20" s="126" t="s">
        <v>17</v>
      </c>
      <c r="D20" s="316">
        <v>10</v>
      </c>
      <c r="E20" s="316">
        <f t="shared" ref="E20:E29" si="5">SUM(B20*D20)</f>
        <v>70</v>
      </c>
      <c r="F20" s="316">
        <f t="shared" ref="F20:F29" si="6">SUM(E20*100/$E$57)</f>
        <v>0.97619885775417914</v>
      </c>
      <c r="G20" s="317">
        <v>6</v>
      </c>
      <c r="H20" s="318">
        <f t="shared" ref="H20:H29" si="7">SUM(D20*G20)</f>
        <v>60</v>
      </c>
      <c r="I20" s="318">
        <v>6</v>
      </c>
      <c r="J20" s="317">
        <f t="shared" ref="J20:J29" si="8">SUM(I20*D20)</f>
        <v>60</v>
      </c>
      <c r="K20" s="317">
        <v>6</v>
      </c>
      <c r="L20" s="317">
        <f t="shared" ref="L20:L29" si="9">SUM(K20*D20)</f>
        <v>60</v>
      </c>
      <c r="M20" s="318">
        <v>6</v>
      </c>
      <c r="N20" s="319">
        <f t="shared" ref="N20:N29" si="10">SUM(M20*D20)</f>
        <v>60</v>
      </c>
      <c r="O20" s="133"/>
    </row>
    <row r="21" spans="1:15" x14ac:dyDescent="0.25">
      <c r="A21" s="134" t="s">
        <v>93</v>
      </c>
      <c r="B21" s="135">
        <v>5</v>
      </c>
      <c r="C21" s="135" t="s">
        <v>17</v>
      </c>
      <c r="D21" s="313">
        <v>10</v>
      </c>
      <c r="E21" s="313">
        <f t="shared" si="5"/>
        <v>50</v>
      </c>
      <c r="F21" s="313">
        <f t="shared" si="6"/>
        <v>0.69728489839584229</v>
      </c>
      <c r="G21" s="314">
        <v>21</v>
      </c>
      <c r="H21" s="315">
        <f t="shared" si="7"/>
        <v>210</v>
      </c>
      <c r="I21" s="315">
        <v>18</v>
      </c>
      <c r="J21" s="314">
        <f t="shared" si="8"/>
        <v>180</v>
      </c>
      <c r="K21" s="314">
        <v>18</v>
      </c>
      <c r="L21" s="314">
        <f t="shared" si="9"/>
        <v>180</v>
      </c>
      <c r="M21" s="315">
        <v>18</v>
      </c>
      <c r="N21" s="320">
        <f t="shared" si="10"/>
        <v>180</v>
      </c>
      <c r="O21" s="133"/>
    </row>
    <row r="22" spans="1:15" x14ac:dyDescent="0.25">
      <c r="A22" s="134" t="s">
        <v>94</v>
      </c>
      <c r="B22" s="135">
        <v>12</v>
      </c>
      <c r="C22" s="135" t="s">
        <v>17</v>
      </c>
      <c r="D22" s="313">
        <v>10</v>
      </c>
      <c r="E22" s="313">
        <f t="shared" si="5"/>
        <v>120</v>
      </c>
      <c r="F22" s="313">
        <f t="shared" si="6"/>
        <v>1.6734837561500213</v>
      </c>
      <c r="G22" s="314">
        <v>12</v>
      </c>
      <c r="H22" s="315">
        <f t="shared" si="7"/>
        <v>120</v>
      </c>
      <c r="I22" s="315">
        <v>12</v>
      </c>
      <c r="J22" s="314">
        <f t="shared" si="8"/>
        <v>120</v>
      </c>
      <c r="K22" s="314">
        <v>12</v>
      </c>
      <c r="L22" s="314">
        <f t="shared" si="9"/>
        <v>120</v>
      </c>
      <c r="M22" s="315">
        <v>12</v>
      </c>
      <c r="N22" s="320">
        <f t="shared" si="10"/>
        <v>120</v>
      </c>
      <c r="O22" s="133"/>
    </row>
    <row r="23" spans="1:15" x14ac:dyDescent="0.25">
      <c r="A23" s="134" t="s">
        <v>95</v>
      </c>
      <c r="B23" s="135">
        <v>6</v>
      </c>
      <c r="C23" s="135" t="s">
        <v>17</v>
      </c>
      <c r="D23" s="313">
        <v>10</v>
      </c>
      <c r="E23" s="313">
        <f t="shared" si="5"/>
        <v>60</v>
      </c>
      <c r="F23" s="313">
        <f t="shared" si="6"/>
        <v>0.83674187807501066</v>
      </c>
      <c r="G23" s="314">
        <v>3</v>
      </c>
      <c r="H23" s="315">
        <f t="shared" si="7"/>
        <v>30</v>
      </c>
      <c r="I23" s="315">
        <v>2</v>
      </c>
      <c r="J23" s="314">
        <f t="shared" si="8"/>
        <v>20</v>
      </c>
      <c r="K23" s="314">
        <v>2</v>
      </c>
      <c r="L23" s="314">
        <f t="shared" si="9"/>
        <v>20</v>
      </c>
      <c r="M23" s="315">
        <v>3</v>
      </c>
      <c r="N23" s="320">
        <f t="shared" si="10"/>
        <v>30</v>
      </c>
      <c r="O23" s="133"/>
    </row>
    <row r="24" spans="1:15" x14ac:dyDescent="0.25">
      <c r="A24" s="134" t="s">
        <v>96</v>
      </c>
      <c r="B24" s="135">
        <v>12</v>
      </c>
      <c r="C24" s="135" t="s">
        <v>17</v>
      </c>
      <c r="D24" s="313">
        <v>10</v>
      </c>
      <c r="E24" s="313">
        <f t="shared" si="5"/>
        <v>120</v>
      </c>
      <c r="F24" s="313">
        <f t="shared" si="6"/>
        <v>1.6734837561500213</v>
      </c>
      <c r="G24" s="314">
        <v>3</v>
      </c>
      <c r="H24" s="315">
        <f t="shared" si="7"/>
        <v>30</v>
      </c>
      <c r="I24" s="315">
        <v>3</v>
      </c>
      <c r="J24" s="314">
        <f t="shared" si="8"/>
        <v>30</v>
      </c>
      <c r="K24" s="314">
        <v>3</v>
      </c>
      <c r="L24" s="314">
        <f t="shared" si="9"/>
        <v>30</v>
      </c>
      <c r="M24" s="315">
        <v>2</v>
      </c>
      <c r="N24" s="320">
        <f t="shared" si="10"/>
        <v>20</v>
      </c>
      <c r="O24" s="133"/>
    </row>
    <row r="25" spans="1:15" x14ac:dyDescent="0.25">
      <c r="A25" s="134" t="s">
        <v>97</v>
      </c>
      <c r="B25" s="135">
        <v>6</v>
      </c>
      <c r="C25" s="135" t="s">
        <v>17</v>
      </c>
      <c r="D25" s="313">
        <v>10</v>
      </c>
      <c r="E25" s="313">
        <f t="shared" si="5"/>
        <v>60</v>
      </c>
      <c r="F25" s="313">
        <f t="shared" si="6"/>
        <v>0.83674187807501066</v>
      </c>
      <c r="G25" s="314">
        <v>6</v>
      </c>
      <c r="H25" s="315">
        <f t="shared" si="7"/>
        <v>60</v>
      </c>
      <c r="I25" s="315">
        <v>6</v>
      </c>
      <c r="J25" s="314">
        <f t="shared" si="8"/>
        <v>60</v>
      </c>
      <c r="K25" s="314">
        <v>6</v>
      </c>
      <c r="L25" s="314">
        <f t="shared" si="9"/>
        <v>60</v>
      </c>
      <c r="M25" s="315">
        <v>6</v>
      </c>
      <c r="N25" s="320">
        <f t="shared" si="10"/>
        <v>60</v>
      </c>
      <c r="O25" s="133"/>
    </row>
    <row r="26" spans="1:15" x14ac:dyDescent="0.25">
      <c r="A26" s="134" t="s">
        <v>160</v>
      </c>
      <c r="B26" s="135">
        <v>12</v>
      </c>
      <c r="C26" s="135" t="s">
        <v>17</v>
      </c>
      <c r="D26" s="313">
        <v>10</v>
      </c>
      <c r="E26" s="313">
        <f t="shared" si="5"/>
        <v>120</v>
      </c>
      <c r="F26" s="313">
        <f t="shared" si="6"/>
        <v>1.6734837561500213</v>
      </c>
      <c r="G26" s="314">
        <v>12</v>
      </c>
      <c r="H26" s="315">
        <f t="shared" si="7"/>
        <v>120</v>
      </c>
      <c r="I26" s="315">
        <v>12</v>
      </c>
      <c r="J26" s="314">
        <f t="shared" si="8"/>
        <v>120</v>
      </c>
      <c r="K26" s="314">
        <v>12</v>
      </c>
      <c r="L26" s="314">
        <f t="shared" si="9"/>
        <v>120</v>
      </c>
      <c r="M26" s="315">
        <v>12</v>
      </c>
      <c r="N26" s="320">
        <f t="shared" si="10"/>
        <v>120</v>
      </c>
      <c r="O26" s="133"/>
    </row>
    <row r="27" spans="1:15" x14ac:dyDescent="0.25">
      <c r="A27" s="134" t="s">
        <v>161</v>
      </c>
      <c r="B27" s="135">
        <v>0</v>
      </c>
      <c r="C27" s="135" t="s">
        <v>17</v>
      </c>
      <c r="D27" s="313">
        <v>10</v>
      </c>
      <c r="E27" s="313">
        <f t="shared" si="5"/>
        <v>0</v>
      </c>
      <c r="F27" s="313">
        <f t="shared" si="6"/>
        <v>0</v>
      </c>
      <c r="G27" s="314">
        <v>5</v>
      </c>
      <c r="H27" s="315">
        <f t="shared" ref="H27" si="11">SUM(D27*G27)</f>
        <v>50</v>
      </c>
      <c r="I27" s="315">
        <v>5</v>
      </c>
      <c r="J27" s="314">
        <f t="shared" ref="J27" si="12">SUM(I27*D27)</f>
        <v>50</v>
      </c>
      <c r="K27" s="314">
        <v>5</v>
      </c>
      <c r="L27" s="314">
        <f t="shared" ref="L27" si="13">SUM(K27*D27)</f>
        <v>50</v>
      </c>
      <c r="M27" s="315">
        <v>5</v>
      </c>
      <c r="N27" s="320">
        <f t="shared" ref="N27" si="14">SUM(M27*D27)</f>
        <v>50</v>
      </c>
      <c r="O27" s="133"/>
    </row>
    <row r="28" spans="1:15" x14ac:dyDescent="0.25">
      <c r="A28" s="134" t="s">
        <v>98</v>
      </c>
      <c r="B28" s="135">
        <v>0</v>
      </c>
      <c r="C28" s="135" t="s">
        <v>17</v>
      </c>
      <c r="D28" s="313">
        <v>10</v>
      </c>
      <c r="E28" s="313">
        <f t="shared" si="5"/>
        <v>0</v>
      </c>
      <c r="F28" s="313">
        <f t="shared" si="6"/>
        <v>0</v>
      </c>
      <c r="G28" s="314">
        <v>5</v>
      </c>
      <c r="H28" s="315">
        <f t="shared" si="7"/>
        <v>50</v>
      </c>
      <c r="I28" s="315">
        <v>8</v>
      </c>
      <c r="J28" s="314">
        <f t="shared" si="8"/>
        <v>80</v>
      </c>
      <c r="K28" s="314">
        <v>8</v>
      </c>
      <c r="L28" s="314">
        <f t="shared" si="9"/>
        <v>80</v>
      </c>
      <c r="M28" s="315">
        <v>8</v>
      </c>
      <c r="N28" s="320">
        <f t="shared" si="10"/>
        <v>80</v>
      </c>
      <c r="O28" s="133"/>
    </row>
    <row r="29" spans="1:15" ht="15.75" thickBot="1" x14ac:dyDescent="0.3">
      <c r="A29" s="142" t="s">
        <v>157</v>
      </c>
      <c r="B29" s="143">
        <v>0</v>
      </c>
      <c r="C29" s="143" t="s">
        <v>17</v>
      </c>
      <c r="D29" s="321">
        <v>10</v>
      </c>
      <c r="E29" s="321">
        <f t="shared" si="5"/>
        <v>0</v>
      </c>
      <c r="F29" s="321">
        <f t="shared" si="6"/>
        <v>0</v>
      </c>
      <c r="G29" s="322">
        <v>3</v>
      </c>
      <c r="H29" s="323">
        <f t="shared" si="7"/>
        <v>30</v>
      </c>
      <c r="I29" s="323">
        <v>6</v>
      </c>
      <c r="J29" s="322">
        <f t="shared" si="8"/>
        <v>60</v>
      </c>
      <c r="K29" s="322">
        <v>12</v>
      </c>
      <c r="L29" s="322">
        <f t="shared" si="9"/>
        <v>120</v>
      </c>
      <c r="M29" s="323">
        <v>18</v>
      </c>
      <c r="N29" s="324">
        <f t="shared" si="10"/>
        <v>180</v>
      </c>
      <c r="O29" s="133"/>
    </row>
    <row r="30" spans="1:15" ht="15.75" thickBot="1" x14ac:dyDescent="0.3">
      <c r="A30" s="168"/>
      <c r="B30" s="133"/>
      <c r="C30" s="169"/>
      <c r="D30" s="169"/>
      <c r="E30" s="113"/>
      <c r="F30" s="113"/>
      <c r="G30" s="133"/>
      <c r="H30" s="123"/>
      <c r="I30" s="123"/>
      <c r="J30" s="133"/>
      <c r="K30" s="133"/>
      <c r="L30" s="133"/>
      <c r="M30" s="123"/>
      <c r="N30" s="124"/>
      <c r="O30" s="133"/>
    </row>
    <row r="31" spans="1:15" ht="15.75" thickBot="1" x14ac:dyDescent="0.3">
      <c r="A31" s="170" t="s">
        <v>25</v>
      </c>
      <c r="B31" s="133"/>
      <c r="C31" s="169"/>
      <c r="D31" s="169"/>
      <c r="E31" s="171">
        <f>SUM(E32:E32)</f>
        <v>1600</v>
      </c>
      <c r="F31" s="172">
        <f>SUM(F32:F32)</f>
        <v>22.313116748666953</v>
      </c>
      <c r="G31" s="133"/>
      <c r="H31" s="172">
        <f>SUM(H32:H32)</f>
        <v>0</v>
      </c>
      <c r="I31" s="173"/>
      <c r="J31" s="172">
        <f>SUM(J32:J32)</f>
        <v>0</v>
      </c>
      <c r="K31" s="173"/>
      <c r="L31" s="172">
        <f>SUM(L32:L32)</f>
        <v>0</v>
      </c>
      <c r="M31" s="173"/>
      <c r="N31" s="172">
        <f>SUM(N32:N32)</f>
        <v>0</v>
      </c>
      <c r="O31" s="133"/>
    </row>
    <row r="32" spans="1:15" ht="15.75" thickBot="1" x14ac:dyDescent="0.3">
      <c r="A32" s="174" t="s">
        <v>158</v>
      </c>
      <c r="B32" s="175">
        <v>2000</v>
      </c>
      <c r="C32" s="175" t="s">
        <v>101</v>
      </c>
      <c r="D32" s="325">
        <v>0.8</v>
      </c>
      <c r="E32" s="325">
        <f>SUM(B32*D32)</f>
        <v>1600</v>
      </c>
      <c r="F32" s="325">
        <f>SUM(E32*100/$E$57)</f>
        <v>22.313116748666953</v>
      </c>
      <c r="G32" s="180">
        <v>0</v>
      </c>
      <c r="H32" s="179">
        <f>SUM(D32*G32)</f>
        <v>0</v>
      </c>
      <c r="I32" s="180">
        <v>0</v>
      </c>
      <c r="J32" s="180">
        <f>SUM(I32*D32)</f>
        <v>0</v>
      </c>
      <c r="K32" s="180">
        <v>0</v>
      </c>
      <c r="L32" s="180">
        <f>SUM(K32*D32)</f>
        <v>0</v>
      </c>
      <c r="M32" s="180">
        <v>0</v>
      </c>
      <c r="N32" s="181">
        <f>SUM(M32*D32)</f>
        <v>0</v>
      </c>
      <c r="O32" s="133"/>
    </row>
    <row r="33" spans="1:15" ht="15.75" thickBot="1" x14ac:dyDescent="0.3">
      <c r="A33" s="168"/>
      <c r="B33" s="169"/>
      <c r="C33" s="169"/>
      <c r="D33" s="169"/>
      <c r="E33" s="182"/>
      <c r="F33" s="113"/>
      <c r="G33" s="113"/>
      <c r="H33" s="123"/>
      <c r="I33" s="123"/>
      <c r="J33" s="113"/>
      <c r="K33" s="113"/>
      <c r="L33" s="113"/>
      <c r="M33" s="123"/>
      <c r="N33" s="124"/>
      <c r="O33" s="133"/>
    </row>
    <row r="34" spans="1:15" ht="15.75" thickBot="1" x14ac:dyDescent="0.3">
      <c r="A34" s="170" t="s">
        <v>28</v>
      </c>
      <c r="B34" s="183"/>
      <c r="C34" s="169"/>
      <c r="D34" s="169"/>
      <c r="E34" s="172">
        <f>SUM(E35:E37)</f>
        <v>134.80000000000001</v>
      </c>
      <c r="F34" s="172">
        <f>SUM(F35:F37)</f>
        <v>1.8798800860751907</v>
      </c>
      <c r="G34" s="113"/>
      <c r="H34" s="172">
        <f>SUM(H35:H37)</f>
        <v>202.2</v>
      </c>
      <c r="I34" s="173"/>
      <c r="J34" s="172">
        <f>SUM(J35:J37)</f>
        <v>269.60000000000002</v>
      </c>
      <c r="K34" s="173"/>
      <c r="L34" s="172">
        <f>SUM(L35:L37)</f>
        <v>269.60000000000002</v>
      </c>
      <c r="M34" s="173"/>
      <c r="N34" s="172">
        <f>SUM(N35:N37)</f>
        <v>269.60000000000002</v>
      </c>
      <c r="O34" s="133"/>
    </row>
    <row r="35" spans="1:15" x14ac:dyDescent="0.25">
      <c r="A35" s="184" t="s">
        <v>102</v>
      </c>
      <c r="B35" s="185">
        <v>2</v>
      </c>
      <c r="C35" s="126" t="s">
        <v>30</v>
      </c>
      <c r="D35" s="127">
        <v>32</v>
      </c>
      <c r="E35" s="326">
        <f>SUM(B35*D35)</f>
        <v>64</v>
      </c>
      <c r="F35" s="327">
        <f>SUM(E35*100/$E$57)</f>
        <v>0.89252466994667812</v>
      </c>
      <c r="G35" s="186">
        <v>3</v>
      </c>
      <c r="H35" s="131">
        <f>SUM(D35*G35)</f>
        <v>96</v>
      </c>
      <c r="I35" s="187">
        <v>4</v>
      </c>
      <c r="J35" s="132">
        <f>SUM(I35*D35)</f>
        <v>128</v>
      </c>
      <c r="K35" s="130">
        <v>4</v>
      </c>
      <c r="L35" s="132">
        <f>SUM(K35*D35)</f>
        <v>128</v>
      </c>
      <c r="M35" s="187">
        <v>4</v>
      </c>
      <c r="N35" s="131">
        <f>SUM(M35*D35)</f>
        <v>128</v>
      </c>
      <c r="O35" s="133"/>
    </row>
    <row r="36" spans="1:15" x14ac:dyDescent="0.25">
      <c r="A36" s="188" t="s">
        <v>103</v>
      </c>
      <c r="B36" s="189">
        <v>2</v>
      </c>
      <c r="C36" s="135" t="s">
        <v>30</v>
      </c>
      <c r="D36" s="136">
        <v>30</v>
      </c>
      <c r="E36" s="328">
        <f>SUM(B36*D36)</f>
        <v>60</v>
      </c>
      <c r="F36" s="329">
        <f>SUM(E36*100/$E$57)</f>
        <v>0.83674187807501066</v>
      </c>
      <c r="G36" s="190">
        <v>3</v>
      </c>
      <c r="H36" s="140">
        <f>SUM(D36*G36)</f>
        <v>90</v>
      </c>
      <c r="I36" s="166">
        <v>4</v>
      </c>
      <c r="J36" s="141">
        <f>SUM(I36*D36)</f>
        <v>120</v>
      </c>
      <c r="K36" s="139">
        <v>4</v>
      </c>
      <c r="L36" s="141">
        <f>SUM(K36*D36)</f>
        <v>120</v>
      </c>
      <c r="M36" s="166">
        <v>4</v>
      </c>
      <c r="N36" s="140">
        <f>SUM(M36*D36)</f>
        <v>120</v>
      </c>
      <c r="O36" s="133"/>
    </row>
    <row r="37" spans="1:15" ht="15.75" thickBot="1" x14ac:dyDescent="0.3">
      <c r="A37" s="191" t="s">
        <v>104</v>
      </c>
      <c r="B37" s="192">
        <v>2</v>
      </c>
      <c r="C37" s="143" t="s">
        <v>34</v>
      </c>
      <c r="D37" s="144">
        <v>5.4</v>
      </c>
      <c r="E37" s="330">
        <f>SUM(B37*D37)</f>
        <v>10.8</v>
      </c>
      <c r="F37" s="331">
        <f>SUM(E37*100/$E$57)</f>
        <v>0.15061353805350192</v>
      </c>
      <c r="G37" s="149">
        <v>3</v>
      </c>
      <c r="H37" s="148">
        <f>SUM(D37*G37)</f>
        <v>16.200000000000003</v>
      </c>
      <c r="I37" s="149">
        <v>4</v>
      </c>
      <c r="J37" s="150">
        <f>SUM(I37*D37)</f>
        <v>21.6</v>
      </c>
      <c r="K37" s="149">
        <v>4</v>
      </c>
      <c r="L37" s="150">
        <f>SUM(K37*D37)</f>
        <v>21.6</v>
      </c>
      <c r="M37" s="167">
        <v>4</v>
      </c>
      <c r="N37" s="148">
        <f>SUM(M37*D37)</f>
        <v>21.6</v>
      </c>
      <c r="O37" s="133"/>
    </row>
    <row r="38" spans="1:15" ht="15.75" thickBot="1" x14ac:dyDescent="0.3">
      <c r="A38" s="168"/>
      <c r="B38" s="183"/>
      <c r="C38" s="169"/>
      <c r="D38" s="169"/>
      <c r="E38" s="113"/>
      <c r="F38" s="113"/>
      <c r="G38" s="133"/>
      <c r="H38" s="123"/>
      <c r="I38" s="123"/>
      <c r="J38" s="133"/>
      <c r="K38" s="133"/>
      <c r="L38" s="133"/>
      <c r="M38" s="123"/>
      <c r="N38" s="124"/>
      <c r="O38" s="133"/>
    </row>
    <row r="39" spans="1:15" ht="15.75" thickBot="1" x14ac:dyDescent="0.3">
      <c r="A39" s="170" t="s">
        <v>32</v>
      </c>
      <c r="B39" s="183"/>
      <c r="C39" s="169"/>
      <c r="D39" s="169"/>
      <c r="E39" s="172">
        <f>SUM(E40:E41)</f>
        <v>96</v>
      </c>
      <c r="F39" s="172">
        <f>SUM(F40:F41)</f>
        <v>1.338787004920017</v>
      </c>
      <c r="G39" s="133"/>
      <c r="H39" s="172">
        <f>SUM(H40:H41)</f>
        <v>96</v>
      </c>
      <c r="I39" s="173"/>
      <c r="J39" s="172">
        <f>SUM(J40:J41)</f>
        <v>96</v>
      </c>
      <c r="K39" s="173"/>
      <c r="L39" s="172">
        <f>SUM(L40:L41)</f>
        <v>96</v>
      </c>
      <c r="M39" s="173"/>
      <c r="N39" s="172">
        <f>SUM(N40:N41)</f>
        <v>96</v>
      </c>
      <c r="O39" s="133"/>
    </row>
    <row r="40" spans="1:15" x14ac:dyDescent="0.25">
      <c r="A40" s="193" t="s">
        <v>105</v>
      </c>
      <c r="B40" s="194">
        <v>4</v>
      </c>
      <c r="C40" s="195" t="s">
        <v>34</v>
      </c>
      <c r="D40" s="196">
        <v>12</v>
      </c>
      <c r="E40" s="326">
        <f>SUM(B40*D40)</f>
        <v>48</v>
      </c>
      <c r="F40" s="327">
        <f>SUM(E40*100/$E$57)</f>
        <v>0.6693935024600085</v>
      </c>
      <c r="G40" s="130">
        <v>4</v>
      </c>
      <c r="H40" s="131">
        <f>SUM(D40*G40)</f>
        <v>48</v>
      </c>
      <c r="I40" s="187">
        <v>4</v>
      </c>
      <c r="J40" s="132">
        <f>SUM(I40*D40)</f>
        <v>48</v>
      </c>
      <c r="K40" s="130">
        <v>4</v>
      </c>
      <c r="L40" s="132">
        <f>SUM(K40*D40)</f>
        <v>48</v>
      </c>
      <c r="M40" s="187">
        <v>4</v>
      </c>
      <c r="N40" s="131">
        <f>SUM(M40*D40)</f>
        <v>48</v>
      </c>
      <c r="O40" s="133"/>
    </row>
    <row r="41" spans="1:15" ht="15.75" thickBot="1" x14ac:dyDescent="0.3">
      <c r="A41" s="197" t="s">
        <v>106</v>
      </c>
      <c r="B41" s="198">
        <v>4</v>
      </c>
      <c r="C41" s="199" t="s">
        <v>107</v>
      </c>
      <c r="D41" s="200">
        <v>12</v>
      </c>
      <c r="E41" s="330">
        <f>SUM(B41*D41)</f>
        <v>48</v>
      </c>
      <c r="F41" s="331">
        <f>SUM(E41*100/$E$57)</f>
        <v>0.6693935024600085</v>
      </c>
      <c r="G41" s="149">
        <v>4</v>
      </c>
      <c r="H41" s="148">
        <f>SUM(D41*G41)</f>
        <v>48</v>
      </c>
      <c r="I41" s="167">
        <v>4</v>
      </c>
      <c r="J41" s="150">
        <f>SUM(I41*D41)</f>
        <v>48</v>
      </c>
      <c r="K41" s="149">
        <v>4</v>
      </c>
      <c r="L41" s="150">
        <f>SUM(K41*D41)</f>
        <v>48</v>
      </c>
      <c r="M41" s="167">
        <v>4</v>
      </c>
      <c r="N41" s="148">
        <f>SUM(M41*D41)</f>
        <v>48</v>
      </c>
      <c r="O41" s="133"/>
    </row>
    <row r="42" spans="1:15" ht="15.75" thickBot="1" x14ac:dyDescent="0.3">
      <c r="A42" s="168"/>
      <c r="B42" s="201"/>
      <c r="C42" s="169"/>
      <c r="D42" s="113"/>
      <c r="E42" s="113"/>
      <c r="F42" s="113"/>
      <c r="G42" s="133"/>
      <c r="H42" s="116"/>
      <c r="I42" s="116"/>
      <c r="J42" s="133"/>
      <c r="K42" s="133"/>
      <c r="L42" s="133"/>
      <c r="M42" s="116"/>
      <c r="N42" s="117"/>
      <c r="O42" s="133"/>
    </row>
    <row r="43" spans="1:15" ht="15.75" thickBot="1" x14ac:dyDescent="0.3">
      <c r="A43" s="170" t="s">
        <v>43</v>
      </c>
      <c r="B43" s="201"/>
      <c r="C43" s="113"/>
      <c r="D43" s="113"/>
      <c r="E43" s="202">
        <f>SUM(E44:E47)</f>
        <v>3155</v>
      </c>
      <c r="F43" s="202">
        <f>SUM(F44:F47)</f>
        <v>43.998677088777647</v>
      </c>
      <c r="G43" s="133"/>
      <c r="H43" s="202">
        <f>SUM(H44:H47)</f>
        <v>515</v>
      </c>
      <c r="I43" s="203"/>
      <c r="J43" s="202">
        <f>SUM(J44:J47)</f>
        <v>635</v>
      </c>
      <c r="K43" s="203"/>
      <c r="L43" s="202">
        <f>SUM(L44:L47)</f>
        <v>755</v>
      </c>
      <c r="M43" s="203"/>
      <c r="N43" s="202">
        <f>SUM(N44:N47)</f>
        <v>875</v>
      </c>
      <c r="O43" s="133"/>
    </row>
    <row r="44" spans="1:15" ht="15.75" thickBot="1" x14ac:dyDescent="0.3">
      <c r="A44" s="184" t="s">
        <v>108</v>
      </c>
      <c r="B44" s="185">
        <v>1</v>
      </c>
      <c r="C44" s="126" t="s">
        <v>47</v>
      </c>
      <c r="D44" s="332">
        <v>3000</v>
      </c>
      <c r="E44" s="333">
        <f t="shared" ref="E44:E47" si="15">SUM(B44*D44)</f>
        <v>3000</v>
      </c>
      <c r="F44" s="327">
        <f>SUM(E44*100/$E$57)</f>
        <v>41.837093903750535</v>
      </c>
      <c r="G44" s="130">
        <v>0</v>
      </c>
      <c r="H44" s="131">
        <f t="shared" ref="H44:H46" si="16">SUM(D44*G44)</f>
        <v>0</v>
      </c>
      <c r="I44" s="187">
        <v>0</v>
      </c>
      <c r="J44" s="132">
        <f t="shared" ref="J44:J47" si="17">SUM(I44*D44)</f>
        <v>0</v>
      </c>
      <c r="K44" s="130">
        <v>0</v>
      </c>
      <c r="L44" s="132">
        <f t="shared" ref="L44:L47" si="18">SUM(K44*D44)</f>
        <v>0</v>
      </c>
      <c r="M44" s="187">
        <v>0</v>
      </c>
      <c r="N44" s="131">
        <f t="shared" ref="N44:N47" si="19">SUM(M44*D44)</f>
        <v>0</v>
      </c>
      <c r="O44" s="133"/>
    </row>
    <row r="45" spans="1:15" x14ac:dyDescent="0.25">
      <c r="A45" s="335" t="s">
        <v>165</v>
      </c>
      <c r="B45" s="336">
        <v>2</v>
      </c>
      <c r="C45" s="158" t="s">
        <v>167</v>
      </c>
      <c r="D45" s="337">
        <v>55</v>
      </c>
      <c r="E45" s="333">
        <f t="shared" ref="E45" si="20">SUM(B45*D45)</f>
        <v>110</v>
      </c>
      <c r="F45" s="327">
        <f>SUM(E45*100/$E$57)</f>
        <v>1.5340267764708528</v>
      </c>
      <c r="G45" s="130">
        <v>2</v>
      </c>
      <c r="H45" s="131">
        <f>SUM(D45*G45)</f>
        <v>110</v>
      </c>
      <c r="I45" s="187">
        <v>2</v>
      </c>
      <c r="J45" s="132">
        <f t="shared" ref="J45" si="21">SUM(I45*D45)</f>
        <v>110</v>
      </c>
      <c r="K45" s="130">
        <v>2</v>
      </c>
      <c r="L45" s="132">
        <f t="shared" ref="L45" si="22">SUM(K45*D45)</f>
        <v>110</v>
      </c>
      <c r="M45" s="187">
        <v>2</v>
      </c>
      <c r="N45" s="131">
        <f t="shared" ref="N45" si="23">SUM(M45*D45)</f>
        <v>110</v>
      </c>
      <c r="O45" s="133"/>
    </row>
    <row r="46" spans="1:15" x14ac:dyDescent="0.25">
      <c r="A46" s="188" t="s">
        <v>109</v>
      </c>
      <c r="B46" s="189">
        <v>1</v>
      </c>
      <c r="C46" s="135" t="s">
        <v>47</v>
      </c>
      <c r="D46" s="206">
        <v>45</v>
      </c>
      <c r="E46" s="334">
        <f t="shared" si="15"/>
        <v>45</v>
      </c>
      <c r="F46" s="329">
        <f>SUM(E46*100/$E$57)</f>
        <v>0.62755640855625805</v>
      </c>
      <c r="G46" s="139">
        <v>1</v>
      </c>
      <c r="H46" s="140">
        <f t="shared" si="16"/>
        <v>45</v>
      </c>
      <c r="I46" s="166">
        <v>1</v>
      </c>
      <c r="J46" s="141">
        <f t="shared" si="17"/>
        <v>45</v>
      </c>
      <c r="K46" s="139">
        <v>1</v>
      </c>
      <c r="L46" s="141">
        <f t="shared" si="18"/>
        <v>45</v>
      </c>
      <c r="M46" s="166">
        <v>1</v>
      </c>
      <c r="N46" s="140">
        <f t="shared" si="19"/>
        <v>45</v>
      </c>
      <c r="O46" s="133"/>
    </row>
    <row r="47" spans="1:15" ht="15.75" thickBot="1" x14ac:dyDescent="0.3">
      <c r="A47" s="191" t="s">
        <v>159</v>
      </c>
      <c r="B47" s="192">
        <v>0</v>
      </c>
      <c r="C47" s="143" t="s">
        <v>166</v>
      </c>
      <c r="D47" s="144">
        <v>60</v>
      </c>
      <c r="E47" s="330">
        <f t="shared" si="15"/>
        <v>0</v>
      </c>
      <c r="F47" s="331">
        <f>SUM(E47*100/$E$57)</f>
        <v>0</v>
      </c>
      <c r="G47" s="149">
        <v>6</v>
      </c>
      <c r="H47" s="148">
        <f>SUM(D47*G47)</f>
        <v>360</v>
      </c>
      <c r="I47" s="167">
        <v>8</v>
      </c>
      <c r="J47" s="150">
        <f t="shared" si="17"/>
        <v>480</v>
      </c>
      <c r="K47" s="149">
        <v>10</v>
      </c>
      <c r="L47" s="150">
        <f t="shared" si="18"/>
        <v>600</v>
      </c>
      <c r="M47" s="149">
        <v>12</v>
      </c>
      <c r="N47" s="148">
        <f t="shared" si="19"/>
        <v>720</v>
      </c>
      <c r="O47" s="133"/>
    </row>
    <row r="48" spans="1:15" ht="15.75" thickBot="1" x14ac:dyDescent="0.3">
      <c r="A48" s="208"/>
      <c r="B48" s="113"/>
      <c r="C48" s="113"/>
      <c r="D48" s="113"/>
      <c r="E48" s="209"/>
      <c r="F48" s="210"/>
      <c r="G48" s="113"/>
      <c r="H48" s="113"/>
      <c r="I48" s="113"/>
      <c r="J48" s="113"/>
      <c r="K48" s="113"/>
      <c r="L48" s="113"/>
      <c r="M48" s="113"/>
      <c r="N48" s="211"/>
      <c r="O48" s="133"/>
    </row>
    <row r="49" spans="1:15" ht="15.75" thickBot="1" x14ac:dyDescent="0.3">
      <c r="A49" s="212" t="s">
        <v>55</v>
      </c>
      <c r="B49" s="113"/>
      <c r="C49" s="113"/>
      <c r="D49" s="113"/>
      <c r="E49" s="213">
        <f>SUM(E14+E31+E34+E39+E43)</f>
        <v>5885.8</v>
      </c>
      <c r="F49" s="214">
        <f>SUM(F14+F31+F34+F39+F43)</f>
        <v>82.081589099564965</v>
      </c>
      <c r="G49" s="113"/>
      <c r="H49" s="213">
        <f>SUM(H14+H31+H34+H39+H43)</f>
        <v>1573.2</v>
      </c>
      <c r="I49" s="203"/>
      <c r="J49" s="213">
        <f>SUM(J14+J31+J34+J39+J43)</f>
        <v>1780.6</v>
      </c>
      <c r="K49" s="173"/>
      <c r="L49" s="214">
        <f>SUM(L14+L31+L34+L39+L43)</f>
        <v>1960.6</v>
      </c>
      <c r="M49" s="173"/>
      <c r="N49" s="214">
        <f>SUM(N14+N31+N34+N39+N43)</f>
        <v>2140.6</v>
      </c>
      <c r="O49" s="133"/>
    </row>
    <row r="50" spans="1:15" x14ac:dyDescent="0.25">
      <c r="A50" s="170"/>
      <c r="B50" s="113"/>
      <c r="C50" s="113"/>
      <c r="D50" s="113"/>
      <c r="E50" s="173"/>
      <c r="F50" s="113"/>
      <c r="G50" s="113"/>
      <c r="H50" s="113"/>
      <c r="I50" s="113"/>
      <c r="J50" s="113"/>
      <c r="K50" s="113"/>
      <c r="L50" s="113"/>
      <c r="M50" s="113"/>
      <c r="N50" s="211"/>
      <c r="O50" s="133"/>
    </row>
    <row r="51" spans="1:15" x14ac:dyDescent="0.25">
      <c r="A51" s="170" t="s">
        <v>56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211"/>
      <c r="O51" s="133"/>
    </row>
    <row r="52" spans="1:15" ht="15.75" thickBot="1" x14ac:dyDescent="0.3">
      <c r="A52" s="170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211"/>
      <c r="O52" s="133"/>
    </row>
    <row r="53" spans="1:15" ht="15.75" thickBot="1" x14ac:dyDescent="0.3">
      <c r="A53" s="215" t="s">
        <v>57</v>
      </c>
      <c r="B53" s="113"/>
      <c r="C53" s="113"/>
      <c r="D53" s="113"/>
      <c r="E53" s="172">
        <f>SUM(E54:E55)</f>
        <v>1284.87014</v>
      </c>
      <c r="F53" s="216">
        <f>SUM(F54:F55)</f>
        <v>17.918410900435031</v>
      </c>
      <c r="G53" s="113"/>
      <c r="H53" s="172">
        <f>SUM(H54:H55)</f>
        <v>343.42956000000004</v>
      </c>
      <c r="I53" s="173"/>
      <c r="J53" s="172">
        <f>SUM(J54:J55)</f>
        <v>388.70497999999998</v>
      </c>
      <c r="K53" s="113"/>
      <c r="L53" s="172">
        <f>SUM(L54:L55)</f>
        <v>427.99897999999996</v>
      </c>
      <c r="M53" s="173"/>
      <c r="N53" s="172">
        <f>SUM(N54:N55)</f>
        <v>467.29298</v>
      </c>
      <c r="O53" s="133"/>
    </row>
    <row r="54" spans="1:15" x14ac:dyDescent="0.25">
      <c r="A54" s="217" t="s">
        <v>58</v>
      </c>
      <c r="B54" s="113"/>
      <c r="C54" s="113"/>
      <c r="D54" s="113"/>
      <c r="E54" s="161">
        <f>SUM(E49*10/100)</f>
        <v>588.58000000000004</v>
      </c>
      <c r="F54" s="161">
        <f>SUM(E54*100/E57)</f>
        <v>8.2081589099564969</v>
      </c>
      <c r="G54" s="113"/>
      <c r="H54" s="161">
        <f>SUM(H49*10/100)</f>
        <v>157.32</v>
      </c>
      <c r="I54" s="218"/>
      <c r="J54" s="161">
        <f>SUM(J49*10/100)</f>
        <v>178.06</v>
      </c>
      <c r="K54" s="113"/>
      <c r="L54" s="161">
        <f>SUM(L49*10/100)</f>
        <v>196.06</v>
      </c>
      <c r="M54" s="218"/>
      <c r="N54" s="161">
        <f>SUM(N49*10/100)</f>
        <v>214.06</v>
      </c>
      <c r="O54" s="133"/>
    </row>
    <row r="55" spans="1:15" x14ac:dyDescent="0.25">
      <c r="A55" s="219" t="s">
        <v>114</v>
      </c>
      <c r="B55" s="113"/>
      <c r="C55" s="113"/>
      <c r="D55" s="113"/>
      <c r="E55" s="138">
        <f>SUM(E49*11.83/100)</f>
        <v>696.29013999999995</v>
      </c>
      <c r="F55" s="138">
        <f>SUM(E55*100/E57)</f>
        <v>9.7102519904785343</v>
      </c>
      <c r="G55" s="113"/>
      <c r="H55" s="138">
        <f>SUM(H49*11.83/100)</f>
        <v>186.10956000000002</v>
      </c>
      <c r="I55" s="218"/>
      <c r="J55" s="138">
        <f>SUM(J49*11.83/100)</f>
        <v>210.64498</v>
      </c>
      <c r="K55" s="113"/>
      <c r="L55" s="138">
        <f>SUM(L49*11.83/100)</f>
        <v>231.93897999999999</v>
      </c>
      <c r="M55" s="218"/>
      <c r="N55" s="138">
        <f>SUM(N49*11.83/100)</f>
        <v>253.23298</v>
      </c>
      <c r="O55" s="133"/>
    </row>
    <row r="56" spans="1:15" ht="15.75" thickBot="1" x14ac:dyDescent="0.3">
      <c r="A56" s="168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211"/>
      <c r="O56" s="133"/>
    </row>
    <row r="57" spans="1:15" ht="15.75" thickBot="1" x14ac:dyDescent="0.3">
      <c r="A57" s="220" t="s">
        <v>61</v>
      </c>
      <c r="B57" s="221"/>
      <c r="C57" s="152" t="s">
        <v>62</v>
      </c>
      <c r="D57" s="221"/>
      <c r="E57" s="213">
        <f>SUM(E49+E53)</f>
        <v>7170.6701400000002</v>
      </c>
      <c r="F57" s="213">
        <f>SUM(F49+F53)</f>
        <v>100</v>
      </c>
      <c r="G57" s="113"/>
      <c r="H57" s="213">
        <f>SUM(H49+H53)</f>
        <v>1916.6295600000001</v>
      </c>
      <c r="I57" s="203"/>
      <c r="J57" s="213">
        <f>SUM(J49+J53)</f>
        <v>2169.3049799999999</v>
      </c>
      <c r="K57" s="113"/>
      <c r="L57" s="213">
        <f>SUM(L49+L53)</f>
        <v>2388.5989799999998</v>
      </c>
      <c r="M57" s="203"/>
      <c r="N57" s="213">
        <f>SUM(N49+N53)</f>
        <v>2607.8929800000001</v>
      </c>
      <c r="O57" s="133"/>
    </row>
    <row r="58" spans="1:15" ht="15.75" thickBot="1" x14ac:dyDescent="0.3">
      <c r="A58" s="168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211"/>
      <c r="O58" s="133"/>
    </row>
    <row r="59" spans="1:15" x14ac:dyDescent="0.25">
      <c r="A59" s="217" t="s">
        <v>163</v>
      </c>
      <c r="B59" s="113"/>
      <c r="C59" s="113"/>
      <c r="D59" s="113"/>
      <c r="E59" s="222">
        <v>0</v>
      </c>
      <c r="F59" s="113"/>
      <c r="G59" s="113"/>
      <c r="H59" s="222">
        <v>1950</v>
      </c>
      <c r="I59" s="183"/>
      <c r="J59" s="222">
        <v>2000</v>
      </c>
      <c r="K59" s="113"/>
      <c r="L59" s="222">
        <v>2100</v>
      </c>
      <c r="M59" s="113"/>
      <c r="N59" s="222">
        <v>2500</v>
      </c>
      <c r="O59" s="133"/>
    </row>
    <row r="60" spans="1:15" x14ac:dyDescent="0.25">
      <c r="A60" s="219" t="s">
        <v>164</v>
      </c>
      <c r="B60" s="113"/>
      <c r="C60" s="113"/>
      <c r="D60" s="113"/>
      <c r="E60" s="138">
        <v>7.25</v>
      </c>
      <c r="F60" s="113"/>
      <c r="G60" s="113"/>
      <c r="H60" s="138">
        <v>7.25</v>
      </c>
      <c r="I60" s="218"/>
      <c r="J60" s="138">
        <v>7.25</v>
      </c>
      <c r="K60" s="113"/>
      <c r="L60" s="138">
        <v>7.25</v>
      </c>
      <c r="M60" s="113"/>
      <c r="N60" s="138">
        <v>7.25</v>
      </c>
      <c r="O60" s="133"/>
    </row>
    <row r="61" spans="1:15" x14ac:dyDescent="0.25">
      <c r="A61" s="219" t="s">
        <v>117</v>
      </c>
      <c r="B61" s="402" t="s">
        <v>66</v>
      </c>
      <c r="C61" s="403"/>
      <c r="D61" s="404"/>
      <c r="E61" s="223">
        <f>SUM(E59*E60)</f>
        <v>0</v>
      </c>
      <c r="F61" s="113"/>
      <c r="G61" s="113"/>
      <c r="H61" s="223">
        <f>SUM(H59*H60)</f>
        <v>14137.5</v>
      </c>
      <c r="I61" s="183"/>
      <c r="J61" s="223">
        <f>SUM(J59*J60)</f>
        <v>14500</v>
      </c>
      <c r="K61" s="113"/>
      <c r="L61" s="223">
        <f>SUM(L59*L60)</f>
        <v>15225</v>
      </c>
      <c r="M61" s="113"/>
      <c r="N61" s="223">
        <f>SUM(N59*N60)</f>
        <v>18125</v>
      </c>
      <c r="O61" s="133"/>
    </row>
    <row r="62" spans="1:15" x14ac:dyDescent="0.25">
      <c r="A62" s="219" t="s">
        <v>118</v>
      </c>
      <c r="B62" s="402" t="s">
        <v>68</v>
      </c>
      <c r="C62" s="403"/>
      <c r="D62" s="404"/>
      <c r="E62" s="224">
        <f>SUM(E61-E57)</f>
        <v>-7170.6701400000002</v>
      </c>
      <c r="F62" s="113"/>
      <c r="G62" s="113"/>
      <c r="H62" s="224">
        <f>SUM(H61-H57)</f>
        <v>12220.870440000001</v>
      </c>
      <c r="I62" s="225"/>
      <c r="J62" s="224">
        <f>SUM(J61-J57)</f>
        <v>12330.695019999999</v>
      </c>
      <c r="K62" s="113"/>
      <c r="L62" s="224">
        <f>SUM(L61-L57)</f>
        <v>12836.401020000001</v>
      </c>
      <c r="M62" s="113"/>
      <c r="N62" s="224">
        <f>SUM(N61-N57)</f>
        <v>15517.107019999999</v>
      </c>
      <c r="O62" s="133"/>
    </row>
    <row r="63" spans="1:15" x14ac:dyDescent="0.25">
      <c r="A63" s="219" t="s">
        <v>119</v>
      </c>
      <c r="B63" s="402" t="s">
        <v>70</v>
      </c>
      <c r="C63" s="403"/>
      <c r="D63" s="404"/>
      <c r="E63" s="138">
        <f>SUM(E61/E57)</f>
        <v>0</v>
      </c>
      <c r="F63" s="113"/>
      <c r="G63" s="113"/>
      <c r="H63" s="138">
        <f>SUM(H61/H57)</f>
        <v>7.376229760329899</v>
      </c>
      <c r="I63" s="218"/>
      <c r="J63" s="138">
        <f>SUM(J61/J57)</f>
        <v>6.6841684934499161</v>
      </c>
      <c r="K63" s="113"/>
      <c r="L63" s="138">
        <f>SUM(L61/L57)</f>
        <v>6.3740293483672179</v>
      </c>
      <c r="M63" s="113"/>
      <c r="N63" s="138">
        <f>SUM(N61/N57)</f>
        <v>6.9500551360815424</v>
      </c>
      <c r="O63" s="133"/>
    </row>
    <row r="64" spans="1:15" x14ac:dyDescent="0.25">
      <c r="A64" s="219" t="s">
        <v>71</v>
      </c>
      <c r="B64" s="402" t="s">
        <v>120</v>
      </c>
      <c r="C64" s="403"/>
      <c r="D64" s="404"/>
      <c r="E64" s="138">
        <f>SUM(E62/E57*100)</f>
        <v>-100</v>
      </c>
      <c r="F64" s="113"/>
      <c r="G64" s="113"/>
      <c r="H64" s="138">
        <f>SUM(H62/H57*100)</f>
        <v>637.62297603298987</v>
      </c>
      <c r="I64" s="218"/>
      <c r="J64" s="138">
        <f>SUM(J62/J57*100)</f>
        <v>568.41684934499165</v>
      </c>
      <c r="K64" s="113"/>
      <c r="L64" s="138">
        <f>SUM(L62/L57*100)</f>
        <v>537.4029348367219</v>
      </c>
      <c r="M64" s="113"/>
      <c r="N64" s="138">
        <f>SUM(N62/N57*100)</f>
        <v>595.00551360815427</v>
      </c>
      <c r="O64" s="133"/>
    </row>
    <row r="65" spans="1:15" ht="15.75" thickBot="1" x14ac:dyDescent="0.3">
      <c r="A65" s="226" t="s">
        <v>121</v>
      </c>
      <c r="B65" s="386" t="s">
        <v>74</v>
      </c>
      <c r="C65" s="387"/>
      <c r="D65" s="388"/>
      <c r="E65" s="146">
        <v>0</v>
      </c>
      <c r="F65" s="209"/>
      <c r="G65" s="209"/>
      <c r="H65" s="146">
        <f>SUM(H57/H59)</f>
        <v>0.98288695384615388</v>
      </c>
      <c r="I65" s="154"/>
      <c r="J65" s="146">
        <f>SUM(J57/J59)</f>
        <v>1.0846524899999999</v>
      </c>
      <c r="K65" s="209"/>
      <c r="L65" s="146">
        <f>SUM(L57/L59)</f>
        <v>1.1374280857142856</v>
      </c>
      <c r="M65" s="209"/>
      <c r="N65" s="146">
        <f>SUM(N57/N59)</f>
        <v>1.043157192</v>
      </c>
      <c r="O65" s="133"/>
    </row>
    <row r="66" spans="1:15" x14ac:dyDescent="0.25">
      <c r="A66" s="13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33"/>
    </row>
  </sheetData>
  <mergeCells count="16">
    <mergeCell ref="B65:D65"/>
    <mergeCell ref="A1:N1"/>
    <mergeCell ref="A2:N2"/>
    <mergeCell ref="A4:N4"/>
    <mergeCell ref="A5:N5"/>
    <mergeCell ref="A10:A11"/>
    <mergeCell ref="B10:B11"/>
    <mergeCell ref="F10:F11"/>
    <mergeCell ref="G10:G11"/>
    <mergeCell ref="I10:I11"/>
    <mergeCell ref="K10:K11"/>
    <mergeCell ref="M10:M11"/>
    <mergeCell ref="B61:D61"/>
    <mergeCell ref="B62:D62"/>
    <mergeCell ref="B63:D63"/>
    <mergeCell ref="B64:D64"/>
  </mergeCells>
  <pageMargins left="0.7" right="0.7" top="0.75" bottom="0.75" header="0.3" footer="0.3"/>
  <ignoredErrors>
    <ignoredError sqref="H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C.P. ARROZ</vt:lpstr>
      <vt:lpstr>C.P. MAIZ</vt:lpstr>
      <vt:lpstr>C.P. CACAO</vt:lpstr>
      <vt:lpstr>C.P. MUSACEAS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Sanchez</dc:creator>
  <cp:lastModifiedBy>LUIS GARCIA ANGUISACA</cp:lastModifiedBy>
  <dcterms:created xsi:type="dcterms:W3CDTF">2025-04-30T02:15:09Z</dcterms:created>
  <dcterms:modified xsi:type="dcterms:W3CDTF">2025-07-31T19:52:34Z</dcterms:modified>
</cp:coreProperties>
</file>